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ES\"/>
    </mc:Choice>
  </mc:AlternateContent>
  <bookViews>
    <workbookView xWindow="-105" yWindow="-105" windowWidth="23250" windowHeight="1245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51" l="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J73" i="51" s="1"/>
  <c r="I78" i="51"/>
  <c r="H78" i="51"/>
  <c r="G78" i="51"/>
  <c r="F78" i="51"/>
  <c r="E78" i="51"/>
  <c r="D78" i="51"/>
  <c r="C78" i="51"/>
  <c r="B78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B73" i="51" s="1"/>
  <c r="Y75" i="51"/>
  <c r="X75" i="51"/>
  <c r="W75" i="51"/>
  <c r="V75" i="51"/>
  <c r="U75" i="51"/>
  <c r="T75" i="51"/>
  <c r="T73" i="51" s="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Y74" i="51"/>
  <c r="Y73" i="51" s="1"/>
  <c r="X74" i="51"/>
  <c r="X73" i="51" s="1"/>
  <c r="W74" i="51"/>
  <c r="W73" i="51" s="1"/>
  <c r="V74" i="51"/>
  <c r="V73" i="51" s="1"/>
  <c r="U74" i="51"/>
  <c r="T74" i="51"/>
  <c r="S74" i="51"/>
  <c r="S73" i="51" s="1"/>
  <c r="R74" i="51"/>
  <c r="Q74" i="51"/>
  <c r="P74" i="51"/>
  <c r="P73" i="51" s="1"/>
  <c r="O74" i="51"/>
  <c r="O73" i="51" s="1"/>
  <c r="N74" i="51"/>
  <c r="N73" i="51" s="1"/>
  <c r="M74" i="51"/>
  <c r="L74" i="51"/>
  <c r="K74" i="51"/>
  <c r="J74" i="51"/>
  <c r="I74" i="51"/>
  <c r="I73" i="51" s="1"/>
  <c r="H74" i="51"/>
  <c r="H73" i="51" s="1"/>
  <c r="G74" i="51"/>
  <c r="G73" i="51" s="1"/>
  <c r="F74" i="51"/>
  <c r="F73" i="51" s="1"/>
  <c r="E74" i="51"/>
  <c r="E73" i="51" s="1"/>
  <c r="D74" i="51"/>
  <c r="D73" i="51" s="1"/>
  <c r="C74" i="51"/>
  <c r="C73" i="51" s="1"/>
  <c r="B74" i="51"/>
  <c r="U73" i="51"/>
  <c r="R73" i="51"/>
  <c r="Q73" i="51"/>
  <c r="M73" i="51"/>
  <c r="L73" i="51"/>
  <c r="K73" i="51"/>
  <c r="Y54" i="51"/>
  <c r="X54" i="51"/>
  <c r="W54" i="51"/>
  <c r="V54" i="51"/>
  <c r="U54" i="51"/>
  <c r="T54" i="51"/>
  <c r="S54" i="51"/>
  <c r="R54" i="51"/>
  <c r="Q54" i="51"/>
  <c r="P54" i="51"/>
  <c r="O54" i="51"/>
  <c r="N54" i="51"/>
  <c r="M54" i="51"/>
  <c r="L54" i="51"/>
  <c r="K54" i="51"/>
  <c r="J54" i="51"/>
  <c r="I54" i="51"/>
  <c r="H54" i="51"/>
  <c r="G54" i="51"/>
  <c r="F54" i="51"/>
  <c r="E54" i="51"/>
  <c r="D54" i="51"/>
  <c r="C54" i="51"/>
  <c r="B54" i="51"/>
  <c r="Y35" i="51"/>
  <c r="X35" i="51"/>
  <c r="W35" i="5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G35" i="51"/>
  <c r="F35" i="51"/>
  <c r="E35" i="51"/>
  <c r="D35" i="51"/>
  <c r="C35" i="51"/>
  <c r="B35" i="51"/>
  <c r="Y27" i="51"/>
  <c r="X27" i="51"/>
  <c r="W27" i="51"/>
  <c r="V27" i="51"/>
  <c r="U27" i="51"/>
  <c r="T27" i="51"/>
  <c r="S27" i="51"/>
  <c r="R27" i="51"/>
  <c r="Q27" i="51"/>
  <c r="P27" i="51"/>
  <c r="O27" i="51"/>
  <c r="N27" i="51"/>
  <c r="M27" i="51"/>
  <c r="L27" i="51"/>
  <c r="K27" i="51"/>
  <c r="J27" i="51"/>
  <c r="I27" i="51"/>
  <c r="H27" i="51"/>
  <c r="G27" i="51"/>
  <c r="F27" i="51"/>
  <c r="E27" i="51"/>
  <c r="D27" i="51"/>
  <c r="C27" i="51"/>
  <c r="B27" i="51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Y82" i="50"/>
  <c r="X82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Y81" i="50"/>
  <c r="X81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Y79" i="50"/>
  <c r="X79" i="50"/>
  <c r="W79" i="50"/>
  <c r="V79" i="50"/>
  <c r="U79" i="50"/>
  <c r="T79" i="50"/>
  <c r="S79" i="50"/>
  <c r="R79" i="50"/>
  <c r="Q79" i="50"/>
  <c r="P79" i="50"/>
  <c r="O79" i="50"/>
  <c r="N79" i="50"/>
  <c r="M79" i="50"/>
  <c r="M73" i="50" s="1"/>
  <c r="L79" i="50"/>
  <c r="K79" i="50"/>
  <c r="J79" i="50"/>
  <c r="I79" i="50"/>
  <c r="H79" i="50"/>
  <c r="G79" i="50"/>
  <c r="F79" i="50"/>
  <c r="E79" i="50"/>
  <c r="D79" i="50"/>
  <c r="C79" i="50"/>
  <c r="B79" i="50"/>
  <c r="Y78" i="50"/>
  <c r="X78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I73" i="50" s="1"/>
  <c r="H78" i="50"/>
  <c r="G78" i="50"/>
  <c r="F78" i="50"/>
  <c r="F73" i="50" s="1"/>
  <c r="E78" i="50"/>
  <c r="D78" i="50"/>
  <c r="C78" i="50"/>
  <c r="B78" i="50"/>
  <c r="Y77" i="50"/>
  <c r="X77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Y76" i="50"/>
  <c r="X76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Y75" i="50"/>
  <c r="Y73" i="50" s="1"/>
  <c r="X75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E73" i="50" s="1"/>
  <c r="D75" i="50"/>
  <c r="D73" i="50" s="1"/>
  <c r="C75" i="50"/>
  <c r="B75" i="50"/>
  <c r="Y74" i="50"/>
  <c r="X74" i="50"/>
  <c r="X73" i="50" s="1"/>
  <c r="W74" i="50"/>
  <c r="W73" i="50" s="1"/>
  <c r="V74" i="50"/>
  <c r="V73" i="50" s="1"/>
  <c r="U74" i="50"/>
  <c r="U73" i="50" s="1"/>
  <c r="T74" i="50"/>
  <c r="T73" i="50" s="1"/>
  <c r="S74" i="50"/>
  <c r="S73" i="50" s="1"/>
  <c r="R74" i="50"/>
  <c r="R73" i="50" s="1"/>
  <c r="Q74" i="50"/>
  <c r="P74" i="50"/>
  <c r="P73" i="50" s="1"/>
  <c r="O74" i="50"/>
  <c r="O73" i="50" s="1"/>
  <c r="N74" i="50"/>
  <c r="M74" i="50"/>
  <c r="L74" i="50"/>
  <c r="L73" i="50" s="1"/>
  <c r="K74" i="50"/>
  <c r="K73" i="50" s="1"/>
  <c r="J74" i="50"/>
  <c r="J73" i="50" s="1"/>
  <c r="I74" i="50"/>
  <c r="H74" i="50"/>
  <c r="G74" i="50"/>
  <c r="F74" i="50"/>
  <c r="E74" i="50"/>
  <c r="D74" i="50"/>
  <c r="C74" i="50"/>
  <c r="C73" i="50" s="1"/>
  <c r="B74" i="50"/>
  <c r="B73" i="50" s="1"/>
  <c r="Q73" i="50"/>
  <c r="N73" i="50"/>
  <c r="H73" i="50"/>
  <c r="G73" i="50"/>
  <c r="Y54" i="50"/>
  <c r="X54" i="50"/>
  <c r="W54" i="50"/>
  <c r="V54" i="50"/>
  <c r="U54" i="50"/>
  <c r="T54" i="50"/>
  <c r="S54" i="50"/>
  <c r="R54" i="50"/>
  <c r="Q54" i="50"/>
  <c r="P54" i="50"/>
  <c r="O54" i="50"/>
  <c r="N54" i="50"/>
  <c r="M54" i="50"/>
  <c r="L54" i="50"/>
  <c r="K54" i="50"/>
  <c r="J54" i="50"/>
  <c r="I54" i="50"/>
  <c r="H54" i="50"/>
  <c r="G54" i="50"/>
  <c r="F54" i="50"/>
  <c r="E54" i="50"/>
  <c r="D54" i="50"/>
  <c r="C54" i="50"/>
  <c r="B54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B35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G73" i="49" s="1"/>
  <c r="F79" i="49"/>
  <c r="E79" i="49"/>
  <c r="D79" i="49"/>
  <c r="C79" i="49"/>
  <c r="B79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F73" i="49" s="1"/>
  <c r="E78" i="49"/>
  <c r="D78" i="49"/>
  <c r="C78" i="49"/>
  <c r="B78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Y76" i="49"/>
  <c r="X76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Y75" i="49"/>
  <c r="X75" i="49"/>
  <c r="W75" i="49"/>
  <c r="V75" i="49"/>
  <c r="U75" i="49"/>
  <c r="U73" i="49" s="1"/>
  <c r="T75" i="49"/>
  <c r="T73" i="49" s="1"/>
  <c r="S75" i="49"/>
  <c r="S73" i="49" s="1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E73" i="49" s="1"/>
  <c r="D75" i="49"/>
  <c r="D73" i="49" s="1"/>
  <c r="C75" i="49"/>
  <c r="B75" i="49"/>
  <c r="Y74" i="49"/>
  <c r="Y73" i="49" s="1"/>
  <c r="X74" i="49"/>
  <c r="X73" i="49" s="1"/>
  <c r="W74" i="49"/>
  <c r="W73" i="49" s="1"/>
  <c r="V74" i="49"/>
  <c r="V73" i="49" s="1"/>
  <c r="U74" i="49"/>
  <c r="T74" i="49"/>
  <c r="S74" i="49"/>
  <c r="R74" i="49"/>
  <c r="R73" i="49" s="1"/>
  <c r="Q74" i="49"/>
  <c r="Q73" i="49" s="1"/>
  <c r="P74" i="49"/>
  <c r="P73" i="49" s="1"/>
  <c r="O74" i="49"/>
  <c r="O73" i="49" s="1"/>
  <c r="N74" i="49"/>
  <c r="M74" i="49"/>
  <c r="M73" i="49" s="1"/>
  <c r="L74" i="49"/>
  <c r="L73" i="49" s="1"/>
  <c r="K74" i="49"/>
  <c r="J74" i="49"/>
  <c r="J73" i="49" s="1"/>
  <c r="I74" i="49"/>
  <c r="H74" i="49"/>
  <c r="G74" i="49"/>
  <c r="F74" i="49"/>
  <c r="E74" i="49"/>
  <c r="D74" i="49"/>
  <c r="C74" i="49"/>
  <c r="C73" i="49" s="1"/>
  <c r="B74" i="49"/>
  <c r="B73" i="49" s="1"/>
  <c r="N73" i="49"/>
  <c r="K73" i="49"/>
  <c r="I73" i="49"/>
  <c r="H73" i="49"/>
  <c r="Y54" i="49"/>
  <c r="Y105" i="49" s="1"/>
  <c r="X54" i="49"/>
  <c r="X105" i="49" s="1"/>
  <c r="W54" i="49"/>
  <c r="W105" i="49" s="1"/>
  <c r="V54" i="49"/>
  <c r="V105" i="49" s="1"/>
  <c r="U54" i="49"/>
  <c r="U105" i="49" s="1"/>
  <c r="T54" i="49"/>
  <c r="T105" i="49" s="1"/>
  <c r="S54" i="49"/>
  <c r="S105" i="49" s="1"/>
  <c r="R54" i="49"/>
  <c r="R105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105" i="49" s="1"/>
  <c r="J54" i="49"/>
  <c r="J105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105" i="49" s="1"/>
  <c r="B54" i="49"/>
  <c r="B105" i="49" s="1"/>
  <c r="Y35" i="49"/>
  <c r="Y104" i="49" s="1"/>
  <c r="X35" i="49"/>
  <c r="X104" i="49" s="1"/>
  <c r="W35" i="49"/>
  <c r="W104" i="49" s="1"/>
  <c r="V35" i="49"/>
  <c r="V104" i="49" s="1"/>
  <c r="U35" i="49"/>
  <c r="U104" i="49" s="1"/>
  <c r="T35" i="49"/>
  <c r="T104" i="49" s="1"/>
  <c r="S35" i="49"/>
  <c r="S104" i="49" s="1"/>
  <c r="R35" i="49"/>
  <c r="R104" i="49" s="1"/>
  <c r="Q35" i="49"/>
  <c r="Q104" i="49" s="1"/>
  <c r="P35" i="49"/>
  <c r="P104" i="49" s="1"/>
  <c r="O35" i="49"/>
  <c r="O104" i="49" s="1"/>
  <c r="N35" i="49"/>
  <c r="N104" i="49" s="1"/>
  <c r="M35" i="49"/>
  <c r="M104" i="49" s="1"/>
  <c r="L35" i="49"/>
  <c r="L104" i="49" s="1"/>
  <c r="K35" i="49"/>
  <c r="K104" i="49" s="1"/>
  <c r="J35" i="49"/>
  <c r="J104" i="49" s="1"/>
  <c r="I35" i="49"/>
  <c r="I104" i="49" s="1"/>
  <c r="H35" i="49"/>
  <c r="H104" i="49" s="1"/>
  <c r="G35" i="49"/>
  <c r="G104" i="49" s="1"/>
  <c r="F35" i="49"/>
  <c r="F104" i="49" s="1"/>
  <c r="E35" i="49"/>
  <c r="E104" i="49" s="1"/>
  <c r="D35" i="49"/>
  <c r="D104" i="49" s="1"/>
  <c r="C35" i="49"/>
  <c r="C104" i="49" s="1"/>
  <c r="B35" i="49"/>
  <c r="B104" i="49" s="1"/>
  <c r="Y27" i="49"/>
  <c r="Y103" i="49" s="1"/>
  <c r="Y96" i="49" s="1"/>
  <c r="X27" i="49"/>
  <c r="X103" i="49" s="1"/>
  <c r="X96" i="49" s="1"/>
  <c r="W27" i="49"/>
  <c r="W103" i="49" s="1"/>
  <c r="W96" i="49" s="1"/>
  <c r="V27" i="49"/>
  <c r="V103" i="49" s="1"/>
  <c r="V96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3" i="48"/>
  <c r="Y38" i="48" s="1"/>
  <c r="X33" i="48"/>
  <c r="X38" i="48" s="1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Y62" i="47"/>
  <c r="X62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Y61" i="47"/>
  <c r="X61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Y58" i="47"/>
  <c r="X58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H52" i="47" s="1"/>
  <c r="G56" i="47"/>
  <c r="F56" i="47"/>
  <c r="E56" i="47"/>
  <c r="D56" i="47"/>
  <c r="C56" i="47"/>
  <c r="B56" i="47"/>
  <c r="Y55" i="47"/>
  <c r="X55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I52" i="47" s="1"/>
  <c r="H55" i="47"/>
  <c r="G55" i="47"/>
  <c r="G52" i="47" s="1"/>
  <c r="F55" i="47"/>
  <c r="F52" i="47" s="1"/>
  <c r="E55" i="47"/>
  <c r="D55" i="47"/>
  <c r="D52" i="47" s="1"/>
  <c r="C55" i="47"/>
  <c r="B55" i="47"/>
  <c r="Y54" i="47"/>
  <c r="X54" i="47"/>
  <c r="W54" i="47"/>
  <c r="V54" i="47"/>
  <c r="U54" i="47"/>
  <c r="T54" i="47"/>
  <c r="S54" i="47"/>
  <c r="R54" i="47"/>
  <c r="Q54" i="47"/>
  <c r="Q52" i="47" s="1"/>
  <c r="P54" i="47"/>
  <c r="O54" i="47"/>
  <c r="N54" i="47"/>
  <c r="M54" i="47"/>
  <c r="L54" i="47"/>
  <c r="K54" i="47"/>
  <c r="J54" i="47"/>
  <c r="I54" i="47"/>
  <c r="H54" i="47"/>
  <c r="G54" i="47"/>
  <c r="F54" i="47"/>
  <c r="E54" i="47"/>
  <c r="E52" i="47" s="1"/>
  <c r="D54" i="47"/>
  <c r="C54" i="47"/>
  <c r="C52" i="47" s="1"/>
  <c r="B54" i="47"/>
  <c r="B52" i="47" s="1"/>
  <c r="Y53" i="47"/>
  <c r="X53" i="47"/>
  <c r="X52" i="47" s="1"/>
  <c r="W53" i="47"/>
  <c r="W52" i="47" s="1"/>
  <c r="V53" i="47"/>
  <c r="V52" i="47" s="1"/>
  <c r="U53" i="47"/>
  <c r="U52" i="47" s="1"/>
  <c r="T53" i="47"/>
  <c r="T52" i="47" s="1"/>
  <c r="S53" i="47"/>
  <c r="S52" i="47" s="1"/>
  <c r="R53" i="47"/>
  <c r="Q53" i="47"/>
  <c r="P53" i="47"/>
  <c r="O53" i="47"/>
  <c r="O52" i="47" s="1"/>
  <c r="N53" i="47"/>
  <c r="N52" i="47" s="1"/>
  <c r="M53" i="47"/>
  <c r="M52" i="47" s="1"/>
  <c r="L53" i="47"/>
  <c r="K53" i="47"/>
  <c r="J53" i="47"/>
  <c r="I53" i="47"/>
  <c r="H53" i="47"/>
  <c r="G53" i="47"/>
  <c r="F53" i="47"/>
  <c r="E53" i="47"/>
  <c r="D53" i="47"/>
  <c r="C53" i="47"/>
  <c r="B53" i="47"/>
  <c r="Y52" i="47"/>
  <c r="R52" i="47"/>
  <c r="P52" i="47"/>
  <c r="L52" i="47"/>
  <c r="K52" i="47"/>
  <c r="J52" i="47"/>
  <c r="Y28" i="47"/>
  <c r="X28" i="47"/>
  <c r="W28" i="47"/>
  <c r="V28" i="47"/>
  <c r="U28" i="47"/>
  <c r="T28" i="47"/>
  <c r="S28" i="47"/>
  <c r="R28" i="47"/>
  <c r="Q28" i="47"/>
  <c r="P28" i="47"/>
  <c r="O28" i="47"/>
  <c r="N28" i="47"/>
  <c r="M28" i="47"/>
  <c r="L28" i="47"/>
  <c r="K28" i="47"/>
  <c r="K77" i="47" s="1"/>
  <c r="J28" i="47"/>
  <c r="J77" i="47" s="1"/>
  <c r="I28" i="47"/>
  <c r="I77" i="47" s="1"/>
  <c r="H28" i="47"/>
  <c r="H77" i="47" s="1"/>
  <c r="G28" i="47"/>
  <c r="F28" i="47"/>
  <c r="E28" i="47"/>
  <c r="E77" i="47" s="1"/>
  <c r="D28" i="47"/>
  <c r="C28" i="47"/>
  <c r="B28" i="47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Y62" i="46"/>
  <c r="X62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Y61" i="46"/>
  <c r="X61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Y58" i="46"/>
  <c r="X58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Y55" i="46"/>
  <c r="X55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Y54" i="46"/>
  <c r="X54" i="46"/>
  <c r="W54" i="46"/>
  <c r="V54" i="46"/>
  <c r="U54" i="46"/>
  <c r="U52" i="46" s="1"/>
  <c r="T54" i="46"/>
  <c r="T52" i="46" s="1"/>
  <c r="S54" i="46"/>
  <c r="R54" i="46"/>
  <c r="Q54" i="46"/>
  <c r="P54" i="46"/>
  <c r="O54" i="46"/>
  <c r="N54" i="46"/>
  <c r="M54" i="46"/>
  <c r="L54" i="46"/>
  <c r="K54" i="46"/>
  <c r="K52" i="46" s="1"/>
  <c r="J54" i="46"/>
  <c r="I54" i="46"/>
  <c r="H54" i="46"/>
  <c r="G54" i="46"/>
  <c r="F54" i="46"/>
  <c r="E54" i="46"/>
  <c r="D54" i="46"/>
  <c r="C54" i="46"/>
  <c r="B54" i="46"/>
  <c r="Y53" i="46"/>
  <c r="Y52" i="46" s="1"/>
  <c r="X53" i="46"/>
  <c r="X52" i="46" s="1"/>
  <c r="W53" i="46"/>
  <c r="W52" i="46" s="1"/>
  <c r="V53" i="46"/>
  <c r="V52" i="46" s="1"/>
  <c r="U53" i="46"/>
  <c r="T53" i="46"/>
  <c r="S53" i="46"/>
  <c r="S52" i="46" s="1"/>
  <c r="R53" i="46"/>
  <c r="R52" i="46" s="1"/>
  <c r="Q53" i="46"/>
  <c r="Q52" i="46" s="1"/>
  <c r="P53" i="46"/>
  <c r="P52" i="46" s="1"/>
  <c r="O53" i="46"/>
  <c r="O52" i="46" s="1"/>
  <c r="N53" i="46"/>
  <c r="N52" i="46" s="1"/>
  <c r="M53" i="46"/>
  <c r="M52" i="46" s="1"/>
  <c r="L53" i="46"/>
  <c r="L52" i="46" s="1"/>
  <c r="K53" i="46"/>
  <c r="J53" i="46"/>
  <c r="J52" i="46" s="1"/>
  <c r="I53" i="46"/>
  <c r="I52" i="46" s="1"/>
  <c r="H53" i="46"/>
  <c r="G53" i="46"/>
  <c r="G52" i="46" s="1"/>
  <c r="F53" i="46"/>
  <c r="F52" i="46" s="1"/>
  <c r="E53" i="46"/>
  <c r="E52" i="46" s="1"/>
  <c r="D53" i="46"/>
  <c r="C53" i="46"/>
  <c r="B53" i="46"/>
  <c r="H52" i="46"/>
  <c r="D52" i="46"/>
  <c r="C52" i="46"/>
  <c r="B52" i="46"/>
  <c r="Y28" i="46"/>
  <c r="Y77" i="46" s="1"/>
  <c r="X28" i="46"/>
  <c r="X77" i="46" s="1"/>
  <c r="W28" i="46"/>
  <c r="W77" i="46" s="1"/>
  <c r="V28" i="46"/>
  <c r="V77" i="46" s="1"/>
  <c r="U28" i="46"/>
  <c r="T28" i="46"/>
  <c r="S28" i="46"/>
  <c r="R28" i="46"/>
  <c r="Q28" i="46"/>
  <c r="P28" i="46"/>
  <c r="O28" i="46"/>
  <c r="N28" i="46"/>
  <c r="M28" i="46"/>
  <c r="L28" i="46"/>
  <c r="K28" i="46"/>
  <c r="K77" i="46" s="1"/>
  <c r="J28" i="46"/>
  <c r="J77" i="46" s="1"/>
  <c r="I28" i="46"/>
  <c r="I77" i="46" s="1"/>
  <c r="H28" i="46"/>
  <c r="H77" i="46" s="1"/>
  <c r="G28" i="46"/>
  <c r="F28" i="46"/>
  <c r="E28" i="46"/>
  <c r="D28" i="46"/>
  <c r="C28" i="46"/>
  <c r="B28" i="46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Y70" i="45"/>
  <c r="X70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Y61" i="45"/>
  <c r="X61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Y58" i="45"/>
  <c r="X58" i="45"/>
  <c r="W58" i="45"/>
  <c r="V58" i="45"/>
  <c r="U58" i="45"/>
  <c r="U52" i="45" s="1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Y57" i="45"/>
  <c r="X57" i="45"/>
  <c r="W57" i="45"/>
  <c r="V57" i="45"/>
  <c r="U57" i="45"/>
  <c r="T57" i="45"/>
  <c r="S57" i="45"/>
  <c r="R57" i="45"/>
  <c r="Q57" i="45"/>
  <c r="Q52" i="45" s="1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Y56" i="45"/>
  <c r="X56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J52" i="45" s="1"/>
  <c r="I56" i="45"/>
  <c r="H56" i="45"/>
  <c r="G56" i="45"/>
  <c r="F56" i="45"/>
  <c r="E56" i="45"/>
  <c r="D56" i="45"/>
  <c r="C56" i="45"/>
  <c r="B56" i="45"/>
  <c r="Y55" i="45"/>
  <c r="X55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G52" i="45" s="1"/>
  <c r="F55" i="45"/>
  <c r="F52" i="45" s="1"/>
  <c r="E55" i="45"/>
  <c r="D55" i="45"/>
  <c r="C55" i="45"/>
  <c r="B55" i="45"/>
  <c r="Y54" i="45"/>
  <c r="X54" i="45"/>
  <c r="W54" i="45"/>
  <c r="V54" i="45"/>
  <c r="U54" i="45"/>
  <c r="T54" i="45"/>
  <c r="S54" i="45"/>
  <c r="R54" i="45"/>
  <c r="Q54" i="45"/>
  <c r="P54" i="45"/>
  <c r="P52" i="45" s="1"/>
  <c r="O54" i="45"/>
  <c r="N54" i="45"/>
  <c r="M54" i="45"/>
  <c r="L54" i="45"/>
  <c r="K54" i="45"/>
  <c r="J54" i="45"/>
  <c r="I54" i="45"/>
  <c r="H54" i="45"/>
  <c r="H52" i="45" s="1"/>
  <c r="G54" i="45"/>
  <c r="F54" i="45"/>
  <c r="E54" i="45"/>
  <c r="E52" i="45" s="1"/>
  <c r="D54" i="45"/>
  <c r="D52" i="45" s="1"/>
  <c r="C54" i="45"/>
  <c r="B54" i="45"/>
  <c r="Y53" i="45"/>
  <c r="X53" i="45"/>
  <c r="W53" i="45"/>
  <c r="V53" i="45"/>
  <c r="U53" i="45"/>
  <c r="T53" i="45"/>
  <c r="S53" i="45"/>
  <c r="R53" i="45"/>
  <c r="Q53" i="45"/>
  <c r="P53" i="45"/>
  <c r="O53" i="45"/>
  <c r="O52" i="45" s="1"/>
  <c r="N53" i="45"/>
  <c r="N52" i="45" s="1"/>
  <c r="M53" i="45"/>
  <c r="M52" i="45" s="1"/>
  <c r="L53" i="45"/>
  <c r="L52" i="45" s="1"/>
  <c r="K53" i="45"/>
  <c r="K52" i="45" s="1"/>
  <c r="J53" i="45"/>
  <c r="I53" i="45"/>
  <c r="I52" i="45" s="1"/>
  <c r="H53" i="45"/>
  <c r="G53" i="45"/>
  <c r="F53" i="45"/>
  <c r="E53" i="45"/>
  <c r="D53" i="45"/>
  <c r="C53" i="45"/>
  <c r="C52" i="45" s="1"/>
  <c r="B53" i="45"/>
  <c r="B52" i="45" s="1"/>
  <c r="Y52" i="45"/>
  <c r="X52" i="45"/>
  <c r="W52" i="45"/>
  <c r="V52" i="45"/>
  <c r="T52" i="45"/>
  <c r="S52" i="45"/>
  <c r="R52" i="45"/>
  <c r="Y28" i="45"/>
  <c r="Y77" i="45" s="1"/>
  <c r="X28" i="45"/>
  <c r="X77" i="45" s="1"/>
  <c r="W28" i="45"/>
  <c r="W77" i="45" s="1"/>
  <c r="V28" i="45"/>
  <c r="V77" i="45" s="1"/>
  <c r="U28" i="45"/>
  <c r="U77" i="45" s="1"/>
  <c r="U69" i="45" s="1"/>
  <c r="T28" i="45"/>
  <c r="T77" i="45" s="1"/>
  <c r="S28" i="45"/>
  <c r="S77" i="45" s="1"/>
  <c r="R28" i="45"/>
  <c r="R77" i="45" s="1"/>
  <c r="Q28" i="45"/>
  <c r="Q77" i="45" s="1"/>
  <c r="P28" i="45"/>
  <c r="P77" i="45" s="1"/>
  <c r="O28" i="45"/>
  <c r="O77" i="45" s="1"/>
  <c r="N28" i="45"/>
  <c r="N77" i="45" s="1"/>
  <c r="M28" i="45"/>
  <c r="M77" i="45" s="1"/>
  <c r="L28" i="45"/>
  <c r="K28" i="45"/>
  <c r="K77" i="45" s="1"/>
  <c r="J28" i="45"/>
  <c r="J77" i="45" s="1"/>
  <c r="I28" i="45"/>
  <c r="I77" i="45" s="1"/>
  <c r="H28" i="45"/>
  <c r="H77" i="45" s="1"/>
  <c r="G28" i="45"/>
  <c r="G77" i="45" s="1"/>
  <c r="F28" i="45"/>
  <c r="F77" i="45" s="1"/>
  <c r="E28" i="45"/>
  <c r="E77" i="45" s="1"/>
  <c r="D28" i="45"/>
  <c r="C28" i="45"/>
  <c r="C77" i="45" s="1"/>
  <c r="B28" i="45"/>
  <c r="B77" i="45" s="1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Y33" i="44"/>
  <c r="Y38" i="44" s="1"/>
  <c r="X33" i="44"/>
  <c r="X38" i="44" s="1"/>
  <c r="W33" i="44"/>
  <c r="W38" i="44" s="1"/>
  <c r="V33" i="44"/>
  <c r="V38" i="44" s="1"/>
  <c r="U33" i="44"/>
  <c r="U38" i="44" s="1"/>
  <c r="T33" i="44"/>
  <c r="T38" i="44" s="1"/>
  <c r="S33" i="44"/>
  <c r="S38" i="44" s="1"/>
  <c r="R33" i="44"/>
  <c r="R38" i="44" s="1"/>
  <c r="Q33" i="44"/>
  <c r="Q38" i="44" s="1"/>
  <c r="P33" i="44"/>
  <c r="P38" i="44" s="1"/>
  <c r="O33" i="44"/>
  <c r="O38" i="44" s="1"/>
  <c r="N33" i="44"/>
  <c r="N38" i="44" s="1"/>
  <c r="M33" i="44"/>
  <c r="M38" i="44" s="1"/>
  <c r="L33" i="44"/>
  <c r="L38" i="44" s="1"/>
  <c r="L179" i="4" s="1"/>
  <c r="K33" i="44"/>
  <c r="K38" i="44" s="1"/>
  <c r="J33" i="44"/>
  <c r="J38" i="44" s="1"/>
  <c r="I33" i="44"/>
  <c r="I38" i="44" s="1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B33" i="44"/>
  <c r="B38" i="44" s="1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Y89" i="43"/>
  <c r="X89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Y81" i="43"/>
  <c r="X81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Y74" i="43"/>
  <c r="X74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Y73" i="43"/>
  <c r="X73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Y71" i="43"/>
  <c r="X71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Y70" i="43"/>
  <c r="X70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Y69" i="43"/>
  <c r="X69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Y68" i="43"/>
  <c r="X68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Y67" i="43"/>
  <c r="X67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Y66" i="43"/>
  <c r="X66" i="43"/>
  <c r="W66" i="43"/>
  <c r="V66" i="43"/>
  <c r="U66" i="43"/>
  <c r="U63" i="43" s="1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Y65" i="43"/>
  <c r="X65" i="43"/>
  <c r="W65" i="43"/>
  <c r="V65" i="43"/>
  <c r="V63" i="43" s="1"/>
  <c r="U65" i="43"/>
  <c r="T65" i="43"/>
  <c r="T63" i="43" s="1"/>
  <c r="S65" i="43"/>
  <c r="S63" i="43" s="1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Y64" i="43"/>
  <c r="Y63" i="43" s="1"/>
  <c r="X64" i="43"/>
  <c r="X63" i="43" s="1"/>
  <c r="W64" i="43"/>
  <c r="W63" i="43" s="1"/>
  <c r="V64" i="43"/>
  <c r="U64" i="43"/>
  <c r="T64" i="43"/>
  <c r="S64" i="43"/>
  <c r="R64" i="43"/>
  <c r="R63" i="43" s="1"/>
  <c r="Q64" i="43"/>
  <c r="Q63" i="43" s="1"/>
  <c r="P64" i="43"/>
  <c r="P63" i="43" s="1"/>
  <c r="O64" i="43"/>
  <c r="O63" i="43" s="1"/>
  <c r="N64" i="43"/>
  <c r="N63" i="43" s="1"/>
  <c r="M64" i="43"/>
  <c r="M63" i="43" s="1"/>
  <c r="L64" i="43"/>
  <c r="L63" i="43" s="1"/>
  <c r="K64" i="43"/>
  <c r="K63" i="43" s="1"/>
  <c r="J64" i="43"/>
  <c r="J63" i="43" s="1"/>
  <c r="I64" i="43"/>
  <c r="I63" i="43" s="1"/>
  <c r="H64" i="43"/>
  <c r="G64" i="43"/>
  <c r="G63" i="43" s="1"/>
  <c r="F64" i="43"/>
  <c r="E64" i="43"/>
  <c r="D64" i="43"/>
  <c r="D63" i="43" s="1"/>
  <c r="C64" i="43"/>
  <c r="B64" i="43"/>
  <c r="B63" i="43" s="1"/>
  <c r="H63" i="43"/>
  <c r="F63" i="43"/>
  <c r="E63" i="43"/>
  <c r="C63" i="43"/>
  <c r="Y39" i="43"/>
  <c r="Y90" i="43" s="1"/>
  <c r="X39" i="43"/>
  <c r="W39" i="43"/>
  <c r="V39" i="43"/>
  <c r="V72" i="43" s="1"/>
  <c r="U39" i="43"/>
  <c r="T39" i="43"/>
  <c r="T90" i="43" s="1"/>
  <c r="S39" i="43"/>
  <c r="R39" i="43"/>
  <c r="Q39" i="43"/>
  <c r="P39" i="43"/>
  <c r="O39" i="43"/>
  <c r="N39" i="43"/>
  <c r="N72" i="43" s="1"/>
  <c r="M39" i="43"/>
  <c r="L39" i="43"/>
  <c r="K39" i="43"/>
  <c r="J39" i="43"/>
  <c r="I39" i="43"/>
  <c r="H39" i="43"/>
  <c r="G39" i="43"/>
  <c r="F39" i="43"/>
  <c r="F72" i="43" s="1"/>
  <c r="E39" i="43"/>
  <c r="D39" i="43"/>
  <c r="C39" i="43"/>
  <c r="B39" i="43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Y75" i="42"/>
  <c r="X75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Y73" i="42"/>
  <c r="X73" i="42"/>
  <c r="W73" i="42"/>
  <c r="V73" i="42"/>
  <c r="U73" i="42"/>
  <c r="T73" i="42"/>
  <c r="T63" i="42" s="1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O72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Y68" i="42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L63" i="42" s="1"/>
  <c r="K68" i="42"/>
  <c r="J68" i="42"/>
  <c r="J63" i="42" s="1"/>
  <c r="I68" i="42"/>
  <c r="H68" i="42"/>
  <c r="G68" i="42"/>
  <c r="F68" i="42"/>
  <c r="E68" i="42"/>
  <c r="D68" i="42"/>
  <c r="C68" i="42"/>
  <c r="B68" i="42"/>
  <c r="Y67" i="42"/>
  <c r="X67" i="42"/>
  <c r="W67" i="42"/>
  <c r="V67" i="42"/>
  <c r="U67" i="42"/>
  <c r="T67" i="42"/>
  <c r="S67" i="42"/>
  <c r="R67" i="42"/>
  <c r="Q67" i="42"/>
  <c r="P67" i="42"/>
  <c r="O67" i="42"/>
  <c r="N67" i="42"/>
  <c r="M67" i="42"/>
  <c r="M63" i="42" s="1"/>
  <c r="L67" i="42"/>
  <c r="K67" i="42"/>
  <c r="K63" i="42" s="1"/>
  <c r="J67" i="42"/>
  <c r="I67" i="42"/>
  <c r="H67" i="42"/>
  <c r="H63" i="42" s="1"/>
  <c r="G67" i="42"/>
  <c r="F67" i="42"/>
  <c r="F63" i="42" s="1"/>
  <c r="E67" i="42"/>
  <c r="D67" i="42"/>
  <c r="C67" i="42"/>
  <c r="B67" i="42"/>
  <c r="Y66" i="42"/>
  <c r="X66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I63" i="42" s="1"/>
  <c r="H66" i="42"/>
  <c r="G66" i="42"/>
  <c r="G63" i="42" s="1"/>
  <c r="F66" i="42"/>
  <c r="E66" i="42"/>
  <c r="D66" i="42"/>
  <c r="C66" i="42"/>
  <c r="B66" i="42"/>
  <c r="Y65" i="42"/>
  <c r="X65" i="42"/>
  <c r="W65" i="42"/>
  <c r="W63" i="42" s="1"/>
  <c r="V65" i="42"/>
  <c r="U65" i="42"/>
  <c r="U63" i="42" s="1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E63" i="42" s="1"/>
  <c r="D65" i="42"/>
  <c r="D63" i="42" s="1"/>
  <c r="C65" i="42"/>
  <c r="B65" i="42"/>
  <c r="Y64" i="42"/>
  <c r="X64" i="42"/>
  <c r="X63" i="42" s="1"/>
  <c r="W64" i="42"/>
  <c r="V64" i="42"/>
  <c r="V63" i="42" s="1"/>
  <c r="U64" i="42"/>
  <c r="T64" i="42"/>
  <c r="S64" i="42"/>
  <c r="S63" i="42" s="1"/>
  <c r="R64" i="42"/>
  <c r="R63" i="42" s="1"/>
  <c r="Q64" i="42"/>
  <c r="Q63" i="42" s="1"/>
  <c r="P64" i="42"/>
  <c r="O64" i="42"/>
  <c r="N64" i="42"/>
  <c r="M64" i="42"/>
  <c r="L64" i="42"/>
  <c r="K64" i="42"/>
  <c r="J64" i="42"/>
  <c r="I64" i="42"/>
  <c r="H64" i="42"/>
  <c r="G64" i="42"/>
  <c r="F64" i="42"/>
  <c r="E64" i="42"/>
  <c r="D64" i="42"/>
  <c r="C64" i="42"/>
  <c r="C63" i="42" s="1"/>
  <c r="B64" i="42"/>
  <c r="B63" i="42" s="1"/>
  <c r="Y63" i="42"/>
  <c r="P63" i="42"/>
  <c r="O63" i="42"/>
  <c r="N63" i="42"/>
  <c r="Y39" i="42"/>
  <c r="X39" i="42"/>
  <c r="X90" i="42" s="1"/>
  <c r="W39" i="42"/>
  <c r="W72" i="42" s="1"/>
  <c r="V39" i="42"/>
  <c r="U39" i="42"/>
  <c r="T39" i="42"/>
  <c r="S39" i="42"/>
  <c r="R39" i="42"/>
  <c r="Q39" i="42"/>
  <c r="P39" i="42"/>
  <c r="O39" i="42"/>
  <c r="N39" i="42"/>
  <c r="M39" i="42"/>
  <c r="L39" i="42"/>
  <c r="K39" i="42"/>
  <c r="J39" i="42"/>
  <c r="I39" i="42"/>
  <c r="H39" i="42"/>
  <c r="G39" i="42"/>
  <c r="G72" i="42" s="1"/>
  <c r="F39" i="42"/>
  <c r="E39" i="42"/>
  <c r="D39" i="42"/>
  <c r="C39" i="42"/>
  <c r="B39" i="42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Y82" i="41"/>
  <c r="X82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Y74" i="41"/>
  <c r="X74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Y73" i="41"/>
  <c r="X73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X72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Y69" i="41"/>
  <c r="X69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Y68" i="41"/>
  <c r="X68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Y67" i="41"/>
  <c r="X67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Y66" i="41"/>
  <c r="X66" i="41"/>
  <c r="W66" i="41"/>
  <c r="V66" i="41"/>
  <c r="U66" i="41"/>
  <c r="U63" i="41" s="1"/>
  <c r="T66" i="41"/>
  <c r="T63" i="41" s="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Y65" i="41"/>
  <c r="X65" i="41"/>
  <c r="W65" i="41"/>
  <c r="V65" i="41"/>
  <c r="U65" i="41"/>
  <c r="T65" i="41"/>
  <c r="S65" i="41"/>
  <c r="R65" i="41"/>
  <c r="Q65" i="41"/>
  <c r="Q63" i="41" s="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D63" i="41" s="1"/>
  <c r="C65" i="41"/>
  <c r="B65" i="41"/>
  <c r="Y64" i="41"/>
  <c r="Y63" i="41" s="1"/>
  <c r="X64" i="41"/>
  <c r="X63" i="41" s="1"/>
  <c r="W64" i="41"/>
  <c r="V64" i="41"/>
  <c r="V63" i="41" s="1"/>
  <c r="U64" i="41"/>
  <c r="T64" i="41"/>
  <c r="S64" i="41"/>
  <c r="S63" i="41" s="1"/>
  <c r="R64" i="41"/>
  <c r="Q64" i="41"/>
  <c r="P64" i="41"/>
  <c r="P63" i="41" s="1"/>
  <c r="O64" i="41"/>
  <c r="O63" i="41" s="1"/>
  <c r="N64" i="41"/>
  <c r="M64" i="41"/>
  <c r="M63" i="41" s="1"/>
  <c r="L64" i="41"/>
  <c r="L63" i="41" s="1"/>
  <c r="K64" i="41"/>
  <c r="J64" i="41"/>
  <c r="I64" i="41"/>
  <c r="H64" i="41"/>
  <c r="G64" i="41"/>
  <c r="F64" i="41"/>
  <c r="E64" i="41"/>
  <c r="D64" i="41"/>
  <c r="C64" i="41"/>
  <c r="C63" i="41" s="1"/>
  <c r="B64" i="41"/>
  <c r="B63" i="41" s="1"/>
  <c r="W63" i="41"/>
  <c r="R63" i="41"/>
  <c r="N63" i="41"/>
  <c r="K63" i="41"/>
  <c r="J63" i="41"/>
  <c r="I63" i="41"/>
  <c r="H63" i="41"/>
  <c r="G63" i="41"/>
  <c r="F63" i="41"/>
  <c r="E63" i="41"/>
  <c r="Y39" i="41"/>
  <c r="Y90" i="41" s="1"/>
  <c r="X39" i="41"/>
  <c r="X90" i="41" s="1"/>
  <c r="W39" i="41"/>
  <c r="W90" i="41" s="1"/>
  <c r="V39" i="41"/>
  <c r="V90" i="41" s="1"/>
  <c r="U39" i="41"/>
  <c r="U90" i="41" s="1"/>
  <c r="T39" i="41"/>
  <c r="T90" i="41" s="1"/>
  <c r="S39" i="41"/>
  <c r="S90" i="41" s="1"/>
  <c r="R39" i="41"/>
  <c r="Q39" i="41"/>
  <c r="Q90" i="41" s="1"/>
  <c r="P39" i="41"/>
  <c r="P90" i="41" s="1"/>
  <c r="O39" i="41"/>
  <c r="O90" i="41" s="1"/>
  <c r="N39" i="41"/>
  <c r="N90" i="41" s="1"/>
  <c r="M39" i="41"/>
  <c r="M90" i="41" s="1"/>
  <c r="L39" i="41"/>
  <c r="L90" i="41" s="1"/>
  <c r="K39" i="41"/>
  <c r="K90" i="41" s="1"/>
  <c r="J39" i="41"/>
  <c r="I39" i="41"/>
  <c r="I90" i="41" s="1"/>
  <c r="H39" i="41"/>
  <c r="H90" i="41" s="1"/>
  <c r="G39" i="41"/>
  <c r="G90" i="41" s="1"/>
  <c r="G81" i="41" s="1"/>
  <c r="F39" i="41"/>
  <c r="F90" i="41" s="1"/>
  <c r="E39" i="41"/>
  <c r="E90" i="41" s="1"/>
  <c r="D39" i="41"/>
  <c r="D90" i="41" s="1"/>
  <c r="D81" i="41" s="1"/>
  <c r="C39" i="41"/>
  <c r="C90" i="41" s="1"/>
  <c r="C81" i="41" s="1"/>
  <c r="B39" i="41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3" i="40"/>
  <c r="Y38" i="40" s="1"/>
  <c r="X33" i="40"/>
  <c r="X38" i="40" s="1"/>
  <c r="X178" i="4" s="1"/>
  <c r="W33" i="40"/>
  <c r="W38" i="40" s="1"/>
  <c r="W178" i="4" s="1"/>
  <c r="V33" i="40"/>
  <c r="V38" i="40" s="1"/>
  <c r="V178" i="4" s="1"/>
  <c r="U33" i="40"/>
  <c r="U38" i="40" s="1"/>
  <c r="U178" i="4" s="1"/>
  <c r="T33" i="40"/>
  <c r="T38" i="40" s="1"/>
  <c r="T178" i="4" s="1"/>
  <c r="S33" i="40"/>
  <c r="S38" i="40" s="1"/>
  <c r="S178" i="4" s="1"/>
  <c r="R33" i="40"/>
  <c r="R38" i="40" s="1"/>
  <c r="R178" i="4" s="1"/>
  <c r="Q33" i="40"/>
  <c r="Q38" i="40" s="1"/>
  <c r="Q178" i="4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I178" i="4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Y83" i="39"/>
  <c r="X83" i="39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Y82" i="39"/>
  <c r="X82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Y81" i="39"/>
  <c r="X81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Y73" i="39"/>
  <c r="X73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Y72" i="39"/>
  <c r="X72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Y68" i="39"/>
  <c r="X68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Y67" i="39"/>
  <c r="X67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Y64" i="39"/>
  <c r="X64" i="39"/>
  <c r="W64" i="39"/>
  <c r="V64" i="39"/>
  <c r="U64" i="39"/>
  <c r="T64" i="39"/>
  <c r="S64" i="39"/>
  <c r="R64" i="39"/>
  <c r="Q64" i="39"/>
  <c r="P64" i="39"/>
  <c r="O64" i="39"/>
  <c r="O51" i="39" s="1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T63" i="39"/>
  <c r="L63" i="39"/>
  <c r="Y62" i="39"/>
  <c r="X62" i="39"/>
  <c r="W62" i="39"/>
  <c r="V62" i="39"/>
  <c r="U62" i="39"/>
  <c r="T62" i="39"/>
  <c r="S62" i="39"/>
  <c r="R62" i="39"/>
  <c r="Q62" i="39"/>
  <c r="P62" i="39"/>
  <c r="O62" i="39"/>
  <c r="N62" i="39"/>
  <c r="N51" i="39" s="1"/>
  <c r="M62" i="39"/>
  <c r="L62" i="39"/>
  <c r="K62" i="39"/>
  <c r="J62" i="39"/>
  <c r="I62" i="39"/>
  <c r="H62" i="39"/>
  <c r="G62" i="39"/>
  <c r="F62" i="39"/>
  <c r="E62" i="39"/>
  <c r="D62" i="39"/>
  <c r="C62" i="39"/>
  <c r="B62" i="39"/>
  <c r="Y61" i="39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Y59" i="39"/>
  <c r="X59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I51" i="39" s="1"/>
  <c r="H59" i="39"/>
  <c r="G59" i="39"/>
  <c r="F59" i="39"/>
  <c r="E59" i="39"/>
  <c r="D59" i="39"/>
  <c r="C59" i="39"/>
  <c r="B59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Y56" i="39"/>
  <c r="X56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Y55" i="39"/>
  <c r="X55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Y54" i="39"/>
  <c r="X54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Y53" i="39"/>
  <c r="Y51" i="39" s="1"/>
  <c r="X53" i="39"/>
  <c r="W53" i="39"/>
  <c r="W51" i="39" s="1"/>
  <c r="V53" i="39"/>
  <c r="V51" i="39" s="1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Y52" i="39"/>
  <c r="X52" i="39"/>
  <c r="X51" i="39" s="1"/>
  <c r="W52" i="39"/>
  <c r="V52" i="39"/>
  <c r="U52" i="39"/>
  <c r="U51" i="39" s="1"/>
  <c r="T52" i="39"/>
  <c r="S52" i="39"/>
  <c r="S51" i="39" s="1"/>
  <c r="R52" i="39"/>
  <c r="R51" i="39" s="1"/>
  <c r="Q52" i="39"/>
  <c r="Q51" i="39" s="1"/>
  <c r="P52" i="39"/>
  <c r="P51" i="39" s="1"/>
  <c r="O52" i="39"/>
  <c r="N52" i="39"/>
  <c r="M52" i="39"/>
  <c r="L52" i="39"/>
  <c r="K52" i="39"/>
  <c r="J52" i="39"/>
  <c r="I52" i="39"/>
  <c r="H52" i="39"/>
  <c r="G52" i="39"/>
  <c r="G51" i="39" s="1"/>
  <c r="F52" i="39"/>
  <c r="F51" i="39" s="1"/>
  <c r="E52" i="39"/>
  <c r="E51" i="39" s="1"/>
  <c r="D52" i="39"/>
  <c r="C52" i="39"/>
  <c r="C51" i="39" s="1"/>
  <c r="B52" i="39"/>
  <c r="B51" i="39" s="1"/>
  <c r="M51" i="39"/>
  <c r="K51" i="39"/>
  <c r="J51" i="39"/>
  <c r="H51" i="39"/>
  <c r="Y27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D63" i="39" s="1"/>
  <c r="C27" i="39"/>
  <c r="B27" i="39"/>
  <c r="Y24" i="39"/>
  <c r="X24" i="39"/>
  <c r="W24" i="39"/>
  <c r="V24" i="39"/>
  <c r="U24" i="39"/>
  <c r="T24" i="39"/>
  <c r="T60" i="39" s="1"/>
  <c r="S24" i="39"/>
  <c r="R24" i="39"/>
  <c r="Q24" i="39"/>
  <c r="P24" i="39"/>
  <c r="O24" i="39"/>
  <c r="N24" i="39"/>
  <c r="M24" i="39"/>
  <c r="L24" i="39"/>
  <c r="L60" i="39" s="1"/>
  <c r="K24" i="39"/>
  <c r="J24" i="39"/>
  <c r="I24" i="39"/>
  <c r="H24" i="39"/>
  <c r="G24" i="39"/>
  <c r="F24" i="39"/>
  <c r="E24" i="39"/>
  <c r="D24" i="39"/>
  <c r="D60" i="39" s="1"/>
  <c r="C24" i="39"/>
  <c r="B24" i="39"/>
  <c r="Y16" i="39"/>
  <c r="X16" i="39"/>
  <c r="W16" i="39"/>
  <c r="V16" i="39"/>
  <c r="U16" i="39"/>
  <c r="T16" i="39"/>
  <c r="T57" i="39" s="1"/>
  <c r="S16" i="39"/>
  <c r="R16" i="39"/>
  <c r="Q16" i="39"/>
  <c r="P16" i="39"/>
  <c r="O16" i="39"/>
  <c r="N16" i="39"/>
  <c r="M16" i="39"/>
  <c r="L16" i="39"/>
  <c r="L57" i="39" s="1"/>
  <c r="K16" i="39"/>
  <c r="J16" i="39"/>
  <c r="I16" i="39"/>
  <c r="H16" i="39"/>
  <c r="G16" i="39"/>
  <c r="F16" i="39"/>
  <c r="E16" i="39"/>
  <c r="D16" i="39"/>
  <c r="D57" i="39" s="1"/>
  <c r="C16" i="39"/>
  <c r="B16" i="39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Y81" i="38"/>
  <c r="X81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Y68" i="38"/>
  <c r="X68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Y66" i="38"/>
  <c r="X66" i="38"/>
  <c r="W66" i="38"/>
  <c r="V66" i="38"/>
  <c r="U66" i="38"/>
  <c r="U51" i="38" s="1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Y65" i="38"/>
  <c r="X65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D51" i="38" s="1"/>
  <c r="C65" i="38"/>
  <c r="B65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P63" i="38"/>
  <c r="H63" i="38"/>
  <c r="Y62" i="38"/>
  <c r="X62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Y61" i="38"/>
  <c r="X61" i="38"/>
  <c r="W61" i="38"/>
  <c r="W51" i="38" s="1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H60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Y58" i="38"/>
  <c r="X58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X57" i="38"/>
  <c r="Y56" i="38"/>
  <c r="X56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Y55" i="38"/>
  <c r="X55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Y54" i="38"/>
  <c r="X54" i="38"/>
  <c r="W54" i="38"/>
  <c r="V54" i="38"/>
  <c r="V51" i="38" s="1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Y53" i="38"/>
  <c r="X53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J51" i="38" s="1"/>
  <c r="I53" i="38"/>
  <c r="I51" i="38" s="1"/>
  <c r="H53" i="38"/>
  <c r="G53" i="38"/>
  <c r="F53" i="38"/>
  <c r="E53" i="38"/>
  <c r="E51" i="38" s="1"/>
  <c r="D53" i="38"/>
  <c r="C53" i="38"/>
  <c r="B53" i="38"/>
  <c r="Y52" i="38"/>
  <c r="X52" i="38"/>
  <c r="W52" i="38"/>
  <c r="V52" i="38"/>
  <c r="U52" i="38"/>
  <c r="T52" i="38"/>
  <c r="S52" i="38"/>
  <c r="R52" i="38"/>
  <c r="R51" i="38" s="1"/>
  <c r="Q52" i="38"/>
  <c r="Q51" i="38" s="1"/>
  <c r="P52" i="38"/>
  <c r="O52" i="38"/>
  <c r="O51" i="38" s="1"/>
  <c r="N52" i="38"/>
  <c r="N51" i="38" s="1"/>
  <c r="M52" i="38"/>
  <c r="M51" i="38" s="1"/>
  <c r="L52" i="38"/>
  <c r="L51" i="38" s="1"/>
  <c r="K52" i="38"/>
  <c r="K51" i="38" s="1"/>
  <c r="J52" i="38"/>
  <c r="I52" i="38"/>
  <c r="H52" i="38"/>
  <c r="G52" i="38"/>
  <c r="F52" i="38"/>
  <c r="E52" i="38"/>
  <c r="D52" i="38"/>
  <c r="C52" i="38"/>
  <c r="C51" i="38" s="1"/>
  <c r="B52" i="38"/>
  <c r="B51" i="38" s="1"/>
  <c r="Y51" i="38"/>
  <c r="T51" i="38"/>
  <c r="S51" i="38"/>
  <c r="G51" i="38"/>
  <c r="F51" i="38"/>
  <c r="Y27" i="38"/>
  <c r="X27" i="38"/>
  <c r="X63" i="38" s="1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G27" i="38"/>
  <c r="F27" i="38"/>
  <c r="E27" i="38"/>
  <c r="D27" i="38"/>
  <c r="D80" i="38" s="1"/>
  <c r="C27" i="38"/>
  <c r="C80" i="38" s="1"/>
  <c r="B27" i="38"/>
  <c r="Y24" i="38"/>
  <c r="X24" i="38"/>
  <c r="X60" i="38" s="1"/>
  <c r="W24" i="38"/>
  <c r="V24" i="38"/>
  <c r="V79" i="38" s="1"/>
  <c r="U24" i="38"/>
  <c r="T24" i="38"/>
  <c r="S24" i="38"/>
  <c r="R24" i="38"/>
  <c r="Q24" i="38"/>
  <c r="P24" i="38"/>
  <c r="P60" i="38" s="1"/>
  <c r="O24" i="38"/>
  <c r="N24" i="38"/>
  <c r="M24" i="38"/>
  <c r="L24" i="38"/>
  <c r="K24" i="38"/>
  <c r="J24" i="38"/>
  <c r="I24" i="38"/>
  <c r="H24" i="38"/>
  <c r="G24" i="38"/>
  <c r="F24" i="38"/>
  <c r="E24" i="38"/>
  <c r="D24" i="38"/>
  <c r="C24" i="38"/>
  <c r="B24" i="38"/>
  <c r="Y16" i="38"/>
  <c r="X16" i="38"/>
  <c r="W16" i="38"/>
  <c r="V16" i="38"/>
  <c r="U16" i="38"/>
  <c r="T16" i="38"/>
  <c r="S16" i="38"/>
  <c r="R16" i="38"/>
  <c r="Q16" i="38"/>
  <c r="P16" i="38"/>
  <c r="P57" i="38" s="1"/>
  <c r="O16" i="38"/>
  <c r="N16" i="38"/>
  <c r="M16" i="38"/>
  <c r="L16" i="38"/>
  <c r="K16" i="38"/>
  <c r="J16" i="38"/>
  <c r="I16" i="38"/>
  <c r="H16" i="38"/>
  <c r="H57" i="38" s="1"/>
  <c r="G16" i="38"/>
  <c r="F16" i="38"/>
  <c r="E16" i="38"/>
  <c r="D16" i="38"/>
  <c r="C16" i="38"/>
  <c r="B16" i="38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Y68" i="37"/>
  <c r="X68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Y67" i="37"/>
  <c r="X67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Y66" i="37"/>
  <c r="X66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Y63" i="37"/>
  <c r="R63" i="37"/>
  <c r="Q63" i="37"/>
  <c r="C63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T60" i="37"/>
  <c r="J60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T57" i="37"/>
  <c r="S57" i="37"/>
  <c r="K57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Y55" i="37"/>
  <c r="X55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Y54" i="37"/>
  <c r="X54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Y53" i="37"/>
  <c r="X53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Y52" i="37"/>
  <c r="X52" i="37"/>
  <c r="W52" i="37"/>
  <c r="V52" i="37"/>
  <c r="U52" i="37"/>
  <c r="U51" i="37" s="1"/>
  <c r="T52" i="37"/>
  <c r="S52" i="37"/>
  <c r="R52" i="37"/>
  <c r="R51" i="37" s="1"/>
  <c r="Q52" i="37"/>
  <c r="P52" i="37"/>
  <c r="P51" i="37" s="1"/>
  <c r="O52" i="37"/>
  <c r="N52" i="37"/>
  <c r="M52" i="37"/>
  <c r="M51" i="37" s="1"/>
  <c r="L52" i="37"/>
  <c r="K52" i="37"/>
  <c r="J52" i="37"/>
  <c r="J51" i="37" s="1"/>
  <c r="I52" i="37"/>
  <c r="H52" i="37"/>
  <c r="H51" i="37" s="1"/>
  <c r="G52" i="37"/>
  <c r="F52" i="37"/>
  <c r="E52" i="37"/>
  <c r="E51" i="37" s="1"/>
  <c r="D52" i="37"/>
  <c r="C52" i="37"/>
  <c r="B52" i="37"/>
  <c r="B51" i="37" s="1"/>
  <c r="X51" i="37"/>
  <c r="Y27" i="37"/>
  <c r="Y80" i="37" s="1"/>
  <c r="X27" i="37"/>
  <c r="X80" i="37" s="1"/>
  <c r="W27" i="37"/>
  <c r="W80" i="37" s="1"/>
  <c r="V27" i="37"/>
  <c r="U27" i="37"/>
  <c r="T27" i="37"/>
  <c r="T80" i="39" s="1"/>
  <c r="S27" i="37"/>
  <c r="S80" i="37" s="1"/>
  <c r="R27" i="37"/>
  <c r="R80" i="37" s="1"/>
  <c r="Q27" i="37"/>
  <c r="Q80" i="37" s="1"/>
  <c r="P27" i="37"/>
  <c r="P80" i="37" s="1"/>
  <c r="O27" i="37"/>
  <c r="O80" i="37" s="1"/>
  <c r="N27" i="37"/>
  <c r="M27" i="37"/>
  <c r="L27" i="37"/>
  <c r="K27" i="37"/>
  <c r="K80" i="37" s="1"/>
  <c r="J27" i="37"/>
  <c r="J80" i="37" s="1"/>
  <c r="I27" i="37"/>
  <c r="I80" i="37" s="1"/>
  <c r="H27" i="37"/>
  <c r="H80" i="37" s="1"/>
  <c r="G27" i="37"/>
  <c r="G80" i="37" s="1"/>
  <c r="F27" i="37"/>
  <c r="E27" i="37"/>
  <c r="D27" i="37"/>
  <c r="D63" i="37" s="1"/>
  <c r="C27" i="37"/>
  <c r="C80" i="37" s="1"/>
  <c r="B27" i="37"/>
  <c r="B80" i="37" s="1"/>
  <c r="Y24" i="37"/>
  <c r="Y79" i="37" s="1"/>
  <c r="X24" i="37"/>
  <c r="W24" i="37"/>
  <c r="W79" i="37" s="1"/>
  <c r="V24" i="37"/>
  <c r="V79" i="37" s="1"/>
  <c r="U24" i="37"/>
  <c r="T24" i="37"/>
  <c r="S24" i="37"/>
  <c r="S79" i="37" s="1"/>
  <c r="R24" i="37"/>
  <c r="R79" i="37" s="1"/>
  <c r="Q24" i="37"/>
  <c r="Q79" i="37" s="1"/>
  <c r="P24" i="37"/>
  <c r="O24" i="37"/>
  <c r="O79" i="37" s="1"/>
  <c r="N24" i="37"/>
  <c r="N79" i="37" s="1"/>
  <c r="M24" i="37"/>
  <c r="M79" i="37" s="1"/>
  <c r="L24" i="37"/>
  <c r="L79" i="39" s="1"/>
  <c r="K24" i="37"/>
  <c r="K79" i="37" s="1"/>
  <c r="J24" i="37"/>
  <c r="J79" i="37" s="1"/>
  <c r="I24" i="37"/>
  <c r="I79" i="37" s="1"/>
  <c r="H24" i="37"/>
  <c r="G24" i="37"/>
  <c r="G79" i="37" s="1"/>
  <c r="F24" i="37"/>
  <c r="F79" i="37" s="1"/>
  <c r="E24" i="37"/>
  <c r="E79" i="37" s="1"/>
  <c r="D24" i="37"/>
  <c r="D79" i="37" s="1"/>
  <c r="C24" i="37"/>
  <c r="C79" i="37" s="1"/>
  <c r="B24" i="37"/>
  <c r="B79" i="37" s="1"/>
  <c r="Y16" i="37"/>
  <c r="Y78" i="37" s="1"/>
  <c r="X16" i="37"/>
  <c r="X78" i="37" s="1"/>
  <c r="W16" i="37"/>
  <c r="W78" i="37" s="1"/>
  <c r="V16" i="37"/>
  <c r="U16" i="37"/>
  <c r="U78" i="37" s="1"/>
  <c r="T16" i="37"/>
  <c r="T78" i="37" s="1"/>
  <c r="S16" i="37"/>
  <c r="S78" i="37" s="1"/>
  <c r="R16" i="37"/>
  <c r="R57" i="37" s="1"/>
  <c r="Q16" i="37"/>
  <c r="Q78" i="37" s="1"/>
  <c r="P16" i="37"/>
  <c r="P78" i="37" s="1"/>
  <c r="O16" i="37"/>
  <c r="O78" i="37" s="1"/>
  <c r="N16" i="37"/>
  <c r="M16" i="37"/>
  <c r="M78" i="37" s="1"/>
  <c r="L16" i="37"/>
  <c r="L78" i="39" s="1"/>
  <c r="K16" i="37"/>
  <c r="K78" i="37" s="1"/>
  <c r="J16" i="37"/>
  <c r="J57" i="37" s="1"/>
  <c r="I16" i="37"/>
  <c r="I78" i="37" s="1"/>
  <c r="H16" i="37"/>
  <c r="H78" i="37" s="1"/>
  <c r="G16" i="37"/>
  <c r="G78" i="37" s="1"/>
  <c r="F16" i="37"/>
  <c r="E16" i="37"/>
  <c r="E78" i="37" s="1"/>
  <c r="D16" i="37"/>
  <c r="C16" i="37"/>
  <c r="C78" i="37" s="1"/>
  <c r="B16" i="37"/>
  <c r="B57" i="37" s="1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Y33" i="36"/>
  <c r="Y38" i="36" s="1"/>
  <c r="Y177" i="4" s="1"/>
  <c r="X33" i="36"/>
  <c r="X38" i="36" s="1"/>
  <c r="X177" i="4" s="1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L33" i="36"/>
  <c r="L38" i="36" s="1"/>
  <c r="K33" i="36"/>
  <c r="K38" i="36" s="1"/>
  <c r="J33" i="36"/>
  <c r="J38" i="36" s="1"/>
  <c r="I33" i="36"/>
  <c r="I38" i="36" s="1"/>
  <c r="H33" i="36"/>
  <c r="H38" i="36" s="1"/>
  <c r="H177" i="4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Y65" i="35"/>
  <c r="X65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Y64" i="35"/>
  <c r="X64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K63" i="35"/>
  <c r="J63" i="35"/>
  <c r="C63" i="35"/>
  <c r="Y62" i="35"/>
  <c r="X62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Y61" i="35"/>
  <c r="X61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T60" i="35"/>
  <c r="L60" i="35"/>
  <c r="K60" i="35"/>
  <c r="J60" i="35"/>
  <c r="B60" i="35"/>
  <c r="Y59" i="35"/>
  <c r="X59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Y58" i="35"/>
  <c r="X58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C57" i="35"/>
  <c r="B57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Y55" i="35"/>
  <c r="X55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Y54" i="35"/>
  <c r="X54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Y53" i="35"/>
  <c r="X53" i="35"/>
  <c r="X51" i="35" s="1"/>
  <c r="W53" i="35"/>
  <c r="V53" i="35"/>
  <c r="U53" i="35"/>
  <c r="T53" i="35"/>
  <c r="S53" i="35"/>
  <c r="R53" i="35"/>
  <c r="Q53" i="35"/>
  <c r="P53" i="35"/>
  <c r="O53" i="35"/>
  <c r="O51" i="35" s="1"/>
  <c r="N53" i="35"/>
  <c r="M53" i="35"/>
  <c r="L53" i="35"/>
  <c r="L51" i="35" s="1"/>
  <c r="K53" i="35"/>
  <c r="J53" i="35"/>
  <c r="I53" i="35"/>
  <c r="H53" i="35"/>
  <c r="G53" i="35"/>
  <c r="F53" i="35"/>
  <c r="E53" i="35"/>
  <c r="D53" i="35"/>
  <c r="C53" i="35"/>
  <c r="B53" i="35"/>
  <c r="Y52" i="35"/>
  <c r="X52" i="35"/>
  <c r="W52" i="35"/>
  <c r="W51" i="35" s="1"/>
  <c r="V52" i="35"/>
  <c r="V51" i="35" s="1"/>
  <c r="U52" i="35"/>
  <c r="U51" i="35" s="1"/>
  <c r="T52" i="35"/>
  <c r="T51" i="35" s="1"/>
  <c r="S52" i="35"/>
  <c r="R52" i="35"/>
  <c r="R51" i="35" s="1"/>
  <c r="Q52" i="35"/>
  <c r="Q51" i="35" s="1"/>
  <c r="P52" i="35"/>
  <c r="P51" i="35" s="1"/>
  <c r="O52" i="35"/>
  <c r="N52" i="35"/>
  <c r="M52" i="35"/>
  <c r="M51" i="35" s="1"/>
  <c r="L52" i="35"/>
  <c r="K52" i="35"/>
  <c r="J52" i="35"/>
  <c r="I52" i="35"/>
  <c r="I51" i="35" s="1"/>
  <c r="H52" i="35"/>
  <c r="H51" i="35" s="1"/>
  <c r="G52" i="35"/>
  <c r="G51" i="35" s="1"/>
  <c r="F52" i="35"/>
  <c r="F51" i="35" s="1"/>
  <c r="E52" i="35"/>
  <c r="E51" i="35" s="1"/>
  <c r="D52" i="35"/>
  <c r="D51" i="35" s="1"/>
  <c r="C52" i="35"/>
  <c r="B52" i="35"/>
  <c r="B51" i="35" s="1"/>
  <c r="Y51" i="35"/>
  <c r="N51" i="35"/>
  <c r="J51" i="35"/>
  <c r="Y27" i="35"/>
  <c r="X27" i="35"/>
  <c r="W27" i="35"/>
  <c r="V27" i="35"/>
  <c r="U27" i="35"/>
  <c r="T27" i="35"/>
  <c r="S27" i="35"/>
  <c r="S63" i="35" s="1"/>
  <c r="R27" i="35"/>
  <c r="R63" i="35" s="1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B27" i="35"/>
  <c r="B63" i="35" s="1"/>
  <c r="Y24" i="35"/>
  <c r="X24" i="35"/>
  <c r="W24" i="35"/>
  <c r="V24" i="35"/>
  <c r="U24" i="35"/>
  <c r="T24" i="35"/>
  <c r="S24" i="35"/>
  <c r="S60" i="35" s="1"/>
  <c r="R24" i="35"/>
  <c r="R60" i="35" s="1"/>
  <c r="Q24" i="35"/>
  <c r="P24" i="35"/>
  <c r="O24" i="35"/>
  <c r="N24" i="35"/>
  <c r="M24" i="35"/>
  <c r="L24" i="35"/>
  <c r="K24" i="35"/>
  <c r="J24" i="35"/>
  <c r="I24" i="35"/>
  <c r="H24" i="35"/>
  <c r="H79" i="35" s="1"/>
  <c r="G24" i="35"/>
  <c r="F24" i="35"/>
  <c r="E24" i="35"/>
  <c r="D24" i="35"/>
  <c r="D60" i="35" s="1"/>
  <c r="C24" i="35"/>
  <c r="C60" i="35" s="1"/>
  <c r="B24" i="35"/>
  <c r="Y16" i="35"/>
  <c r="X16" i="35"/>
  <c r="W16" i="35"/>
  <c r="V16" i="35"/>
  <c r="U16" i="35"/>
  <c r="T16" i="35"/>
  <c r="S16" i="35"/>
  <c r="S57" i="35" s="1"/>
  <c r="R16" i="35"/>
  <c r="R57" i="35" s="1"/>
  <c r="Q16" i="35"/>
  <c r="P16" i="35"/>
  <c r="O16" i="35"/>
  <c r="N16" i="35"/>
  <c r="M16" i="35"/>
  <c r="L16" i="35"/>
  <c r="K16" i="35"/>
  <c r="K57" i="35" s="1"/>
  <c r="J16" i="35"/>
  <c r="J57" i="35" s="1"/>
  <c r="I16" i="35"/>
  <c r="H16" i="35"/>
  <c r="G16" i="35"/>
  <c r="F16" i="35"/>
  <c r="E16" i="35"/>
  <c r="D16" i="35"/>
  <c r="C16" i="35"/>
  <c r="B16" i="35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Y81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Y73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Y67" i="34"/>
  <c r="X67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Y65" i="34"/>
  <c r="X65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Y64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W63" i="34"/>
  <c r="V63" i="34"/>
  <c r="P63" i="34"/>
  <c r="N63" i="34"/>
  <c r="G63" i="34"/>
  <c r="F63" i="34"/>
  <c r="Y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Y61" i="34"/>
  <c r="X61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X60" i="34"/>
  <c r="V60" i="34"/>
  <c r="H60" i="34"/>
  <c r="F60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Y58" i="34"/>
  <c r="X58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V57" i="34"/>
  <c r="F57" i="34"/>
  <c r="Y56" i="34"/>
  <c r="Y51" i="34" s="1"/>
  <c r="X56" i="34"/>
  <c r="W56" i="34"/>
  <c r="W51" i="34" s="1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Y54" i="34"/>
  <c r="X54" i="34"/>
  <c r="W54" i="34"/>
  <c r="V54" i="34"/>
  <c r="U54" i="34"/>
  <c r="T54" i="34"/>
  <c r="T51" i="34" s="1"/>
  <c r="S54" i="34"/>
  <c r="R54" i="34"/>
  <c r="R51" i="34" s="1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Y53" i="34"/>
  <c r="X53" i="34"/>
  <c r="W53" i="34"/>
  <c r="V53" i="34"/>
  <c r="U53" i="34"/>
  <c r="T53" i="34"/>
  <c r="S53" i="34"/>
  <c r="R53" i="34"/>
  <c r="Q53" i="34"/>
  <c r="Q51" i="34" s="1"/>
  <c r="P53" i="34"/>
  <c r="O53" i="34"/>
  <c r="O51" i="34" s="1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Y52" i="34"/>
  <c r="X52" i="34"/>
  <c r="W52" i="34"/>
  <c r="V52" i="34"/>
  <c r="U52" i="34"/>
  <c r="T52" i="34"/>
  <c r="S52" i="34"/>
  <c r="S51" i="34" s="1"/>
  <c r="R52" i="34"/>
  <c r="Q52" i="34"/>
  <c r="P52" i="34"/>
  <c r="O52" i="34"/>
  <c r="N52" i="34"/>
  <c r="M52" i="34"/>
  <c r="L52" i="34"/>
  <c r="L51" i="34" s="1"/>
  <c r="K52" i="34"/>
  <c r="K51" i="34" s="1"/>
  <c r="J52" i="34"/>
  <c r="J51" i="34" s="1"/>
  <c r="I52" i="34"/>
  <c r="I51" i="34" s="1"/>
  <c r="H52" i="34"/>
  <c r="G52" i="34"/>
  <c r="G51" i="34" s="1"/>
  <c r="F52" i="34"/>
  <c r="E52" i="34"/>
  <c r="D52" i="34"/>
  <c r="D51" i="34" s="1"/>
  <c r="C52" i="34"/>
  <c r="C51" i="34" s="1"/>
  <c r="B52" i="34"/>
  <c r="B51" i="34" s="1"/>
  <c r="Y27" i="34"/>
  <c r="X27" i="34"/>
  <c r="X63" i="34" s="1"/>
  <c r="W27" i="34"/>
  <c r="V27" i="34"/>
  <c r="U27" i="34"/>
  <c r="T27" i="34"/>
  <c r="S27" i="34"/>
  <c r="R27" i="34"/>
  <c r="Q27" i="34"/>
  <c r="P27" i="34"/>
  <c r="O27" i="34"/>
  <c r="O63" i="34" s="1"/>
  <c r="N27" i="34"/>
  <c r="M27" i="34"/>
  <c r="L27" i="34"/>
  <c r="K27" i="34"/>
  <c r="J27" i="34"/>
  <c r="I27" i="34"/>
  <c r="H27" i="34"/>
  <c r="H63" i="34" s="1"/>
  <c r="G27" i="34"/>
  <c r="F27" i="34"/>
  <c r="E27" i="34"/>
  <c r="D27" i="34"/>
  <c r="C27" i="34"/>
  <c r="B27" i="34"/>
  <c r="Y24" i="34"/>
  <c r="X24" i="34"/>
  <c r="W24" i="34"/>
  <c r="V24" i="34"/>
  <c r="U24" i="34"/>
  <c r="T24" i="34"/>
  <c r="S24" i="34"/>
  <c r="R24" i="34"/>
  <c r="Q24" i="34"/>
  <c r="P24" i="34"/>
  <c r="P60" i="34" s="1"/>
  <c r="O24" i="34"/>
  <c r="O79" i="34" s="1"/>
  <c r="N24" i="34"/>
  <c r="N60" i="34" s="1"/>
  <c r="M24" i="34"/>
  <c r="L24" i="34"/>
  <c r="K24" i="34"/>
  <c r="J24" i="34"/>
  <c r="I24" i="34"/>
  <c r="H24" i="34"/>
  <c r="G24" i="34"/>
  <c r="G60" i="34" s="1"/>
  <c r="F24" i="34"/>
  <c r="E24" i="34"/>
  <c r="D24" i="34"/>
  <c r="C24" i="34"/>
  <c r="B24" i="34"/>
  <c r="Y16" i="34"/>
  <c r="X16" i="34"/>
  <c r="X57" i="34" s="1"/>
  <c r="W16" i="34"/>
  <c r="V16" i="34"/>
  <c r="U16" i="34"/>
  <c r="U57" i="34" s="1"/>
  <c r="T16" i="34"/>
  <c r="S16" i="34"/>
  <c r="R16" i="34"/>
  <c r="Q16" i="34"/>
  <c r="P16" i="34"/>
  <c r="P57" i="34" s="1"/>
  <c r="O16" i="34"/>
  <c r="O57" i="34" s="1"/>
  <c r="N16" i="34"/>
  <c r="N57" i="34" s="1"/>
  <c r="M16" i="34"/>
  <c r="L16" i="34"/>
  <c r="K16" i="34"/>
  <c r="J16" i="34"/>
  <c r="I16" i="34"/>
  <c r="H16" i="34"/>
  <c r="H57" i="34" s="1"/>
  <c r="G16" i="34"/>
  <c r="G57" i="34" s="1"/>
  <c r="F16" i="34"/>
  <c r="E16" i="34"/>
  <c r="E57" i="34" s="1"/>
  <c r="D16" i="34"/>
  <c r="C16" i="34"/>
  <c r="B16" i="34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Y81" i="33"/>
  <c r="X81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S80" i="33"/>
  <c r="I80" i="33"/>
  <c r="M79" i="33"/>
  <c r="K79" i="33"/>
  <c r="M78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K51" i="33" s="1"/>
  <c r="J67" i="33"/>
  <c r="I67" i="33"/>
  <c r="H67" i="33"/>
  <c r="G67" i="33"/>
  <c r="F67" i="33"/>
  <c r="E67" i="33"/>
  <c r="D67" i="33"/>
  <c r="C67" i="33"/>
  <c r="B67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J51" i="33" s="1"/>
  <c r="I66" i="33"/>
  <c r="H66" i="33"/>
  <c r="G66" i="33"/>
  <c r="F66" i="33"/>
  <c r="E66" i="33"/>
  <c r="D66" i="33"/>
  <c r="C66" i="33"/>
  <c r="B66" i="33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V63" i="33"/>
  <c r="U63" i="33"/>
  <c r="T63" i="33"/>
  <c r="N63" i="33"/>
  <c r="M63" i="33"/>
  <c r="L63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V60" i="33"/>
  <c r="U60" i="33"/>
  <c r="N60" i="33"/>
  <c r="M60" i="33"/>
  <c r="Y59" i="33"/>
  <c r="X59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E51" i="33" s="1"/>
  <c r="D59" i="33"/>
  <c r="C59" i="33"/>
  <c r="B59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V57" i="33"/>
  <c r="T57" i="33"/>
  <c r="N57" i="33"/>
  <c r="M57" i="33"/>
  <c r="L57" i="33"/>
  <c r="F57" i="33"/>
  <c r="E57" i="33"/>
  <c r="D57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H51" i="33" s="1"/>
  <c r="G56" i="33"/>
  <c r="G51" i="33" s="1"/>
  <c r="F56" i="33"/>
  <c r="E56" i="33"/>
  <c r="D56" i="33"/>
  <c r="C56" i="33"/>
  <c r="B56" i="33"/>
  <c r="Y55" i="33"/>
  <c r="X55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D51" i="33" s="1"/>
  <c r="C55" i="33"/>
  <c r="C51" i="33" s="1"/>
  <c r="B55" i="33"/>
  <c r="Y54" i="33"/>
  <c r="X54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B51" i="33" s="1"/>
  <c r="Y53" i="33"/>
  <c r="Y51" i="33" s="1"/>
  <c r="X53" i="33"/>
  <c r="X51" i="33" s="1"/>
  <c r="W53" i="33"/>
  <c r="W51" i="33" s="1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Y52" i="33"/>
  <c r="X52" i="33"/>
  <c r="W52" i="33"/>
  <c r="V52" i="33"/>
  <c r="U52" i="33"/>
  <c r="U51" i="33" s="1"/>
  <c r="T52" i="33"/>
  <c r="T51" i="33" s="1"/>
  <c r="S52" i="33"/>
  <c r="S51" i="33" s="1"/>
  <c r="R52" i="33"/>
  <c r="R51" i="33" s="1"/>
  <c r="Q52" i="33"/>
  <c r="Q51" i="33" s="1"/>
  <c r="P52" i="33"/>
  <c r="P51" i="33" s="1"/>
  <c r="O52" i="33"/>
  <c r="O51" i="33" s="1"/>
  <c r="N52" i="33"/>
  <c r="M52" i="33"/>
  <c r="L52" i="33"/>
  <c r="K52" i="33"/>
  <c r="J52" i="33"/>
  <c r="I52" i="33"/>
  <c r="H52" i="33"/>
  <c r="G52" i="33"/>
  <c r="F52" i="33"/>
  <c r="E52" i="33"/>
  <c r="D52" i="33"/>
  <c r="C52" i="33"/>
  <c r="B52" i="33"/>
  <c r="M51" i="33"/>
  <c r="L51" i="33"/>
  <c r="I51" i="33"/>
  <c r="Y27" i="33"/>
  <c r="Y80" i="33" s="1"/>
  <c r="X27" i="33"/>
  <c r="W27" i="33"/>
  <c r="W80" i="33" s="1"/>
  <c r="V27" i="33"/>
  <c r="U27" i="33"/>
  <c r="U80" i="33" s="1"/>
  <c r="T27" i="33"/>
  <c r="T80" i="33" s="1"/>
  <c r="S27" i="33"/>
  <c r="S63" i="33" s="1"/>
  <c r="R27" i="33"/>
  <c r="Q27" i="33"/>
  <c r="Q80" i="33" s="1"/>
  <c r="P27" i="33"/>
  <c r="O27" i="33"/>
  <c r="O80" i="33" s="1"/>
  <c r="N27" i="33"/>
  <c r="M27" i="33"/>
  <c r="M80" i="33" s="1"/>
  <c r="L27" i="33"/>
  <c r="L80" i="33" s="1"/>
  <c r="K27" i="33"/>
  <c r="K63" i="33" s="1"/>
  <c r="J27" i="33"/>
  <c r="J80" i="35" s="1"/>
  <c r="I27" i="33"/>
  <c r="I63" i="33" s="1"/>
  <c r="H27" i="33"/>
  <c r="G27" i="33"/>
  <c r="G80" i="33" s="1"/>
  <c r="F27" i="33"/>
  <c r="F63" i="33" s="1"/>
  <c r="E27" i="33"/>
  <c r="E80" i="33" s="1"/>
  <c r="D27" i="33"/>
  <c r="D80" i="33" s="1"/>
  <c r="C27" i="33"/>
  <c r="C63" i="33" s="1"/>
  <c r="B27" i="33"/>
  <c r="B80" i="35" s="1"/>
  <c r="Y24" i="33"/>
  <c r="Y60" i="33" s="1"/>
  <c r="X24" i="33"/>
  <c r="X60" i="33" s="1"/>
  <c r="W24" i="33"/>
  <c r="W79" i="33" s="1"/>
  <c r="V24" i="33"/>
  <c r="U24" i="33"/>
  <c r="U79" i="33" s="1"/>
  <c r="T24" i="33"/>
  <c r="T79" i="35" s="1"/>
  <c r="S24" i="33"/>
  <c r="S79" i="33" s="1"/>
  <c r="R24" i="33"/>
  <c r="Q24" i="33"/>
  <c r="Q79" i="33" s="1"/>
  <c r="P24" i="33"/>
  <c r="P60" i="33" s="1"/>
  <c r="O24" i="33"/>
  <c r="O79" i="33" s="1"/>
  <c r="N24" i="33"/>
  <c r="M24" i="33"/>
  <c r="L24" i="33"/>
  <c r="L79" i="35" s="1"/>
  <c r="K24" i="33"/>
  <c r="J24" i="33"/>
  <c r="I24" i="33"/>
  <c r="I79" i="33" s="1"/>
  <c r="H24" i="33"/>
  <c r="H60" i="33" s="1"/>
  <c r="G24" i="33"/>
  <c r="G79" i="33" s="1"/>
  <c r="F24" i="33"/>
  <c r="F60" i="33" s="1"/>
  <c r="E24" i="33"/>
  <c r="E79" i="33" s="1"/>
  <c r="D24" i="33"/>
  <c r="C24" i="33"/>
  <c r="C79" i="35" s="1"/>
  <c r="B24" i="33"/>
  <c r="Y16" i="33"/>
  <c r="Y57" i="33" s="1"/>
  <c r="X16" i="33"/>
  <c r="W16" i="33"/>
  <c r="W78" i="33" s="1"/>
  <c r="V16" i="33"/>
  <c r="U16" i="33"/>
  <c r="U57" i="33" s="1"/>
  <c r="T16" i="33"/>
  <c r="T78" i="33" s="1"/>
  <c r="S16" i="33"/>
  <c r="S78" i="35" s="1"/>
  <c r="R16" i="33"/>
  <c r="R78" i="35" s="1"/>
  <c r="Q16" i="33"/>
  <c r="Q57" i="33" s="1"/>
  <c r="P16" i="33"/>
  <c r="O16" i="33"/>
  <c r="O78" i="33" s="1"/>
  <c r="N16" i="33"/>
  <c r="M16" i="33"/>
  <c r="L16" i="33"/>
  <c r="L78" i="33" s="1"/>
  <c r="K16" i="33"/>
  <c r="K57" i="33" s="1"/>
  <c r="J16" i="33"/>
  <c r="I16" i="33"/>
  <c r="I78" i="33" s="1"/>
  <c r="H16" i="33"/>
  <c r="G16" i="33"/>
  <c r="G78" i="33" s="1"/>
  <c r="F16" i="33"/>
  <c r="E16" i="33"/>
  <c r="E78" i="33" s="1"/>
  <c r="D16" i="33"/>
  <c r="D78" i="33" s="1"/>
  <c r="C16" i="33"/>
  <c r="C57" i="33" s="1"/>
  <c r="B16" i="33"/>
  <c r="B78" i="35" s="1"/>
  <c r="R38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3" i="32"/>
  <c r="Y38" i="32" s="1"/>
  <c r="X33" i="32"/>
  <c r="X38" i="32" s="1"/>
  <c r="W33" i="32"/>
  <c r="W38" i="32" s="1"/>
  <c r="V33" i="32"/>
  <c r="V38" i="32" s="1"/>
  <c r="U33" i="32"/>
  <c r="U38" i="32" s="1"/>
  <c r="T33" i="32"/>
  <c r="T38" i="32" s="1"/>
  <c r="S33" i="32"/>
  <c r="S38" i="32" s="1"/>
  <c r="R33" i="32"/>
  <c r="Q33" i="32"/>
  <c r="Q38" i="32" s="1"/>
  <c r="P33" i="32"/>
  <c r="P38" i="32" s="1"/>
  <c r="O33" i="32"/>
  <c r="O38" i="32" s="1"/>
  <c r="N33" i="32"/>
  <c r="N38" i="32" s="1"/>
  <c r="M33" i="32"/>
  <c r="M38" i="32" s="1"/>
  <c r="L33" i="32"/>
  <c r="L38" i="32" s="1"/>
  <c r="K33" i="32"/>
  <c r="K38" i="32" s="1"/>
  <c r="J33" i="32"/>
  <c r="J38" i="32" s="1"/>
  <c r="I33" i="32"/>
  <c r="I38" i="32" s="1"/>
  <c r="H33" i="32"/>
  <c r="H38" i="32" s="1"/>
  <c r="G33" i="32"/>
  <c r="G38" i="32" s="1"/>
  <c r="F33" i="32"/>
  <c r="F38" i="32" s="1"/>
  <c r="E33" i="32"/>
  <c r="E38" i="32" s="1"/>
  <c r="D33" i="32"/>
  <c r="D38" i="32" s="1"/>
  <c r="C33" i="32"/>
  <c r="C38" i="32" s="1"/>
  <c r="B33" i="32"/>
  <c r="B38" i="32" s="1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U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Y101" i="31"/>
  <c r="X101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U99" i="31"/>
  <c r="G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92" i="31"/>
  <c r="X92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Y91" i="31"/>
  <c r="X91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W90" i="31"/>
  <c r="M90" i="31"/>
  <c r="G90" i="31"/>
  <c r="E90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W84" i="31" s="1"/>
  <c r="V87" i="31"/>
  <c r="V84" i="31" s="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T84" i="31" s="1"/>
  <c r="S86" i="31"/>
  <c r="S84" i="31" s="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Y84" i="31" s="1"/>
  <c r="X85" i="31"/>
  <c r="X84" i="31" s="1"/>
  <c r="W85" i="31"/>
  <c r="V85" i="31"/>
  <c r="U85" i="31"/>
  <c r="T85" i="31"/>
  <c r="S85" i="31"/>
  <c r="R85" i="31"/>
  <c r="R84" i="31" s="1"/>
  <c r="Q85" i="31"/>
  <c r="Q84" i="31" s="1"/>
  <c r="P85" i="31"/>
  <c r="P84" i="31" s="1"/>
  <c r="O85" i="31"/>
  <c r="O84" i="31" s="1"/>
  <c r="N85" i="31"/>
  <c r="N84" i="31" s="1"/>
  <c r="M85" i="31"/>
  <c r="L85" i="31"/>
  <c r="L84" i="31" s="1"/>
  <c r="K85" i="31"/>
  <c r="K84" i="31" s="1"/>
  <c r="J85" i="31"/>
  <c r="I85" i="31"/>
  <c r="H85" i="31"/>
  <c r="G85" i="31"/>
  <c r="F85" i="31"/>
  <c r="E85" i="31"/>
  <c r="D85" i="31"/>
  <c r="C85" i="31"/>
  <c r="B85" i="31"/>
  <c r="J84" i="31"/>
  <c r="I84" i="31"/>
  <c r="H84" i="31"/>
  <c r="G84" i="31"/>
  <c r="F84" i="31"/>
  <c r="D84" i="31"/>
  <c r="C84" i="31"/>
  <c r="B84" i="31"/>
  <c r="Y66" i="31"/>
  <c r="X66" i="31"/>
  <c r="W66" i="31"/>
  <c r="W105" i="31" s="1"/>
  <c r="V66" i="31"/>
  <c r="U66" i="31"/>
  <c r="T66" i="31"/>
  <c r="S66" i="31"/>
  <c r="R66" i="31"/>
  <c r="Q66" i="31"/>
  <c r="P66" i="31"/>
  <c r="O66" i="31"/>
  <c r="O105" i="31" s="1"/>
  <c r="N66" i="31"/>
  <c r="M66" i="31"/>
  <c r="M105" i="31" s="1"/>
  <c r="L66" i="31"/>
  <c r="K66" i="31"/>
  <c r="J66" i="31"/>
  <c r="I66" i="31"/>
  <c r="H66" i="31"/>
  <c r="H123" i="31" s="1"/>
  <c r="G66" i="31"/>
  <c r="G105" i="31" s="1"/>
  <c r="F66" i="31"/>
  <c r="E66" i="31"/>
  <c r="E105" i="31" s="1"/>
  <c r="D66" i="31"/>
  <c r="C66" i="31"/>
  <c r="B66" i="31"/>
  <c r="Y45" i="31"/>
  <c r="X45" i="31"/>
  <c r="W45" i="31"/>
  <c r="W99" i="31" s="1"/>
  <c r="V45" i="31"/>
  <c r="U45" i="31"/>
  <c r="T45" i="31"/>
  <c r="S45" i="31"/>
  <c r="R45" i="31"/>
  <c r="Q45" i="31"/>
  <c r="P45" i="31"/>
  <c r="O45" i="31"/>
  <c r="O99" i="31" s="1"/>
  <c r="N45" i="31"/>
  <c r="M45" i="31"/>
  <c r="M99" i="31" s="1"/>
  <c r="L45" i="31"/>
  <c r="K45" i="31"/>
  <c r="J45" i="31"/>
  <c r="I45" i="31"/>
  <c r="H45" i="31"/>
  <c r="G45" i="31"/>
  <c r="F45" i="31"/>
  <c r="E45" i="31"/>
  <c r="E99" i="31" s="1"/>
  <c r="D45" i="31"/>
  <c r="C45" i="31"/>
  <c r="B45" i="31"/>
  <c r="Y25" i="31"/>
  <c r="X25" i="31"/>
  <c r="W25" i="31"/>
  <c r="V25" i="31"/>
  <c r="U25" i="31"/>
  <c r="U94" i="31" s="1"/>
  <c r="T25" i="31"/>
  <c r="S25" i="31"/>
  <c r="R25" i="31"/>
  <c r="Q25" i="31"/>
  <c r="P25" i="31"/>
  <c r="O25" i="31"/>
  <c r="N25" i="31"/>
  <c r="M25" i="31"/>
  <c r="M94" i="31" s="1"/>
  <c r="L25" i="31"/>
  <c r="K25" i="31"/>
  <c r="J25" i="31"/>
  <c r="I25" i="31"/>
  <c r="H25" i="31"/>
  <c r="G25" i="31"/>
  <c r="F25" i="31"/>
  <c r="E25" i="31"/>
  <c r="D25" i="31"/>
  <c r="C25" i="31"/>
  <c r="B25" i="31"/>
  <c r="Y16" i="31"/>
  <c r="X16" i="31"/>
  <c r="W16" i="31"/>
  <c r="V16" i="31"/>
  <c r="U16" i="31"/>
  <c r="U90" i="31" s="1"/>
  <c r="T16" i="31"/>
  <c r="S16" i="31"/>
  <c r="R16" i="31"/>
  <c r="Q16" i="31"/>
  <c r="P16" i="31"/>
  <c r="O16" i="31"/>
  <c r="O90" i="31" s="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P105" i="30"/>
  <c r="N105" i="30"/>
  <c r="H105" i="30"/>
  <c r="F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H99" i="30"/>
  <c r="F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Y91" i="30"/>
  <c r="X91" i="30"/>
  <c r="W91" i="30"/>
  <c r="V91" i="30"/>
  <c r="U91" i="30"/>
  <c r="T91" i="30"/>
  <c r="S91" i="30"/>
  <c r="R91" i="30"/>
  <c r="Q91" i="30"/>
  <c r="P91" i="30"/>
  <c r="P84" i="30" s="1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N90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M84" i="30" s="1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N84" i="30" s="1"/>
  <c r="M86" i="30"/>
  <c r="L86" i="30"/>
  <c r="K86" i="30"/>
  <c r="K84" i="30" s="1"/>
  <c r="J86" i="30"/>
  <c r="J84" i="30" s="1"/>
  <c r="I86" i="30"/>
  <c r="H86" i="30"/>
  <c r="G86" i="30"/>
  <c r="F86" i="30"/>
  <c r="E86" i="30"/>
  <c r="D86" i="30"/>
  <c r="C86" i="30"/>
  <c r="B86" i="30"/>
  <c r="Y85" i="30"/>
  <c r="X85" i="30"/>
  <c r="W85" i="30"/>
  <c r="W84" i="30" s="1"/>
  <c r="V85" i="30"/>
  <c r="V84" i="30" s="1"/>
  <c r="U85" i="30"/>
  <c r="U84" i="30" s="1"/>
  <c r="T85" i="30"/>
  <c r="T84" i="30" s="1"/>
  <c r="S85" i="30"/>
  <c r="S84" i="30" s="1"/>
  <c r="R85" i="30"/>
  <c r="R84" i="30" s="1"/>
  <c r="Q85" i="30"/>
  <c r="Q84" i="30" s="1"/>
  <c r="P85" i="30"/>
  <c r="O85" i="30"/>
  <c r="O84" i="30" s="1"/>
  <c r="N85" i="30"/>
  <c r="M85" i="30"/>
  <c r="L85" i="30"/>
  <c r="K85" i="30"/>
  <c r="J85" i="30"/>
  <c r="I85" i="30"/>
  <c r="I84" i="30" s="1"/>
  <c r="H85" i="30"/>
  <c r="G85" i="30"/>
  <c r="G84" i="30" s="1"/>
  <c r="F85" i="30"/>
  <c r="F84" i="30" s="1"/>
  <c r="E85" i="30"/>
  <c r="E84" i="30" s="1"/>
  <c r="D85" i="30"/>
  <c r="D84" i="30" s="1"/>
  <c r="C85" i="30"/>
  <c r="C84" i="30" s="1"/>
  <c r="B85" i="30"/>
  <c r="B84" i="30" s="1"/>
  <c r="Y84" i="30"/>
  <c r="L84" i="30"/>
  <c r="Y66" i="30"/>
  <c r="X66" i="30"/>
  <c r="X105" i="30" s="1"/>
  <c r="W66" i="30"/>
  <c r="V66" i="30"/>
  <c r="V105" i="30" s="1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D123" i="30" s="1"/>
  <c r="C66" i="30"/>
  <c r="B66" i="30"/>
  <c r="Y45" i="30"/>
  <c r="X45" i="30"/>
  <c r="X99" i="30" s="1"/>
  <c r="W45" i="30"/>
  <c r="V45" i="30"/>
  <c r="V99" i="30" s="1"/>
  <c r="U45" i="30"/>
  <c r="T45" i="30"/>
  <c r="S45" i="30"/>
  <c r="R45" i="30"/>
  <c r="Q45" i="30"/>
  <c r="P45" i="30"/>
  <c r="P99" i="30" s="1"/>
  <c r="O45" i="30"/>
  <c r="N45" i="30"/>
  <c r="N99" i="30" s="1"/>
  <c r="M45" i="30"/>
  <c r="L45" i="30"/>
  <c r="K45" i="30"/>
  <c r="J45" i="30"/>
  <c r="I45" i="30"/>
  <c r="H45" i="30"/>
  <c r="G45" i="30"/>
  <c r="F45" i="30"/>
  <c r="E45" i="30"/>
  <c r="D45" i="30"/>
  <c r="C45" i="30"/>
  <c r="B45" i="30"/>
  <c r="Y25" i="30"/>
  <c r="X25" i="30"/>
  <c r="W25" i="30"/>
  <c r="W120" i="30" s="1"/>
  <c r="V25" i="30"/>
  <c r="V94" i="30" s="1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B25" i="30"/>
  <c r="Y16" i="30"/>
  <c r="X16" i="30"/>
  <c r="X90" i="30" s="1"/>
  <c r="W16" i="30"/>
  <c r="V16" i="30"/>
  <c r="V90" i="30" s="1"/>
  <c r="U16" i="30"/>
  <c r="T16" i="30"/>
  <c r="S16" i="30"/>
  <c r="R16" i="30"/>
  <c r="Q16" i="30"/>
  <c r="P16" i="30"/>
  <c r="P90" i="30" s="1"/>
  <c r="O16" i="30"/>
  <c r="N16" i="30"/>
  <c r="M16" i="30"/>
  <c r="L16" i="30"/>
  <c r="K16" i="30"/>
  <c r="J16" i="30"/>
  <c r="I16" i="30"/>
  <c r="H16" i="30"/>
  <c r="H90" i="30" s="1"/>
  <c r="G16" i="30"/>
  <c r="F16" i="30"/>
  <c r="F90" i="30" s="1"/>
  <c r="E16" i="30"/>
  <c r="D16" i="30"/>
  <c r="C16" i="30"/>
  <c r="B16" i="30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U119" i="29"/>
  <c r="S119" i="29"/>
  <c r="Q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I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3" i="29"/>
  <c r="X103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Y101" i="29"/>
  <c r="X101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Y100" i="29"/>
  <c r="X100" i="29"/>
  <c r="X84" i="29" s="1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U99" i="29"/>
  <c r="Q99" i="29"/>
  <c r="P99" i="29"/>
  <c r="M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Y84" i="29" s="1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X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Y91" i="29"/>
  <c r="X91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U90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T84" i="29" s="1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S84" i="29" s="1"/>
  <c r="R85" i="29"/>
  <c r="R84" i="29" s="1"/>
  <c r="Q85" i="29"/>
  <c r="Q84" i="29" s="1"/>
  <c r="P85" i="29"/>
  <c r="O85" i="29"/>
  <c r="O84" i="29" s="1"/>
  <c r="N85" i="29"/>
  <c r="M85" i="29"/>
  <c r="L85" i="29"/>
  <c r="L84" i="29" s="1"/>
  <c r="K85" i="29"/>
  <c r="K84" i="29" s="1"/>
  <c r="J85" i="29"/>
  <c r="J84" i="29" s="1"/>
  <c r="I85" i="29"/>
  <c r="I84" i="29" s="1"/>
  <c r="H85" i="29"/>
  <c r="G85" i="29"/>
  <c r="G84" i="29" s="1"/>
  <c r="F85" i="29"/>
  <c r="E85" i="29"/>
  <c r="D85" i="29"/>
  <c r="D84" i="29" s="1"/>
  <c r="C85" i="29"/>
  <c r="C84" i="29" s="1"/>
  <c r="B85" i="29"/>
  <c r="B84" i="29" s="1"/>
  <c r="W84" i="29"/>
  <c r="Y66" i="29"/>
  <c r="Y105" i="29" s="1"/>
  <c r="X66" i="29"/>
  <c r="X105" i="29" s="1"/>
  <c r="W66" i="29"/>
  <c r="W123" i="31" s="1"/>
  <c r="V66" i="29"/>
  <c r="V123" i="29" s="1"/>
  <c r="U66" i="29"/>
  <c r="U123" i="29" s="1"/>
  <c r="T66" i="29"/>
  <c r="S66" i="29"/>
  <c r="S123" i="29" s="1"/>
  <c r="R66" i="29"/>
  <c r="Q66" i="29"/>
  <c r="Q123" i="29" s="1"/>
  <c r="P66" i="29"/>
  <c r="O66" i="29"/>
  <c r="O123" i="31" s="1"/>
  <c r="N66" i="29"/>
  <c r="N123" i="29" s="1"/>
  <c r="M66" i="29"/>
  <c r="L66" i="29"/>
  <c r="K66" i="29"/>
  <c r="K123" i="29" s="1"/>
  <c r="J66" i="29"/>
  <c r="I66" i="29"/>
  <c r="I123" i="29" s="1"/>
  <c r="H66" i="29"/>
  <c r="G66" i="29"/>
  <c r="F66" i="29"/>
  <c r="F123" i="29" s="1"/>
  <c r="E66" i="29"/>
  <c r="D66" i="29"/>
  <c r="C66" i="29"/>
  <c r="C123" i="29" s="1"/>
  <c r="B66" i="29"/>
  <c r="Y45" i="29"/>
  <c r="Y122" i="29" s="1"/>
  <c r="X45" i="29"/>
  <c r="W45" i="29"/>
  <c r="W122" i="29" s="1"/>
  <c r="V45" i="29"/>
  <c r="V122" i="29" s="1"/>
  <c r="U45" i="29"/>
  <c r="U122" i="31" s="1"/>
  <c r="T45" i="29"/>
  <c r="T122" i="29" s="1"/>
  <c r="S45" i="29"/>
  <c r="S122" i="29" s="1"/>
  <c r="R45" i="29"/>
  <c r="R122" i="29" s="1"/>
  <c r="Q45" i="29"/>
  <c r="Q122" i="29" s="1"/>
  <c r="P45" i="29"/>
  <c r="O45" i="29"/>
  <c r="N45" i="29"/>
  <c r="N99" i="29" s="1"/>
  <c r="M45" i="29"/>
  <c r="M122" i="31" s="1"/>
  <c r="L45" i="29"/>
  <c r="L122" i="29" s="1"/>
  <c r="K45" i="29"/>
  <c r="K99" i="29" s="1"/>
  <c r="J45" i="29"/>
  <c r="J122" i="29" s="1"/>
  <c r="I45" i="29"/>
  <c r="I99" i="29" s="1"/>
  <c r="H45" i="29"/>
  <c r="H99" i="29" s="1"/>
  <c r="G45" i="29"/>
  <c r="F45" i="29"/>
  <c r="F122" i="29" s="1"/>
  <c r="E45" i="29"/>
  <c r="E122" i="29" s="1"/>
  <c r="D45" i="29"/>
  <c r="D122" i="29" s="1"/>
  <c r="C45" i="29"/>
  <c r="C122" i="29" s="1"/>
  <c r="B45" i="29"/>
  <c r="B122" i="29" s="1"/>
  <c r="Y25" i="29"/>
  <c r="Y120" i="29" s="1"/>
  <c r="X25" i="29"/>
  <c r="X120" i="29" s="1"/>
  <c r="W25" i="29"/>
  <c r="W94" i="29" s="1"/>
  <c r="V25" i="29"/>
  <c r="V94" i="29" s="1"/>
  <c r="U25" i="29"/>
  <c r="U94" i="29" s="1"/>
  <c r="T25" i="29"/>
  <c r="T120" i="29" s="1"/>
  <c r="S25" i="29"/>
  <c r="S120" i="29" s="1"/>
  <c r="R25" i="29"/>
  <c r="R120" i="29" s="1"/>
  <c r="Q25" i="29"/>
  <c r="Q120" i="29" s="1"/>
  <c r="P25" i="29"/>
  <c r="P120" i="29" s="1"/>
  <c r="O25" i="29"/>
  <c r="O94" i="29" s="1"/>
  <c r="N25" i="29"/>
  <c r="N94" i="29" s="1"/>
  <c r="M25" i="29"/>
  <c r="M94" i="29" s="1"/>
  <c r="L25" i="29"/>
  <c r="L120" i="29" s="1"/>
  <c r="K25" i="29"/>
  <c r="K94" i="29" s="1"/>
  <c r="J25" i="29"/>
  <c r="J120" i="29" s="1"/>
  <c r="I25" i="29"/>
  <c r="I120" i="29" s="1"/>
  <c r="H25" i="29"/>
  <c r="H120" i="29" s="1"/>
  <c r="G25" i="29"/>
  <c r="G94" i="29" s="1"/>
  <c r="F25" i="29"/>
  <c r="F94" i="29" s="1"/>
  <c r="E25" i="29"/>
  <c r="E120" i="29" s="1"/>
  <c r="D25" i="29"/>
  <c r="D120" i="29" s="1"/>
  <c r="C25" i="29"/>
  <c r="C120" i="29" s="1"/>
  <c r="B25" i="29"/>
  <c r="B120" i="29" s="1"/>
  <c r="Y16" i="29"/>
  <c r="Y119" i="29" s="1"/>
  <c r="X16" i="29"/>
  <c r="X90" i="29" s="1"/>
  <c r="W16" i="29"/>
  <c r="V16" i="29"/>
  <c r="V90" i="29" s="1"/>
  <c r="U16" i="29"/>
  <c r="T16" i="29"/>
  <c r="T119" i="29" s="1"/>
  <c r="S16" i="29"/>
  <c r="S90" i="29" s="1"/>
  <c r="R16" i="29"/>
  <c r="R119" i="29" s="1"/>
  <c r="Q16" i="29"/>
  <c r="Q90" i="29" s="1"/>
  <c r="P16" i="29"/>
  <c r="P90" i="29" s="1"/>
  <c r="O16" i="29"/>
  <c r="N16" i="29"/>
  <c r="N90" i="29" s="1"/>
  <c r="M16" i="29"/>
  <c r="M119" i="31" s="1"/>
  <c r="L16" i="29"/>
  <c r="L119" i="29" s="1"/>
  <c r="K16" i="29"/>
  <c r="K119" i="29" s="1"/>
  <c r="J16" i="29"/>
  <c r="J119" i="29" s="1"/>
  <c r="I16" i="29"/>
  <c r="I119" i="29" s="1"/>
  <c r="H16" i="29"/>
  <c r="H90" i="29" s="1"/>
  <c r="G16" i="29"/>
  <c r="F16" i="29"/>
  <c r="F90" i="29" s="1"/>
  <c r="E16" i="29"/>
  <c r="E119" i="31" s="1"/>
  <c r="D16" i="29"/>
  <c r="D119" i="29" s="1"/>
  <c r="C16" i="29"/>
  <c r="C119" i="29" s="1"/>
  <c r="B16" i="29"/>
  <c r="B119" i="29" s="1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Y38" i="28" s="1"/>
  <c r="X33" i="28"/>
  <c r="X38" i="28" s="1"/>
  <c r="W33" i="28"/>
  <c r="W38" i="28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J38" i="28" s="1"/>
  <c r="I33" i="28"/>
  <c r="I38" i="28" s="1"/>
  <c r="H33" i="28"/>
  <c r="H38" i="28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D126" i="27" s="1"/>
  <c r="C132" i="27"/>
  <c r="C126" i="27" s="1"/>
  <c r="B132" i="27"/>
  <c r="Y131" i="27"/>
  <c r="Y126" i="27" s="1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R126" i="27" s="1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S126" i="27" s="1"/>
  <c r="R129" i="27"/>
  <c r="Q129" i="27"/>
  <c r="Q126" i="27" s="1"/>
  <c r="P129" i="27"/>
  <c r="O129" i="27"/>
  <c r="N129" i="27"/>
  <c r="N126" i="27" s="1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P126" i="27" s="1"/>
  <c r="O128" i="27"/>
  <c r="O126" i="27" s="1"/>
  <c r="N128" i="27"/>
  <c r="M128" i="27"/>
  <c r="L128" i="27"/>
  <c r="K128" i="27"/>
  <c r="J128" i="27"/>
  <c r="J126" i="27" s="1"/>
  <c r="I128" i="27"/>
  <c r="H128" i="27"/>
  <c r="G128" i="27"/>
  <c r="F128" i="27"/>
  <c r="E128" i="27"/>
  <c r="D128" i="27"/>
  <c r="C128" i="27"/>
  <c r="B128" i="27"/>
  <c r="Y127" i="27"/>
  <c r="X127" i="27"/>
  <c r="X126" i="27" s="1"/>
  <c r="W127" i="27"/>
  <c r="W126" i="27" s="1"/>
  <c r="V127" i="27"/>
  <c r="V126" i="27" s="1"/>
  <c r="U127" i="27"/>
  <c r="U126" i="27" s="1"/>
  <c r="T127" i="27"/>
  <c r="T126" i="27" s="1"/>
  <c r="S127" i="27"/>
  <c r="R127" i="27"/>
  <c r="Q127" i="27"/>
  <c r="P127" i="27"/>
  <c r="O127" i="27"/>
  <c r="N127" i="27"/>
  <c r="M127" i="27"/>
  <c r="M126" i="27" s="1"/>
  <c r="L127" i="27"/>
  <c r="L126" i="27" s="1"/>
  <c r="K127" i="27"/>
  <c r="K126" i="27" s="1"/>
  <c r="J127" i="27"/>
  <c r="I127" i="27"/>
  <c r="I126" i="27" s="1"/>
  <c r="H127" i="27"/>
  <c r="G127" i="27"/>
  <c r="F127" i="27"/>
  <c r="F126" i="27" s="1"/>
  <c r="E127" i="27"/>
  <c r="D127" i="27"/>
  <c r="C127" i="27"/>
  <c r="B127" i="27"/>
  <c r="H126" i="27"/>
  <c r="G126" i="27"/>
  <c r="E126" i="27"/>
  <c r="B126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D110" i="27" s="1"/>
  <c r="C124" i="27"/>
  <c r="B124" i="27"/>
  <c r="Y123" i="27"/>
  <c r="Y110" i="27" s="1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S122" i="27"/>
  <c r="O122" i="27"/>
  <c r="G122" i="27"/>
  <c r="D122" i="27"/>
  <c r="C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C110" i="27" s="1"/>
  <c r="B121" i="27"/>
  <c r="B110" i="27" s="1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D116" i="27"/>
  <c r="C116" i="27"/>
  <c r="Y115" i="27"/>
  <c r="X115" i="27"/>
  <c r="X110" i="27" s="1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4" i="27"/>
  <c r="X114" i="27"/>
  <c r="W114" i="27"/>
  <c r="V114" i="27"/>
  <c r="U114" i="27"/>
  <c r="T114" i="27"/>
  <c r="S114" i="27"/>
  <c r="R114" i="27"/>
  <c r="Q114" i="27"/>
  <c r="Q110" i="27" s="1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Y113" i="27"/>
  <c r="X113" i="27"/>
  <c r="W113" i="27"/>
  <c r="V113" i="27"/>
  <c r="U113" i="27"/>
  <c r="T113" i="27"/>
  <c r="S113" i="27"/>
  <c r="R113" i="27"/>
  <c r="R110" i="27" s="1"/>
  <c r="Q113" i="27"/>
  <c r="P113" i="27"/>
  <c r="P110" i="27" s="1"/>
  <c r="O113" i="27"/>
  <c r="N113" i="27"/>
  <c r="M113" i="27"/>
  <c r="M110" i="27" s="1"/>
  <c r="L113" i="27"/>
  <c r="K113" i="27"/>
  <c r="J113" i="27"/>
  <c r="I113" i="27"/>
  <c r="H113" i="27"/>
  <c r="G113" i="27"/>
  <c r="F113" i="27"/>
  <c r="E113" i="27"/>
  <c r="D113" i="27"/>
  <c r="C113" i="27"/>
  <c r="B113" i="27"/>
  <c r="Y112" i="27"/>
  <c r="X112" i="27"/>
  <c r="W112" i="27"/>
  <c r="V112" i="27"/>
  <c r="U112" i="27"/>
  <c r="T112" i="27"/>
  <c r="S112" i="27"/>
  <c r="R112" i="27"/>
  <c r="Q112" i="27"/>
  <c r="P112" i="27"/>
  <c r="O112" i="27"/>
  <c r="O110" i="27" s="1"/>
  <c r="N112" i="27"/>
  <c r="N110" i="27" s="1"/>
  <c r="M112" i="27"/>
  <c r="L112" i="27"/>
  <c r="K112" i="27"/>
  <c r="J112" i="27"/>
  <c r="I112" i="27"/>
  <c r="I110" i="27" s="1"/>
  <c r="H112" i="27"/>
  <c r="G112" i="27"/>
  <c r="F112" i="27"/>
  <c r="E112" i="27"/>
  <c r="D112" i="27"/>
  <c r="C112" i="27"/>
  <c r="B112" i="27"/>
  <c r="Y111" i="27"/>
  <c r="X111" i="27"/>
  <c r="W111" i="27"/>
  <c r="W110" i="27" s="1"/>
  <c r="V111" i="27"/>
  <c r="V110" i="27" s="1"/>
  <c r="U111" i="27"/>
  <c r="U110" i="27" s="1"/>
  <c r="T111" i="27"/>
  <c r="T110" i="27" s="1"/>
  <c r="S111" i="27"/>
  <c r="S110" i="27" s="1"/>
  <c r="R111" i="27"/>
  <c r="Q111" i="27"/>
  <c r="P111" i="27"/>
  <c r="O111" i="27"/>
  <c r="N111" i="27"/>
  <c r="M111" i="27"/>
  <c r="L111" i="27"/>
  <c r="L110" i="27" s="1"/>
  <c r="K111" i="27"/>
  <c r="K110" i="27" s="1"/>
  <c r="J111" i="27"/>
  <c r="J110" i="27" s="1"/>
  <c r="I111" i="27"/>
  <c r="H111" i="27"/>
  <c r="H110" i="27" s="1"/>
  <c r="G111" i="27"/>
  <c r="F111" i="27"/>
  <c r="E111" i="27"/>
  <c r="E110" i="27" s="1"/>
  <c r="D111" i="27"/>
  <c r="C111" i="27"/>
  <c r="B111" i="27"/>
  <c r="G110" i="27"/>
  <c r="F110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V98" i="27" s="1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T105" i="27"/>
  <c r="Y104" i="27"/>
  <c r="X104" i="27"/>
  <c r="W104" i="27"/>
  <c r="V104" i="27"/>
  <c r="U104" i="27"/>
  <c r="U98" i="27" s="1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3" i="27"/>
  <c r="X103" i="27"/>
  <c r="W103" i="27"/>
  <c r="V103" i="27"/>
  <c r="U103" i="27"/>
  <c r="T103" i="27"/>
  <c r="S103" i="27"/>
  <c r="R103" i="27"/>
  <c r="Q103" i="27"/>
  <c r="Q98" i="27" s="1"/>
  <c r="P103" i="27"/>
  <c r="P98" i="27" s="1"/>
  <c r="O103" i="27"/>
  <c r="N103" i="27"/>
  <c r="N98" i="27" s="1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Y102" i="27"/>
  <c r="X102" i="27"/>
  <c r="W102" i="27"/>
  <c r="V102" i="27"/>
  <c r="U102" i="27"/>
  <c r="T102" i="27"/>
  <c r="S102" i="27"/>
  <c r="R102" i="27"/>
  <c r="Q102" i="27"/>
  <c r="P102" i="27"/>
  <c r="O102" i="27"/>
  <c r="N102" i="27"/>
  <c r="M102" i="27"/>
  <c r="M98" i="27" s="1"/>
  <c r="L102" i="27"/>
  <c r="K102" i="27"/>
  <c r="J102" i="27"/>
  <c r="I102" i="27"/>
  <c r="H102" i="27"/>
  <c r="G102" i="27"/>
  <c r="F102" i="27"/>
  <c r="E102" i="27"/>
  <c r="D102" i="27"/>
  <c r="C102" i="27"/>
  <c r="B102" i="27"/>
  <c r="Y101" i="27"/>
  <c r="X101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F98" i="27" s="1"/>
  <c r="E101" i="27"/>
  <c r="D101" i="27"/>
  <c r="C101" i="27"/>
  <c r="C98" i="27" s="1"/>
  <c r="B101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E98" i="27" s="1"/>
  <c r="D100" i="27"/>
  <c r="C100" i="27"/>
  <c r="B100" i="27"/>
  <c r="B98" i="27" s="1"/>
  <c r="Y99" i="27"/>
  <c r="X99" i="27"/>
  <c r="W99" i="27"/>
  <c r="W98" i="27" s="1"/>
  <c r="V99" i="27"/>
  <c r="U99" i="27"/>
  <c r="T99" i="27"/>
  <c r="S99" i="27"/>
  <c r="S98" i="27" s="1"/>
  <c r="R99" i="27"/>
  <c r="R98" i="27" s="1"/>
  <c r="Q99" i="27"/>
  <c r="P99" i="27"/>
  <c r="O99" i="27"/>
  <c r="N99" i="27"/>
  <c r="M99" i="27"/>
  <c r="L99" i="27"/>
  <c r="K99" i="27"/>
  <c r="K98" i="27" s="1"/>
  <c r="J99" i="27"/>
  <c r="J98" i="27" s="1"/>
  <c r="I99" i="27"/>
  <c r="I98" i="27" s="1"/>
  <c r="H99" i="27"/>
  <c r="H98" i="27" s="1"/>
  <c r="G99" i="27"/>
  <c r="G98" i="27" s="1"/>
  <c r="F99" i="27"/>
  <c r="E99" i="27"/>
  <c r="D99" i="27"/>
  <c r="C99" i="27"/>
  <c r="B99" i="27"/>
  <c r="Y98" i="27"/>
  <c r="X98" i="27"/>
  <c r="O98" i="27"/>
  <c r="Y69" i="27"/>
  <c r="X69" i="27"/>
  <c r="W69" i="27"/>
  <c r="W122" i="27" s="1"/>
  <c r="V69" i="27"/>
  <c r="U69" i="27"/>
  <c r="T69" i="27"/>
  <c r="T122" i="27" s="1"/>
  <c r="S69" i="27"/>
  <c r="R69" i="27"/>
  <c r="Q69" i="27"/>
  <c r="P69" i="27"/>
  <c r="O69" i="27"/>
  <c r="N69" i="27"/>
  <c r="M69" i="27"/>
  <c r="L69" i="27"/>
  <c r="L122" i="27" s="1"/>
  <c r="K69" i="27"/>
  <c r="K122" i="27" s="1"/>
  <c r="J69" i="27"/>
  <c r="I69" i="27"/>
  <c r="H69" i="27"/>
  <c r="G69" i="27"/>
  <c r="F69" i="27"/>
  <c r="E69" i="27"/>
  <c r="D69" i="27"/>
  <c r="C69" i="27"/>
  <c r="B69" i="27"/>
  <c r="Y56" i="27"/>
  <c r="X56" i="27"/>
  <c r="X153" i="27" s="1"/>
  <c r="W56" i="27"/>
  <c r="V56" i="27"/>
  <c r="U56" i="27"/>
  <c r="T56" i="27"/>
  <c r="T119" i="27" s="1"/>
  <c r="S56" i="27"/>
  <c r="R56" i="27"/>
  <c r="Q56" i="27"/>
  <c r="P56" i="27"/>
  <c r="O56" i="27"/>
  <c r="N56" i="27"/>
  <c r="M56" i="27"/>
  <c r="L56" i="27"/>
  <c r="L119" i="27" s="1"/>
  <c r="K56" i="27"/>
  <c r="J56" i="27"/>
  <c r="I56" i="27"/>
  <c r="H56" i="27"/>
  <c r="G56" i="27"/>
  <c r="F56" i="27"/>
  <c r="E56" i="27"/>
  <c r="D56" i="27"/>
  <c r="C56" i="27"/>
  <c r="B56" i="27"/>
  <c r="Y43" i="27"/>
  <c r="X43" i="27"/>
  <c r="W43" i="27"/>
  <c r="V43" i="27"/>
  <c r="U43" i="27"/>
  <c r="U116" i="27" s="1"/>
  <c r="T43" i="27"/>
  <c r="T116" i="27" s="1"/>
  <c r="S43" i="27"/>
  <c r="S152" i="27" s="1"/>
  <c r="R43" i="27"/>
  <c r="Q43" i="27"/>
  <c r="Q116" i="27" s="1"/>
  <c r="P43" i="27"/>
  <c r="O43" i="27"/>
  <c r="N43" i="27"/>
  <c r="M43" i="27"/>
  <c r="M116" i="27" s="1"/>
  <c r="L43" i="27"/>
  <c r="L116" i="27" s="1"/>
  <c r="K43" i="27"/>
  <c r="K116" i="27" s="1"/>
  <c r="J43" i="27"/>
  <c r="I43" i="27"/>
  <c r="I116" i="27" s="1"/>
  <c r="H43" i="27"/>
  <c r="G43" i="27"/>
  <c r="F43" i="27"/>
  <c r="E43" i="27"/>
  <c r="E116" i="27" s="1"/>
  <c r="D43" i="27"/>
  <c r="C43" i="27"/>
  <c r="B43" i="27"/>
  <c r="Y17" i="27"/>
  <c r="X17" i="27"/>
  <c r="W17" i="27"/>
  <c r="V17" i="27"/>
  <c r="U17" i="27"/>
  <c r="T17" i="27"/>
  <c r="S17" i="27"/>
  <c r="R17" i="27"/>
  <c r="Q17" i="27"/>
  <c r="P17" i="27"/>
  <c r="P143" i="27" s="1"/>
  <c r="O17" i="27"/>
  <c r="N17" i="27"/>
  <c r="M17" i="27"/>
  <c r="L17" i="27"/>
  <c r="L105" i="27" s="1"/>
  <c r="K17" i="27"/>
  <c r="J17" i="27"/>
  <c r="I17" i="27"/>
  <c r="H17" i="27"/>
  <c r="G17" i="27"/>
  <c r="F17" i="27"/>
  <c r="E17" i="27"/>
  <c r="D17" i="27"/>
  <c r="D105" i="27" s="1"/>
  <c r="C17" i="27"/>
  <c r="C105" i="27" s="1"/>
  <c r="B17" i="27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7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Y146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6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W126" i="26" s="1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Q126" i="26" s="1"/>
  <c r="P130" i="26"/>
  <c r="P126" i="26" s="1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O126" i="26" s="1"/>
  <c r="N129" i="26"/>
  <c r="N126" i="26" s="1"/>
  <c r="M129" i="26"/>
  <c r="M126" i="26" s="1"/>
  <c r="L129" i="26"/>
  <c r="L126" i="26" s="1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K126" i="26" s="1"/>
  <c r="J128" i="26"/>
  <c r="J126" i="26" s="1"/>
  <c r="I128" i="26"/>
  <c r="H128" i="26"/>
  <c r="H126" i="26" s="1"/>
  <c r="G128" i="26"/>
  <c r="F128" i="26"/>
  <c r="E128" i="26"/>
  <c r="D128" i="26"/>
  <c r="C128" i="26"/>
  <c r="B128" i="26"/>
  <c r="Y127" i="26"/>
  <c r="X127" i="26"/>
  <c r="W127" i="26"/>
  <c r="V127" i="26"/>
  <c r="V126" i="26" s="1"/>
  <c r="U127" i="26"/>
  <c r="U126" i="26" s="1"/>
  <c r="T127" i="26"/>
  <c r="T126" i="26" s="1"/>
  <c r="S127" i="26"/>
  <c r="S126" i="26" s="1"/>
  <c r="R127" i="26"/>
  <c r="R126" i="26" s="1"/>
  <c r="Q127" i="26"/>
  <c r="P127" i="26"/>
  <c r="O127" i="26"/>
  <c r="N127" i="26"/>
  <c r="M127" i="26"/>
  <c r="L127" i="26"/>
  <c r="K127" i="26"/>
  <c r="J127" i="26"/>
  <c r="I127" i="26"/>
  <c r="I126" i="26" s="1"/>
  <c r="H127" i="26"/>
  <c r="G127" i="26"/>
  <c r="G126" i="26" s="1"/>
  <c r="F127" i="26"/>
  <c r="F126" i="26" s="1"/>
  <c r="E127" i="26"/>
  <c r="E126" i="26" s="1"/>
  <c r="D127" i="26"/>
  <c r="D126" i="26" s="1"/>
  <c r="C127" i="26"/>
  <c r="B127" i="26"/>
  <c r="Y126" i="26"/>
  <c r="X126" i="26"/>
  <c r="C126" i="26"/>
  <c r="B126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Y123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H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4" i="26"/>
  <c r="X114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Y113" i="26"/>
  <c r="X113" i="26"/>
  <c r="W113" i="26"/>
  <c r="V113" i="26"/>
  <c r="U113" i="26"/>
  <c r="T113" i="26"/>
  <c r="S113" i="26"/>
  <c r="R113" i="26"/>
  <c r="Q113" i="26"/>
  <c r="P113" i="26"/>
  <c r="O113" i="26"/>
  <c r="N113" i="26"/>
  <c r="M113" i="26"/>
  <c r="M110" i="26" s="1"/>
  <c r="L113" i="26"/>
  <c r="K113" i="26"/>
  <c r="J113" i="26"/>
  <c r="I113" i="26"/>
  <c r="H113" i="26"/>
  <c r="G113" i="26"/>
  <c r="F113" i="26"/>
  <c r="E113" i="26"/>
  <c r="D113" i="26"/>
  <c r="C113" i="26"/>
  <c r="B113" i="26"/>
  <c r="Y112" i="26"/>
  <c r="Y110" i="26" s="1"/>
  <c r="X112" i="26"/>
  <c r="W112" i="26"/>
  <c r="W110" i="26" s="1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Y111" i="26"/>
  <c r="X111" i="26"/>
  <c r="W111" i="26"/>
  <c r="V111" i="26"/>
  <c r="U111" i="26"/>
  <c r="U110" i="26" s="1"/>
  <c r="T111" i="26"/>
  <c r="T110" i="26" s="1"/>
  <c r="S111" i="26"/>
  <c r="R111" i="26"/>
  <c r="Q111" i="26"/>
  <c r="Q110" i="26" s="1"/>
  <c r="P111" i="26"/>
  <c r="O111" i="26"/>
  <c r="O110" i="26" s="1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L110" i="26"/>
  <c r="I110" i="26"/>
  <c r="G110" i="26"/>
  <c r="E110" i="26"/>
  <c r="D110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4" i="26"/>
  <c r="X104" i="26"/>
  <c r="W104" i="26"/>
  <c r="V104" i="26"/>
  <c r="U104" i="26"/>
  <c r="T104" i="26"/>
  <c r="S104" i="26"/>
  <c r="R104" i="26"/>
  <c r="R98" i="26" s="1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3" i="26"/>
  <c r="X103" i="26"/>
  <c r="W103" i="26"/>
  <c r="V103" i="26"/>
  <c r="U103" i="26"/>
  <c r="T103" i="26"/>
  <c r="S103" i="26"/>
  <c r="R103" i="26"/>
  <c r="Q103" i="26"/>
  <c r="P103" i="26"/>
  <c r="O103" i="26"/>
  <c r="N103" i="26"/>
  <c r="N98" i="26" s="1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Y102" i="26"/>
  <c r="X102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H98" i="26" s="1"/>
  <c r="G102" i="26"/>
  <c r="G98" i="26" s="1"/>
  <c r="F102" i="26"/>
  <c r="E102" i="26"/>
  <c r="D102" i="26"/>
  <c r="C102" i="26"/>
  <c r="B102" i="26"/>
  <c r="Y101" i="26"/>
  <c r="X101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F98" i="26" s="1"/>
  <c r="E101" i="26"/>
  <c r="E98" i="26" s="1"/>
  <c r="D101" i="26"/>
  <c r="D98" i="26" s="1"/>
  <c r="C101" i="26"/>
  <c r="C98" i="26" s="1"/>
  <c r="B101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B98" i="26" s="1"/>
  <c r="Y99" i="26"/>
  <c r="Y98" i="26" s="1"/>
  <c r="X99" i="26"/>
  <c r="X98" i="26" s="1"/>
  <c r="W99" i="26"/>
  <c r="W98" i="26" s="1"/>
  <c r="V99" i="26"/>
  <c r="U99" i="26"/>
  <c r="T99" i="26"/>
  <c r="S99" i="26"/>
  <c r="R99" i="26"/>
  <c r="Q99" i="26"/>
  <c r="P99" i="26"/>
  <c r="O99" i="26"/>
  <c r="N99" i="26"/>
  <c r="M99" i="26"/>
  <c r="M98" i="26" s="1"/>
  <c r="L99" i="26"/>
  <c r="L98" i="26" s="1"/>
  <c r="K99" i="26"/>
  <c r="K98" i="26" s="1"/>
  <c r="J99" i="26"/>
  <c r="J98" i="26" s="1"/>
  <c r="I99" i="26"/>
  <c r="I98" i="26" s="1"/>
  <c r="H99" i="26"/>
  <c r="G99" i="26"/>
  <c r="F99" i="26"/>
  <c r="E99" i="26"/>
  <c r="D99" i="26"/>
  <c r="C99" i="26"/>
  <c r="B99" i="26"/>
  <c r="V98" i="26"/>
  <c r="U98" i="26"/>
  <c r="T98" i="26"/>
  <c r="S98" i="26"/>
  <c r="Q98" i="26"/>
  <c r="P98" i="26"/>
  <c r="O98" i="26"/>
  <c r="Y69" i="26"/>
  <c r="X69" i="26"/>
  <c r="W69" i="26"/>
  <c r="W154" i="26" s="1"/>
  <c r="V69" i="26"/>
  <c r="V154" i="26" s="1"/>
  <c r="U69" i="26"/>
  <c r="T69" i="26"/>
  <c r="S69" i="26"/>
  <c r="R69" i="26"/>
  <c r="Q69" i="26"/>
  <c r="P69" i="26"/>
  <c r="P122" i="26" s="1"/>
  <c r="O69" i="26"/>
  <c r="N69" i="26"/>
  <c r="M69" i="26"/>
  <c r="L69" i="26"/>
  <c r="K69" i="26"/>
  <c r="K122" i="26" s="1"/>
  <c r="J69" i="26"/>
  <c r="I69" i="26"/>
  <c r="I122" i="26" s="1"/>
  <c r="H69" i="26"/>
  <c r="G69" i="26"/>
  <c r="G154" i="26" s="1"/>
  <c r="F69" i="26"/>
  <c r="F122" i="26" s="1"/>
  <c r="E69" i="26"/>
  <c r="D69" i="26"/>
  <c r="D122" i="26" s="1"/>
  <c r="C69" i="26"/>
  <c r="C154" i="26" s="1"/>
  <c r="B69" i="26"/>
  <c r="B154" i="26" s="1"/>
  <c r="Y56" i="26"/>
  <c r="X56" i="26"/>
  <c r="W56" i="26"/>
  <c r="V56" i="26"/>
  <c r="V119" i="26" s="1"/>
  <c r="U56" i="26"/>
  <c r="T56" i="26"/>
  <c r="T119" i="26" s="1"/>
  <c r="S56" i="26"/>
  <c r="S119" i="26" s="1"/>
  <c r="R56" i="26"/>
  <c r="R119" i="26" s="1"/>
  <c r="Q56" i="26"/>
  <c r="P56" i="26"/>
  <c r="O56" i="26"/>
  <c r="N56" i="26"/>
  <c r="N119" i="26" s="1"/>
  <c r="M56" i="26"/>
  <c r="L56" i="26"/>
  <c r="L119" i="26" s="1"/>
  <c r="K56" i="26"/>
  <c r="K119" i="26" s="1"/>
  <c r="J56" i="26"/>
  <c r="J119" i="26" s="1"/>
  <c r="I56" i="26"/>
  <c r="H56" i="26"/>
  <c r="G56" i="26"/>
  <c r="F56" i="26"/>
  <c r="E56" i="26"/>
  <c r="D56" i="26"/>
  <c r="C56" i="26"/>
  <c r="B56" i="26"/>
  <c r="B153" i="26" s="1"/>
  <c r="Y43" i="26"/>
  <c r="Y116" i="26" s="1"/>
  <c r="X43" i="26"/>
  <c r="X152" i="26" s="1"/>
  <c r="W43" i="26"/>
  <c r="W152" i="26" s="1"/>
  <c r="V43" i="26"/>
  <c r="V116" i="26" s="1"/>
  <c r="U43" i="26"/>
  <c r="T43" i="26"/>
  <c r="T116" i="26" s="1"/>
  <c r="S43" i="26"/>
  <c r="R43" i="26"/>
  <c r="Q43" i="26"/>
  <c r="Q116" i="26" s="1"/>
  <c r="P43" i="26"/>
  <c r="P152" i="26" s="1"/>
  <c r="O43" i="26"/>
  <c r="O152" i="26" s="1"/>
  <c r="N43" i="26"/>
  <c r="N116" i="26" s="1"/>
  <c r="M43" i="26"/>
  <c r="L43" i="26"/>
  <c r="L116" i="26" s="1"/>
  <c r="K43" i="26"/>
  <c r="J43" i="26"/>
  <c r="J116" i="26" s="1"/>
  <c r="I43" i="26"/>
  <c r="I116" i="26" s="1"/>
  <c r="H43" i="26"/>
  <c r="H116" i="26" s="1"/>
  <c r="G43" i="26"/>
  <c r="F43" i="26"/>
  <c r="F116" i="26" s="1"/>
  <c r="E43" i="26"/>
  <c r="D43" i="26"/>
  <c r="D116" i="26" s="1"/>
  <c r="C43" i="26"/>
  <c r="B43" i="26"/>
  <c r="B116" i="26" s="1"/>
  <c r="Y17" i="26"/>
  <c r="X17" i="26"/>
  <c r="X105" i="26" s="1"/>
  <c r="W17" i="26"/>
  <c r="W143" i="26" s="1"/>
  <c r="V17" i="26"/>
  <c r="V143" i="26" s="1"/>
  <c r="U17" i="26"/>
  <c r="T17" i="26"/>
  <c r="T143" i="26" s="1"/>
  <c r="S17" i="26"/>
  <c r="R17" i="26"/>
  <c r="R143" i="26" s="1"/>
  <c r="Q17" i="26"/>
  <c r="P17" i="26"/>
  <c r="O17" i="26"/>
  <c r="N17" i="26"/>
  <c r="N105" i="26" s="1"/>
  <c r="M17" i="26"/>
  <c r="L17" i="26"/>
  <c r="L105" i="26" s="1"/>
  <c r="K17" i="26"/>
  <c r="J17" i="26"/>
  <c r="J143" i="26" s="1"/>
  <c r="I17" i="26"/>
  <c r="H17" i="26"/>
  <c r="G17" i="26"/>
  <c r="F17" i="26"/>
  <c r="F105" i="26" s="1"/>
  <c r="E17" i="26"/>
  <c r="D17" i="26"/>
  <c r="D105" i="26" s="1"/>
  <c r="C17" i="26"/>
  <c r="C105" i="26" s="1"/>
  <c r="B17" i="26"/>
  <c r="B105" i="26" s="1"/>
  <c r="Y162" i="25"/>
  <c r="X162" i="25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Y161" i="25"/>
  <c r="X161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Y160" i="25"/>
  <c r="X160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Y159" i="25"/>
  <c r="X159" i="25"/>
  <c r="W159" i="25"/>
  <c r="V159" i="25"/>
  <c r="V156" i="25" s="1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H156" i="25" s="1"/>
  <c r="G159" i="25"/>
  <c r="G156" i="25" s="1"/>
  <c r="F159" i="25"/>
  <c r="E159" i="25"/>
  <c r="E156" i="25" s="1"/>
  <c r="D159" i="25"/>
  <c r="C159" i="25"/>
  <c r="B159" i="25"/>
  <c r="Y158" i="25"/>
  <c r="X158" i="25"/>
  <c r="W158" i="25"/>
  <c r="V158" i="25"/>
  <c r="U158" i="25"/>
  <c r="T158" i="25"/>
  <c r="S158" i="25"/>
  <c r="R158" i="25"/>
  <c r="R156" i="25" s="1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D156" i="25" s="1"/>
  <c r="C158" i="25"/>
  <c r="C156" i="25" s="1"/>
  <c r="B158" i="25"/>
  <c r="Y157" i="25"/>
  <c r="Y156" i="25" s="1"/>
  <c r="X157" i="25"/>
  <c r="X156" i="25" s="1"/>
  <c r="W157" i="25"/>
  <c r="V157" i="25"/>
  <c r="U157" i="25"/>
  <c r="T157" i="25"/>
  <c r="S157" i="25"/>
  <c r="R157" i="25"/>
  <c r="Q157" i="25"/>
  <c r="P157" i="25"/>
  <c r="O157" i="25"/>
  <c r="N157" i="25"/>
  <c r="N156" i="25" s="1"/>
  <c r="M157" i="25"/>
  <c r="L157" i="25"/>
  <c r="K157" i="25"/>
  <c r="J157" i="25"/>
  <c r="I157" i="25"/>
  <c r="H157" i="25"/>
  <c r="G157" i="25"/>
  <c r="F157" i="25"/>
  <c r="E157" i="25"/>
  <c r="D157" i="25"/>
  <c r="C157" i="25"/>
  <c r="B157" i="25"/>
  <c r="W156" i="25"/>
  <c r="U156" i="25"/>
  <c r="T156" i="25"/>
  <c r="S156" i="25"/>
  <c r="J156" i="25"/>
  <c r="K154" i="25"/>
  <c r="C154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I126" i="25" s="1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H126" i="25" s="1"/>
  <c r="G130" i="25"/>
  <c r="G126" i="25" s="1"/>
  <c r="F130" i="25"/>
  <c r="E130" i="25"/>
  <c r="E126" i="25" s="1"/>
  <c r="D130" i="25"/>
  <c r="C130" i="25"/>
  <c r="B130" i="25"/>
  <c r="Y129" i="25"/>
  <c r="X129" i="25"/>
  <c r="W129" i="25"/>
  <c r="V129" i="25"/>
  <c r="U129" i="25"/>
  <c r="T129" i="25"/>
  <c r="S129" i="25"/>
  <c r="R129" i="25"/>
  <c r="R126" i="25" s="1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D126" i="25" s="1"/>
  <c r="C129" i="25"/>
  <c r="C126" i="25" s="1"/>
  <c r="B129" i="25"/>
  <c r="B126" i="25" s="1"/>
  <c r="Y128" i="25"/>
  <c r="Y126" i="25" s="1"/>
  <c r="X128" i="25"/>
  <c r="W128" i="25"/>
  <c r="V128" i="25"/>
  <c r="U128" i="25"/>
  <c r="T128" i="25"/>
  <c r="S128" i="25"/>
  <c r="R128" i="25"/>
  <c r="Q128" i="25"/>
  <c r="P128" i="25"/>
  <c r="O128" i="25"/>
  <c r="N128" i="25"/>
  <c r="N126" i="25" s="1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X126" i="25" s="1"/>
  <c r="W127" i="25"/>
  <c r="W126" i="25" s="1"/>
  <c r="V127" i="25"/>
  <c r="V126" i="25" s="1"/>
  <c r="U127" i="25"/>
  <c r="U126" i="25" s="1"/>
  <c r="T127" i="25"/>
  <c r="S127" i="25"/>
  <c r="R127" i="25"/>
  <c r="Q127" i="25"/>
  <c r="P127" i="25"/>
  <c r="O127" i="25"/>
  <c r="N127" i="25"/>
  <c r="M127" i="25"/>
  <c r="L127" i="25"/>
  <c r="L126" i="25" s="1"/>
  <c r="K127" i="25"/>
  <c r="K126" i="25" s="1"/>
  <c r="J127" i="25"/>
  <c r="J126" i="25" s="1"/>
  <c r="I127" i="25"/>
  <c r="H127" i="25"/>
  <c r="G127" i="25"/>
  <c r="F127" i="25"/>
  <c r="E127" i="25"/>
  <c r="D127" i="25"/>
  <c r="C127" i="25"/>
  <c r="B127" i="25"/>
  <c r="T126" i="25"/>
  <c r="S126" i="25"/>
  <c r="Q126" i="25"/>
  <c r="P126" i="25"/>
  <c r="O126" i="25"/>
  <c r="M126" i="25"/>
  <c r="F126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N122" i="25"/>
  <c r="K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S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T116" i="25"/>
  <c r="S116" i="25"/>
  <c r="D116" i="25"/>
  <c r="C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B110" i="25" s="1"/>
  <c r="Y114" i="25"/>
  <c r="X114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Y113" i="25"/>
  <c r="Y110" i="25" s="1"/>
  <c r="X113" i="25"/>
  <c r="X110" i="25" s="1"/>
  <c r="W113" i="25"/>
  <c r="W110" i="25" s="1"/>
  <c r="V113" i="25"/>
  <c r="V110" i="25" s="1"/>
  <c r="U113" i="25"/>
  <c r="T113" i="25"/>
  <c r="S113" i="25"/>
  <c r="R113" i="25"/>
  <c r="Q113" i="25"/>
  <c r="P113" i="25"/>
  <c r="O113" i="25"/>
  <c r="N113" i="25"/>
  <c r="M113" i="25"/>
  <c r="L113" i="25"/>
  <c r="K113" i="25"/>
  <c r="K110" i="25" s="1"/>
  <c r="J113" i="25"/>
  <c r="I113" i="25"/>
  <c r="H113" i="25"/>
  <c r="G113" i="25"/>
  <c r="F113" i="25"/>
  <c r="E113" i="25"/>
  <c r="D113" i="25"/>
  <c r="C113" i="25"/>
  <c r="B113" i="25"/>
  <c r="Y112" i="25"/>
  <c r="X112" i="25"/>
  <c r="W112" i="25"/>
  <c r="V112" i="25"/>
  <c r="U112" i="25"/>
  <c r="U110" i="25" s="1"/>
  <c r="T112" i="25"/>
  <c r="T110" i="25" s="1"/>
  <c r="S112" i="25"/>
  <c r="S110" i="25" s="1"/>
  <c r="R112" i="25"/>
  <c r="R110" i="25" s="1"/>
  <c r="Q112" i="25"/>
  <c r="P112" i="25"/>
  <c r="O112" i="25"/>
  <c r="N112" i="25"/>
  <c r="M112" i="25"/>
  <c r="L112" i="25"/>
  <c r="K112" i="25"/>
  <c r="J112" i="25"/>
  <c r="I112" i="25"/>
  <c r="H112" i="25"/>
  <c r="G112" i="25"/>
  <c r="G110" i="25" s="1"/>
  <c r="F112" i="25"/>
  <c r="E112" i="25"/>
  <c r="D112" i="25"/>
  <c r="C112" i="25"/>
  <c r="B112" i="25"/>
  <c r="Y111" i="25"/>
  <c r="X111" i="25"/>
  <c r="W111" i="25"/>
  <c r="V111" i="25"/>
  <c r="U111" i="25"/>
  <c r="T111" i="25"/>
  <c r="S111" i="25"/>
  <c r="R111" i="25"/>
  <c r="Q111" i="25"/>
  <c r="Q110" i="25" s="1"/>
  <c r="P111" i="25"/>
  <c r="P110" i="25" s="1"/>
  <c r="O111" i="25"/>
  <c r="O110" i="25" s="1"/>
  <c r="N111" i="25"/>
  <c r="N110" i="25" s="1"/>
  <c r="M111" i="25"/>
  <c r="L111" i="25"/>
  <c r="K111" i="25"/>
  <c r="J111" i="25"/>
  <c r="I111" i="25"/>
  <c r="H111" i="25"/>
  <c r="G111" i="25"/>
  <c r="F111" i="25"/>
  <c r="E111" i="25"/>
  <c r="E110" i="25" s="1"/>
  <c r="D111" i="25"/>
  <c r="D110" i="25" s="1"/>
  <c r="C111" i="25"/>
  <c r="C110" i="25" s="1"/>
  <c r="B111" i="25"/>
  <c r="M110" i="25"/>
  <c r="L110" i="25"/>
  <c r="J110" i="25"/>
  <c r="I110" i="25"/>
  <c r="H110" i="25"/>
  <c r="F110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3" i="25"/>
  <c r="X103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Y102" i="25"/>
  <c r="X102" i="25"/>
  <c r="W102" i="25"/>
  <c r="V102" i="25"/>
  <c r="U102" i="25"/>
  <c r="T102" i="25"/>
  <c r="S102" i="25"/>
  <c r="R102" i="25"/>
  <c r="Q102" i="25"/>
  <c r="P102" i="25"/>
  <c r="P98" i="25" s="1"/>
  <c r="O102" i="25"/>
  <c r="O98" i="25" s="1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Y101" i="25"/>
  <c r="X101" i="25"/>
  <c r="W101" i="25"/>
  <c r="V101" i="25"/>
  <c r="U101" i="25"/>
  <c r="T101" i="25"/>
  <c r="S101" i="25"/>
  <c r="R101" i="25"/>
  <c r="Q101" i="25"/>
  <c r="P101" i="25"/>
  <c r="O101" i="25"/>
  <c r="N101" i="25"/>
  <c r="M101" i="25"/>
  <c r="M98" i="25" s="1"/>
  <c r="L101" i="25"/>
  <c r="L98" i="25" s="1"/>
  <c r="K101" i="25"/>
  <c r="J101" i="25"/>
  <c r="J98" i="25" s="1"/>
  <c r="I101" i="25"/>
  <c r="H101" i="25"/>
  <c r="G101" i="25"/>
  <c r="F101" i="25"/>
  <c r="E101" i="25"/>
  <c r="D101" i="25"/>
  <c r="C101" i="25"/>
  <c r="B101" i="25"/>
  <c r="Y100" i="25"/>
  <c r="X100" i="25"/>
  <c r="W100" i="25"/>
  <c r="W98" i="25" s="1"/>
  <c r="V100" i="25"/>
  <c r="U100" i="25"/>
  <c r="T100" i="25"/>
  <c r="S100" i="25"/>
  <c r="R100" i="25"/>
  <c r="R98" i="25" s="1"/>
  <c r="Q100" i="25"/>
  <c r="P100" i="25"/>
  <c r="O100" i="25"/>
  <c r="N100" i="25"/>
  <c r="M100" i="25"/>
  <c r="L100" i="25"/>
  <c r="K100" i="25"/>
  <c r="J100" i="25"/>
  <c r="I100" i="25"/>
  <c r="I98" i="25" s="1"/>
  <c r="H100" i="25"/>
  <c r="H98" i="25" s="1"/>
  <c r="G100" i="25"/>
  <c r="G98" i="25" s="1"/>
  <c r="F100" i="25"/>
  <c r="F98" i="25" s="1"/>
  <c r="E100" i="25"/>
  <c r="D100" i="25"/>
  <c r="C100" i="25"/>
  <c r="B100" i="25"/>
  <c r="Y99" i="25"/>
  <c r="X99" i="25"/>
  <c r="W99" i="25"/>
  <c r="V99" i="25"/>
  <c r="U99" i="25"/>
  <c r="U98" i="25" s="1"/>
  <c r="T99" i="25"/>
  <c r="T98" i="25" s="1"/>
  <c r="S99" i="25"/>
  <c r="R99" i="25"/>
  <c r="Q99" i="25"/>
  <c r="Q98" i="25" s="1"/>
  <c r="P99" i="25"/>
  <c r="O99" i="25"/>
  <c r="N99" i="25"/>
  <c r="M99" i="25"/>
  <c r="L99" i="25"/>
  <c r="K99" i="25"/>
  <c r="J99" i="25"/>
  <c r="I99" i="25"/>
  <c r="H99" i="25"/>
  <c r="G99" i="25"/>
  <c r="F99" i="25"/>
  <c r="E99" i="25"/>
  <c r="E98" i="25" s="1"/>
  <c r="D99" i="25"/>
  <c r="D98" i="25" s="1"/>
  <c r="C99" i="25"/>
  <c r="B99" i="25"/>
  <c r="B98" i="25" s="1"/>
  <c r="Y98" i="25"/>
  <c r="X98" i="25"/>
  <c r="V98" i="25"/>
  <c r="N98" i="25"/>
  <c r="Y69" i="25"/>
  <c r="Y154" i="25" s="1"/>
  <c r="X69" i="25"/>
  <c r="W69" i="25"/>
  <c r="W154" i="27" s="1"/>
  <c r="V69" i="25"/>
  <c r="V154" i="25" s="1"/>
  <c r="U69" i="25"/>
  <c r="U154" i="25" s="1"/>
  <c r="T69" i="25"/>
  <c r="T154" i="25" s="1"/>
  <c r="S69" i="25"/>
  <c r="R69" i="25"/>
  <c r="R154" i="25" s="1"/>
  <c r="Q69" i="25"/>
  <c r="Q154" i="25" s="1"/>
  <c r="P69" i="25"/>
  <c r="O69" i="25"/>
  <c r="N69" i="25"/>
  <c r="N154" i="25" s="1"/>
  <c r="M69" i="25"/>
  <c r="M154" i="25" s="1"/>
  <c r="L69" i="25"/>
  <c r="L154" i="25" s="1"/>
  <c r="K69" i="25"/>
  <c r="J69" i="25"/>
  <c r="J154" i="25" s="1"/>
  <c r="I69" i="25"/>
  <c r="I154" i="25" s="1"/>
  <c r="H69" i="25"/>
  <c r="G69" i="25"/>
  <c r="F69" i="25"/>
  <c r="F154" i="25" s="1"/>
  <c r="E69" i="25"/>
  <c r="E154" i="25" s="1"/>
  <c r="D69" i="25"/>
  <c r="D154" i="25" s="1"/>
  <c r="C69" i="25"/>
  <c r="C154" i="27" s="1"/>
  <c r="B69" i="25"/>
  <c r="B154" i="25" s="1"/>
  <c r="Y56" i="25"/>
  <c r="Y153" i="25" s="1"/>
  <c r="X56" i="25"/>
  <c r="X153" i="25" s="1"/>
  <c r="W56" i="25"/>
  <c r="W153" i="25" s="1"/>
  <c r="V56" i="25"/>
  <c r="V153" i="25" s="1"/>
  <c r="U56" i="25"/>
  <c r="U153" i="25" s="1"/>
  <c r="T56" i="25"/>
  <c r="T153" i="25" s="1"/>
  <c r="S56" i="25"/>
  <c r="S153" i="26" s="1"/>
  <c r="R56" i="25"/>
  <c r="R153" i="25" s="1"/>
  <c r="Q56" i="25"/>
  <c r="Q153" i="25" s="1"/>
  <c r="P56" i="25"/>
  <c r="P153" i="25" s="1"/>
  <c r="O56" i="25"/>
  <c r="O153" i="25" s="1"/>
  <c r="N56" i="25"/>
  <c r="N153" i="25" s="1"/>
  <c r="M56" i="25"/>
  <c r="M153" i="25" s="1"/>
  <c r="L56" i="25"/>
  <c r="L153" i="25" s="1"/>
  <c r="K56" i="25"/>
  <c r="K119" i="25" s="1"/>
  <c r="J56" i="25"/>
  <c r="J153" i="25" s="1"/>
  <c r="I56" i="25"/>
  <c r="I153" i="25" s="1"/>
  <c r="H56" i="25"/>
  <c r="H153" i="25" s="1"/>
  <c r="G56" i="25"/>
  <c r="G153" i="25" s="1"/>
  <c r="F56" i="25"/>
  <c r="F153" i="25" s="1"/>
  <c r="E56" i="25"/>
  <c r="E153" i="25" s="1"/>
  <c r="D56" i="25"/>
  <c r="D153" i="25" s="1"/>
  <c r="C56" i="25"/>
  <c r="C119" i="25" s="1"/>
  <c r="B56" i="25"/>
  <c r="B153" i="25" s="1"/>
  <c r="Y43" i="25"/>
  <c r="Y152" i="25" s="1"/>
  <c r="X43" i="25"/>
  <c r="X152" i="25" s="1"/>
  <c r="W43" i="25"/>
  <c r="W152" i="25" s="1"/>
  <c r="V43" i="25"/>
  <c r="U43" i="25"/>
  <c r="U152" i="27" s="1"/>
  <c r="T43" i="25"/>
  <c r="T152" i="27" s="1"/>
  <c r="S43" i="25"/>
  <c r="S152" i="25" s="1"/>
  <c r="R43" i="25"/>
  <c r="R152" i="25" s="1"/>
  <c r="Q43" i="25"/>
  <c r="Q152" i="25" s="1"/>
  <c r="P43" i="25"/>
  <c r="P152" i="25" s="1"/>
  <c r="O43" i="25"/>
  <c r="O152" i="25" s="1"/>
  <c r="N43" i="25"/>
  <c r="M43" i="25"/>
  <c r="L43" i="25"/>
  <c r="K43" i="25"/>
  <c r="K116" i="25" s="1"/>
  <c r="J43" i="25"/>
  <c r="J152" i="25" s="1"/>
  <c r="I43" i="25"/>
  <c r="I152" i="25" s="1"/>
  <c r="H43" i="25"/>
  <c r="H152" i="25" s="1"/>
  <c r="G43" i="25"/>
  <c r="G152" i="25" s="1"/>
  <c r="F43" i="25"/>
  <c r="E43" i="25"/>
  <c r="D43" i="25"/>
  <c r="C43" i="25"/>
  <c r="C152" i="25" s="1"/>
  <c r="B43" i="25"/>
  <c r="B152" i="25" s="1"/>
  <c r="Y17" i="25"/>
  <c r="Y143" i="25" s="1"/>
  <c r="Y136" i="25" s="1"/>
  <c r="X17" i="25"/>
  <c r="X143" i="25" s="1"/>
  <c r="W17" i="25"/>
  <c r="W143" i="25" s="1"/>
  <c r="V17" i="25"/>
  <c r="V143" i="25" s="1"/>
  <c r="U17" i="25"/>
  <c r="U143" i="25" s="1"/>
  <c r="T17" i="25"/>
  <c r="T143" i="25" s="1"/>
  <c r="S17" i="25"/>
  <c r="S105" i="25" s="1"/>
  <c r="R17" i="25"/>
  <c r="R143" i="25" s="1"/>
  <c r="Q17" i="25"/>
  <c r="Q143" i="25" s="1"/>
  <c r="P17" i="25"/>
  <c r="P143" i="25" s="1"/>
  <c r="O17" i="25"/>
  <c r="O143" i="25" s="1"/>
  <c r="N17" i="25"/>
  <c r="N143" i="25" s="1"/>
  <c r="M17" i="25"/>
  <c r="M143" i="25" s="1"/>
  <c r="L17" i="25"/>
  <c r="L143" i="25" s="1"/>
  <c r="K17" i="25"/>
  <c r="K105" i="25" s="1"/>
  <c r="J17" i="25"/>
  <c r="J143" i="25" s="1"/>
  <c r="I17" i="25"/>
  <c r="I143" i="25" s="1"/>
  <c r="H17" i="25"/>
  <c r="H143" i="25" s="1"/>
  <c r="G17" i="25"/>
  <c r="G143" i="25" s="1"/>
  <c r="F17" i="25"/>
  <c r="F143" i="25" s="1"/>
  <c r="E17" i="25"/>
  <c r="E143" i="25" s="1"/>
  <c r="D17" i="25"/>
  <c r="D143" i="25" s="1"/>
  <c r="C17" i="25"/>
  <c r="B17" i="25"/>
  <c r="B143" i="25" s="1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0" i="24"/>
  <c r="X60" i="24"/>
  <c r="W60" i="24"/>
  <c r="V60" i="24"/>
  <c r="V119" i="4" s="1"/>
  <c r="U60" i="24"/>
  <c r="U57" i="24" s="1"/>
  <c r="U116" i="4" s="1"/>
  <c r="T60" i="24"/>
  <c r="S60" i="24"/>
  <c r="S57" i="24" s="1"/>
  <c r="S116" i="4" s="1"/>
  <c r="R60" i="24"/>
  <c r="Q60" i="24"/>
  <c r="P60" i="24"/>
  <c r="O60" i="24"/>
  <c r="N60" i="24"/>
  <c r="N119" i="4" s="1"/>
  <c r="M60" i="24"/>
  <c r="L60" i="24"/>
  <c r="K60" i="24"/>
  <c r="K119" i="4" s="1"/>
  <c r="J60" i="24"/>
  <c r="I60" i="24"/>
  <c r="H60" i="24"/>
  <c r="G60" i="24"/>
  <c r="F60" i="24"/>
  <c r="E60" i="24"/>
  <c r="D60" i="24"/>
  <c r="C60" i="24"/>
  <c r="C119" i="4" s="1"/>
  <c r="B60" i="24"/>
  <c r="B119" i="4" s="1"/>
  <c r="Y59" i="24"/>
  <c r="Y118" i="4" s="1"/>
  <c r="X59" i="24"/>
  <c r="W59" i="24"/>
  <c r="V59" i="24"/>
  <c r="U59" i="24"/>
  <c r="T59" i="24"/>
  <c r="S59" i="24"/>
  <c r="R59" i="24"/>
  <c r="R57" i="24" s="1"/>
  <c r="R116" i="4" s="1"/>
  <c r="Q59" i="24"/>
  <c r="Q57" i="24" s="1"/>
  <c r="Q116" i="4" s="1"/>
  <c r="P59" i="24"/>
  <c r="O59" i="24"/>
  <c r="O118" i="4" s="1"/>
  <c r="N59" i="24"/>
  <c r="M59" i="24"/>
  <c r="L59" i="24"/>
  <c r="K59" i="24"/>
  <c r="J59" i="24"/>
  <c r="J118" i="4" s="1"/>
  <c r="I59" i="24"/>
  <c r="H59" i="24"/>
  <c r="G59" i="24"/>
  <c r="F59" i="24"/>
  <c r="E59" i="24"/>
  <c r="D59" i="24"/>
  <c r="C59" i="24"/>
  <c r="B59" i="24"/>
  <c r="Y58" i="24"/>
  <c r="Y57" i="24" s="1"/>
  <c r="Y116" i="4" s="1"/>
  <c r="X58" i="24"/>
  <c r="X57" i="24" s="1"/>
  <c r="X116" i="4" s="1"/>
  <c r="W58" i="24"/>
  <c r="W117" i="4" s="1"/>
  <c r="V58" i="24"/>
  <c r="V117" i="4" s="1"/>
  <c r="U58" i="24"/>
  <c r="U117" i="4" s="1"/>
  <c r="T58" i="24"/>
  <c r="T57" i="24" s="1"/>
  <c r="T116" i="4" s="1"/>
  <c r="S58" i="24"/>
  <c r="R58" i="24"/>
  <c r="Q58" i="24"/>
  <c r="P58" i="24"/>
  <c r="O58" i="24"/>
  <c r="N58" i="24"/>
  <c r="N117" i="4" s="1"/>
  <c r="M58" i="24"/>
  <c r="M57" i="24" s="1"/>
  <c r="M116" i="4" s="1"/>
  <c r="L58" i="24"/>
  <c r="K58" i="24"/>
  <c r="K57" i="24" s="1"/>
  <c r="K116" i="4" s="1"/>
  <c r="J58" i="24"/>
  <c r="J57" i="24" s="1"/>
  <c r="J116" i="4" s="1"/>
  <c r="I58" i="24"/>
  <c r="I57" i="24" s="1"/>
  <c r="I116" i="4" s="1"/>
  <c r="H58" i="24"/>
  <c r="H57" i="24" s="1"/>
  <c r="H116" i="4" s="1"/>
  <c r="G58" i="24"/>
  <c r="F58" i="24"/>
  <c r="F117" i="4" s="1"/>
  <c r="E58" i="24"/>
  <c r="D58" i="24"/>
  <c r="C58" i="24"/>
  <c r="B58" i="24"/>
  <c r="Y55" i="24"/>
  <c r="Y77" i="24" s="1"/>
  <c r="X55" i="24"/>
  <c r="W55" i="24"/>
  <c r="V55" i="24"/>
  <c r="V69" i="24" s="1"/>
  <c r="U55" i="24"/>
  <c r="T55" i="24"/>
  <c r="T72" i="4" s="1"/>
  <c r="S55" i="24"/>
  <c r="R55" i="24"/>
  <c r="Q55" i="24"/>
  <c r="Q77" i="24" s="1"/>
  <c r="Q174" i="4" s="1"/>
  <c r="P55" i="24"/>
  <c r="P77" i="24" s="1"/>
  <c r="P174" i="4" s="1"/>
  <c r="O55" i="24"/>
  <c r="N55" i="24"/>
  <c r="N69" i="24" s="1"/>
  <c r="M55" i="24"/>
  <c r="M77" i="24" s="1"/>
  <c r="M174" i="4" s="1"/>
  <c r="L55" i="24"/>
  <c r="L77" i="24" s="1"/>
  <c r="K55" i="24"/>
  <c r="K77" i="24" s="1"/>
  <c r="J55" i="24"/>
  <c r="J77" i="24" s="1"/>
  <c r="J174" i="4" s="1"/>
  <c r="I55" i="24"/>
  <c r="I77" i="24" s="1"/>
  <c r="H55" i="24"/>
  <c r="H77" i="24" s="1"/>
  <c r="G55" i="24"/>
  <c r="F55" i="24"/>
  <c r="F69" i="24" s="1"/>
  <c r="E55" i="24"/>
  <c r="D55" i="24"/>
  <c r="C55" i="24"/>
  <c r="B55" i="24"/>
  <c r="Y54" i="24"/>
  <c r="X54" i="24"/>
  <c r="X76" i="24" s="1"/>
  <c r="W54" i="24"/>
  <c r="W76" i="24" s="1"/>
  <c r="W173" i="4" s="1"/>
  <c r="V54" i="24"/>
  <c r="V76" i="24" s="1"/>
  <c r="U54" i="24"/>
  <c r="U76" i="24" s="1"/>
  <c r="T54" i="24"/>
  <c r="S54" i="24"/>
  <c r="R54" i="24"/>
  <c r="Q54" i="24"/>
  <c r="P54" i="24"/>
  <c r="P71" i="4" s="1"/>
  <c r="P144" i="4" s="1"/>
  <c r="O54" i="24"/>
  <c r="N54" i="24"/>
  <c r="M54" i="24"/>
  <c r="M76" i="24" s="1"/>
  <c r="M173" i="4" s="1"/>
  <c r="L54" i="24"/>
  <c r="L76" i="24" s="1"/>
  <c r="L173" i="4" s="1"/>
  <c r="K54" i="24"/>
  <c r="J54" i="24"/>
  <c r="J76" i="24" s="1"/>
  <c r="J173" i="4" s="1"/>
  <c r="I54" i="24"/>
  <c r="I76" i="24" s="1"/>
  <c r="I173" i="4" s="1"/>
  <c r="H54" i="24"/>
  <c r="H76" i="24" s="1"/>
  <c r="G54" i="24"/>
  <c r="G76" i="24" s="1"/>
  <c r="F54" i="24"/>
  <c r="F76" i="24" s="1"/>
  <c r="E54" i="24"/>
  <c r="E76" i="24" s="1"/>
  <c r="E173" i="4" s="1"/>
  <c r="D54" i="24"/>
  <c r="D76" i="24" s="1"/>
  <c r="D173" i="4" s="1"/>
  <c r="C54" i="24"/>
  <c r="B54" i="24"/>
  <c r="Y53" i="24"/>
  <c r="X53" i="24"/>
  <c r="X52" i="24" s="1"/>
  <c r="W53" i="24"/>
  <c r="W52" i="24" s="1"/>
  <c r="V53" i="24"/>
  <c r="V67" i="24" s="1"/>
  <c r="U53" i="24"/>
  <c r="U52" i="24" s="1"/>
  <c r="T53" i="24"/>
  <c r="T75" i="24" s="1"/>
  <c r="S53" i="24"/>
  <c r="S75" i="24" s="1"/>
  <c r="S172" i="4" s="1"/>
  <c r="R53" i="24"/>
  <c r="R75" i="24" s="1"/>
  <c r="Q53" i="24"/>
  <c r="Q75" i="24" s="1"/>
  <c r="P53" i="24"/>
  <c r="O53" i="24"/>
  <c r="N53" i="24"/>
  <c r="N67" i="24" s="1"/>
  <c r="M53" i="24"/>
  <c r="L53" i="24"/>
  <c r="L70" i="4" s="1"/>
  <c r="K53" i="24"/>
  <c r="J53" i="24"/>
  <c r="I53" i="24"/>
  <c r="I75" i="24" s="1"/>
  <c r="I172" i="4" s="1"/>
  <c r="H53" i="24"/>
  <c r="H75" i="24" s="1"/>
  <c r="H172" i="4" s="1"/>
  <c r="G53" i="24"/>
  <c r="F53" i="24"/>
  <c r="F67" i="24" s="1"/>
  <c r="E53" i="24"/>
  <c r="E75" i="24" s="1"/>
  <c r="E172" i="4" s="1"/>
  <c r="D53" i="24"/>
  <c r="D75" i="24" s="1"/>
  <c r="C53" i="24"/>
  <c r="C75" i="24" s="1"/>
  <c r="B53" i="24"/>
  <c r="B75" i="24" s="1"/>
  <c r="F52" i="24"/>
  <c r="D52" i="24"/>
  <c r="C52" i="24"/>
  <c r="B52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Y4" i="24"/>
  <c r="X4" i="24"/>
  <c r="W4" i="24"/>
  <c r="V4" i="24"/>
  <c r="U4" i="24"/>
  <c r="T4" i="24"/>
  <c r="T3" i="24" s="1"/>
  <c r="T17" i="4" s="1"/>
  <c r="S4" i="24"/>
  <c r="S3" i="24" s="1"/>
  <c r="S17" i="4" s="1"/>
  <c r="R4" i="24"/>
  <c r="R3" i="24" s="1"/>
  <c r="R17" i="4" s="1"/>
  <c r="Q4" i="24"/>
  <c r="Q3" i="24" s="1"/>
  <c r="Q17" i="4" s="1"/>
  <c r="P4" i="24"/>
  <c r="O4" i="24"/>
  <c r="N4" i="24"/>
  <c r="M4" i="24"/>
  <c r="L4" i="24"/>
  <c r="K4" i="24"/>
  <c r="J4" i="24"/>
  <c r="I4" i="24"/>
  <c r="H4" i="24"/>
  <c r="H3" i="24" s="1"/>
  <c r="G4" i="24"/>
  <c r="F4" i="24"/>
  <c r="F3" i="24" s="1"/>
  <c r="E4" i="24"/>
  <c r="E3" i="24" s="1"/>
  <c r="D4" i="24"/>
  <c r="D3" i="24" s="1"/>
  <c r="C4" i="24"/>
  <c r="C3" i="24" s="1"/>
  <c r="C17" i="4" s="1"/>
  <c r="B4" i="24"/>
  <c r="Y3" i="24"/>
  <c r="X3" i="24"/>
  <c r="W3" i="24"/>
  <c r="V3" i="24"/>
  <c r="U3" i="24"/>
  <c r="P3" i="24"/>
  <c r="P3" i="4" s="1"/>
  <c r="O3" i="24"/>
  <c r="N3" i="24"/>
  <c r="M3" i="24"/>
  <c r="L3" i="24"/>
  <c r="K3" i="24"/>
  <c r="J3" i="24"/>
  <c r="I3" i="24"/>
  <c r="G3" i="24"/>
  <c r="B3" i="24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W203" i="23"/>
  <c r="N203" i="23"/>
  <c r="S202" i="23"/>
  <c r="J202" i="23"/>
  <c r="P201" i="23"/>
  <c r="G201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P144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19" i="23"/>
  <c r="Y213" i="23" s="1"/>
  <c r="X119" i="23"/>
  <c r="X213" i="23" s="1"/>
  <c r="W119" i="23"/>
  <c r="V119" i="23"/>
  <c r="U119" i="23"/>
  <c r="T119" i="23"/>
  <c r="T213" i="23" s="1"/>
  <c r="S119" i="23"/>
  <c r="R119" i="23"/>
  <c r="Q119" i="23"/>
  <c r="Q213" i="23" s="1"/>
  <c r="P119" i="23"/>
  <c r="P213" i="23" s="1"/>
  <c r="O119" i="23"/>
  <c r="N119" i="23"/>
  <c r="M119" i="23"/>
  <c r="M213" i="23" s="1"/>
  <c r="L119" i="23"/>
  <c r="L213" i="23" s="1"/>
  <c r="K119" i="23"/>
  <c r="K213" i="23" s="1"/>
  <c r="J119" i="23"/>
  <c r="J213" i="23" s="1"/>
  <c r="I119" i="23"/>
  <c r="I213" i="23" s="1"/>
  <c r="H119" i="23"/>
  <c r="H213" i="23" s="1"/>
  <c r="G119" i="23"/>
  <c r="F119" i="23"/>
  <c r="E119" i="23"/>
  <c r="D119" i="23"/>
  <c r="D213" i="23" s="1"/>
  <c r="C119" i="23"/>
  <c r="C213" i="23" s="1"/>
  <c r="B119" i="23"/>
  <c r="Y110" i="23"/>
  <c r="Y211" i="23" s="1"/>
  <c r="X110" i="23"/>
  <c r="X211" i="23" s="1"/>
  <c r="X205" i="23" s="1"/>
  <c r="W110" i="23"/>
  <c r="W211" i="23" s="1"/>
  <c r="V110" i="23"/>
  <c r="U110" i="23"/>
  <c r="T110" i="23"/>
  <c r="T211" i="23" s="1"/>
  <c r="S110" i="23"/>
  <c r="S211" i="23" s="1"/>
  <c r="R110" i="23"/>
  <c r="Q110" i="23"/>
  <c r="Q211" i="23" s="1"/>
  <c r="P110" i="23"/>
  <c r="P211" i="23" s="1"/>
  <c r="O110" i="23"/>
  <c r="O211" i="23" s="1"/>
  <c r="N110" i="23"/>
  <c r="N211" i="23" s="1"/>
  <c r="M110" i="23"/>
  <c r="L110" i="23"/>
  <c r="L211" i="23" s="1"/>
  <c r="K110" i="23"/>
  <c r="K211" i="23" s="1"/>
  <c r="J110" i="23"/>
  <c r="J211" i="23" s="1"/>
  <c r="I110" i="23"/>
  <c r="I211" i="23" s="1"/>
  <c r="H110" i="23"/>
  <c r="H211" i="23" s="1"/>
  <c r="G110" i="23"/>
  <c r="G211" i="23" s="1"/>
  <c r="F110" i="23"/>
  <c r="F99" i="23" s="1"/>
  <c r="F62" i="20" s="1"/>
  <c r="F115" i="4" s="1"/>
  <c r="E110" i="23"/>
  <c r="D110" i="23"/>
  <c r="D211" i="23" s="1"/>
  <c r="C110" i="23"/>
  <c r="B110" i="23"/>
  <c r="V99" i="23"/>
  <c r="V62" i="20" s="1"/>
  <c r="V115" i="4" s="1"/>
  <c r="S99" i="23"/>
  <c r="S172" i="23" s="1"/>
  <c r="Q99" i="23"/>
  <c r="Q179" i="23" s="1"/>
  <c r="P99" i="23"/>
  <c r="P179" i="23" s="1"/>
  <c r="N99" i="23"/>
  <c r="N62" i="20" s="1"/>
  <c r="N115" i="4" s="1"/>
  <c r="K99" i="23"/>
  <c r="K176" i="23" s="1"/>
  <c r="I99" i="23"/>
  <c r="I179" i="23" s="1"/>
  <c r="H99" i="23"/>
  <c r="H179" i="23" s="1"/>
  <c r="Y89" i="23"/>
  <c r="Y203" i="23" s="1"/>
  <c r="X89" i="23"/>
  <c r="X203" i="23" s="1"/>
  <c r="W89" i="23"/>
  <c r="V89" i="23"/>
  <c r="U89" i="23"/>
  <c r="U203" i="23" s="1"/>
  <c r="T89" i="23"/>
  <c r="S89" i="23"/>
  <c r="S203" i="23" s="1"/>
  <c r="R89" i="23"/>
  <c r="R203" i="23" s="1"/>
  <c r="Q89" i="23"/>
  <c r="Q203" i="23" s="1"/>
  <c r="P89" i="23"/>
  <c r="P203" i="23" s="1"/>
  <c r="O89" i="23"/>
  <c r="O203" i="23" s="1"/>
  <c r="N89" i="23"/>
  <c r="M89" i="23"/>
  <c r="L89" i="23"/>
  <c r="K89" i="23"/>
  <c r="K203" i="23" s="1"/>
  <c r="J89" i="23"/>
  <c r="J203" i="23" s="1"/>
  <c r="I89" i="23"/>
  <c r="I203" i="23" s="1"/>
  <c r="H89" i="23"/>
  <c r="H203" i="23" s="1"/>
  <c r="G89" i="23"/>
  <c r="G203" i="23" s="1"/>
  <c r="F89" i="23"/>
  <c r="E89" i="23"/>
  <c r="E203" i="23" s="1"/>
  <c r="D89" i="23"/>
  <c r="C89" i="23"/>
  <c r="B89" i="23"/>
  <c r="B203" i="23" s="1"/>
  <c r="Y79" i="23"/>
  <c r="Y202" i="23" s="1"/>
  <c r="X79" i="23"/>
  <c r="X202" i="23" s="1"/>
  <c r="W79" i="23"/>
  <c r="W202" i="23" s="1"/>
  <c r="V79" i="23"/>
  <c r="U79" i="23"/>
  <c r="T79" i="23"/>
  <c r="S79" i="23"/>
  <c r="R79" i="23"/>
  <c r="Q79" i="23"/>
  <c r="Q202" i="23" s="1"/>
  <c r="P79" i="23"/>
  <c r="P202" i="23" s="1"/>
  <c r="O79" i="23"/>
  <c r="O202" i="23" s="1"/>
  <c r="N79" i="23"/>
  <c r="M79" i="23"/>
  <c r="L79" i="23"/>
  <c r="K79" i="23"/>
  <c r="J79" i="23"/>
  <c r="I79" i="23"/>
  <c r="H79" i="23"/>
  <c r="H202" i="23" s="1"/>
  <c r="G79" i="23"/>
  <c r="G202" i="23" s="1"/>
  <c r="F79" i="23"/>
  <c r="E79" i="23"/>
  <c r="D79" i="23"/>
  <c r="C79" i="23"/>
  <c r="B79" i="23"/>
  <c r="Y60" i="23"/>
  <c r="Y48" i="23" s="1"/>
  <c r="X60" i="23"/>
  <c r="X201" i="23" s="1"/>
  <c r="X194" i="23" s="1"/>
  <c r="W60" i="23"/>
  <c r="W201" i="23" s="1"/>
  <c r="V60" i="23"/>
  <c r="U60" i="23"/>
  <c r="T60" i="23"/>
  <c r="S60" i="23"/>
  <c r="R60" i="23"/>
  <c r="Q60" i="23"/>
  <c r="Q201" i="23" s="1"/>
  <c r="P60" i="23"/>
  <c r="O60" i="23"/>
  <c r="O201" i="23" s="1"/>
  <c r="N60" i="23"/>
  <c r="N201" i="23" s="1"/>
  <c r="M60" i="23"/>
  <c r="M201" i="23" s="1"/>
  <c r="L60" i="23"/>
  <c r="K60" i="23"/>
  <c r="K48" i="23" s="1"/>
  <c r="K61" i="20" s="1"/>
  <c r="K114" i="4" s="1"/>
  <c r="J60" i="23"/>
  <c r="J48" i="23" s="1"/>
  <c r="J61" i="20" s="1"/>
  <c r="J114" i="4" s="1"/>
  <c r="I60" i="23"/>
  <c r="I201" i="23" s="1"/>
  <c r="H60" i="23"/>
  <c r="H201" i="23" s="1"/>
  <c r="G60" i="23"/>
  <c r="F60" i="23"/>
  <c r="F48" i="23" s="1"/>
  <c r="F61" i="20" s="1"/>
  <c r="F114" i="4" s="1"/>
  <c r="E60" i="23"/>
  <c r="E201" i="23" s="1"/>
  <c r="D60" i="23"/>
  <c r="C60" i="23"/>
  <c r="C201" i="23" s="1"/>
  <c r="B60" i="23"/>
  <c r="B201" i="23" s="1"/>
  <c r="W48" i="23"/>
  <c r="W163" i="23" s="1"/>
  <c r="U48" i="23"/>
  <c r="U163" i="23" s="1"/>
  <c r="Q48" i="23"/>
  <c r="Q163" i="23" s="1"/>
  <c r="P48" i="23"/>
  <c r="P161" i="23" s="1"/>
  <c r="O48" i="23"/>
  <c r="O163" i="23" s="1"/>
  <c r="N48" i="23"/>
  <c r="M48" i="23"/>
  <c r="M163" i="23" s="1"/>
  <c r="Y33" i="23"/>
  <c r="Y5" i="23" s="1"/>
  <c r="X33" i="23"/>
  <c r="X192" i="23" s="1"/>
  <c r="W33" i="23"/>
  <c r="W192" i="23" s="1"/>
  <c r="V33" i="23"/>
  <c r="U33" i="23"/>
  <c r="T33" i="23"/>
  <c r="T192" i="23" s="1"/>
  <c r="S33" i="23"/>
  <c r="R33" i="23"/>
  <c r="Q33" i="23"/>
  <c r="P33" i="23"/>
  <c r="P192" i="23" s="1"/>
  <c r="O33" i="23"/>
  <c r="O192" i="23" s="1"/>
  <c r="N33" i="23"/>
  <c r="M33" i="23"/>
  <c r="L33" i="23"/>
  <c r="L192" i="23" s="1"/>
  <c r="K33" i="23"/>
  <c r="J33" i="23"/>
  <c r="J5" i="23" s="1"/>
  <c r="I33" i="23"/>
  <c r="I192" i="23" s="1"/>
  <c r="H33" i="23"/>
  <c r="H192" i="23" s="1"/>
  <c r="G33" i="23"/>
  <c r="G192" i="23" s="1"/>
  <c r="F33" i="23"/>
  <c r="E33" i="23"/>
  <c r="D33" i="23"/>
  <c r="D192" i="23" s="1"/>
  <c r="C33" i="23"/>
  <c r="C192" i="23" s="1"/>
  <c r="B33" i="23"/>
  <c r="B192" i="23" s="1"/>
  <c r="S5" i="23"/>
  <c r="S144" i="23" s="1"/>
  <c r="R5" i="23"/>
  <c r="R144" i="23" s="1"/>
  <c r="Q5" i="23"/>
  <c r="Q60" i="20" s="1"/>
  <c r="P5" i="23"/>
  <c r="P141" i="23" s="1"/>
  <c r="O5" i="23"/>
  <c r="O144" i="23" s="1"/>
  <c r="N5" i="23"/>
  <c r="N144" i="23" s="1"/>
  <c r="L5" i="23"/>
  <c r="L144" i="23" s="1"/>
  <c r="K5" i="23"/>
  <c r="K144" i="23" s="1"/>
  <c r="F5" i="23"/>
  <c r="F144" i="23" s="1"/>
  <c r="D5" i="23"/>
  <c r="D144" i="23" s="1"/>
  <c r="C5" i="23"/>
  <c r="C144" i="23" s="1"/>
  <c r="B5" i="23"/>
  <c r="B144" i="23" s="1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C165" i="22" s="1"/>
  <c r="B176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Y173" i="22"/>
  <c r="X173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Y172" i="22"/>
  <c r="X172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J171" i="22"/>
  <c r="B171" i="22"/>
  <c r="Y170" i="22"/>
  <c r="X170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Y169" i="22"/>
  <c r="X169" i="22"/>
  <c r="W169" i="22"/>
  <c r="V169" i="22"/>
  <c r="V165" i="22" s="1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Y168" i="22"/>
  <c r="X168" i="22"/>
  <c r="W168" i="22"/>
  <c r="V168" i="22"/>
  <c r="U168" i="22"/>
  <c r="T168" i="22"/>
  <c r="S168" i="22"/>
  <c r="S165" i="22" s="1"/>
  <c r="R168" i="22"/>
  <c r="Q168" i="22"/>
  <c r="Q165" i="22" s="1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Y167" i="22"/>
  <c r="X167" i="22"/>
  <c r="W167" i="22"/>
  <c r="V167" i="22"/>
  <c r="U167" i="22"/>
  <c r="T167" i="22"/>
  <c r="S167" i="22"/>
  <c r="R167" i="22"/>
  <c r="Q167" i="22"/>
  <c r="P167" i="22"/>
  <c r="P165" i="22" s="1"/>
  <c r="O167" i="22"/>
  <c r="O165" i="22" s="1"/>
  <c r="N167" i="22"/>
  <c r="M167" i="22"/>
  <c r="M165" i="22" s="1"/>
  <c r="L167" i="22"/>
  <c r="K167" i="22"/>
  <c r="J167" i="22"/>
  <c r="I167" i="22"/>
  <c r="H167" i="22"/>
  <c r="G167" i="22"/>
  <c r="F167" i="22"/>
  <c r="E167" i="22"/>
  <c r="D167" i="22"/>
  <c r="C167" i="22"/>
  <c r="B167" i="22"/>
  <c r="Y166" i="22"/>
  <c r="Y165" i="22" s="1"/>
  <c r="X166" i="22"/>
  <c r="X165" i="22" s="1"/>
  <c r="W166" i="22"/>
  <c r="W165" i="22" s="1"/>
  <c r="V166" i="22"/>
  <c r="U166" i="22"/>
  <c r="U165" i="22" s="1"/>
  <c r="T166" i="22"/>
  <c r="T165" i="22" s="1"/>
  <c r="S166" i="22"/>
  <c r="R166" i="22"/>
  <c r="Q166" i="22"/>
  <c r="P166" i="22"/>
  <c r="O166" i="22"/>
  <c r="N166" i="22"/>
  <c r="N165" i="22" s="1"/>
  <c r="M166" i="22"/>
  <c r="L166" i="22"/>
  <c r="L165" i="22" s="1"/>
  <c r="K166" i="22"/>
  <c r="K165" i="22" s="1"/>
  <c r="J166" i="22"/>
  <c r="I166" i="22"/>
  <c r="I165" i="22" s="1"/>
  <c r="H166" i="22"/>
  <c r="H165" i="22" s="1"/>
  <c r="G166" i="22"/>
  <c r="G165" i="22" s="1"/>
  <c r="F166" i="22"/>
  <c r="E166" i="22"/>
  <c r="E165" i="22" s="1"/>
  <c r="D166" i="22"/>
  <c r="C166" i="22"/>
  <c r="B166" i="22"/>
  <c r="F165" i="22"/>
  <c r="D165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Y161" i="22"/>
  <c r="X161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J160" i="22"/>
  <c r="Y159" i="22"/>
  <c r="X159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R157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L146" i="22" s="1"/>
  <c r="K156" i="22"/>
  <c r="J156" i="22"/>
  <c r="I156" i="22"/>
  <c r="H156" i="22"/>
  <c r="G156" i="22"/>
  <c r="F156" i="22"/>
  <c r="E156" i="22"/>
  <c r="D156" i="22"/>
  <c r="C156" i="22"/>
  <c r="B156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H146" i="22" s="1"/>
  <c r="G155" i="22"/>
  <c r="F155" i="22"/>
  <c r="E155" i="22"/>
  <c r="D155" i="22"/>
  <c r="C155" i="22"/>
  <c r="B155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J146" i="22" s="1"/>
  <c r="I154" i="22"/>
  <c r="H154" i="22"/>
  <c r="G154" i="22"/>
  <c r="F154" i="22"/>
  <c r="E154" i="22"/>
  <c r="D154" i="22"/>
  <c r="C154" i="22"/>
  <c r="B154" i="22"/>
  <c r="Y152" i="22"/>
  <c r="X152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Y151" i="22"/>
  <c r="X151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Y150" i="22"/>
  <c r="X150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Y149" i="22"/>
  <c r="Y146" i="22" s="1"/>
  <c r="X149" i="22"/>
  <c r="X146" i="22" s="1"/>
  <c r="W149" i="22"/>
  <c r="W146" i="22" s="1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Y148" i="22"/>
  <c r="X148" i="22"/>
  <c r="W148" i="22"/>
  <c r="V148" i="22"/>
  <c r="V146" i="22" s="1"/>
  <c r="U148" i="22"/>
  <c r="T148" i="22"/>
  <c r="S148" i="22"/>
  <c r="S146" i="22" s="1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Y147" i="22"/>
  <c r="X147" i="22"/>
  <c r="W147" i="22"/>
  <c r="V147" i="22"/>
  <c r="U147" i="22"/>
  <c r="U146" i="22" s="1"/>
  <c r="T147" i="22"/>
  <c r="T146" i="22" s="1"/>
  <c r="S147" i="22"/>
  <c r="R147" i="22"/>
  <c r="Q147" i="22"/>
  <c r="Q146" i="22" s="1"/>
  <c r="P147" i="22"/>
  <c r="P146" i="22" s="1"/>
  <c r="O147" i="22"/>
  <c r="O146" i="22" s="1"/>
  <c r="N147" i="22"/>
  <c r="N146" i="22" s="1"/>
  <c r="M147" i="22"/>
  <c r="M146" i="22" s="1"/>
  <c r="L147" i="22"/>
  <c r="K147" i="22"/>
  <c r="K146" i="22" s="1"/>
  <c r="J147" i="22"/>
  <c r="I147" i="22"/>
  <c r="H147" i="22"/>
  <c r="G147" i="22"/>
  <c r="F147" i="22"/>
  <c r="E147" i="22"/>
  <c r="D147" i="22"/>
  <c r="D146" i="22" s="1"/>
  <c r="C147" i="22"/>
  <c r="C146" i="22" s="1"/>
  <c r="B147" i="22"/>
  <c r="I146" i="22"/>
  <c r="G146" i="22"/>
  <c r="F146" i="22"/>
  <c r="E146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R141" i="22"/>
  <c r="J141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R132" i="22"/>
  <c r="Y119" i="22"/>
  <c r="X119" i="22"/>
  <c r="W119" i="22"/>
  <c r="V119" i="22"/>
  <c r="U119" i="22"/>
  <c r="T119" i="22"/>
  <c r="S119" i="22"/>
  <c r="R119" i="22"/>
  <c r="R175" i="22" s="1"/>
  <c r="Q119" i="22"/>
  <c r="P119" i="22"/>
  <c r="O119" i="22"/>
  <c r="N119" i="22"/>
  <c r="M119" i="22"/>
  <c r="L119" i="22"/>
  <c r="K119" i="22"/>
  <c r="J119" i="22"/>
  <c r="J175" i="22" s="1"/>
  <c r="I119" i="22"/>
  <c r="H119" i="22"/>
  <c r="G119" i="22"/>
  <c r="F119" i="22"/>
  <c r="E119" i="22"/>
  <c r="D119" i="22"/>
  <c r="C119" i="22"/>
  <c r="B119" i="22"/>
  <c r="B175" i="22" s="1"/>
  <c r="Y110" i="22"/>
  <c r="X110" i="22"/>
  <c r="W110" i="22"/>
  <c r="V110" i="22"/>
  <c r="U110" i="22"/>
  <c r="T110" i="22"/>
  <c r="S110" i="22"/>
  <c r="R110" i="22"/>
  <c r="R171" i="22" s="1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Y89" i="22"/>
  <c r="X89" i="22"/>
  <c r="W89" i="22"/>
  <c r="V89" i="22"/>
  <c r="U89" i="22"/>
  <c r="T89" i="22"/>
  <c r="S89" i="22"/>
  <c r="R89" i="22"/>
  <c r="R160" i="22" s="1"/>
  <c r="Q89" i="22"/>
  <c r="P89" i="22"/>
  <c r="P203" i="22" s="1"/>
  <c r="O89" i="22"/>
  <c r="N89" i="22"/>
  <c r="M89" i="22"/>
  <c r="L89" i="22"/>
  <c r="K89" i="22"/>
  <c r="J89" i="22"/>
  <c r="I89" i="22"/>
  <c r="H89" i="22"/>
  <c r="H203" i="22" s="1"/>
  <c r="G89" i="22"/>
  <c r="F89" i="22"/>
  <c r="E89" i="22"/>
  <c r="D89" i="22"/>
  <c r="C89" i="22"/>
  <c r="B89" i="22"/>
  <c r="B160" i="22" s="1"/>
  <c r="Y79" i="22"/>
  <c r="X79" i="22"/>
  <c r="W79" i="22"/>
  <c r="V79" i="22"/>
  <c r="U79" i="22"/>
  <c r="T79" i="22"/>
  <c r="S79" i="22"/>
  <c r="R79" i="22"/>
  <c r="Q79" i="22"/>
  <c r="P79" i="22"/>
  <c r="O79" i="22"/>
  <c r="N79" i="22"/>
  <c r="M79" i="22"/>
  <c r="L79" i="22"/>
  <c r="K79" i="22"/>
  <c r="J79" i="22"/>
  <c r="J157" i="22" s="1"/>
  <c r="I79" i="22"/>
  <c r="H79" i="22"/>
  <c r="G79" i="22"/>
  <c r="F79" i="22"/>
  <c r="E79" i="22"/>
  <c r="D79" i="22"/>
  <c r="C79" i="22"/>
  <c r="B79" i="22"/>
  <c r="B157" i="22" s="1"/>
  <c r="Y60" i="22"/>
  <c r="X60" i="22"/>
  <c r="W60" i="22"/>
  <c r="V60" i="22"/>
  <c r="U60" i="22"/>
  <c r="T60" i="22"/>
  <c r="S60" i="22"/>
  <c r="R60" i="22"/>
  <c r="R153" i="22" s="1"/>
  <c r="Q60" i="22"/>
  <c r="P60" i="22"/>
  <c r="O60" i="22"/>
  <c r="N60" i="22"/>
  <c r="M60" i="22"/>
  <c r="L60" i="22"/>
  <c r="K60" i="22"/>
  <c r="J60" i="22"/>
  <c r="J153" i="22" s="1"/>
  <c r="I60" i="22"/>
  <c r="H60" i="22"/>
  <c r="H201" i="22" s="1"/>
  <c r="G60" i="22"/>
  <c r="F60" i="22"/>
  <c r="E60" i="22"/>
  <c r="D60" i="22"/>
  <c r="C60" i="22"/>
  <c r="B60" i="22"/>
  <c r="B153" i="22" s="1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B141" i="22" s="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C201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J192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R175" i="21"/>
  <c r="J175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Y172" i="21"/>
  <c r="X172" i="21"/>
  <c r="W172" i="21"/>
  <c r="V172" i="21"/>
  <c r="U172" i="21"/>
  <c r="T172" i="21"/>
  <c r="T165" i="21" s="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Y170" i="21"/>
  <c r="X170" i="21"/>
  <c r="W170" i="21"/>
  <c r="V170" i="21"/>
  <c r="U170" i="21"/>
  <c r="T170" i="21"/>
  <c r="S170" i="21"/>
  <c r="S165" i="21" s="1"/>
  <c r="R170" i="21"/>
  <c r="R165" i="21" s="1"/>
  <c r="Q170" i="21"/>
  <c r="P170" i="21"/>
  <c r="O170" i="21"/>
  <c r="N170" i="21"/>
  <c r="M170" i="21"/>
  <c r="L170" i="21"/>
  <c r="K170" i="21"/>
  <c r="J170" i="21"/>
  <c r="I170" i="21"/>
  <c r="I165" i="21" s="1"/>
  <c r="H170" i="21"/>
  <c r="G170" i="21"/>
  <c r="F170" i="21"/>
  <c r="E170" i="21"/>
  <c r="D170" i="21"/>
  <c r="C170" i="21"/>
  <c r="B170" i="21"/>
  <c r="Y169" i="21"/>
  <c r="X169" i="21"/>
  <c r="W169" i="21"/>
  <c r="V169" i="21"/>
  <c r="U169" i="21"/>
  <c r="T169" i="21"/>
  <c r="S169" i="21"/>
  <c r="R169" i="21"/>
  <c r="Q169" i="21"/>
  <c r="P169" i="21"/>
  <c r="O169" i="21"/>
  <c r="O165" i="21" s="1"/>
  <c r="N169" i="21"/>
  <c r="N165" i="21" s="1"/>
  <c r="M169" i="21"/>
  <c r="L169" i="21"/>
  <c r="K169" i="21"/>
  <c r="J169" i="21"/>
  <c r="I169" i="21"/>
  <c r="H169" i="21"/>
  <c r="H165" i="21" s="1"/>
  <c r="G169" i="21"/>
  <c r="F169" i="21"/>
  <c r="E169" i="21"/>
  <c r="E165" i="21" s="1"/>
  <c r="D169" i="21"/>
  <c r="C169" i="21"/>
  <c r="B169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J165" i="21" s="1"/>
  <c r="I168" i="21"/>
  <c r="H168" i="21"/>
  <c r="G168" i="21"/>
  <c r="F168" i="21"/>
  <c r="E168" i="21"/>
  <c r="D168" i="21"/>
  <c r="D165" i="21" s="1"/>
  <c r="C168" i="21"/>
  <c r="B168" i="21"/>
  <c r="Y167" i="21"/>
  <c r="Y165" i="21" s="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G165" i="21" s="1"/>
  <c r="F167" i="21"/>
  <c r="E167" i="21"/>
  <c r="D167" i="21"/>
  <c r="C167" i="21"/>
  <c r="B167" i="21"/>
  <c r="Y166" i="21"/>
  <c r="X166" i="21"/>
  <c r="X165" i="21" s="1"/>
  <c r="W166" i="21"/>
  <c r="W165" i="21" s="1"/>
  <c r="V166" i="21"/>
  <c r="V165" i="21" s="1"/>
  <c r="U166" i="21"/>
  <c r="U165" i="21" s="1"/>
  <c r="T166" i="21"/>
  <c r="S166" i="21"/>
  <c r="R166" i="21"/>
  <c r="Q166" i="21"/>
  <c r="P166" i="21"/>
  <c r="O166" i="21"/>
  <c r="N166" i="21"/>
  <c r="M166" i="21"/>
  <c r="L166" i="21"/>
  <c r="L165" i="21" s="1"/>
  <c r="K166" i="21"/>
  <c r="K165" i="21" s="1"/>
  <c r="J166" i="21"/>
  <c r="I166" i="21"/>
  <c r="H166" i="21"/>
  <c r="G166" i="21"/>
  <c r="F166" i="21"/>
  <c r="F165" i="21" s="1"/>
  <c r="E166" i="21"/>
  <c r="D166" i="21"/>
  <c r="C166" i="21"/>
  <c r="C165" i="21" s="1"/>
  <c r="B166" i="21"/>
  <c r="B165" i="21" s="1"/>
  <c r="Q165" i="21"/>
  <c r="P165" i="21"/>
  <c r="M165" i="21"/>
  <c r="Y162" i="21"/>
  <c r="X162" i="21"/>
  <c r="W162" i="21"/>
  <c r="V162" i="21"/>
  <c r="V146" i="21" s="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J160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R157" i="21"/>
  <c r="J157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X146" i="21" s="1"/>
  <c r="W150" i="21"/>
  <c r="W146" i="21" s="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M146" i="21" s="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S146" i="21" s="1"/>
  <c r="R148" i="21"/>
  <c r="Q148" i="21"/>
  <c r="P148" i="21"/>
  <c r="P146" i="21" s="1"/>
  <c r="O148" i="21"/>
  <c r="N148" i="21"/>
  <c r="M148" i="21"/>
  <c r="L148" i="21"/>
  <c r="K148" i="21"/>
  <c r="J148" i="21"/>
  <c r="I148" i="21"/>
  <c r="I146" i="21" s="1"/>
  <c r="H148" i="21"/>
  <c r="H146" i="21" s="1"/>
  <c r="G148" i="21"/>
  <c r="G146" i="21" s="1"/>
  <c r="F148" i="21"/>
  <c r="E148" i="21"/>
  <c r="D148" i="21"/>
  <c r="C148" i="21"/>
  <c r="B148" i="21"/>
  <c r="Y147" i="21"/>
  <c r="X147" i="21"/>
  <c r="W147" i="21"/>
  <c r="V147" i="21"/>
  <c r="U147" i="21"/>
  <c r="U146" i="21" s="1"/>
  <c r="T147" i="21"/>
  <c r="T146" i="21" s="1"/>
  <c r="S147" i="21"/>
  <c r="R147" i="21"/>
  <c r="Q147" i="21"/>
  <c r="Q146" i="21" s="1"/>
  <c r="P147" i="21"/>
  <c r="O147" i="21"/>
  <c r="O146" i="21" s="1"/>
  <c r="N147" i="21"/>
  <c r="N146" i="21" s="1"/>
  <c r="M147" i="21"/>
  <c r="L147" i="21"/>
  <c r="L146" i="21" s="1"/>
  <c r="K147" i="21"/>
  <c r="K146" i="21" s="1"/>
  <c r="J147" i="21"/>
  <c r="I147" i="21"/>
  <c r="H147" i="21"/>
  <c r="G147" i="21"/>
  <c r="F147" i="21"/>
  <c r="E147" i="21"/>
  <c r="D147" i="21"/>
  <c r="D146" i="21" s="1"/>
  <c r="C147" i="21"/>
  <c r="C146" i="21" s="1"/>
  <c r="B147" i="21"/>
  <c r="Y146" i="21"/>
  <c r="F146" i="21"/>
  <c r="E146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19" i="21"/>
  <c r="X119" i="21"/>
  <c r="X213" i="21" s="1"/>
  <c r="W119" i="21"/>
  <c r="W213" i="21" s="1"/>
  <c r="V119" i="21"/>
  <c r="V213" i="21" s="1"/>
  <c r="U119" i="21"/>
  <c r="U213" i="21" s="1"/>
  <c r="T119" i="21"/>
  <c r="T213" i="21" s="1"/>
  <c r="S119" i="21"/>
  <c r="S213" i="21" s="1"/>
  <c r="R119" i="21"/>
  <c r="R213" i="21" s="1"/>
  <c r="Q119" i="21"/>
  <c r="P119" i="21"/>
  <c r="P213" i="21" s="1"/>
  <c r="O119" i="21"/>
  <c r="O213" i="21" s="1"/>
  <c r="N119" i="21"/>
  <c r="N213" i="21" s="1"/>
  <c r="M119" i="21"/>
  <c r="M213" i="21" s="1"/>
  <c r="L119" i="21"/>
  <c r="L213" i="21" s="1"/>
  <c r="K119" i="21"/>
  <c r="K213" i="21" s="1"/>
  <c r="J119" i="21"/>
  <c r="J213" i="21" s="1"/>
  <c r="I119" i="21"/>
  <c r="H119" i="21"/>
  <c r="H213" i="21" s="1"/>
  <c r="G119" i="21"/>
  <c r="G213" i="21" s="1"/>
  <c r="F119" i="21"/>
  <c r="F213" i="21" s="1"/>
  <c r="E119" i="21"/>
  <c r="E213" i="21" s="1"/>
  <c r="D119" i="21"/>
  <c r="D213" i="21" s="1"/>
  <c r="C119" i="21"/>
  <c r="C213" i="21" s="1"/>
  <c r="B119" i="21"/>
  <c r="B213" i="21" s="1"/>
  <c r="Y110" i="21"/>
  <c r="Y211" i="21" s="1"/>
  <c r="X110" i="21"/>
  <c r="X211" i="21" s="1"/>
  <c r="W110" i="21"/>
  <c r="V110" i="21"/>
  <c r="V211" i="21" s="1"/>
  <c r="U110" i="21"/>
  <c r="U211" i="21" s="1"/>
  <c r="T110" i="21"/>
  <c r="T171" i="21" s="1"/>
  <c r="S110" i="21"/>
  <c r="S211" i="21" s="1"/>
  <c r="R110" i="21"/>
  <c r="R211" i="21" s="1"/>
  <c r="Q110" i="21"/>
  <c r="Q211" i="21" s="1"/>
  <c r="P110" i="21"/>
  <c r="P211" i="21" s="1"/>
  <c r="O110" i="21"/>
  <c r="N110" i="21"/>
  <c r="N211" i="21" s="1"/>
  <c r="M110" i="21"/>
  <c r="M211" i="21" s="1"/>
  <c r="L110" i="21"/>
  <c r="L171" i="21" s="1"/>
  <c r="K110" i="21"/>
  <c r="K211" i="21" s="1"/>
  <c r="J110" i="21"/>
  <c r="J211" i="21" s="1"/>
  <c r="J205" i="21" s="1"/>
  <c r="I110" i="21"/>
  <c r="I211" i="21" s="1"/>
  <c r="H110" i="21"/>
  <c r="H211" i="21" s="1"/>
  <c r="G110" i="21"/>
  <c r="F110" i="21"/>
  <c r="F211" i="21" s="1"/>
  <c r="F205" i="21" s="1"/>
  <c r="E110" i="21"/>
  <c r="E211" i="21" s="1"/>
  <c r="D110" i="21"/>
  <c r="D171" i="21" s="1"/>
  <c r="C110" i="21"/>
  <c r="C211" i="21" s="1"/>
  <c r="B110" i="21"/>
  <c r="B211" i="21" s="1"/>
  <c r="Y89" i="21"/>
  <c r="Y203" i="21" s="1"/>
  <c r="X89" i="21"/>
  <c r="X203" i="21" s="1"/>
  <c r="W89" i="21"/>
  <c r="W160" i="21" s="1"/>
  <c r="V89" i="21"/>
  <c r="U89" i="21"/>
  <c r="U203" i="21" s="1"/>
  <c r="T89" i="21"/>
  <c r="T160" i="21" s="1"/>
  <c r="S89" i="21"/>
  <c r="S160" i="21" s="1"/>
  <c r="R89" i="21"/>
  <c r="R203" i="21" s="1"/>
  <c r="Q89" i="21"/>
  <c r="Q203" i="21" s="1"/>
  <c r="P89" i="21"/>
  <c r="P203" i="21" s="1"/>
  <c r="O89" i="21"/>
  <c r="O160" i="21" s="1"/>
  <c r="N89" i="21"/>
  <c r="M89" i="21"/>
  <c r="M203" i="21" s="1"/>
  <c r="L89" i="21"/>
  <c r="L203" i="21" s="1"/>
  <c r="K89" i="21"/>
  <c r="K203" i="21" s="1"/>
  <c r="J89" i="21"/>
  <c r="J203" i="21" s="1"/>
  <c r="I89" i="21"/>
  <c r="I203" i="21" s="1"/>
  <c r="H89" i="21"/>
  <c r="H203" i="21" s="1"/>
  <c r="G89" i="21"/>
  <c r="G160" i="21" s="1"/>
  <c r="F89" i="21"/>
  <c r="E89" i="21"/>
  <c r="E203" i="21" s="1"/>
  <c r="D89" i="21"/>
  <c r="D160" i="21" s="1"/>
  <c r="C89" i="21"/>
  <c r="C160" i="21" s="1"/>
  <c r="B89" i="21"/>
  <c r="B203" i="21" s="1"/>
  <c r="Y79" i="21"/>
  <c r="Y202" i="21" s="1"/>
  <c r="X79" i="21"/>
  <c r="X202" i="21" s="1"/>
  <c r="W79" i="21"/>
  <c r="W157" i="21" s="1"/>
  <c r="V79" i="21"/>
  <c r="U79" i="21"/>
  <c r="U202" i="21" s="1"/>
  <c r="T79" i="21"/>
  <c r="T202" i="21" s="1"/>
  <c r="S79" i="21"/>
  <c r="S202" i="21" s="1"/>
  <c r="R79" i="21"/>
  <c r="R202" i="21" s="1"/>
  <c r="Q79" i="21"/>
  <c r="Q202" i="21" s="1"/>
  <c r="P79" i="21"/>
  <c r="P202" i="21" s="1"/>
  <c r="O79" i="21"/>
  <c r="O157" i="21" s="1"/>
  <c r="N79" i="21"/>
  <c r="M79" i="21"/>
  <c r="M202" i="21" s="1"/>
  <c r="L79" i="21"/>
  <c r="L157" i="21" s="1"/>
  <c r="K79" i="21"/>
  <c r="K157" i="21" s="1"/>
  <c r="J79" i="21"/>
  <c r="J202" i="21" s="1"/>
  <c r="I79" i="21"/>
  <c r="I202" i="21" s="1"/>
  <c r="H79" i="21"/>
  <c r="H202" i="21" s="1"/>
  <c r="G79" i="21"/>
  <c r="G157" i="21" s="1"/>
  <c r="F79" i="21"/>
  <c r="E79" i="21"/>
  <c r="E202" i="21" s="1"/>
  <c r="D79" i="21"/>
  <c r="D202" i="21" s="1"/>
  <c r="C79" i="21"/>
  <c r="C202" i="21" s="1"/>
  <c r="B79" i="21"/>
  <c r="B202" i="21" s="1"/>
  <c r="Y60" i="21"/>
  <c r="Y201" i="21" s="1"/>
  <c r="X60" i="21"/>
  <c r="X201" i="21" s="1"/>
  <c r="X194" i="21" s="1"/>
  <c r="W60" i="21"/>
  <c r="W153" i="21" s="1"/>
  <c r="V60" i="21"/>
  <c r="U60" i="21"/>
  <c r="U201" i="21" s="1"/>
  <c r="T60" i="21"/>
  <c r="T153" i="21" s="1"/>
  <c r="S60" i="21"/>
  <c r="S153" i="21" s="1"/>
  <c r="R60" i="21"/>
  <c r="R201" i="21" s="1"/>
  <c r="Q60" i="21"/>
  <c r="Q201" i="21" s="1"/>
  <c r="P60" i="21"/>
  <c r="P201" i="21" s="1"/>
  <c r="O60" i="21"/>
  <c r="O153" i="21" s="1"/>
  <c r="N60" i="21"/>
  <c r="M60" i="21"/>
  <c r="M201" i="21" s="1"/>
  <c r="L60" i="21"/>
  <c r="L201" i="21" s="1"/>
  <c r="K60" i="21"/>
  <c r="K201" i="21" s="1"/>
  <c r="J60" i="21"/>
  <c r="J201" i="21" s="1"/>
  <c r="I60" i="21"/>
  <c r="I201" i="21" s="1"/>
  <c r="H60" i="21"/>
  <c r="H201" i="21" s="1"/>
  <c r="G60" i="21"/>
  <c r="G153" i="21" s="1"/>
  <c r="F60" i="21"/>
  <c r="E60" i="21"/>
  <c r="E201" i="21" s="1"/>
  <c r="D60" i="21"/>
  <c r="D153" i="21" s="1"/>
  <c r="C60" i="21"/>
  <c r="C153" i="21" s="1"/>
  <c r="B60" i="21"/>
  <c r="B201" i="21" s="1"/>
  <c r="Y33" i="21"/>
  <c r="Y192" i="21" s="1"/>
  <c r="X33" i="21"/>
  <c r="X192" i="21" s="1"/>
  <c r="W33" i="21"/>
  <c r="W192" i="21" s="1"/>
  <c r="V33" i="21"/>
  <c r="V192" i="21" s="1"/>
  <c r="U33" i="21"/>
  <c r="U192" i="21" s="1"/>
  <c r="T33" i="21"/>
  <c r="T192" i="21" s="1"/>
  <c r="S33" i="21"/>
  <c r="R33" i="21"/>
  <c r="Q33" i="21"/>
  <c r="Q192" i="21" s="1"/>
  <c r="P33" i="21"/>
  <c r="P192" i="21" s="1"/>
  <c r="O33" i="21"/>
  <c r="O192" i="21" s="1"/>
  <c r="N33" i="21"/>
  <c r="N192" i="21" s="1"/>
  <c r="M33" i="21"/>
  <c r="M192" i="21" s="1"/>
  <c r="L33" i="21"/>
  <c r="L192" i="21" s="1"/>
  <c r="K33" i="21"/>
  <c r="J33" i="21"/>
  <c r="J192" i="22" s="1"/>
  <c r="I33" i="21"/>
  <c r="I192" i="21" s="1"/>
  <c r="H33" i="21"/>
  <c r="H192" i="21" s="1"/>
  <c r="G33" i="21"/>
  <c r="G192" i="21" s="1"/>
  <c r="F33" i="21"/>
  <c r="F192" i="21" s="1"/>
  <c r="E33" i="21"/>
  <c r="E192" i="21" s="1"/>
  <c r="D33" i="21"/>
  <c r="D192" i="21" s="1"/>
  <c r="C33" i="21"/>
  <c r="B33" i="21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U61" i="20"/>
  <c r="U114" i="4" s="1"/>
  <c r="Q61" i="20"/>
  <c r="P61" i="20"/>
  <c r="O61" i="20"/>
  <c r="O114" i="4" s="1"/>
  <c r="N61" i="20"/>
  <c r="N114" i="4" s="1"/>
  <c r="L60" i="20"/>
  <c r="L113" i="4" s="1"/>
  <c r="K60" i="20"/>
  <c r="Y58" i="20"/>
  <c r="X58" i="20"/>
  <c r="W58" i="20"/>
  <c r="W42" i="7" s="1"/>
  <c r="V58" i="20"/>
  <c r="U58" i="20"/>
  <c r="T58" i="20"/>
  <c r="T42" i="7" s="1"/>
  <c r="S58" i="20"/>
  <c r="R58" i="20"/>
  <c r="Q58" i="20"/>
  <c r="P58" i="20"/>
  <c r="O58" i="20"/>
  <c r="N58" i="20"/>
  <c r="M58" i="20"/>
  <c r="M42" i="7" s="1"/>
  <c r="L58" i="20"/>
  <c r="L42" i="7" s="1"/>
  <c r="K58" i="20"/>
  <c r="K42" i="7" s="1"/>
  <c r="J58" i="20"/>
  <c r="J42" i="7" s="1"/>
  <c r="I58" i="20"/>
  <c r="I42" i="7" s="1"/>
  <c r="H58" i="20"/>
  <c r="H42" i="7" s="1"/>
  <c r="G58" i="20"/>
  <c r="F58" i="20"/>
  <c r="F42" i="7" s="1"/>
  <c r="E58" i="20"/>
  <c r="E42" i="7" s="1"/>
  <c r="D58" i="20"/>
  <c r="C58" i="20"/>
  <c r="B58" i="20"/>
  <c r="Y54" i="20"/>
  <c r="X54" i="20"/>
  <c r="W54" i="20"/>
  <c r="V54" i="20"/>
  <c r="V68" i="4" s="1"/>
  <c r="U54" i="20"/>
  <c r="U68" i="4" s="1"/>
  <c r="T54" i="20"/>
  <c r="T71" i="20" s="1"/>
  <c r="S54" i="20"/>
  <c r="R54" i="20"/>
  <c r="Q54" i="20"/>
  <c r="P54" i="20"/>
  <c r="O54" i="20"/>
  <c r="N54" i="20"/>
  <c r="M54" i="20"/>
  <c r="L54" i="20"/>
  <c r="L71" i="20" s="1"/>
  <c r="K54" i="20"/>
  <c r="J54" i="20"/>
  <c r="I54" i="20"/>
  <c r="H54" i="20"/>
  <c r="G54" i="20"/>
  <c r="F54" i="20"/>
  <c r="E54" i="20"/>
  <c r="D54" i="20"/>
  <c r="D71" i="20" s="1"/>
  <c r="C54" i="20"/>
  <c r="B54" i="20"/>
  <c r="Y53" i="20"/>
  <c r="X53" i="20"/>
  <c r="W53" i="20"/>
  <c r="V53" i="20"/>
  <c r="U53" i="20"/>
  <c r="T53" i="20"/>
  <c r="T70" i="20" s="1"/>
  <c r="S53" i="20"/>
  <c r="R53" i="20"/>
  <c r="R51" i="20" s="1"/>
  <c r="Q53" i="20"/>
  <c r="Q67" i="4" s="1"/>
  <c r="P53" i="20"/>
  <c r="O53" i="20"/>
  <c r="N53" i="20"/>
  <c r="M53" i="20"/>
  <c r="L53" i="20"/>
  <c r="K53" i="20"/>
  <c r="J53" i="20"/>
  <c r="I53" i="20"/>
  <c r="I51" i="20" s="1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O51" i="20" s="1"/>
  <c r="O65" i="4" s="1"/>
  <c r="N52" i="20"/>
  <c r="N66" i="4" s="1"/>
  <c r="N139" i="4" s="1"/>
  <c r="M52" i="20"/>
  <c r="M51" i="20" s="1"/>
  <c r="M65" i="4" s="1"/>
  <c r="L52" i="20"/>
  <c r="K52" i="20"/>
  <c r="J52" i="20"/>
  <c r="I52" i="20"/>
  <c r="H52" i="20"/>
  <c r="G52" i="20"/>
  <c r="F52" i="20"/>
  <c r="E52" i="20"/>
  <c r="D52" i="20"/>
  <c r="D69" i="20" s="1"/>
  <c r="C52" i="20"/>
  <c r="B52" i="20"/>
  <c r="S51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M13" i="4" s="1"/>
  <c r="L3" i="20"/>
  <c r="K3" i="20"/>
  <c r="J3" i="20"/>
  <c r="I3" i="20"/>
  <c r="H3" i="20"/>
  <c r="G3" i="20"/>
  <c r="F3" i="20"/>
  <c r="E3" i="20"/>
  <c r="D3" i="20"/>
  <c r="C3" i="20"/>
  <c r="B3" i="20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Y245" i="19"/>
  <c r="X245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Y243" i="19"/>
  <c r="X243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Y242" i="19"/>
  <c r="X242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Y225" i="19"/>
  <c r="X225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Y213" i="19"/>
  <c r="Y197" i="19" s="1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Y212" i="19"/>
  <c r="X212" i="19"/>
  <c r="W212" i="19"/>
  <c r="V212" i="19"/>
  <c r="U212" i="19"/>
  <c r="U197" i="19" s="1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Y204" i="19"/>
  <c r="X204" i="19"/>
  <c r="W204" i="19"/>
  <c r="V204" i="19"/>
  <c r="V197" i="19" s="1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Y202" i="19"/>
  <c r="X202" i="19"/>
  <c r="W202" i="19"/>
  <c r="V202" i="19"/>
  <c r="U202" i="19"/>
  <c r="T202" i="19"/>
  <c r="S202" i="19"/>
  <c r="S197" i="19" s="1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Y201" i="19"/>
  <c r="X201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Y200" i="19"/>
  <c r="X200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I197" i="19" s="1"/>
  <c r="H200" i="19"/>
  <c r="H197" i="19" s="1"/>
  <c r="G200" i="19"/>
  <c r="F200" i="19"/>
  <c r="E200" i="19"/>
  <c r="D200" i="19"/>
  <c r="C200" i="19"/>
  <c r="B200" i="19"/>
  <c r="Y199" i="19"/>
  <c r="X199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G197" i="19" s="1"/>
  <c r="F199" i="19"/>
  <c r="F197" i="19" s="1"/>
  <c r="E199" i="19"/>
  <c r="E197" i="19" s="1"/>
  <c r="D199" i="19"/>
  <c r="C199" i="19"/>
  <c r="B199" i="19"/>
  <c r="Y198" i="19"/>
  <c r="X198" i="19"/>
  <c r="W198" i="19"/>
  <c r="V198" i="19"/>
  <c r="U198" i="19"/>
  <c r="T198" i="19"/>
  <c r="S198" i="19"/>
  <c r="R198" i="19"/>
  <c r="Q198" i="19"/>
  <c r="Q197" i="19" s="1"/>
  <c r="P198" i="19"/>
  <c r="P197" i="19" s="1"/>
  <c r="O198" i="19"/>
  <c r="O197" i="19" s="1"/>
  <c r="N198" i="19"/>
  <c r="N197" i="19" s="1"/>
  <c r="M198" i="19"/>
  <c r="M197" i="19" s="1"/>
  <c r="L198" i="19"/>
  <c r="K198" i="19"/>
  <c r="K197" i="19" s="1"/>
  <c r="J198" i="19"/>
  <c r="J197" i="19" s="1"/>
  <c r="I198" i="19"/>
  <c r="H198" i="19"/>
  <c r="G198" i="19"/>
  <c r="F198" i="19"/>
  <c r="E198" i="19"/>
  <c r="D198" i="19"/>
  <c r="C198" i="19"/>
  <c r="C197" i="19" s="1"/>
  <c r="B198" i="19"/>
  <c r="B197" i="19" s="1"/>
  <c r="X197" i="19"/>
  <c r="W197" i="19"/>
  <c r="R197" i="19"/>
  <c r="Y195" i="19"/>
  <c r="X195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Y174" i="19"/>
  <c r="X174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E165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Y162" i="19"/>
  <c r="X162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Y161" i="19"/>
  <c r="X161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Y142" i="19"/>
  <c r="X142" i="19"/>
  <c r="W142" i="19"/>
  <c r="V142" i="19"/>
  <c r="U142" i="19"/>
  <c r="T142" i="19"/>
  <c r="T209" i="19" s="1"/>
  <c r="S142" i="19"/>
  <c r="R142" i="19"/>
  <c r="Q142" i="19"/>
  <c r="P142" i="19"/>
  <c r="O142" i="19"/>
  <c r="N142" i="19"/>
  <c r="M142" i="19"/>
  <c r="L142" i="19"/>
  <c r="L209" i="19" s="1"/>
  <c r="K142" i="19"/>
  <c r="J142" i="19"/>
  <c r="I142" i="19"/>
  <c r="H142" i="19"/>
  <c r="G142" i="19"/>
  <c r="F142" i="19"/>
  <c r="E142" i="19"/>
  <c r="D142" i="19"/>
  <c r="D209" i="19" s="1"/>
  <c r="C142" i="19"/>
  <c r="B142" i="19"/>
  <c r="Y121" i="19"/>
  <c r="X121" i="19"/>
  <c r="W121" i="19"/>
  <c r="V121" i="19"/>
  <c r="U121" i="19"/>
  <c r="T121" i="19"/>
  <c r="T203" i="19" s="1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D203" i="19" s="1"/>
  <c r="C121" i="19"/>
  <c r="B121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72" i="19"/>
  <c r="Y61" i="19" s="1"/>
  <c r="Y81" i="16" s="1"/>
  <c r="Y110" i="4" s="1"/>
  <c r="X72" i="19"/>
  <c r="W72" i="19"/>
  <c r="V72" i="19"/>
  <c r="U72" i="19"/>
  <c r="U61" i="19" s="1"/>
  <c r="U81" i="16" s="1"/>
  <c r="U110" i="4" s="1"/>
  <c r="T72" i="19"/>
  <c r="S72" i="19"/>
  <c r="R72" i="19"/>
  <c r="Q72" i="19"/>
  <c r="P72" i="19"/>
  <c r="O72" i="19"/>
  <c r="N72" i="19"/>
  <c r="M72" i="19"/>
  <c r="M61" i="19" s="1"/>
  <c r="L72" i="19"/>
  <c r="K72" i="19"/>
  <c r="K61" i="19" s="1"/>
  <c r="J72" i="19"/>
  <c r="I72" i="19"/>
  <c r="I61" i="19" s="1"/>
  <c r="H72" i="19"/>
  <c r="G72" i="19"/>
  <c r="F72" i="19"/>
  <c r="E72" i="19"/>
  <c r="D72" i="19"/>
  <c r="C72" i="19"/>
  <c r="B72" i="19"/>
  <c r="V61" i="19"/>
  <c r="V81" i="16" s="1"/>
  <c r="V110" i="4" s="1"/>
  <c r="R61" i="19"/>
  <c r="R81" i="16" s="1"/>
  <c r="R110" i="4" s="1"/>
  <c r="N61" i="19"/>
  <c r="J61" i="19"/>
  <c r="F61" i="19"/>
  <c r="B61" i="19"/>
  <c r="B81" i="16" s="1"/>
  <c r="B110" i="4" s="1"/>
  <c r="Y44" i="19"/>
  <c r="Y5" i="19" s="1"/>
  <c r="Y80" i="16" s="1"/>
  <c r="Y79" i="16" s="1"/>
  <c r="Y108" i="4" s="1"/>
  <c r="X44" i="19"/>
  <c r="W44" i="19"/>
  <c r="W5" i="19" s="1"/>
  <c r="W80" i="16" s="1"/>
  <c r="W109" i="4" s="1"/>
  <c r="V44" i="19"/>
  <c r="U44" i="19"/>
  <c r="T44" i="19"/>
  <c r="S44" i="19"/>
  <c r="S5" i="19" s="1"/>
  <c r="R44" i="19"/>
  <c r="Q44" i="19"/>
  <c r="Q5" i="19" s="1"/>
  <c r="P44" i="19"/>
  <c r="O44" i="19"/>
  <c r="O5" i="19" s="1"/>
  <c r="N44" i="19"/>
  <c r="M44" i="19"/>
  <c r="L44" i="19"/>
  <c r="K44" i="19"/>
  <c r="K5" i="19" s="1"/>
  <c r="K80" i="16" s="1"/>
  <c r="K109" i="4" s="1"/>
  <c r="J44" i="19"/>
  <c r="J5" i="19" s="1"/>
  <c r="I44" i="19"/>
  <c r="I5" i="19" s="1"/>
  <c r="H44" i="19"/>
  <c r="G44" i="19"/>
  <c r="G5" i="19" s="1"/>
  <c r="F44" i="19"/>
  <c r="E44" i="19"/>
  <c r="D44" i="19"/>
  <c r="C44" i="19"/>
  <c r="C5" i="19" s="1"/>
  <c r="B44" i="19"/>
  <c r="B5" i="19" s="1"/>
  <c r="X5" i="19"/>
  <c r="X169" i="19" s="1"/>
  <c r="U5" i="19"/>
  <c r="U169" i="19" s="1"/>
  <c r="T5" i="19"/>
  <c r="T165" i="19" s="1"/>
  <c r="R5" i="19"/>
  <c r="R80" i="16" s="1"/>
  <c r="P5" i="19"/>
  <c r="P167" i="19" s="1"/>
  <c r="M5" i="19"/>
  <c r="M167" i="19" s="1"/>
  <c r="L5" i="19"/>
  <c r="L173" i="19" s="1"/>
  <c r="H5" i="19"/>
  <c r="H80" i="16" s="1"/>
  <c r="H109" i="4" s="1"/>
  <c r="E5" i="19"/>
  <c r="E168" i="19" s="1"/>
  <c r="D5" i="19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I209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Y205" i="18"/>
  <c r="X205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D197" i="18" s="1"/>
  <c r="C205" i="18"/>
  <c r="B205" i="18"/>
  <c r="B197" i="18" s="1"/>
  <c r="Y204" i="18"/>
  <c r="X204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Q203" i="18"/>
  <c r="Y202" i="18"/>
  <c r="X202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Y201" i="18"/>
  <c r="X201" i="18"/>
  <c r="W201" i="18"/>
  <c r="V201" i="18"/>
  <c r="U201" i="18"/>
  <c r="T201" i="18"/>
  <c r="T197" i="18" s="1"/>
  <c r="S201" i="18"/>
  <c r="R201" i="18"/>
  <c r="R197" i="18" s="1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Y200" i="18"/>
  <c r="X200" i="18"/>
  <c r="W200" i="18"/>
  <c r="V200" i="18"/>
  <c r="U200" i="18"/>
  <c r="T200" i="18"/>
  <c r="S200" i="18"/>
  <c r="S197" i="18" s="1"/>
  <c r="R200" i="18"/>
  <c r="Q200" i="18"/>
  <c r="Q197" i="18" s="1"/>
  <c r="P200" i="18"/>
  <c r="P197" i="18" s="1"/>
  <c r="O200" i="18"/>
  <c r="N200" i="18"/>
  <c r="N197" i="18" s="1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Y199" i="18"/>
  <c r="Y197" i="18" s="1"/>
  <c r="X199" i="18"/>
  <c r="W199" i="18"/>
  <c r="V199" i="18"/>
  <c r="U199" i="18"/>
  <c r="T199" i="18"/>
  <c r="S199" i="18"/>
  <c r="R199" i="18"/>
  <c r="Q199" i="18"/>
  <c r="P199" i="18"/>
  <c r="O199" i="18"/>
  <c r="O197" i="18" s="1"/>
  <c r="N199" i="18"/>
  <c r="M199" i="18"/>
  <c r="M197" i="18" s="1"/>
  <c r="L199" i="18"/>
  <c r="K199" i="18"/>
  <c r="J199" i="18"/>
  <c r="J197" i="18" s="1"/>
  <c r="I199" i="18"/>
  <c r="H199" i="18"/>
  <c r="G199" i="18"/>
  <c r="F199" i="18"/>
  <c r="E199" i="18"/>
  <c r="D199" i="18"/>
  <c r="C199" i="18"/>
  <c r="B199" i="18"/>
  <c r="Y198" i="18"/>
  <c r="X198" i="18"/>
  <c r="X197" i="18" s="1"/>
  <c r="W198" i="18"/>
  <c r="W197" i="18" s="1"/>
  <c r="V198" i="18"/>
  <c r="V197" i="18" s="1"/>
  <c r="U198" i="18"/>
  <c r="U197" i="18" s="1"/>
  <c r="T198" i="18"/>
  <c r="S198" i="18"/>
  <c r="R198" i="18"/>
  <c r="Q198" i="18"/>
  <c r="P198" i="18"/>
  <c r="O198" i="18"/>
  <c r="N198" i="18"/>
  <c r="M198" i="18"/>
  <c r="L198" i="18"/>
  <c r="L197" i="18" s="1"/>
  <c r="K198" i="18"/>
  <c r="K197" i="18" s="1"/>
  <c r="J198" i="18"/>
  <c r="I198" i="18"/>
  <c r="I197" i="18" s="1"/>
  <c r="H198" i="18"/>
  <c r="H197" i="18" s="1"/>
  <c r="G198" i="18"/>
  <c r="F198" i="18"/>
  <c r="F197" i="18" s="1"/>
  <c r="E198" i="18"/>
  <c r="D198" i="18"/>
  <c r="C198" i="18"/>
  <c r="B198" i="18"/>
  <c r="G197" i="18"/>
  <c r="E197" i="18"/>
  <c r="C197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C178" i="18" s="1"/>
  <c r="B194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Y190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F178" i="18" s="1"/>
  <c r="E186" i="18"/>
  <c r="D186" i="18"/>
  <c r="D178" i="18" s="1"/>
  <c r="C186" i="18"/>
  <c r="B186" i="18"/>
  <c r="Y185" i="18"/>
  <c r="X185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B178" i="18" s="1"/>
  <c r="Q184" i="18"/>
  <c r="I184" i="18"/>
  <c r="Y183" i="18"/>
  <c r="X183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Y182" i="18"/>
  <c r="X182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Y181" i="18"/>
  <c r="X181" i="18"/>
  <c r="W181" i="18"/>
  <c r="V181" i="18"/>
  <c r="U181" i="18"/>
  <c r="T181" i="18"/>
  <c r="S181" i="18"/>
  <c r="S178" i="18" s="1"/>
  <c r="R181" i="18"/>
  <c r="R178" i="18" s="1"/>
  <c r="Q181" i="18"/>
  <c r="P181" i="18"/>
  <c r="P178" i="18" s="1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Y180" i="18"/>
  <c r="X180" i="18"/>
  <c r="W180" i="18"/>
  <c r="V180" i="18"/>
  <c r="U180" i="18"/>
  <c r="T180" i="18"/>
  <c r="S180" i="18"/>
  <c r="R180" i="18"/>
  <c r="Q180" i="18"/>
  <c r="Q178" i="18" s="1"/>
  <c r="P180" i="18"/>
  <c r="O180" i="18"/>
  <c r="O178" i="18" s="1"/>
  <c r="N180" i="18"/>
  <c r="M180" i="18"/>
  <c r="L180" i="18"/>
  <c r="L178" i="18" s="1"/>
  <c r="K180" i="18"/>
  <c r="J180" i="18"/>
  <c r="I180" i="18"/>
  <c r="H180" i="18"/>
  <c r="G180" i="18"/>
  <c r="F180" i="18"/>
  <c r="E180" i="18"/>
  <c r="D180" i="18"/>
  <c r="C180" i="18"/>
  <c r="B180" i="18"/>
  <c r="Y179" i="18"/>
  <c r="Y178" i="18" s="1"/>
  <c r="X179" i="18"/>
  <c r="X178" i="18" s="1"/>
  <c r="W179" i="18"/>
  <c r="W178" i="18" s="1"/>
  <c r="V179" i="18"/>
  <c r="V178" i="18" s="1"/>
  <c r="U179" i="18"/>
  <c r="U178" i="18" s="1"/>
  <c r="T179" i="18"/>
  <c r="T178" i="18" s="1"/>
  <c r="S179" i="18"/>
  <c r="R179" i="18"/>
  <c r="Q179" i="18"/>
  <c r="P179" i="18"/>
  <c r="O179" i="18"/>
  <c r="N179" i="18"/>
  <c r="N178" i="18" s="1"/>
  <c r="M179" i="18"/>
  <c r="M178" i="18" s="1"/>
  <c r="L179" i="18"/>
  <c r="K179" i="18"/>
  <c r="K178" i="18" s="1"/>
  <c r="J179" i="18"/>
  <c r="J178" i="18" s="1"/>
  <c r="I179" i="18"/>
  <c r="H179" i="18"/>
  <c r="H178" i="18" s="1"/>
  <c r="G179" i="18"/>
  <c r="F179" i="18"/>
  <c r="E179" i="18"/>
  <c r="D179" i="18"/>
  <c r="C179" i="18"/>
  <c r="B179" i="18"/>
  <c r="I178" i="18"/>
  <c r="G178" i="18"/>
  <c r="E178" i="18"/>
  <c r="Y142" i="18"/>
  <c r="Y209" i="18" s="1"/>
  <c r="X142" i="18"/>
  <c r="W142" i="18"/>
  <c r="V142" i="18"/>
  <c r="U142" i="18"/>
  <c r="T142" i="18"/>
  <c r="S142" i="18"/>
  <c r="R142" i="18"/>
  <c r="Q142" i="18"/>
  <c r="Q209" i="18" s="1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21" i="18"/>
  <c r="Y203" i="18" s="1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I203" i="18" s="1"/>
  <c r="H121" i="18"/>
  <c r="G121" i="18"/>
  <c r="F121" i="18"/>
  <c r="E121" i="18"/>
  <c r="D121" i="18"/>
  <c r="C121" i="18"/>
  <c r="B121" i="18"/>
  <c r="Y93" i="18"/>
  <c r="X93" i="18"/>
  <c r="W93" i="18"/>
  <c r="V93" i="18"/>
  <c r="U93" i="18"/>
  <c r="T93" i="18"/>
  <c r="S93" i="18"/>
  <c r="R93" i="18"/>
  <c r="Q93" i="18"/>
  <c r="Q190" i="18" s="1"/>
  <c r="P93" i="18"/>
  <c r="O93" i="18"/>
  <c r="N93" i="18"/>
  <c r="M93" i="18"/>
  <c r="L93" i="18"/>
  <c r="K93" i="18"/>
  <c r="J93" i="18"/>
  <c r="I93" i="18"/>
  <c r="I190" i="18" s="1"/>
  <c r="H93" i="18"/>
  <c r="G93" i="18"/>
  <c r="F93" i="18"/>
  <c r="E93" i="18"/>
  <c r="D93" i="18"/>
  <c r="C93" i="18"/>
  <c r="B93" i="18"/>
  <c r="Y72" i="18"/>
  <c r="Y184" i="18" s="1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44" i="18"/>
  <c r="X44" i="18"/>
  <c r="W44" i="18"/>
  <c r="V44" i="18"/>
  <c r="U44" i="18"/>
  <c r="T44" i="18"/>
  <c r="S44" i="18"/>
  <c r="R44" i="18"/>
  <c r="Q44" i="18"/>
  <c r="P44" i="18"/>
  <c r="O44" i="18"/>
  <c r="O5" i="18" s="1"/>
  <c r="O97" i="16" s="1"/>
  <c r="O95" i="16" s="1"/>
  <c r="N44" i="18"/>
  <c r="M44" i="18"/>
  <c r="L44" i="18"/>
  <c r="K44" i="18"/>
  <c r="J44" i="18"/>
  <c r="I44" i="18"/>
  <c r="I5" i="18" s="1"/>
  <c r="I169" i="18" s="1"/>
  <c r="H44" i="18"/>
  <c r="G44" i="18"/>
  <c r="F44" i="18"/>
  <c r="E44" i="18"/>
  <c r="D44" i="18"/>
  <c r="C44" i="18"/>
  <c r="B4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W223" i="18" s="1"/>
  <c r="V16" i="18"/>
  <c r="V223" i="18" s="1"/>
  <c r="U16" i="18"/>
  <c r="U223" i="18" s="1"/>
  <c r="T16" i="18"/>
  <c r="T96" i="16" s="1"/>
  <c r="S16" i="18"/>
  <c r="S5" i="18" s="1"/>
  <c r="R16" i="18"/>
  <c r="R223" i="18" s="1"/>
  <c r="Q16" i="18"/>
  <c r="P16" i="18"/>
  <c r="O16" i="18"/>
  <c r="O223" i="18" s="1"/>
  <c r="N16" i="18"/>
  <c r="N223" i="18" s="1"/>
  <c r="M16" i="18"/>
  <c r="M223" i="18" s="1"/>
  <c r="L16" i="18"/>
  <c r="L96" i="16" s="1"/>
  <c r="K16" i="18"/>
  <c r="J16" i="18"/>
  <c r="J223" i="18" s="1"/>
  <c r="I16" i="18"/>
  <c r="H16" i="18"/>
  <c r="H5" i="18" s="1"/>
  <c r="H97" i="16" s="1"/>
  <c r="G16" i="18"/>
  <c r="G223" i="18" s="1"/>
  <c r="F16" i="18"/>
  <c r="F223" i="18" s="1"/>
  <c r="E16" i="18"/>
  <c r="E223" i="18" s="1"/>
  <c r="D16" i="18"/>
  <c r="D96" i="16" s="1"/>
  <c r="C16" i="18"/>
  <c r="C5" i="18" s="1"/>
  <c r="B16" i="18"/>
  <c r="B223" i="18" s="1"/>
  <c r="U5" i="18"/>
  <c r="U97" i="16" s="1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Y204" i="17"/>
  <c r="X204" i="17"/>
  <c r="W204" i="17"/>
  <c r="W197" i="17" s="1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Y202" i="17"/>
  <c r="X202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Y201" i="17"/>
  <c r="X201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Y200" i="17"/>
  <c r="X200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K197" i="17" s="1"/>
  <c r="J200" i="17"/>
  <c r="J197" i="17" s="1"/>
  <c r="I200" i="17"/>
  <c r="I197" i="17" s="1"/>
  <c r="H200" i="17"/>
  <c r="H197" i="17" s="1"/>
  <c r="G200" i="17"/>
  <c r="F200" i="17"/>
  <c r="E200" i="17"/>
  <c r="D200" i="17"/>
  <c r="C200" i="17"/>
  <c r="B200" i="17"/>
  <c r="Y199" i="17"/>
  <c r="X199" i="17"/>
  <c r="W199" i="17"/>
  <c r="V199" i="17"/>
  <c r="U199" i="17"/>
  <c r="T199" i="17"/>
  <c r="S199" i="17"/>
  <c r="S197" i="17" s="1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G197" i="17" s="1"/>
  <c r="F199" i="17"/>
  <c r="E199" i="17"/>
  <c r="D199" i="17"/>
  <c r="D197" i="17" s="1"/>
  <c r="C199" i="17"/>
  <c r="B199" i="17"/>
  <c r="Y198" i="17"/>
  <c r="X198" i="17"/>
  <c r="W198" i="17"/>
  <c r="V198" i="17"/>
  <c r="U198" i="17"/>
  <c r="T198" i="17"/>
  <c r="S198" i="17"/>
  <c r="R198" i="17"/>
  <c r="R197" i="17" s="1"/>
  <c r="Q198" i="17"/>
  <c r="Q197" i="17" s="1"/>
  <c r="P198" i="17"/>
  <c r="P197" i="17" s="1"/>
  <c r="O198" i="17"/>
  <c r="O197" i="17" s="1"/>
  <c r="N198" i="17"/>
  <c r="N197" i="17" s="1"/>
  <c r="M198" i="17"/>
  <c r="M197" i="17" s="1"/>
  <c r="L198" i="17"/>
  <c r="L197" i="17" s="1"/>
  <c r="K198" i="17"/>
  <c r="J198" i="17"/>
  <c r="I198" i="17"/>
  <c r="H198" i="17"/>
  <c r="G198" i="17"/>
  <c r="F198" i="17"/>
  <c r="F197" i="17" s="1"/>
  <c r="E198" i="17"/>
  <c r="E197" i="17" s="1"/>
  <c r="D198" i="17"/>
  <c r="C198" i="17"/>
  <c r="C197" i="17" s="1"/>
  <c r="B198" i="17"/>
  <c r="B197" i="17" s="1"/>
  <c r="Y197" i="17"/>
  <c r="X197" i="17"/>
  <c r="V197" i="17"/>
  <c r="U197" i="17"/>
  <c r="T197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Y186" i="17"/>
  <c r="X186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Y185" i="17"/>
  <c r="X185" i="17"/>
  <c r="W185" i="17"/>
  <c r="V185" i="17"/>
  <c r="U185" i="17"/>
  <c r="T185" i="17"/>
  <c r="S185" i="17"/>
  <c r="S178" i="17" s="1"/>
  <c r="R185" i="17"/>
  <c r="Q185" i="17"/>
  <c r="P185" i="17"/>
  <c r="P178" i="17" s="1"/>
  <c r="O185" i="17"/>
  <c r="N185" i="17"/>
  <c r="N178" i="17" s="1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Y183" i="17"/>
  <c r="X183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Y182" i="17"/>
  <c r="X182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K178" i="17" s="1"/>
  <c r="J182" i="17"/>
  <c r="I182" i="17"/>
  <c r="H182" i="17"/>
  <c r="G182" i="17"/>
  <c r="F182" i="17"/>
  <c r="E182" i="17"/>
  <c r="D182" i="17"/>
  <c r="C182" i="17"/>
  <c r="B182" i="17"/>
  <c r="Y181" i="17"/>
  <c r="X181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Y180" i="17"/>
  <c r="X180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E178" i="17" s="1"/>
  <c r="D180" i="17"/>
  <c r="C180" i="17"/>
  <c r="B180" i="17"/>
  <c r="Y179" i="17"/>
  <c r="Y178" i="17" s="1"/>
  <c r="X179" i="17"/>
  <c r="W179" i="17"/>
  <c r="V179" i="17"/>
  <c r="U179" i="17"/>
  <c r="U178" i="17" s="1"/>
  <c r="T179" i="17"/>
  <c r="S179" i="17"/>
  <c r="R179" i="17"/>
  <c r="Q179" i="17"/>
  <c r="P179" i="17"/>
  <c r="O179" i="17"/>
  <c r="N179" i="17"/>
  <c r="M179" i="17"/>
  <c r="L179" i="17"/>
  <c r="K179" i="17"/>
  <c r="J179" i="17"/>
  <c r="I179" i="17"/>
  <c r="I178" i="17" s="1"/>
  <c r="H179" i="17"/>
  <c r="G179" i="17"/>
  <c r="F179" i="17"/>
  <c r="E179" i="17"/>
  <c r="D179" i="17"/>
  <c r="D178" i="17" s="1"/>
  <c r="C179" i="17"/>
  <c r="C178" i="17" s="1"/>
  <c r="B179" i="17"/>
  <c r="B178" i="17" s="1"/>
  <c r="T178" i="17"/>
  <c r="R178" i="17"/>
  <c r="Q178" i="17"/>
  <c r="M178" i="17"/>
  <c r="L178" i="17"/>
  <c r="J178" i="17"/>
  <c r="Y142" i="17"/>
  <c r="X142" i="17"/>
  <c r="W142" i="17"/>
  <c r="V142" i="17"/>
  <c r="V248" i="17" s="1"/>
  <c r="U142" i="17"/>
  <c r="T142" i="17"/>
  <c r="S142" i="17"/>
  <c r="R142" i="17"/>
  <c r="Q142" i="17"/>
  <c r="P142" i="17"/>
  <c r="O142" i="17"/>
  <c r="N142" i="17"/>
  <c r="N248" i="17" s="1"/>
  <c r="M142" i="17"/>
  <c r="L142" i="17"/>
  <c r="K142" i="17"/>
  <c r="J142" i="17"/>
  <c r="I142" i="17"/>
  <c r="H142" i="17"/>
  <c r="G142" i="17"/>
  <c r="F142" i="17"/>
  <c r="F248" i="17" s="1"/>
  <c r="E142" i="17"/>
  <c r="D142" i="17"/>
  <c r="C142" i="17"/>
  <c r="B142" i="17"/>
  <c r="Y121" i="17"/>
  <c r="X121" i="17"/>
  <c r="W121" i="17"/>
  <c r="V121" i="17"/>
  <c r="V246" i="17" s="1"/>
  <c r="U121" i="17"/>
  <c r="T121" i="17"/>
  <c r="S121" i="17"/>
  <c r="R121" i="17"/>
  <c r="Q121" i="17"/>
  <c r="P121" i="17"/>
  <c r="O121" i="17"/>
  <c r="N121" i="17"/>
  <c r="N246" i="17" s="1"/>
  <c r="M121" i="17"/>
  <c r="L121" i="17"/>
  <c r="K121" i="17"/>
  <c r="J121" i="17"/>
  <c r="I121" i="17"/>
  <c r="H121" i="17"/>
  <c r="G121" i="17"/>
  <c r="F121" i="17"/>
  <c r="F246" i="17" s="1"/>
  <c r="F240" i="17" s="1"/>
  <c r="E121" i="17"/>
  <c r="D121" i="17"/>
  <c r="C121" i="17"/>
  <c r="B121" i="17"/>
  <c r="Y93" i="17"/>
  <c r="X93" i="17"/>
  <c r="X237" i="17" s="1"/>
  <c r="W93" i="17"/>
  <c r="W237" i="17" s="1"/>
  <c r="V93" i="17"/>
  <c r="V190" i="17" s="1"/>
  <c r="U93" i="17"/>
  <c r="U237" i="17" s="1"/>
  <c r="T93" i="17"/>
  <c r="S93" i="17"/>
  <c r="R93" i="17"/>
  <c r="R237" i="17" s="1"/>
  <c r="Q93" i="17"/>
  <c r="P93" i="17"/>
  <c r="P237" i="17" s="1"/>
  <c r="O93" i="17"/>
  <c r="O237" i="17" s="1"/>
  <c r="N93" i="17"/>
  <c r="N190" i="17" s="1"/>
  <c r="M93" i="17"/>
  <c r="M237" i="17" s="1"/>
  <c r="L93" i="17"/>
  <c r="K93" i="17"/>
  <c r="J93" i="17"/>
  <c r="J237" i="17" s="1"/>
  <c r="I93" i="17"/>
  <c r="H93" i="17"/>
  <c r="H237" i="17" s="1"/>
  <c r="G93" i="17"/>
  <c r="G237" i="17" s="1"/>
  <c r="F93" i="17"/>
  <c r="F237" i="17" s="1"/>
  <c r="E93" i="17"/>
  <c r="E237" i="17" s="1"/>
  <c r="D93" i="17"/>
  <c r="C93" i="17"/>
  <c r="B93" i="17"/>
  <c r="B237" i="17" s="1"/>
  <c r="Y72" i="17"/>
  <c r="X72" i="17"/>
  <c r="X235" i="17" s="1"/>
  <c r="W72" i="17"/>
  <c r="W235" i="17" s="1"/>
  <c r="V72" i="17"/>
  <c r="V235" i="17" s="1"/>
  <c r="U72" i="17"/>
  <c r="U235" i="17" s="1"/>
  <c r="T72" i="17"/>
  <c r="S72" i="17"/>
  <c r="R72" i="17"/>
  <c r="R235" i="17" s="1"/>
  <c r="Q72" i="17"/>
  <c r="P72" i="17"/>
  <c r="P235" i="17" s="1"/>
  <c r="O72" i="17"/>
  <c r="O235" i="17" s="1"/>
  <c r="N72" i="17"/>
  <c r="N184" i="17" s="1"/>
  <c r="M72" i="17"/>
  <c r="M235" i="17" s="1"/>
  <c r="L72" i="17"/>
  <c r="K72" i="17"/>
  <c r="J72" i="17"/>
  <c r="J235" i="17" s="1"/>
  <c r="I72" i="17"/>
  <c r="H72" i="17"/>
  <c r="H235" i="17" s="1"/>
  <c r="G72" i="17"/>
  <c r="G235" i="17" s="1"/>
  <c r="F72" i="17"/>
  <c r="F235" i="17" s="1"/>
  <c r="E72" i="17"/>
  <c r="E235" i="17" s="1"/>
  <c r="D72" i="17"/>
  <c r="C72" i="17"/>
  <c r="B72" i="17"/>
  <c r="B235" i="17" s="1"/>
  <c r="Y44" i="17"/>
  <c r="Y5" i="17" s="1"/>
  <c r="X44" i="17"/>
  <c r="X226" i="17" s="1"/>
  <c r="X217" i="17" s="1"/>
  <c r="W44" i="17"/>
  <c r="W226" i="17" s="1"/>
  <c r="V44" i="17"/>
  <c r="V171" i="17" s="1"/>
  <c r="U44" i="17"/>
  <c r="U226" i="17" s="1"/>
  <c r="U217" i="17" s="1"/>
  <c r="T44" i="17"/>
  <c r="S44" i="17"/>
  <c r="S226" i="17" s="1"/>
  <c r="R44" i="17"/>
  <c r="R226" i="17" s="1"/>
  <c r="Q44" i="17"/>
  <c r="Q5" i="17" s="1"/>
  <c r="P44" i="17"/>
  <c r="P226" i="17" s="1"/>
  <c r="O44" i="17"/>
  <c r="O226" i="17" s="1"/>
  <c r="N44" i="17"/>
  <c r="N226" i="17" s="1"/>
  <c r="M44" i="17"/>
  <c r="M226" i="17" s="1"/>
  <c r="L44" i="17"/>
  <c r="L5" i="17" s="1"/>
  <c r="L53" i="16" s="1"/>
  <c r="K44" i="17"/>
  <c r="K226" i="17" s="1"/>
  <c r="J44" i="17"/>
  <c r="J226" i="17" s="1"/>
  <c r="I44" i="17"/>
  <c r="I5" i="17" s="1"/>
  <c r="H44" i="17"/>
  <c r="H226" i="17" s="1"/>
  <c r="G44" i="17"/>
  <c r="G226" i="17" s="1"/>
  <c r="F44" i="17"/>
  <c r="F226" i="17" s="1"/>
  <c r="E44" i="17"/>
  <c r="E226" i="17" s="1"/>
  <c r="D44" i="17"/>
  <c r="C44" i="17"/>
  <c r="C226" i="17" s="1"/>
  <c r="B44" i="17"/>
  <c r="B226" i="17" s="1"/>
  <c r="W5" i="17"/>
  <c r="W166" i="17" s="1"/>
  <c r="V5" i="17"/>
  <c r="V173" i="17" s="1"/>
  <c r="U5" i="17"/>
  <c r="U168" i="17" s="1"/>
  <c r="T5" i="17"/>
  <c r="S5" i="17"/>
  <c r="S167" i="17" s="1"/>
  <c r="P5" i="17"/>
  <c r="P175" i="17" s="1"/>
  <c r="O5" i="17"/>
  <c r="O169" i="17" s="1"/>
  <c r="N5" i="17"/>
  <c r="N166" i="17" s="1"/>
  <c r="F5" i="17"/>
  <c r="F175" i="17" s="1"/>
  <c r="E5" i="17"/>
  <c r="E166" i="17" s="1"/>
  <c r="D5" i="17"/>
  <c r="D53" i="16" s="1"/>
  <c r="D62" i="4" s="1"/>
  <c r="C5" i="17"/>
  <c r="C173" i="17" s="1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S97" i="16"/>
  <c r="C97" i="16"/>
  <c r="X96" i="16"/>
  <c r="W96" i="16"/>
  <c r="Q96" i="16"/>
  <c r="P96" i="16"/>
  <c r="O96" i="16"/>
  <c r="K96" i="16"/>
  <c r="I96" i="16"/>
  <c r="L90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2" i="16"/>
  <c r="Y111" i="4" s="1"/>
  <c r="X82" i="16"/>
  <c r="W82" i="16"/>
  <c r="V82" i="16"/>
  <c r="U82" i="16"/>
  <c r="T82" i="16"/>
  <c r="T111" i="4" s="1"/>
  <c r="S82" i="16"/>
  <c r="S111" i="4" s="1"/>
  <c r="R82" i="16"/>
  <c r="R111" i="4" s="1"/>
  <c r="Q82" i="16"/>
  <c r="Q111" i="4" s="1"/>
  <c r="P82" i="16"/>
  <c r="P111" i="4" s="1"/>
  <c r="O82" i="16"/>
  <c r="O111" i="4" s="1"/>
  <c r="N82" i="16"/>
  <c r="N111" i="4" s="1"/>
  <c r="M82" i="16"/>
  <c r="M111" i="4" s="1"/>
  <c r="L82" i="16"/>
  <c r="L111" i="4" s="1"/>
  <c r="K82" i="16"/>
  <c r="K111" i="4" s="1"/>
  <c r="J82" i="16"/>
  <c r="I82" i="16"/>
  <c r="H82" i="16"/>
  <c r="G82" i="16"/>
  <c r="F82" i="16"/>
  <c r="E82" i="16"/>
  <c r="D82" i="16"/>
  <c r="C82" i="16"/>
  <c r="B82" i="16"/>
  <c r="N81" i="16"/>
  <c r="N110" i="4" s="1"/>
  <c r="M81" i="16"/>
  <c r="M110" i="4" s="1"/>
  <c r="K81" i="16"/>
  <c r="K110" i="4" s="1"/>
  <c r="J81" i="16"/>
  <c r="J110" i="4" s="1"/>
  <c r="I81" i="16"/>
  <c r="F81" i="16"/>
  <c r="S80" i="16"/>
  <c r="Q80" i="16"/>
  <c r="O80" i="16"/>
  <c r="I80" i="16"/>
  <c r="I109" i="4" s="1"/>
  <c r="G80" i="16"/>
  <c r="G109" i="4" s="1"/>
  <c r="D80" i="16"/>
  <c r="D109" i="4" s="1"/>
  <c r="C80" i="16"/>
  <c r="C109" i="4" s="1"/>
  <c r="I79" i="16"/>
  <c r="I108" i="4" s="1"/>
  <c r="Y78" i="16"/>
  <c r="Y41" i="7" s="1"/>
  <c r="X78" i="16"/>
  <c r="W78" i="16"/>
  <c r="V78" i="16"/>
  <c r="U78" i="16"/>
  <c r="T78" i="16"/>
  <c r="S78" i="16"/>
  <c r="R78" i="16"/>
  <c r="Q78" i="16"/>
  <c r="Q41" i="7" s="1"/>
  <c r="P78" i="16"/>
  <c r="P41" i="7" s="1"/>
  <c r="O78" i="16"/>
  <c r="O41" i="7" s="1"/>
  <c r="N78" i="16"/>
  <c r="N41" i="7" s="1"/>
  <c r="M78" i="16"/>
  <c r="M41" i="7" s="1"/>
  <c r="L78" i="16"/>
  <c r="L41" i="7" s="1"/>
  <c r="K78" i="16"/>
  <c r="J78" i="16"/>
  <c r="I78" i="16"/>
  <c r="I41" i="7" s="1"/>
  <c r="H78" i="16"/>
  <c r="G78" i="16"/>
  <c r="F78" i="16"/>
  <c r="E78" i="16"/>
  <c r="D78" i="16"/>
  <c r="D41" i="7" s="1"/>
  <c r="C78" i="16"/>
  <c r="C41" i="7" s="1"/>
  <c r="B78" i="16"/>
  <c r="B41" i="7" s="1"/>
  <c r="Y77" i="16"/>
  <c r="Y76" i="16" s="1"/>
  <c r="U77" i="16"/>
  <c r="U76" i="16" s="1"/>
  <c r="R77" i="16"/>
  <c r="R76" i="16" s="1"/>
  <c r="M77" i="16"/>
  <c r="M76" i="16" s="1"/>
  <c r="K77" i="16"/>
  <c r="I77" i="16"/>
  <c r="K76" i="16"/>
  <c r="I76" i="16"/>
  <c r="A74" i="16"/>
  <c r="A73" i="16"/>
  <c r="Y72" i="16"/>
  <c r="Y90" i="16" s="1"/>
  <c r="X72" i="16"/>
  <c r="X90" i="16" s="1"/>
  <c r="W72" i="16"/>
  <c r="W90" i="16" s="1"/>
  <c r="V72" i="16"/>
  <c r="V90" i="16" s="1"/>
  <c r="U72" i="16"/>
  <c r="U90" i="16" s="1"/>
  <c r="T72" i="16"/>
  <c r="T90" i="16" s="1"/>
  <c r="S72" i="16"/>
  <c r="S71" i="16" s="1"/>
  <c r="R72" i="16"/>
  <c r="R71" i="16" s="1"/>
  <c r="Q72" i="16"/>
  <c r="Q90" i="16" s="1"/>
  <c r="P72" i="16"/>
  <c r="P90" i="16" s="1"/>
  <c r="O72" i="16"/>
  <c r="O90" i="16" s="1"/>
  <c r="N72" i="16"/>
  <c r="N90" i="16" s="1"/>
  <c r="M72" i="16"/>
  <c r="M90" i="16" s="1"/>
  <c r="L72" i="16"/>
  <c r="K72" i="16"/>
  <c r="K71" i="16" s="1"/>
  <c r="J72" i="16"/>
  <c r="J71" i="16" s="1"/>
  <c r="I72" i="16"/>
  <c r="I90" i="16" s="1"/>
  <c r="H72" i="16"/>
  <c r="H90" i="16" s="1"/>
  <c r="G72" i="16"/>
  <c r="G90" i="16" s="1"/>
  <c r="F72" i="16"/>
  <c r="F90" i="16" s="1"/>
  <c r="E72" i="16"/>
  <c r="E90" i="16" s="1"/>
  <c r="D72" i="16"/>
  <c r="D90" i="16" s="1"/>
  <c r="C72" i="16"/>
  <c r="C71" i="16" s="1"/>
  <c r="B72" i="16"/>
  <c r="B71" i="16" s="1"/>
  <c r="A72" i="16"/>
  <c r="Q71" i="16"/>
  <c r="P71" i="16"/>
  <c r="L71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Y55" i="16"/>
  <c r="Y103" i="16" s="1"/>
  <c r="Y166" i="4" s="1"/>
  <c r="X55" i="16"/>
  <c r="W55" i="16"/>
  <c r="V55" i="16"/>
  <c r="U55" i="16"/>
  <c r="T55" i="16"/>
  <c r="S55" i="16"/>
  <c r="R55" i="16"/>
  <c r="Q55" i="16"/>
  <c r="Q64" i="4" s="1"/>
  <c r="Q137" i="4" s="1"/>
  <c r="P55" i="16"/>
  <c r="O55" i="16"/>
  <c r="O64" i="4" s="1"/>
  <c r="N55" i="16"/>
  <c r="N64" i="4" s="1"/>
  <c r="N137" i="4" s="1"/>
  <c r="M55" i="16"/>
  <c r="M64" i="4" s="1"/>
  <c r="L55" i="16"/>
  <c r="K55" i="16"/>
  <c r="K103" i="16" s="1"/>
  <c r="K166" i="4" s="1"/>
  <c r="J55" i="16"/>
  <c r="J103" i="16" s="1"/>
  <c r="J166" i="4" s="1"/>
  <c r="I55" i="16"/>
  <c r="I103" i="16" s="1"/>
  <c r="I166" i="4" s="1"/>
  <c r="H55" i="16"/>
  <c r="H103" i="16" s="1"/>
  <c r="H166" i="4" s="1"/>
  <c r="G55" i="16"/>
  <c r="G103" i="16" s="1"/>
  <c r="G166" i="4" s="1"/>
  <c r="F55" i="16"/>
  <c r="F103" i="16" s="1"/>
  <c r="F166" i="4" s="1"/>
  <c r="E55" i="16"/>
  <c r="E103" i="16" s="1"/>
  <c r="E166" i="4" s="1"/>
  <c r="D55" i="16"/>
  <c r="D103" i="16" s="1"/>
  <c r="C55" i="16"/>
  <c r="C103" i="16" s="1"/>
  <c r="B55" i="16"/>
  <c r="B103" i="16" s="1"/>
  <c r="Y54" i="16"/>
  <c r="X54" i="16"/>
  <c r="W54" i="16"/>
  <c r="V54" i="16"/>
  <c r="V63" i="4" s="1"/>
  <c r="V136" i="4" s="1"/>
  <c r="U54" i="16"/>
  <c r="T54" i="16"/>
  <c r="T52" i="16" s="1"/>
  <c r="T61" i="4" s="1"/>
  <c r="S54" i="16"/>
  <c r="R54" i="16"/>
  <c r="Q54" i="16"/>
  <c r="P54" i="16"/>
  <c r="O54" i="16"/>
  <c r="N54" i="16"/>
  <c r="M54" i="16"/>
  <c r="M63" i="4" s="1"/>
  <c r="M136" i="4" s="1"/>
  <c r="L54" i="16"/>
  <c r="L63" i="4" s="1"/>
  <c r="K54" i="16"/>
  <c r="K63" i="4" s="1"/>
  <c r="J54" i="16"/>
  <c r="J63" i="4" s="1"/>
  <c r="I54" i="16"/>
  <c r="H54" i="16"/>
  <c r="G54" i="16"/>
  <c r="G63" i="4" s="1"/>
  <c r="F54" i="16"/>
  <c r="F102" i="16" s="1"/>
  <c r="E54" i="16"/>
  <c r="D54" i="16"/>
  <c r="D63" i="4" s="1"/>
  <c r="C54" i="16"/>
  <c r="B54" i="16"/>
  <c r="U53" i="16"/>
  <c r="U62" i="4" s="1"/>
  <c r="U135" i="4" s="1"/>
  <c r="T53" i="16"/>
  <c r="T62" i="4" s="1"/>
  <c r="S53" i="16"/>
  <c r="S62" i="4" s="1"/>
  <c r="P53" i="16"/>
  <c r="P62" i="4" s="1"/>
  <c r="P135" i="4" s="1"/>
  <c r="O53" i="16"/>
  <c r="N53" i="16"/>
  <c r="N52" i="16" s="1"/>
  <c r="N61" i="4" s="1"/>
  <c r="C53" i="16"/>
  <c r="C62" i="4" s="1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Y4" i="16"/>
  <c r="X4" i="16"/>
  <c r="W4" i="16"/>
  <c r="V4" i="16"/>
  <c r="U4" i="16"/>
  <c r="T4" i="16"/>
  <c r="S4" i="16"/>
  <c r="R4" i="16"/>
  <c r="Q4" i="16"/>
  <c r="P4" i="16"/>
  <c r="O4" i="16"/>
  <c r="O3" i="16" s="1"/>
  <c r="N4" i="16"/>
  <c r="N3" i="16" s="1"/>
  <c r="M4" i="16"/>
  <c r="M3" i="16" s="1"/>
  <c r="M9" i="4" s="1"/>
  <c r="L4" i="16"/>
  <c r="L3" i="16" s="1"/>
  <c r="L9" i="4" s="1"/>
  <c r="K4" i="16"/>
  <c r="K3" i="16" s="1"/>
  <c r="K9" i="4" s="1"/>
  <c r="J4" i="16"/>
  <c r="J3" i="16" s="1"/>
  <c r="J9" i="4" s="1"/>
  <c r="I4" i="16"/>
  <c r="I3" i="16" s="1"/>
  <c r="I9" i="4" s="1"/>
  <c r="H4" i="16"/>
  <c r="G4" i="16"/>
  <c r="F4" i="16"/>
  <c r="E4" i="16"/>
  <c r="D4" i="16"/>
  <c r="C4" i="16"/>
  <c r="C3" i="16" s="1"/>
  <c r="B4" i="16"/>
  <c r="Y3" i="16"/>
  <c r="Y9" i="4" s="1"/>
  <c r="X3" i="16"/>
  <c r="X9" i="4" s="1"/>
  <c r="W3" i="16"/>
  <c r="W9" i="4" s="1"/>
  <c r="V3" i="16"/>
  <c r="V9" i="4" s="1"/>
  <c r="U3" i="16"/>
  <c r="U9" i="4" s="1"/>
  <c r="T3" i="16"/>
  <c r="T9" i="4" s="1"/>
  <c r="S3" i="16"/>
  <c r="R3" i="16"/>
  <c r="Q3" i="16"/>
  <c r="P3" i="16"/>
  <c r="H3" i="16"/>
  <c r="H9" i="4" s="1"/>
  <c r="G3" i="16"/>
  <c r="G9" i="4" s="1"/>
  <c r="F3" i="16"/>
  <c r="E3" i="16"/>
  <c r="D3" i="16"/>
  <c r="B3" i="16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Y206" i="15"/>
  <c r="X206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Y205" i="15"/>
  <c r="X205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Y193" i="15"/>
  <c r="X193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L187" i="15" s="1"/>
  <c r="K193" i="15"/>
  <c r="J193" i="15"/>
  <c r="J187" i="15" s="1"/>
  <c r="I193" i="15"/>
  <c r="H193" i="15"/>
  <c r="G193" i="15"/>
  <c r="F193" i="15"/>
  <c r="E193" i="15"/>
  <c r="D193" i="15"/>
  <c r="C193" i="15"/>
  <c r="B193" i="15"/>
  <c r="Y192" i="15"/>
  <c r="X192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H187" i="15" s="1"/>
  <c r="G192" i="15"/>
  <c r="F192" i="15"/>
  <c r="E192" i="15"/>
  <c r="D192" i="15"/>
  <c r="C192" i="15"/>
  <c r="B192" i="15"/>
  <c r="Y191" i="15"/>
  <c r="X191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Y190" i="15"/>
  <c r="Y187" i="15" s="1"/>
  <c r="X190" i="15"/>
  <c r="W190" i="15"/>
  <c r="W187" i="15" s="1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Y189" i="15"/>
  <c r="X189" i="15"/>
  <c r="X187" i="15" s="1"/>
  <c r="W189" i="15"/>
  <c r="V189" i="15"/>
  <c r="V187" i="15" s="1"/>
  <c r="U189" i="15"/>
  <c r="T189" i="15"/>
  <c r="S189" i="15"/>
  <c r="S187" i="15" s="1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F187" i="15" s="1"/>
  <c r="E189" i="15"/>
  <c r="D189" i="15"/>
  <c r="C189" i="15"/>
  <c r="B189" i="15"/>
  <c r="Y188" i="15"/>
  <c r="X188" i="15"/>
  <c r="W188" i="15"/>
  <c r="V188" i="15"/>
  <c r="U188" i="15"/>
  <c r="U187" i="15" s="1"/>
  <c r="T188" i="15"/>
  <c r="T187" i="15" s="1"/>
  <c r="S188" i="15"/>
  <c r="R188" i="15"/>
  <c r="R187" i="15" s="1"/>
  <c r="Q188" i="15"/>
  <c r="Q187" i="15" s="1"/>
  <c r="P188" i="15"/>
  <c r="O188" i="15"/>
  <c r="O187" i="15" s="1"/>
  <c r="N188" i="15"/>
  <c r="M188" i="15"/>
  <c r="L188" i="15"/>
  <c r="K188" i="15"/>
  <c r="J188" i="15"/>
  <c r="I188" i="15"/>
  <c r="H188" i="15"/>
  <c r="G188" i="15"/>
  <c r="F188" i="15"/>
  <c r="E188" i="15"/>
  <c r="E187" i="15" s="1"/>
  <c r="D188" i="15"/>
  <c r="D187" i="15" s="1"/>
  <c r="C188" i="15"/>
  <c r="C187" i="15" s="1"/>
  <c r="B188" i="15"/>
  <c r="B187" i="15" s="1"/>
  <c r="P187" i="15"/>
  <c r="N187" i="15"/>
  <c r="M187" i="15"/>
  <c r="K187" i="15"/>
  <c r="I187" i="15"/>
  <c r="G187" i="15"/>
  <c r="Y185" i="15"/>
  <c r="X185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Y183" i="15"/>
  <c r="X183" i="15"/>
  <c r="Y182" i="15"/>
  <c r="X182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Y179" i="15"/>
  <c r="X179" i="15"/>
  <c r="Y178" i="15"/>
  <c r="X178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Y176" i="15"/>
  <c r="X176" i="15"/>
  <c r="Y175" i="15"/>
  <c r="X175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Y174" i="15"/>
  <c r="X174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Y173" i="15"/>
  <c r="X173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Y172" i="15"/>
  <c r="Y171" i="15" s="1"/>
  <c r="X172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X171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Y168" i="15"/>
  <c r="X168" i="15"/>
  <c r="W168" i="15"/>
  <c r="V168" i="15"/>
  <c r="V162" i="15" s="1"/>
  <c r="U168" i="15"/>
  <c r="T168" i="15"/>
  <c r="T162" i="15" s="1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Y167" i="15"/>
  <c r="X167" i="15"/>
  <c r="W167" i="15"/>
  <c r="V167" i="15"/>
  <c r="U167" i="15"/>
  <c r="T167" i="15"/>
  <c r="S167" i="15"/>
  <c r="R167" i="15"/>
  <c r="R162" i="15" s="1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Y166" i="15"/>
  <c r="X166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Y165" i="15"/>
  <c r="X165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H162" i="15" s="1"/>
  <c r="G165" i="15"/>
  <c r="G162" i="15" s="1"/>
  <c r="F165" i="15"/>
  <c r="E165" i="15"/>
  <c r="E162" i="15" s="1"/>
  <c r="D165" i="15"/>
  <c r="C165" i="15"/>
  <c r="B165" i="15"/>
  <c r="Y164" i="15"/>
  <c r="X164" i="15"/>
  <c r="W164" i="15"/>
  <c r="V164" i="15"/>
  <c r="U164" i="15"/>
  <c r="T164" i="15"/>
  <c r="S164" i="15"/>
  <c r="R164" i="15"/>
  <c r="Q164" i="15"/>
  <c r="P164" i="15"/>
  <c r="P162" i="15" s="1"/>
  <c r="O164" i="15"/>
  <c r="N164" i="15"/>
  <c r="M164" i="15"/>
  <c r="L164" i="15"/>
  <c r="K164" i="15"/>
  <c r="J164" i="15"/>
  <c r="I164" i="15"/>
  <c r="H164" i="15"/>
  <c r="G164" i="15"/>
  <c r="F164" i="15"/>
  <c r="F162" i="15" s="1"/>
  <c r="E164" i="15"/>
  <c r="D164" i="15"/>
  <c r="D162" i="15" s="1"/>
  <c r="C164" i="15"/>
  <c r="B164" i="15"/>
  <c r="Y163" i="15"/>
  <c r="Y162" i="15" s="1"/>
  <c r="X163" i="15"/>
  <c r="W163" i="15"/>
  <c r="W162" i="15" s="1"/>
  <c r="V163" i="15"/>
  <c r="U163" i="15"/>
  <c r="T163" i="15"/>
  <c r="S163" i="15"/>
  <c r="R163" i="15"/>
  <c r="Q163" i="15"/>
  <c r="P163" i="15"/>
  <c r="O163" i="15"/>
  <c r="O162" i="15" s="1"/>
  <c r="N163" i="15"/>
  <c r="N162" i="15" s="1"/>
  <c r="M163" i="15"/>
  <c r="M162" i="15" s="1"/>
  <c r="L163" i="15"/>
  <c r="L162" i="15" s="1"/>
  <c r="K163" i="15"/>
  <c r="K162" i="15" s="1"/>
  <c r="J163" i="15"/>
  <c r="J162" i="15" s="1"/>
  <c r="I163" i="15"/>
  <c r="I162" i="15" s="1"/>
  <c r="H163" i="15"/>
  <c r="G163" i="15"/>
  <c r="F163" i="15"/>
  <c r="E163" i="15"/>
  <c r="D163" i="15"/>
  <c r="C163" i="15"/>
  <c r="C162" i="15" s="1"/>
  <c r="B163" i="15"/>
  <c r="B162" i="15" s="1"/>
  <c r="X162" i="15"/>
  <c r="U162" i="15"/>
  <c r="S162" i="15"/>
  <c r="Q162" i="15"/>
  <c r="Y141" i="15"/>
  <c r="X141" i="15"/>
  <c r="W141" i="15"/>
  <c r="V141" i="15"/>
  <c r="U141" i="15"/>
  <c r="T141" i="15"/>
  <c r="T115" i="15" s="1"/>
  <c r="S141" i="15"/>
  <c r="S115" i="15" s="1"/>
  <c r="S78" i="12" s="1"/>
  <c r="S107" i="4" s="1"/>
  <c r="R141" i="15"/>
  <c r="R115" i="15" s="1"/>
  <c r="Q141" i="15"/>
  <c r="Q115" i="15" s="1"/>
  <c r="Q78" i="12" s="1"/>
  <c r="Q107" i="4" s="1"/>
  <c r="P141" i="15"/>
  <c r="O141" i="15"/>
  <c r="N141" i="15"/>
  <c r="M141" i="15"/>
  <c r="L141" i="15"/>
  <c r="L115" i="15" s="1"/>
  <c r="K141" i="15"/>
  <c r="K115" i="15" s="1"/>
  <c r="K78" i="12" s="1"/>
  <c r="K107" i="4" s="1"/>
  <c r="J141" i="15"/>
  <c r="I141" i="15"/>
  <c r="I115" i="15" s="1"/>
  <c r="I78" i="12" s="1"/>
  <c r="I107" i="4" s="1"/>
  <c r="H141" i="15"/>
  <c r="G141" i="15"/>
  <c r="F141" i="15"/>
  <c r="E141" i="15"/>
  <c r="D141" i="15"/>
  <c r="C141" i="15"/>
  <c r="B141" i="15"/>
  <c r="Y115" i="15"/>
  <c r="J115" i="15"/>
  <c r="J210" i="15" s="1"/>
  <c r="D115" i="15"/>
  <c r="D213" i="15" s="1"/>
  <c r="C115" i="15"/>
  <c r="C78" i="12" s="1"/>
  <c r="C107" i="4" s="1"/>
  <c r="B115" i="15"/>
  <c r="B213" i="15" s="1"/>
  <c r="Y97" i="15"/>
  <c r="Y199" i="15" s="1"/>
  <c r="X97" i="15"/>
  <c r="W97" i="15"/>
  <c r="V97" i="15"/>
  <c r="V199" i="15" s="1"/>
  <c r="U97" i="15"/>
  <c r="U199" i="15" s="1"/>
  <c r="T97" i="15"/>
  <c r="T199" i="15" s="1"/>
  <c r="S97" i="15"/>
  <c r="S199" i="15" s="1"/>
  <c r="R97" i="15"/>
  <c r="R199" i="15" s="1"/>
  <c r="Q97" i="15"/>
  <c r="Q199" i="15" s="1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53" i="15"/>
  <c r="Y241" i="15" s="1"/>
  <c r="X53" i="15"/>
  <c r="X241" i="15" s="1"/>
  <c r="W53" i="15"/>
  <c r="W34" i="15" s="1"/>
  <c r="V53" i="15"/>
  <c r="U53" i="15"/>
  <c r="U34" i="15" s="1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H34" i="15" s="1"/>
  <c r="G53" i="15"/>
  <c r="F53" i="15"/>
  <c r="F34" i="15" s="1"/>
  <c r="E53" i="15"/>
  <c r="E34" i="15" s="1"/>
  <c r="D53" i="15"/>
  <c r="D34" i="15" s="1"/>
  <c r="C53" i="15"/>
  <c r="B53" i="15"/>
  <c r="Y34" i="15"/>
  <c r="Y233" i="15" s="1"/>
  <c r="V34" i="15"/>
  <c r="V233" i="15" s="1"/>
  <c r="T34" i="15"/>
  <c r="T233" i="15" s="1"/>
  <c r="Q34" i="15"/>
  <c r="Q233" i="15" s="1"/>
  <c r="P34" i="15"/>
  <c r="P233" i="15" s="1"/>
  <c r="O34" i="15"/>
  <c r="O233" i="15" s="1"/>
  <c r="N34" i="15"/>
  <c r="N233" i="15" s="1"/>
  <c r="M34" i="15"/>
  <c r="M233" i="15" s="1"/>
  <c r="L34" i="15"/>
  <c r="L233" i="15" s="1"/>
  <c r="I34" i="15"/>
  <c r="I233" i="15" s="1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Y209" i="14"/>
  <c r="X209" i="14"/>
  <c r="W209" i="14"/>
  <c r="V209" i="14"/>
  <c r="U209" i="14"/>
  <c r="T209" i="14"/>
  <c r="S209" i="14"/>
  <c r="R209" i="14"/>
  <c r="Q209" i="14"/>
  <c r="Q204" i="14" s="1"/>
  <c r="P209" i="14"/>
  <c r="O209" i="14"/>
  <c r="N209" i="14"/>
  <c r="M209" i="14"/>
  <c r="L209" i="14"/>
  <c r="L204" i="14" s="1"/>
  <c r="K209" i="14"/>
  <c r="K204" i="14" s="1"/>
  <c r="J209" i="14"/>
  <c r="J204" i="14" s="1"/>
  <c r="I209" i="14"/>
  <c r="H209" i="14"/>
  <c r="G209" i="14"/>
  <c r="F209" i="14"/>
  <c r="E209" i="14"/>
  <c r="D209" i="14"/>
  <c r="C209" i="14"/>
  <c r="B209" i="14"/>
  <c r="Y208" i="14"/>
  <c r="X208" i="14"/>
  <c r="W208" i="14"/>
  <c r="V208" i="14"/>
  <c r="U208" i="14"/>
  <c r="T208" i="14"/>
  <c r="S208" i="14"/>
  <c r="R208" i="14"/>
  <c r="Q208" i="14"/>
  <c r="P208" i="14"/>
  <c r="O208" i="14"/>
  <c r="N208" i="14"/>
  <c r="M208" i="14"/>
  <c r="M204" i="14" s="1"/>
  <c r="L208" i="14"/>
  <c r="K208" i="14"/>
  <c r="J208" i="14"/>
  <c r="I208" i="14"/>
  <c r="H208" i="14"/>
  <c r="H204" i="14" s="1"/>
  <c r="G208" i="14"/>
  <c r="F208" i="14"/>
  <c r="E208" i="14"/>
  <c r="D208" i="14"/>
  <c r="C208" i="14"/>
  <c r="B208" i="14"/>
  <c r="Y207" i="14"/>
  <c r="X207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C204" i="14" s="1"/>
  <c r="B207" i="14"/>
  <c r="B204" i="14" s="1"/>
  <c r="Y206" i="14"/>
  <c r="X206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E204" i="14" s="1"/>
  <c r="D206" i="14"/>
  <c r="D204" i="14" s="1"/>
  <c r="C206" i="14"/>
  <c r="B206" i="14"/>
  <c r="Y205" i="14"/>
  <c r="X205" i="14"/>
  <c r="X204" i="14" s="1"/>
  <c r="W205" i="14"/>
  <c r="W204" i="14" s="1"/>
  <c r="V205" i="14"/>
  <c r="V204" i="14" s="1"/>
  <c r="U205" i="14"/>
  <c r="U204" i="14" s="1"/>
  <c r="T205" i="14"/>
  <c r="S205" i="14"/>
  <c r="R205" i="14"/>
  <c r="Q205" i="14"/>
  <c r="P205" i="14"/>
  <c r="O205" i="14"/>
  <c r="N205" i="14"/>
  <c r="M205" i="14"/>
  <c r="L205" i="14"/>
  <c r="K205" i="14"/>
  <c r="J205" i="14"/>
  <c r="I205" i="14"/>
  <c r="I204" i="14" s="1"/>
  <c r="H205" i="14"/>
  <c r="G205" i="14"/>
  <c r="G204" i="14" s="1"/>
  <c r="F205" i="14"/>
  <c r="F204" i="14" s="1"/>
  <c r="E205" i="14"/>
  <c r="D205" i="14"/>
  <c r="C205" i="14"/>
  <c r="B205" i="14"/>
  <c r="Y204" i="14"/>
  <c r="T204" i="14"/>
  <c r="S204" i="14"/>
  <c r="R204" i="14"/>
  <c r="P204" i="14"/>
  <c r="O204" i="14"/>
  <c r="N204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Y192" i="14"/>
  <c r="X192" i="14"/>
  <c r="W192" i="14"/>
  <c r="V192" i="14"/>
  <c r="U192" i="14"/>
  <c r="T192" i="14"/>
  <c r="S192" i="14"/>
  <c r="R192" i="14"/>
  <c r="Q192" i="14"/>
  <c r="P192" i="14"/>
  <c r="O192" i="14"/>
  <c r="N192" i="14"/>
  <c r="M192" i="14"/>
  <c r="M187" i="14" s="1"/>
  <c r="L192" i="14"/>
  <c r="K192" i="14"/>
  <c r="J192" i="14"/>
  <c r="I192" i="14"/>
  <c r="H192" i="14"/>
  <c r="H187" i="14" s="1"/>
  <c r="G192" i="14"/>
  <c r="G187" i="14" s="1"/>
  <c r="F192" i="14"/>
  <c r="F187" i="14" s="1"/>
  <c r="E192" i="14"/>
  <c r="D192" i="14"/>
  <c r="C192" i="14"/>
  <c r="B192" i="14"/>
  <c r="Y191" i="14"/>
  <c r="X191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I187" i="14" s="1"/>
  <c r="H191" i="14"/>
  <c r="G191" i="14"/>
  <c r="F191" i="14"/>
  <c r="E191" i="14"/>
  <c r="D191" i="14"/>
  <c r="C191" i="14"/>
  <c r="B191" i="14"/>
  <c r="Y190" i="14"/>
  <c r="X190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Y189" i="14"/>
  <c r="X189" i="14"/>
  <c r="W189" i="14"/>
  <c r="V189" i="14"/>
  <c r="V187" i="14" s="1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Y188" i="14"/>
  <c r="Y187" i="14" s="1"/>
  <c r="X188" i="14"/>
  <c r="X187" i="14" s="1"/>
  <c r="W188" i="14"/>
  <c r="W187" i="14" s="1"/>
  <c r="V188" i="14"/>
  <c r="U188" i="14"/>
  <c r="T188" i="14"/>
  <c r="T187" i="14" s="1"/>
  <c r="S188" i="14"/>
  <c r="S187" i="14" s="1"/>
  <c r="R188" i="14"/>
  <c r="R187" i="14" s="1"/>
  <c r="Q188" i="14"/>
  <c r="Q187" i="14" s="1"/>
  <c r="P188" i="14"/>
  <c r="O188" i="14"/>
  <c r="N188" i="14"/>
  <c r="M188" i="14"/>
  <c r="L188" i="14"/>
  <c r="K188" i="14"/>
  <c r="J188" i="14"/>
  <c r="I188" i="14"/>
  <c r="H188" i="14"/>
  <c r="G188" i="14"/>
  <c r="F188" i="14"/>
  <c r="E188" i="14"/>
  <c r="E187" i="14" s="1"/>
  <c r="D188" i="14"/>
  <c r="D187" i="14" s="1"/>
  <c r="C188" i="14"/>
  <c r="C187" i="14" s="1"/>
  <c r="B188" i="14"/>
  <c r="B187" i="14" s="1"/>
  <c r="U187" i="14"/>
  <c r="P187" i="14"/>
  <c r="O187" i="14"/>
  <c r="N187" i="14"/>
  <c r="L187" i="14"/>
  <c r="K187" i="14"/>
  <c r="J187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Y176" i="14"/>
  <c r="X176" i="14"/>
  <c r="W176" i="14"/>
  <c r="V176" i="14"/>
  <c r="U176" i="14"/>
  <c r="T176" i="14"/>
  <c r="S176" i="14"/>
  <c r="R176" i="14"/>
  <c r="Q176" i="14"/>
  <c r="Q171" i="14" s="1"/>
  <c r="P176" i="14"/>
  <c r="O176" i="14"/>
  <c r="N176" i="14"/>
  <c r="M176" i="14"/>
  <c r="L176" i="14"/>
  <c r="L171" i="14" s="1"/>
  <c r="K176" i="14"/>
  <c r="K171" i="14" s="1"/>
  <c r="J176" i="14"/>
  <c r="J171" i="14" s="1"/>
  <c r="I176" i="14"/>
  <c r="H176" i="14"/>
  <c r="G176" i="14"/>
  <c r="F176" i="14"/>
  <c r="E176" i="14"/>
  <c r="D176" i="14"/>
  <c r="C176" i="14"/>
  <c r="B176" i="14"/>
  <c r="Y175" i="14"/>
  <c r="X175" i="14"/>
  <c r="W175" i="14"/>
  <c r="V175" i="14"/>
  <c r="U175" i="14"/>
  <c r="T175" i="14"/>
  <c r="S175" i="14"/>
  <c r="R175" i="14"/>
  <c r="Q175" i="14"/>
  <c r="P175" i="14"/>
  <c r="O175" i="14"/>
  <c r="N175" i="14"/>
  <c r="M175" i="14"/>
  <c r="M171" i="14" s="1"/>
  <c r="L175" i="14"/>
  <c r="K175" i="14"/>
  <c r="J175" i="14"/>
  <c r="I175" i="14"/>
  <c r="H175" i="14"/>
  <c r="G175" i="14"/>
  <c r="F175" i="14"/>
  <c r="E175" i="14"/>
  <c r="D175" i="14"/>
  <c r="C175" i="14"/>
  <c r="B175" i="14"/>
  <c r="Y174" i="14"/>
  <c r="X174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D171" i="14" s="1"/>
  <c r="C174" i="14"/>
  <c r="C171" i="14" s="1"/>
  <c r="B174" i="14"/>
  <c r="B171" i="14" s="1"/>
  <c r="Y173" i="14"/>
  <c r="X173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E171" i="14" s="1"/>
  <c r="D173" i="14"/>
  <c r="C173" i="14"/>
  <c r="B173" i="14"/>
  <c r="Y172" i="14"/>
  <c r="X172" i="14"/>
  <c r="X171" i="14" s="1"/>
  <c r="W172" i="14"/>
  <c r="W171" i="14" s="1"/>
  <c r="V172" i="14"/>
  <c r="V171" i="14" s="1"/>
  <c r="U172" i="14"/>
  <c r="U171" i="14" s="1"/>
  <c r="T172" i="14"/>
  <c r="S172" i="14"/>
  <c r="R172" i="14"/>
  <c r="Q172" i="14"/>
  <c r="P172" i="14"/>
  <c r="O172" i="14"/>
  <c r="N172" i="14"/>
  <c r="M172" i="14"/>
  <c r="L172" i="14"/>
  <c r="K172" i="14"/>
  <c r="J172" i="14"/>
  <c r="I172" i="14"/>
  <c r="I171" i="14" s="1"/>
  <c r="H172" i="14"/>
  <c r="H171" i="14" s="1"/>
  <c r="G172" i="14"/>
  <c r="G171" i="14" s="1"/>
  <c r="F172" i="14"/>
  <c r="F171" i="14" s="1"/>
  <c r="E172" i="14"/>
  <c r="D172" i="14"/>
  <c r="C172" i="14"/>
  <c r="B172" i="14"/>
  <c r="Y171" i="14"/>
  <c r="T171" i="14"/>
  <c r="S171" i="14"/>
  <c r="R171" i="14"/>
  <c r="P171" i="14"/>
  <c r="O171" i="14"/>
  <c r="N171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M162" i="14" s="1"/>
  <c r="L167" i="14"/>
  <c r="K167" i="14"/>
  <c r="J167" i="14"/>
  <c r="I167" i="14"/>
  <c r="H167" i="14"/>
  <c r="H162" i="14" s="1"/>
  <c r="G167" i="14"/>
  <c r="G162" i="14" s="1"/>
  <c r="F167" i="14"/>
  <c r="F162" i="14" s="1"/>
  <c r="E167" i="14"/>
  <c r="D167" i="14"/>
  <c r="C167" i="14"/>
  <c r="B167" i="14"/>
  <c r="Y166" i="14"/>
  <c r="X166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I162" i="14" s="1"/>
  <c r="H166" i="14"/>
  <c r="G166" i="14"/>
  <c r="F166" i="14"/>
  <c r="E166" i="14"/>
  <c r="D166" i="14"/>
  <c r="C166" i="14"/>
  <c r="B166" i="14"/>
  <c r="Y165" i="14"/>
  <c r="X165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Y164" i="14"/>
  <c r="X164" i="14"/>
  <c r="W164" i="14"/>
  <c r="V164" i="14"/>
  <c r="V162" i="14" s="1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Y163" i="14"/>
  <c r="Y162" i="14" s="1"/>
  <c r="X163" i="14"/>
  <c r="X162" i="14" s="1"/>
  <c r="W163" i="14"/>
  <c r="W162" i="14" s="1"/>
  <c r="V163" i="14"/>
  <c r="U163" i="14"/>
  <c r="T163" i="14"/>
  <c r="T162" i="14" s="1"/>
  <c r="S163" i="14"/>
  <c r="S162" i="14" s="1"/>
  <c r="R163" i="14"/>
  <c r="R162" i="14" s="1"/>
  <c r="Q163" i="14"/>
  <c r="Q162" i="14" s="1"/>
  <c r="P163" i="14"/>
  <c r="O163" i="14"/>
  <c r="N163" i="14"/>
  <c r="M163" i="14"/>
  <c r="L163" i="14"/>
  <c r="K163" i="14"/>
  <c r="J163" i="14"/>
  <c r="I163" i="14"/>
  <c r="H163" i="14"/>
  <c r="G163" i="14"/>
  <c r="F163" i="14"/>
  <c r="E163" i="14"/>
  <c r="E162" i="14" s="1"/>
  <c r="D163" i="14"/>
  <c r="D162" i="14" s="1"/>
  <c r="C163" i="14"/>
  <c r="C162" i="14" s="1"/>
  <c r="B163" i="14"/>
  <c r="B162" i="14" s="1"/>
  <c r="U162" i="14"/>
  <c r="P162" i="14"/>
  <c r="O162" i="14"/>
  <c r="N162" i="14"/>
  <c r="L162" i="14"/>
  <c r="K162" i="14"/>
  <c r="J16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M261" i="14" s="1"/>
  <c r="L141" i="14"/>
  <c r="L261" i="14" s="1"/>
  <c r="K141" i="14"/>
  <c r="K261" i="14" s="1"/>
  <c r="J141" i="14"/>
  <c r="J261" i="14" s="1"/>
  <c r="I141" i="14"/>
  <c r="I261" i="14" s="1"/>
  <c r="H141" i="14"/>
  <c r="H261" i="14" s="1"/>
  <c r="G141" i="14"/>
  <c r="G261" i="14" s="1"/>
  <c r="F141" i="14"/>
  <c r="F261" i="14" s="1"/>
  <c r="E141" i="14"/>
  <c r="D141" i="14"/>
  <c r="C141" i="14"/>
  <c r="B141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I251" i="14" s="1"/>
  <c r="H97" i="14"/>
  <c r="H251" i="14" s="1"/>
  <c r="G97" i="14"/>
  <c r="G251" i="14" s="1"/>
  <c r="F97" i="14"/>
  <c r="F251" i="14" s="1"/>
  <c r="E97" i="14"/>
  <c r="E251" i="14" s="1"/>
  <c r="D97" i="14"/>
  <c r="D251" i="14" s="1"/>
  <c r="C97" i="14"/>
  <c r="C251" i="14" s="1"/>
  <c r="B97" i="14"/>
  <c r="B251" i="14" s="1"/>
  <c r="Y53" i="14"/>
  <c r="Y241" i="14" s="1"/>
  <c r="X53" i="14"/>
  <c r="X241" i="14" s="1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E241" i="14" s="1"/>
  <c r="D53" i="14"/>
  <c r="D241" i="14" s="1"/>
  <c r="C53" i="14"/>
  <c r="C241" i="14" s="1"/>
  <c r="B53" i="14"/>
  <c r="B241" i="14" s="1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Y230" i="13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Y228" i="13"/>
  <c r="X228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Y227" i="13"/>
  <c r="X227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Y226" i="13"/>
  <c r="X226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Y225" i="13"/>
  <c r="X225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B224" i="13" s="1"/>
  <c r="U224" i="13"/>
  <c r="T224" i="13"/>
  <c r="S224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Y209" i="13"/>
  <c r="X209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Y208" i="13"/>
  <c r="X208" i="13"/>
  <c r="W208" i="13"/>
  <c r="V208" i="13"/>
  <c r="U208" i="13"/>
  <c r="T208" i="13"/>
  <c r="S208" i="13"/>
  <c r="R208" i="13"/>
  <c r="R204" i="13" s="1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Y207" i="13"/>
  <c r="X207" i="13"/>
  <c r="W207" i="13"/>
  <c r="V207" i="13"/>
  <c r="U207" i="13"/>
  <c r="T207" i="13"/>
  <c r="S207" i="13"/>
  <c r="R207" i="13"/>
  <c r="Q207" i="13"/>
  <c r="Q204" i="13" s="1"/>
  <c r="P207" i="13"/>
  <c r="O207" i="13"/>
  <c r="N207" i="13"/>
  <c r="N204" i="13" s="1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Y206" i="13"/>
  <c r="Y204" i="13" s="1"/>
  <c r="X206" i="13"/>
  <c r="W206" i="13"/>
  <c r="V206" i="13"/>
  <c r="U206" i="13"/>
  <c r="T206" i="13"/>
  <c r="S206" i="13"/>
  <c r="S204" i="13" s="1"/>
  <c r="R206" i="13"/>
  <c r="Q206" i="13"/>
  <c r="P206" i="13"/>
  <c r="P204" i="13" s="1"/>
  <c r="O206" i="13"/>
  <c r="N206" i="13"/>
  <c r="M206" i="13"/>
  <c r="M204" i="13" s="1"/>
  <c r="L206" i="13"/>
  <c r="K206" i="13"/>
  <c r="K204" i="13" s="1"/>
  <c r="J206" i="13"/>
  <c r="J204" i="13" s="1"/>
  <c r="I206" i="13"/>
  <c r="H206" i="13"/>
  <c r="G206" i="13"/>
  <c r="F206" i="13"/>
  <c r="E206" i="13"/>
  <c r="D206" i="13"/>
  <c r="C206" i="13"/>
  <c r="B206" i="13"/>
  <c r="Y205" i="13"/>
  <c r="X205" i="13"/>
  <c r="X204" i="13" s="1"/>
  <c r="W205" i="13"/>
  <c r="W204" i="13" s="1"/>
  <c r="V205" i="13"/>
  <c r="V204" i="13" s="1"/>
  <c r="U205" i="13"/>
  <c r="U204" i="13" s="1"/>
  <c r="T205" i="13"/>
  <c r="T204" i="13" s="1"/>
  <c r="S205" i="13"/>
  <c r="R205" i="13"/>
  <c r="Q205" i="13"/>
  <c r="P205" i="13"/>
  <c r="O205" i="13"/>
  <c r="O204" i="13" s="1"/>
  <c r="N205" i="13"/>
  <c r="M205" i="13"/>
  <c r="L205" i="13"/>
  <c r="L204" i="13" s="1"/>
  <c r="K205" i="13"/>
  <c r="J205" i="13"/>
  <c r="I205" i="13"/>
  <c r="I204" i="13" s="1"/>
  <c r="H205" i="13"/>
  <c r="H204" i="13" s="1"/>
  <c r="G205" i="13"/>
  <c r="G204" i="13" s="1"/>
  <c r="F205" i="13"/>
  <c r="F204" i="13" s="1"/>
  <c r="E205" i="13"/>
  <c r="E204" i="13" s="1"/>
  <c r="D205" i="13"/>
  <c r="C205" i="13"/>
  <c r="B205" i="13"/>
  <c r="D204" i="13"/>
  <c r="C204" i="13"/>
  <c r="B204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Y193" i="13"/>
  <c r="X193" i="13"/>
  <c r="X187" i="13" s="1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Y191" i="13"/>
  <c r="X191" i="13"/>
  <c r="W191" i="13"/>
  <c r="V191" i="13"/>
  <c r="U191" i="13"/>
  <c r="T191" i="13"/>
  <c r="T187" i="13" s="1"/>
  <c r="S191" i="13"/>
  <c r="R191" i="13"/>
  <c r="Q191" i="13"/>
  <c r="P191" i="13"/>
  <c r="O191" i="13"/>
  <c r="N191" i="13"/>
  <c r="N187" i="13" s="1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Y190" i="13"/>
  <c r="X190" i="13"/>
  <c r="W190" i="13"/>
  <c r="V190" i="13"/>
  <c r="U190" i="13"/>
  <c r="T190" i="13"/>
  <c r="S190" i="13"/>
  <c r="R190" i="13"/>
  <c r="Q190" i="13"/>
  <c r="P190" i="13"/>
  <c r="O190" i="13"/>
  <c r="N190" i="13"/>
  <c r="M190" i="13"/>
  <c r="M187" i="13" s="1"/>
  <c r="L190" i="13"/>
  <c r="K190" i="13"/>
  <c r="J190" i="13"/>
  <c r="I190" i="13"/>
  <c r="H190" i="13"/>
  <c r="G190" i="13"/>
  <c r="F190" i="13"/>
  <c r="E190" i="13"/>
  <c r="D190" i="13"/>
  <c r="C190" i="13"/>
  <c r="B190" i="13"/>
  <c r="Y189" i="13"/>
  <c r="X189" i="13"/>
  <c r="W189" i="13"/>
  <c r="V189" i="13"/>
  <c r="U189" i="13"/>
  <c r="U187" i="13" s="1"/>
  <c r="T189" i="13"/>
  <c r="S189" i="13"/>
  <c r="R189" i="13"/>
  <c r="Q189" i="13"/>
  <c r="P189" i="13"/>
  <c r="O189" i="13"/>
  <c r="O187" i="13" s="1"/>
  <c r="N189" i="13"/>
  <c r="M189" i="13"/>
  <c r="L189" i="13"/>
  <c r="L187" i="13" s="1"/>
  <c r="K189" i="13"/>
  <c r="J189" i="13"/>
  <c r="I189" i="13"/>
  <c r="I187" i="13" s="1"/>
  <c r="H189" i="13"/>
  <c r="G189" i="13"/>
  <c r="G187" i="13" s="1"/>
  <c r="F189" i="13"/>
  <c r="F187" i="13" s="1"/>
  <c r="E189" i="13"/>
  <c r="D189" i="13"/>
  <c r="C189" i="13"/>
  <c r="B189" i="13"/>
  <c r="Y188" i="13"/>
  <c r="X188" i="13"/>
  <c r="W188" i="13"/>
  <c r="V188" i="13"/>
  <c r="U188" i="13"/>
  <c r="T188" i="13"/>
  <c r="S188" i="13"/>
  <c r="S187" i="13" s="1"/>
  <c r="R188" i="13"/>
  <c r="R187" i="13" s="1"/>
  <c r="Q188" i="13"/>
  <c r="Q187" i="13" s="1"/>
  <c r="P188" i="13"/>
  <c r="P187" i="13" s="1"/>
  <c r="O188" i="13"/>
  <c r="N188" i="13"/>
  <c r="M188" i="13"/>
  <c r="L188" i="13"/>
  <c r="K188" i="13"/>
  <c r="K187" i="13" s="1"/>
  <c r="J188" i="13"/>
  <c r="J187" i="13" s="1"/>
  <c r="I188" i="13"/>
  <c r="H188" i="13"/>
  <c r="H187" i="13" s="1"/>
  <c r="G188" i="13"/>
  <c r="F188" i="13"/>
  <c r="E188" i="13"/>
  <c r="E187" i="13" s="1"/>
  <c r="D188" i="13"/>
  <c r="D187" i="13" s="1"/>
  <c r="C188" i="13"/>
  <c r="C187" i="13" s="1"/>
  <c r="B188" i="13"/>
  <c r="B187" i="13" s="1"/>
  <c r="Y187" i="13"/>
  <c r="W187" i="13"/>
  <c r="V187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Y176" i="13"/>
  <c r="X176" i="13"/>
  <c r="W176" i="13"/>
  <c r="V176" i="13"/>
  <c r="V171" i="13" s="1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Y175" i="13"/>
  <c r="X175" i="13"/>
  <c r="X171" i="13" s="1"/>
  <c r="W175" i="13"/>
  <c r="V175" i="13"/>
  <c r="U175" i="13"/>
  <c r="T175" i="13"/>
  <c r="S175" i="13"/>
  <c r="R175" i="13"/>
  <c r="R171" i="13" s="1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Y174" i="13"/>
  <c r="X174" i="13"/>
  <c r="W174" i="13"/>
  <c r="W171" i="13" s="1"/>
  <c r="V174" i="13"/>
  <c r="U174" i="13"/>
  <c r="T174" i="13"/>
  <c r="S174" i="13"/>
  <c r="R174" i="13"/>
  <c r="Q174" i="13"/>
  <c r="Q171" i="13" s="1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Y173" i="13"/>
  <c r="Y171" i="13" s="1"/>
  <c r="X173" i="13"/>
  <c r="W173" i="13"/>
  <c r="V173" i="13"/>
  <c r="U173" i="13"/>
  <c r="T173" i="13"/>
  <c r="S173" i="13"/>
  <c r="S171" i="13" s="1"/>
  <c r="R173" i="13"/>
  <c r="Q173" i="13"/>
  <c r="P173" i="13"/>
  <c r="P171" i="13" s="1"/>
  <c r="O173" i="13"/>
  <c r="N173" i="13"/>
  <c r="M173" i="13"/>
  <c r="M171" i="13" s="1"/>
  <c r="L173" i="13"/>
  <c r="K173" i="13"/>
  <c r="K171" i="13" s="1"/>
  <c r="J173" i="13"/>
  <c r="J171" i="13" s="1"/>
  <c r="I173" i="13"/>
  <c r="H173" i="13"/>
  <c r="G173" i="13"/>
  <c r="F173" i="13"/>
  <c r="E173" i="13"/>
  <c r="D173" i="13"/>
  <c r="C173" i="13"/>
  <c r="B173" i="13"/>
  <c r="Y172" i="13"/>
  <c r="X172" i="13"/>
  <c r="W172" i="13"/>
  <c r="V172" i="13"/>
  <c r="U172" i="13"/>
  <c r="U171" i="13" s="1"/>
  <c r="T172" i="13"/>
  <c r="T171" i="13" s="1"/>
  <c r="S172" i="13"/>
  <c r="R172" i="13"/>
  <c r="Q172" i="13"/>
  <c r="P172" i="13"/>
  <c r="O172" i="13"/>
  <c r="O171" i="13" s="1"/>
  <c r="N172" i="13"/>
  <c r="N171" i="13" s="1"/>
  <c r="M172" i="13"/>
  <c r="L172" i="13"/>
  <c r="L171" i="13" s="1"/>
  <c r="K172" i="13"/>
  <c r="J172" i="13"/>
  <c r="I172" i="13"/>
  <c r="I171" i="13" s="1"/>
  <c r="H172" i="13"/>
  <c r="H171" i="13" s="1"/>
  <c r="G172" i="13"/>
  <c r="G171" i="13" s="1"/>
  <c r="F172" i="13"/>
  <c r="F171" i="13" s="1"/>
  <c r="E172" i="13"/>
  <c r="E171" i="13" s="1"/>
  <c r="D172" i="13"/>
  <c r="D171" i="13" s="1"/>
  <c r="C172" i="13"/>
  <c r="B172" i="13"/>
  <c r="C171" i="13"/>
  <c r="B171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Y168" i="13"/>
  <c r="X168" i="13"/>
  <c r="X162" i="13" s="1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Y167" i="13"/>
  <c r="X167" i="13"/>
  <c r="W167" i="13"/>
  <c r="V167" i="13"/>
  <c r="U167" i="13"/>
  <c r="T167" i="13"/>
  <c r="S167" i="13"/>
  <c r="R167" i="13"/>
  <c r="R162" i="13" s="1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Y166" i="13"/>
  <c r="X166" i="13"/>
  <c r="W166" i="13"/>
  <c r="V166" i="13"/>
  <c r="U166" i="13"/>
  <c r="T166" i="13"/>
  <c r="T162" i="13" s="1"/>
  <c r="S166" i="13"/>
  <c r="R166" i="13"/>
  <c r="Q166" i="13"/>
  <c r="P166" i="13"/>
  <c r="O166" i="13"/>
  <c r="N166" i="13"/>
  <c r="N162" i="13" s="1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Y165" i="13"/>
  <c r="X165" i="13"/>
  <c r="W165" i="13"/>
  <c r="V165" i="13"/>
  <c r="U165" i="13"/>
  <c r="T165" i="13"/>
  <c r="S165" i="13"/>
  <c r="S162" i="13" s="1"/>
  <c r="R165" i="13"/>
  <c r="Q165" i="13"/>
  <c r="P165" i="13"/>
  <c r="O165" i="13"/>
  <c r="N165" i="13"/>
  <c r="M165" i="13"/>
  <c r="M162" i="13" s="1"/>
  <c r="L165" i="13"/>
  <c r="K165" i="13"/>
  <c r="J165" i="13"/>
  <c r="I165" i="13"/>
  <c r="H165" i="13"/>
  <c r="G165" i="13"/>
  <c r="F165" i="13"/>
  <c r="E165" i="13"/>
  <c r="D165" i="13"/>
  <c r="C165" i="13"/>
  <c r="B165" i="13"/>
  <c r="Y164" i="13"/>
  <c r="X164" i="13"/>
  <c r="W164" i="13"/>
  <c r="V164" i="13"/>
  <c r="U164" i="13"/>
  <c r="U162" i="13" s="1"/>
  <c r="T164" i="13"/>
  <c r="S164" i="13"/>
  <c r="R164" i="13"/>
  <c r="Q164" i="13"/>
  <c r="P164" i="13"/>
  <c r="O164" i="13"/>
  <c r="O162" i="13" s="1"/>
  <c r="N164" i="13"/>
  <c r="M164" i="13"/>
  <c r="L164" i="13"/>
  <c r="L162" i="13" s="1"/>
  <c r="K164" i="13"/>
  <c r="J164" i="13"/>
  <c r="I164" i="13"/>
  <c r="I162" i="13" s="1"/>
  <c r="H164" i="13"/>
  <c r="G164" i="13"/>
  <c r="G162" i="13" s="1"/>
  <c r="F164" i="13"/>
  <c r="F162" i="13" s="1"/>
  <c r="E164" i="13"/>
  <c r="D164" i="13"/>
  <c r="C164" i="13"/>
  <c r="B164" i="13"/>
  <c r="Y163" i="13"/>
  <c r="X163" i="13"/>
  <c r="W163" i="13"/>
  <c r="V163" i="13"/>
  <c r="U163" i="13"/>
  <c r="T163" i="13"/>
  <c r="S163" i="13"/>
  <c r="R163" i="13"/>
  <c r="Q163" i="13"/>
  <c r="Q162" i="13" s="1"/>
  <c r="P163" i="13"/>
  <c r="P162" i="13" s="1"/>
  <c r="O163" i="13"/>
  <c r="N163" i="13"/>
  <c r="M163" i="13"/>
  <c r="L163" i="13"/>
  <c r="K163" i="13"/>
  <c r="K162" i="13" s="1"/>
  <c r="J163" i="13"/>
  <c r="J162" i="13" s="1"/>
  <c r="I163" i="13"/>
  <c r="H163" i="13"/>
  <c r="H162" i="13" s="1"/>
  <c r="G163" i="13"/>
  <c r="F163" i="13"/>
  <c r="E163" i="13"/>
  <c r="E162" i="13" s="1"/>
  <c r="D163" i="13"/>
  <c r="D162" i="13" s="1"/>
  <c r="C163" i="13"/>
  <c r="C162" i="13" s="1"/>
  <c r="B163" i="13"/>
  <c r="B162" i="13" s="1"/>
  <c r="Y162" i="13"/>
  <c r="W162" i="13"/>
  <c r="V162" i="13"/>
  <c r="Y141" i="13"/>
  <c r="Y261" i="13" s="1"/>
  <c r="X141" i="13"/>
  <c r="X261" i="13" s="1"/>
  <c r="W141" i="13"/>
  <c r="W261" i="13" s="1"/>
  <c r="V141" i="13"/>
  <c r="V261" i="13" s="1"/>
  <c r="U141" i="13"/>
  <c r="U261" i="13" s="1"/>
  <c r="T141" i="13"/>
  <c r="T261" i="13" s="1"/>
  <c r="S141" i="13"/>
  <c r="S261" i="13" s="1"/>
  <c r="R141" i="13"/>
  <c r="R261" i="13" s="1"/>
  <c r="Q141" i="13"/>
  <c r="Q261" i="13" s="1"/>
  <c r="P141" i="13"/>
  <c r="P261" i="13" s="1"/>
  <c r="O141" i="13"/>
  <c r="O261" i="13" s="1"/>
  <c r="N141" i="13"/>
  <c r="N261" i="13" s="1"/>
  <c r="M141" i="13"/>
  <c r="M261" i="13" s="1"/>
  <c r="L141" i="13"/>
  <c r="L261" i="13" s="1"/>
  <c r="K141" i="13"/>
  <c r="K261" i="13" s="1"/>
  <c r="J141" i="13"/>
  <c r="J261" i="13" s="1"/>
  <c r="I141" i="13"/>
  <c r="I261" i="13" s="1"/>
  <c r="H141" i="13"/>
  <c r="H261" i="13" s="1"/>
  <c r="G141" i="13"/>
  <c r="G261" i="13" s="1"/>
  <c r="F141" i="13"/>
  <c r="F261" i="13" s="1"/>
  <c r="E141" i="13"/>
  <c r="E261" i="13" s="1"/>
  <c r="D141" i="13"/>
  <c r="D261" i="13" s="1"/>
  <c r="C141" i="13"/>
  <c r="C261" i="13" s="1"/>
  <c r="B141" i="13"/>
  <c r="B261" i="13" s="1"/>
  <c r="Y97" i="13"/>
  <c r="Y251" i="13" s="1"/>
  <c r="X97" i="13"/>
  <c r="X251" i="13" s="1"/>
  <c r="W97" i="13"/>
  <c r="W251" i="13" s="1"/>
  <c r="V97" i="13"/>
  <c r="V251" i="13" s="1"/>
  <c r="U97" i="13"/>
  <c r="U251" i="13" s="1"/>
  <c r="T97" i="13"/>
  <c r="T251" i="13" s="1"/>
  <c r="S97" i="13"/>
  <c r="S251" i="13" s="1"/>
  <c r="R97" i="13"/>
  <c r="R251" i="13" s="1"/>
  <c r="Q97" i="13"/>
  <c r="Q251" i="13" s="1"/>
  <c r="P97" i="13"/>
  <c r="P251" i="13" s="1"/>
  <c r="O97" i="13"/>
  <c r="O251" i="13" s="1"/>
  <c r="N97" i="13"/>
  <c r="N251" i="13" s="1"/>
  <c r="N243" i="13" s="1"/>
  <c r="M97" i="13"/>
  <c r="M251" i="13" s="1"/>
  <c r="L97" i="13"/>
  <c r="L251" i="13" s="1"/>
  <c r="K97" i="13"/>
  <c r="K251" i="13" s="1"/>
  <c r="J97" i="13"/>
  <c r="J251" i="13" s="1"/>
  <c r="I97" i="13"/>
  <c r="I251" i="13" s="1"/>
  <c r="H97" i="13"/>
  <c r="H251" i="13" s="1"/>
  <c r="G97" i="13"/>
  <c r="G251" i="13" s="1"/>
  <c r="F97" i="13"/>
  <c r="F251" i="13" s="1"/>
  <c r="E97" i="13"/>
  <c r="E251" i="13" s="1"/>
  <c r="D97" i="13"/>
  <c r="D251" i="13" s="1"/>
  <c r="C97" i="13"/>
  <c r="C251" i="13" s="1"/>
  <c r="B97" i="13"/>
  <c r="B251" i="13" s="1"/>
  <c r="Y53" i="13"/>
  <c r="Y241" i="13" s="1"/>
  <c r="X53" i="13"/>
  <c r="X241" i="13" s="1"/>
  <c r="W53" i="13"/>
  <c r="W241" i="13" s="1"/>
  <c r="V53" i="13"/>
  <c r="V241" i="13" s="1"/>
  <c r="U53" i="13"/>
  <c r="U241" i="13" s="1"/>
  <c r="T53" i="13"/>
  <c r="T241" i="13" s="1"/>
  <c r="S53" i="13"/>
  <c r="S241" i="13" s="1"/>
  <c r="R53" i="13"/>
  <c r="R241" i="13" s="1"/>
  <c r="Q53" i="13"/>
  <c r="Q241" i="13" s="1"/>
  <c r="P53" i="13"/>
  <c r="P241" i="13" s="1"/>
  <c r="O53" i="13"/>
  <c r="O241" i="13" s="1"/>
  <c r="N53" i="13"/>
  <c r="N241" i="13" s="1"/>
  <c r="M53" i="13"/>
  <c r="M241" i="13" s="1"/>
  <c r="L53" i="13"/>
  <c r="L241" i="13" s="1"/>
  <c r="K53" i="13"/>
  <c r="K241" i="13" s="1"/>
  <c r="J53" i="13"/>
  <c r="J241" i="13" s="1"/>
  <c r="J233" i="13" s="1"/>
  <c r="I53" i="13"/>
  <c r="I241" i="13" s="1"/>
  <c r="H53" i="13"/>
  <c r="H241" i="13" s="1"/>
  <c r="G53" i="13"/>
  <c r="G241" i="13" s="1"/>
  <c r="F53" i="13"/>
  <c r="F241" i="13" s="1"/>
  <c r="E53" i="13"/>
  <c r="E241" i="13" s="1"/>
  <c r="D53" i="13"/>
  <c r="D241" i="13" s="1"/>
  <c r="C53" i="13"/>
  <c r="C241" i="13" s="1"/>
  <c r="B53" i="13"/>
  <c r="B241" i="13" s="1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Y78" i="12"/>
  <c r="Y107" i="4" s="1"/>
  <c r="Y77" i="12"/>
  <c r="Y106" i="4" s="1"/>
  <c r="X77" i="12"/>
  <c r="X106" i="4" s="1"/>
  <c r="W77" i="12"/>
  <c r="V77" i="12"/>
  <c r="V106" i="4" s="1"/>
  <c r="U77" i="12"/>
  <c r="T77" i="12"/>
  <c r="S77" i="12"/>
  <c r="R77" i="12"/>
  <c r="R106" i="4" s="1"/>
  <c r="Q77" i="12"/>
  <c r="Q106" i="4" s="1"/>
  <c r="P77" i="12"/>
  <c r="P106" i="4" s="1"/>
  <c r="O77" i="12"/>
  <c r="N77" i="12"/>
  <c r="M77" i="12"/>
  <c r="L77" i="12"/>
  <c r="L106" i="4" s="1"/>
  <c r="K77" i="12"/>
  <c r="K106" i="4" s="1"/>
  <c r="J77" i="12"/>
  <c r="J106" i="4" s="1"/>
  <c r="I77" i="12"/>
  <c r="H77" i="12"/>
  <c r="G77" i="12"/>
  <c r="F77" i="12"/>
  <c r="E77" i="12"/>
  <c r="D77" i="12"/>
  <c r="C77" i="12"/>
  <c r="B77" i="12"/>
  <c r="Y76" i="12"/>
  <c r="L76" i="12"/>
  <c r="L105" i="4" s="1"/>
  <c r="Y75" i="12"/>
  <c r="Y104" i="4" s="1"/>
  <c r="Y74" i="12"/>
  <c r="X74" i="12"/>
  <c r="W74" i="12"/>
  <c r="V74" i="12"/>
  <c r="U74" i="12"/>
  <c r="U103" i="4" s="1"/>
  <c r="T74" i="12"/>
  <c r="T103" i="4" s="1"/>
  <c r="S74" i="12"/>
  <c r="R74" i="12"/>
  <c r="Q74" i="12"/>
  <c r="P74" i="12"/>
  <c r="P103" i="4" s="1"/>
  <c r="O74" i="12"/>
  <c r="O103" i="4" s="1"/>
  <c r="N74" i="12"/>
  <c r="N103" i="4" s="1"/>
  <c r="M74" i="12"/>
  <c r="M103" i="4" s="1"/>
  <c r="L74" i="12"/>
  <c r="K74" i="12"/>
  <c r="K103" i="4" s="1"/>
  <c r="J74" i="12"/>
  <c r="J103" i="4" s="1"/>
  <c r="I74" i="12"/>
  <c r="I103" i="4" s="1"/>
  <c r="H74" i="12"/>
  <c r="H103" i="4" s="1"/>
  <c r="G74" i="12"/>
  <c r="G103" i="4" s="1"/>
  <c r="F74" i="12"/>
  <c r="F103" i="4" s="1"/>
  <c r="E74" i="12"/>
  <c r="E103" i="4" s="1"/>
  <c r="D74" i="12"/>
  <c r="D103" i="4" s="1"/>
  <c r="C74" i="12"/>
  <c r="B74" i="12"/>
  <c r="B103" i="4" s="1"/>
  <c r="Y72" i="12"/>
  <c r="X72" i="12"/>
  <c r="W72" i="12"/>
  <c r="V72" i="12"/>
  <c r="U72" i="12"/>
  <c r="U40" i="7" s="1"/>
  <c r="T72" i="12"/>
  <c r="S72" i="12"/>
  <c r="S40" i="7" s="1"/>
  <c r="R72" i="12"/>
  <c r="Q72" i="12"/>
  <c r="P72" i="12"/>
  <c r="O72" i="12"/>
  <c r="N72" i="12"/>
  <c r="N40" i="7" s="1"/>
  <c r="M72" i="12"/>
  <c r="L72" i="12"/>
  <c r="K72" i="12"/>
  <c r="J72" i="12"/>
  <c r="I72" i="12"/>
  <c r="I40" i="7" s="1"/>
  <c r="H72" i="12"/>
  <c r="G72" i="12"/>
  <c r="G40" i="7" s="1"/>
  <c r="F72" i="12"/>
  <c r="F40" i="7" s="1"/>
  <c r="E72" i="12"/>
  <c r="E40" i="7" s="1"/>
  <c r="D72" i="12"/>
  <c r="D40" i="7" s="1"/>
  <c r="C72" i="12"/>
  <c r="C40" i="7" s="1"/>
  <c r="B72" i="12"/>
  <c r="B40" i="7" s="1"/>
  <c r="Y71" i="12"/>
  <c r="Y70" i="12" s="1"/>
  <c r="Y68" i="12"/>
  <c r="X68" i="12"/>
  <c r="W68" i="12"/>
  <c r="V68" i="12"/>
  <c r="V60" i="4" s="1"/>
  <c r="V133" i="4" s="1"/>
  <c r="U68" i="12"/>
  <c r="U60" i="4" s="1"/>
  <c r="U133" i="4" s="1"/>
  <c r="T68" i="12"/>
  <c r="S68" i="12"/>
  <c r="R68" i="12"/>
  <c r="Q68" i="12"/>
  <c r="Q60" i="4" s="1"/>
  <c r="P68" i="12"/>
  <c r="O68" i="12"/>
  <c r="N68" i="12"/>
  <c r="M68" i="12"/>
  <c r="L68" i="12"/>
  <c r="K68" i="12"/>
  <c r="J68" i="12"/>
  <c r="I68" i="12"/>
  <c r="H68" i="12"/>
  <c r="H60" i="4" s="1"/>
  <c r="H133" i="4" s="1"/>
  <c r="G68" i="12"/>
  <c r="G60" i="4" s="1"/>
  <c r="F68" i="12"/>
  <c r="E68" i="12"/>
  <c r="D68" i="12"/>
  <c r="D60" i="4" s="1"/>
  <c r="C68" i="12"/>
  <c r="B68" i="12"/>
  <c r="Y67" i="12"/>
  <c r="X67" i="12"/>
  <c r="W67" i="12"/>
  <c r="V67" i="12"/>
  <c r="U67" i="12"/>
  <c r="U100" i="12" s="1"/>
  <c r="U161" i="4" s="1"/>
  <c r="T67" i="12"/>
  <c r="T100" i="12" s="1"/>
  <c r="T161" i="4" s="1"/>
  <c r="S67" i="12"/>
  <c r="R67" i="12"/>
  <c r="Q67" i="12"/>
  <c r="Q100" i="12" s="1"/>
  <c r="Q161" i="4" s="1"/>
  <c r="P67" i="12"/>
  <c r="O67" i="12"/>
  <c r="N67" i="12"/>
  <c r="M67" i="12"/>
  <c r="L67" i="12"/>
  <c r="K67" i="12"/>
  <c r="J67" i="12"/>
  <c r="I67" i="12"/>
  <c r="I100" i="12" s="1"/>
  <c r="I161" i="4" s="1"/>
  <c r="H67" i="12"/>
  <c r="G67" i="12"/>
  <c r="F67" i="12"/>
  <c r="F100" i="12" s="1"/>
  <c r="F161" i="4" s="1"/>
  <c r="E67" i="12"/>
  <c r="D67" i="12"/>
  <c r="D100" i="12" s="1"/>
  <c r="D161" i="4" s="1"/>
  <c r="C67" i="12"/>
  <c r="B67" i="12"/>
  <c r="Y66" i="12"/>
  <c r="Y99" i="12" s="1"/>
  <c r="Y160" i="4" s="1"/>
  <c r="X66" i="12"/>
  <c r="X99" i="12" s="1"/>
  <c r="X160" i="4" s="1"/>
  <c r="W66" i="12"/>
  <c r="V66" i="12"/>
  <c r="V58" i="4" s="1"/>
  <c r="U66" i="12"/>
  <c r="T66" i="12"/>
  <c r="S66" i="12"/>
  <c r="R66" i="12"/>
  <c r="Q66" i="12"/>
  <c r="P66" i="12"/>
  <c r="P58" i="4" s="1"/>
  <c r="O66" i="12"/>
  <c r="O65" i="12" s="1"/>
  <c r="N66" i="12"/>
  <c r="M66" i="12"/>
  <c r="L66" i="12"/>
  <c r="K66" i="12"/>
  <c r="K65" i="12" s="1"/>
  <c r="K57" i="4" s="1"/>
  <c r="J66" i="12"/>
  <c r="J65" i="12" s="1"/>
  <c r="J57" i="4" s="1"/>
  <c r="I66" i="12"/>
  <c r="H66" i="12"/>
  <c r="G66" i="12"/>
  <c r="F66" i="12"/>
  <c r="E66" i="12"/>
  <c r="E65" i="12" s="1"/>
  <c r="D66" i="12"/>
  <c r="C66" i="12"/>
  <c r="C65" i="12" s="1"/>
  <c r="C57" i="4" s="1"/>
  <c r="B66" i="12"/>
  <c r="B65" i="12" s="1"/>
  <c r="Y65" i="12"/>
  <c r="X65" i="12"/>
  <c r="G65" i="12"/>
  <c r="G57" i="4" s="1"/>
  <c r="Y64" i="12"/>
  <c r="Y97" i="12" s="1"/>
  <c r="Y158" i="4" s="1"/>
  <c r="X64" i="12"/>
  <c r="X97" i="12" s="1"/>
  <c r="X158" i="4" s="1"/>
  <c r="W64" i="12"/>
  <c r="W97" i="12" s="1"/>
  <c r="W158" i="4" s="1"/>
  <c r="V64" i="12"/>
  <c r="U64" i="12"/>
  <c r="T64" i="12"/>
  <c r="S64" i="12"/>
  <c r="R64" i="12"/>
  <c r="Q64" i="12"/>
  <c r="Q56" i="4" s="1"/>
  <c r="Q131" i="4" s="1"/>
  <c r="P64" i="12"/>
  <c r="P56" i="4" s="1"/>
  <c r="O64" i="12"/>
  <c r="O56" i="4" s="1"/>
  <c r="N64" i="12"/>
  <c r="M64" i="12"/>
  <c r="L64" i="12"/>
  <c r="K64" i="12"/>
  <c r="J64" i="12"/>
  <c r="I64" i="12"/>
  <c r="H64" i="12"/>
  <c r="G64" i="12"/>
  <c r="G63" i="12" s="1"/>
  <c r="G55" i="4" s="1"/>
  <c r="G130" i="4" s="1"/>
  <c r="F64" i="12"/>
  <c r="E64" i="12"/>
  <c r="D64" i="12"/>
  <c r="D97" i="12" s="1"/>
  <c r="D158" i="4" s="1"/>
  <c r="C64" i="12"/>
  <c r="B64" i="12"/>
  <c r="B97" i="12" s="1"/>
  <c r="B158" i="4" s="1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X39" i="12"/>
  <c r="X37" i="12" s="1"/>
  <c r="W39" i="12"/>
  <c r="V39" i="12"/>
  <c r="U39" i="12"/>
  <c r="T39" i="12"/>
  <c r="S39" i="12"/>
  <c r="R39" i="12"/>
  <c r="Q39" i="12"/>
  <c r="P39" i="12"/>
  <c r="O39" i="12"/>
  <c r="O37" i="12" s="1"/>
  <c r="N39" i="12"/>
  <c r="N37" i="12" s="1"/>
  <c r="M39" i="12"/>
  <c r="M37" i="12" s="1"/>
  <c r="L39" i="12"/>
  <c r="L37" i="12" s="1"/>
  <c r="K39" i="12"/>
  <c r="J39" i="12"/>
  <c r="I39" i="12"/>
  <c r="H39" i="12"/>
  <c r="G39" i="12"/>
  <c r="F39" i="12"/>
  <c r="E39" i="12"/>
  <c r="D39" i="12"/>
  <c r="C39" i="12"/>
  <c r="B39" i="12"/>
  <c r="Y38" i="12"/>
  <c r="X38" i="12"/>
  <c r="W38" i="12"/>
  <c r="V38" i="12"/>
  <c r="V37" i="12" s="1"/>
  <c r="U38" i="12"/>
  <c r="T38" i="12"/>
  <c r="T37" i="12" s="1"/>
  <c r="S38" i="12"/>
  <c r="R38" i="12"/>
  <c r="Q38" i="12"/>
  <c r="P38" i="12"/>
  <c r="O38" i="12"/>
  <c r="N38" i="12"/>
  <c r="M38" i="12"/>
  <c r="L38" i="12"/>
  <c r="K38" i="12"/>
  <c r="K37" i="12" s="1"/>
  <c r="J38" i="12"/>
  <c r="J37" i="12" s="1"/>
  <c r="I38" i="12"/>
  <c r="I37" i="12" s="1"/>
  <c r="H38" i="12"/>
  <c r="H37" i="12" s="1"/>
  <c r="G38" i="12"/>
  <c r="F38" i="12"/>
  <c r="E38" i="12"/>
  <c r="D38" i="12"/>
  <c r="C38" i="12"/>
  <c r="C37" i="12" s="1"/>
  <c r="B38" i="12"/>
  <c r="Y37" i="12"/>
  <c r="W37" i="12"/>
  <c r="U37" i="12"/>
  <c r="S37" i="12"/>
  <c r="R37" i="12"/>
  <c r="Q37" i="12"/>
  <c r="P37" i="12"/>
  <c r="G37" i="12"/>
  <c r="F37" i="12"/>
  <c r="E37" i="12"/>
  <c r="D37" i="12"/>
  <c r="B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Y33" i="12"/>
  <c r="X33" i="12"/>
  <c r="W33" i="12"/>
  <c r="V33" i="12"/>
  <c r="U33" i="12"/>
  <c r="U31" i="12" s="1"/>
  <c r="T33" i="12"/>
  <c r="T31" i="12" s="1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Y32" i="12"/>
  <c r="Y31" i="12" s="1"/>
  <c r="X32" i="12"/>
  <c r="W32" i="12"/>
  <c r="W31" i="12" s="1"/>
  <c r="V32" i="12"/>
  <c r="U32" i="12"/>
  <c r="T32" i="12"/>
  <c r="S32" i="12"/>
  <c r="R32" i="12"/>
  <c r="Q32" i="12"/>
  <c r="Q31" i="12" s="1"/>
  <c r="P32" i="12"/>
  <c r="P31" i="12" s="1"/>
  <c r="O32" i="12"/>
  <c r="O31" i="12" s="1"/>
  <c r="N32" i="12"/>
  <c r="N31" i="12" s="1"/>
  <c r="M32" i="12"/>
  <c r="L32" i="12"/>
  <c r="K32" i="12"/>
  <c r="K31" i="12" s="1"/>
  <c r="J32" i="12"/>
  <c r="J31" i="12" s="1"/>
  <c r="I32" i="12"/>
  <c r="I31" i="12" s="1"/>
  <c r="H32" i="12"/>
  <c r="H31" i="12" s="1"/>
  <c r="G32" i="12"/>
  <c r="G31" i="12" s="1"/>
  <c r="F32" i="12"/>
  <c r="F31" i="12" s="1"/>
  <c r="E32" i="12"/>
  <c r="E31" i="12" s="1"/>
  <c r="D32" i="12"/>
  <c r="C32" i="12"/>
  <c r="X31" i="12"/>
  <c r="R31" i="12"/>
  <c r="M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Y12" i="12"/>
  <c r="Y92" i="12" s="1"/>
  <c r="X12" i="12"/>
  <c r="X92" i="12" s="1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B92" i="12" s="1"/>
  <c r="Y5" i="12"/>
  <c r="Y82" i="12" s="1"/>
  <c r="X5" i="12"/>
  <c r="X82" i="12" s="1"/>
  <c r="W5" i="12"/>
  <c r="W82" i="12" s="1"/>
  <c r="V5" i="12"/>
  <c r="V3" i="12" s="1"/>
  <c r="U5" i="12"/>
  <c r="U82" i="12" s="1"/>
  <c r="T5" i="12"/>
  <c r="T3" i="12" s="1"/>
  <c r="S5" i="12"/>
  <c r="S82" i="12" s="1"/>
  <c r="R5" i="12"/>
  <c r="R82" i="12" s="1"/>
  <c r="Q5" i="12"/>
  <c r="P5" i="12"/>
  <c r="P82" i="12" s="1"/>
  <c r="O5" i="12"/>
  <c r="N5" i="12"/>
  <c r="N3" i="12" s="1"/>
  <c r="M5" i="12"/>
  <c r="M82" i="12" s="1"/>
  <c r="L5" i="12"/>
  <c r="L3" i="12" s="1"/>
  <c r="K5" i="12"/>
  <c r="K82" i="12" s="1"/>
  <c r="J5" i="12"/>
  <c r="J82" i="12" s="1"/>
  <c r="I5" i="12"/>
  <c r="I82" i="12" s="1"/>
  <c r="H5" i="12"/>
  <c r="H82" i="12" s="1"/>
  <c r="G5" i="12"/>
  <c r="G82" i="12" s="1"/>
  <c r="F5" i="12"/>
  <c r="F3" i="12" s="1"/>
  <c r="E5" i="12"/>
  <c r="D5" i="12"/>
  <c r="D3" i="12" s="1"/>
  <c r="C5" i="12"/>
  <c r="B5" i="12"/>
  <c r="B82" i="12" s="1"/>
  <c r="X3" i="12"/>
  <c r="W3" i="12"/>
  <c r="U3" i="12"/>
  <c r="P3" i="12"/>
  <c r="O3" i="12"/>
  <c r="M3" i="12"/>
  <c r="J3" i="12"/>
  <c r="H3" i="12"/>
  <c r="G3" i="12"/>
  <c r="E3" i="12"/>
  <c r="C3" i="12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Q111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Q109" i="11"/>
  <c r="Q108" i="11"/>
  <c r="Q107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Y79" i="11"/>
  <c r="Y54" i="11" s="1"/>
  <c r="Y56" i="8" s="1"/>
  <c r="Y101" i="4" s="1"/>
  <c r="X79" i="11"/>
  <c r="W79" i="11"/>
  <c r="V79" i="11"/>
  <c r="V54" i="11" s="1"/>
  <c r="U79" i="11"/>
  <c r="U54" i="11" s="1"/>
  <c r="T79" i="11"/>
  <c r="T54" i="11" s="1"/>
  <c r="S79" i="11"/>
  <c r="R79" i="11"/>
  <c r="Q79" i="11"/>
  <c r="P79" i="11"/>
  <c r="O79" i="11"/>
  <c r="N79" i="11"/>
  <c r="N128" i="11" s="1"/>
  <c r="M79" i="11"/>
  <c r="L79" i="11"/>
  <c r="K79" i="11"/>
  <c r="J79" i="11"/>
  <c r="I79" i="11"/>
  <c r="I54" i="11" s="1"/>
  <c r="H79" i="11"/>
  <c r="H54" i="11" s="1"/>
  <c r="G79" i="11"/>
  <c r="F79" i="11"/>
  <c r="F54" i="11" s="1"/>
  <c r="E79" i="11"/>
  <c r="E54" i="11" s="1"/>
  <c r="E56" i="8" s="1"/>
  <c r="E101" i="4" s="1"/>
  <c r="D79" i="11"/>
  <c r="C79" i="11"/>
  <c r="C54" i="11" s="1"/>
  <c r="B79" i="11"/>
  <c r="S54" i="11"/>
  <c r="S147" i="11" s="1"/>
  <c r="R54" i="11"/>
  <c r="Q54" i="11"/>
  <c r="Q126" i="11" s="1"/>
  <c r="P54" i="11"/>
  <c r="P147" i="11" s="1"/>
  <c r="N54" i="11"/>
  <c r="N147" i="11" s="1"/>
  <c r="M54" i="11"/>
  <c r="L54" i="11"/>
  <c r="L147" i="11" s="1"/>
  <c r="K54" i="11"/>
  <c r="K147" i="11" s="1"/>
  <c r="J54" i="11"/>
  <c r="B54" i="11"/>
  <c r="B129" i="11" s="1"/>
  <c r="Y35" i="11"/>
  <c r="Y5" i="11" s="1"/>
  <c r="X35" i="11"/>
  <c r="X5" i="11" s="1"/>
  <c r="W35" i="11"/>
  <c r="W5" i="11" s="1"/>
  <c r="V35" i="11"/>
  <c r="U35" i="11"/>
  <c r="T35" i="11"/>
  <c r="S35" i="11"/>
  <c r="R35" i="11"/>
  <c r="Q35" i="11"/>
  <c r="P35" i="11"/>
  <c r="O35" i="11"/>
  <c r="O5" i="11" s="1"/>
  <c r="N35" i="11"/>
  <c r="M35" i="11"/>
  <c r="L35" i="11"/>
  <c r="L5" i="11" s="1"/>
  <c r="K35" i="11"/>
  <c r="K5" i="11" s="1"/>
  <c r="J35" i="11"/>
  <c r="J5" i="11" s="1"/>
  <c r="I35" i="11"/>
  <c r="I111" i="11" s="1"/>
  <c r="H35" i="11"/>
  <c r="G35" i="11"/>
  <c r="F35" i="11"/>
  <c r="E35" i="11"/>
  <c r="D35" i="11"/>
  <c r="C35" i="11"/>
  <c r="B35" i="11"/>
  <c r="U5" i="11"/>
  <c r="U136" i="11" s="1"/>
  <c r="S5" i="11"/>
  <c r="S115" i="11" s="1"/>
  <c r="R5" i="11"/>
  <c r="R115" i="11" s="1"/>
  <c r="Q5" i="11"/>
  <c r="Q136" i="11" s="1"/>
  <c r="P5" i="11"/>
  <c r="I5" i="11"/>
  <c r="I136" i="11" s="1"/>
  <c r="H5" i="11"/>
  <c r="G5" i="11"/>
  <c r="G136" i="11" s="1"/>
  <c r="F5" i="11"/>
  <c r="F115" i="11" s="1"/>
  <c r="E5" i="11"/>
  <c r="E136" i="11" s="1"/>
  <c r="D5" i="11"/>
  <c r="D115" i="11" s="1"/>
  <c r="C5" i="11"/>
  <c r="C136" i="11" s="1"/>
  <c r="B5" i="11"/>
  <c r="B136" i="11" s="1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Y145" i="10"/>
  <c r="I145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Y131" i="10"/>
  <c r="X131" i="10"/>
  <c r="W131" i="10"/>
  <c r="V131" i="10"/>
  <c r="U131" i="10"/>
  <c r="U117" i="10" s="1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Y123" i="10"/>
  <c r="X123" i="10"/>
  <c r="X117" i="10" s="1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L117" i="10" s="1"/>
  <c r="K119" i="10"/>
  <c r="J119" i="10"/>
  <c r="I119" i="10"/>
  <c r="H119" i="10"/>
  <c r="G119" i="10"/>
  <c r="F119" i="10"/>
  <c r="E119" i="10"/>
  <c r="E117" i="10" s="1"/>
  <c r="D119" i="10"/>
  <c r="C119" i="10"/>
  <c r="B119" i="10"/>
  <c r="Y118" i="10"/>
  <c r="X118" i="10"/>
  <c r="W118" i="10"/>
  <c r="V118" i="10"/>
  <c r="U118" i="10"/>
  <c r="T118" i="10"/>
  <c r="T117" i="10" s="1"/>
  <c r="S118" i="10"/>
  <c r="S117" i="10" s="1"/>
  <c r="R118" i="10"/>
  <c r="R117" i="10" s="1"/>
  <c r="Q118" i="10"/>
  <c r="Q117" i="10" s="1"/>
  <c r="P118" i="10"/>
  <c r="P117" i="10" s="1"/>
  <c r="O118" i="10"/>
  <c r="O117" i="10" s="1"/>
  <c r="N118" i="10"/>
  <c r="N117" i="10" s="1"/>
  <c r="M118" i="10"/>
  <c r="M117" i="10" s="1"/>
  <c r="L118" i="10"/>
  <c r="K118" i="10"/>
  <c r="K117" i="10" s="1"/>
  <c r="J118" i="10"/>
  <c r="J117" i="10" s="1"/>
  <c r="I118" i="10"/>
  <c r="I117" i="10" s="1"/>
  <c r="H118" i="10"/>
  <c r="H117" i="10" s="1"/>
  <c r="G118" i="10"/>
  <c r="G117" i="10" s="1"/>
  <c r="F118" i="10"/>
  <c r="F117" i="10" s="1"/>
  <c r="E118" i="10"/>
  <c r="D118" i="10"/>
  <c r="D117" i="10" s="1"/>
  <c r="C118" i="10"/>
  <c r="C117" i="10" s="1"/>
  <c r="B118" i="10"/>
  <c r="B117" i="10" s="1"/>
  <c r="Y117" i="10"/>
  <c r="W117" i="10"/>
  <c r="V117" i="10"/>
  <c r="Y114" i="10"/>
  <c r="X114" i="10"/>
  <c r="X100" i="10" s="1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I111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Y105" i="10"/>
  <c r="X105" i="10"/>
  <c r="W105" i="10"/>
  <c r="W100" i="10" s="1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Y101" i="10"/>
  <c r="X101" i="10"/>
  <c r="W101" i="10"/>
  <c r="V101" i="10"/>
  <c r="V100" i="10" s="1"/>
  <c r="U101" i="10"/>
  <c r="U100" i="10" s="1"/>
  <c r="T101" i="10"/>
  <c r="T100" i="10" s="1"/>
  <c r="S101" i="10"/>
  <c r="S100" i="10" s="1"/>
  <c r="R101" i="10"/>
  <c r="R100" i="10" s="1"/>
  <c r="Q101" i="10"/>
  <c r="P101" i="10"/>
  <c r="P100" i="10" s="1"/>
  <c r="O101" i="10"/>
  <c r="O100" i="10" s="1"/>
  <c r="N101" i="10"/>
  <c r="N100" i="10" s="1"/>
  <c r="M101" i="10"/>
  <c r="M100" i="10" s="1"/>
  <c r="L101" i="10"/>
  <c r="L100" i="10" s="1"/>
  <c r="K101" i="10"/>
  <c r="K100" i="10" s="1"/>
  <c r="J101" i="10"/>
  <c r="J100" i="10" s="1"/>
  <c r="I101" i="10"/>
  <c r="H101" i="10"/>
  <c r="H100" i="10" s="1"/>
  <c r="G101" i="10"/>
  <c r="G100" i="10" s="1"/>
  <c r="F101" i="10"/>
  <c r="F100" i="10" s="1"/>
  <c r="E101" i="10"/>
  <c r="E100" i="10" s="1"/>
  <c r="D101" i="10"/>
  <c r="D100" i="10" s="1"/>
  <c r="C101" i="10"/>
  <c r="C100" i="10" s="1"/>
  <c r="B101" i="10"/>
  <c r="B100" i="10" s="1"/>
  <c r="Y79" i="10"/>
  <c r="Y156" i="10" s="1"/>
  <c r="X79" i="10"/>
  <c r="X156" i="10" s="1"/>
  <c r="W79" i="10"/>
  <c r="V79" i="10"/>
  <c r="V156" i="10" s="1"/>
  <c r="U79" i="10"/>
  <c r="U156" i="10" s="1"/>
  <c r="T79" i="10"/>
  <c r="T156" i="10" s="1"/>
  <c r="S79" i="10"/>
  <c r="S156" i="10" s="1"/>
  <c r="R79" i="10"/>
  <c r="Q79" i="10"/>
  <c r="Q128" i="10" s="1"/>
  <c r="P79" i="10"/>
  <c r="O79" i="10"/>
  <c r="N79" i="10"/>
  <c r="M79" i="10"/>
  <c r="M156" i="10" s="1"/>
  <c r="L79" i="10"/>
  <c r="L156" i="10" s="1"/>
  <c r="K79" i="10"/>
  <c r="K156" i="10" s="1"/>
  <c r="J79" i="10"/>
  <c r="J156" i="10" s="1"/>
  <c r="I79" i="10"/>
  <c r="I128" i="10" s="1"/>
  <c r="H79" i="10"/>
  <c r="G79" i="10"/>
  <c r="F79" i="10"/>
  <c r="E79" i="10"/>
  <c r="E156" i="10" s="1"/>
  <c r="D79" i="10"/>
  <c r="D156" i="10" s="1"/>
  <c r="C79" i="10"/>
  <c r="C156" i="10" s="1"/>
  <c r="B79" i="10"/>
  <c r="B156" i="10" s="1"/>
  <c r="Y35" i="10"/>
  <c r="Y111" i="10" s="1"/>
  <c r="X35" i="10"/>
  <c r="W35" i="10"/>
  <c r="V35" i="10"/>
  <c r="V145" i="10" s="1"/>
  <c r="U35" i="10"/>
  <c r="U145" i="10" s="1"/>
  <c r="T35" i="10"/>
  <c r="T145" i="10" s="1"/>
  <c r="S35" i="10"/>
  <c r="S145" i="10" s="1"/>
  <c r="R35" i="10"/>
  <c r="R145" i="10" s="1"/>
  <c r="Q35" i="10"/>
  <c r="Q145" i="10" s="1"/>
  <c r="P35" i="10"/>
  <c r="O35" i="10"/>
  <c r="O145" i="10" s="1"/>
  <c r="N35" i="10"/>
  <c r="N145" i="10" s="1"/>
  <c r="M35" i="10"/>
  <c r="L35" i="10"/>
  <c r="K35" i="10"/>
  <c r="J35" i="10"/>
  <c r="I35" i="10"/>
  <c r="H35" i="10"/>
  <c r="G35" i="10"/>
  <c r="G145" i="10" s="1"/>
  <c r="F35" i="10"/>
  <c r="F145" i="10" s="1"/>
  <c r="E35" i="10"/>
  <c r="D35" i="10"/>
  <c r="C35" i="10"/>
  <c r="B35" i="10"/>
  <c r="I156" i="9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I145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Y128" i="9"/>
  <c r="Q128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Y124" i="9"/>
  <c r="X124" i="9"/>
  <c r="W124" i="9"/>
  <c r="V124" i="9"/>
  <c r="U124" i="9"/>
  <c r="T124" i="9"/>
  <c r="S124" i="9"/>
  <c r="R124" i="9"/>
  <c r="Q124" i="9"/>
  <c r="P124" i="9"/>
  <c r="P117" i="9" s="1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Y119" i="9"/>
  <c r="X119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J117" i="9" s="1"/>
  <c r="I119" i="9"/>
  <c r="I117" i="9" s="1"/>
  <c r="H119" i="9"/>
  <c r="G119" i="9"/>
  <c r="G117" i="9" s="1"/>
  <c r="F119" i="9"/>
  <c r="E119" i="9"/>
  <c r="D119" i="9"/>
  <c r="C119" i="9"/>
  <c r="B119" i="9"/>
  <c r="Y118" i="9"/>
  <c r="Y117" i="9" s="1"/>
  <c r="X118" i="9"/>
  <c r="X117" i="9" s="1"/>
  <c r="W118" i="9"/>
  <c r="W117" i="9" s="1"/>
  <c r="V118" i="9"/>
  <c r="V117" i="9" s="1"/>
  <c r="U118" i="9"/>
  <c r="U117" i="9" s="1"/>
  <c r="T118" i="9"/>
  <c r="T117" i="9" s="1"/>
  <c r="S118" i="9"/>
  <c r="S117" i="9" s="1"/>
  <c r="R118" i="9"/>
  <c r="Q118" i="9"/>
  <c r="P118" i="9"/>
  <c r="O118" i="9"/>
  <c r="N118" i="9"/>
  <c r="N117" i="9" s="1"/>
  <c r="M118" i="9"/>
  <c r="M117" i="9" s="1"/>
  <c r="L118" i="9"/>
  <c r="L117" i="9" s="1"/>
  <c r="K118" i="9"/>
  <c r="K117" i="9" s="1"/>
  <c r="J118" i="9"/>
  <c r="I118" i="9"/>
  <c r="H118" i="9"/>
  <c r="H117" i="9" s="1"/>
  <c r="G118" i="9"/>
  <c r="F118" i="9"/>
  <c r="F117" i="9" s="1"/>
  <c r="E118" i="9"/>
  <c r="E117" i="9" s="1"/>
  <c r="D118" i="9"/>
  <c r="D117" i="9" s="1"/>
  <c r="C118" i="9"/>
  <c r="C117" i="9" s="1"/>
  <c r="B118" i="9"/>
  <c r="B117" i="9" s="1"/>
  <c r="R117" i="9"/>
  <c r="Q117" i="9"/>
  <c r="O117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I111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Y107" i="9"/>
  <c r="X107" i="9"/>
  <c r="X100" i="9" s="1"/>
  <c r="W107" i="9"/>
  <c r="W100" i="9" s="1"/>
  <c r="V107" i="9"/>
  <c r="V100" i="9" s="1"/>
  <c r="U107" i="9"/>
  <c r="U100" i="9" s="1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Y102" i="9"/>
  <c r="X102" i="9"/>
  <c r="W102" i="9"/>
  <c r="V102" i="9"/>
  <c r="U102" i="9"/>
  <c r="T102" i="9"/>
  <c r="S102" i="9"/>
  <c r="R102" i="9"/>
  <c r="Q102" i="9"/>
  <c r="P102" i="9"/>
  <c r="O102" i="9"/>
  <c r="N102" i="9"/>
  <c r="N100" i="9" s="1"/>
  <c r="M102" i="9"/>
  <c r="L102" i="9"/>
  <c r="K102" i="9"/>
  <c r="J102" i="9"/>
  <c r="I102" i="9"/>
  <c r="H102" i="9"/>
  <c r="G102" i="9"/>
  <c r="F102" i="9"/>
  <c r="E102" i="9"/>
  <c r="D102" i="9"/>
  <c r="C102" i="9"/>
  <c r="B102" i="9"/>
  <c r="Y101" i="9"/>
  <c r="X101" i="9"/>
  <c r="W101" i="9"/>
  <c r="V101" i="9"/>
  <c r="U101" i="9"/>
  <c r="T101" i="9"/>
  <c r="S101" i="9"/>
  <c r="S100" i="9" s="1"/>
  <c r="R101" i="9"/>
  <c r="R100" i="9" s="1"/>
  <c r="Q101" i="9"/>
  <c r="P101" i="9"/>
  <c r="P100" i="9" s="1"/>
  <c r="O101" i="9"/>
  <c r="O100" i="9" s="1"/>
  <c r="N101" i="9"/>
  <c r="M101" i="9"/>
  <c r="M100" i="9" s="1"/>
  <c r="L101" i="9"/>
  <c r="L100" i="9" s="1"/>
  <c r="K101" i="9"/>
  <c r="K100" i="9" s="1"/>
  <c r="J101" i="9"/>
  <c r="J100" i="9" s="1"/>
  <c r="I101" i="9"/>
  <c r="H101" i="9"/>
  <c r="H100" i="9" s="1"/>
  <c r="G101" i="9"/>
  <c r="G100" i="9" s="1"/>
  <c r="F101" i="9"/>
  <c r="F100" i="9" s="1"/>
  <c r="E101" i="9"/>
  <c r="E100" i="9" s="1"/>
  <c r="D101" i="9"/>
  <c r="D100" i="9" s="1"/>
  <c r="C101" i="9"/>
  <c r="C100" i="9" s="1"/>
  <c r="B101" i="9"/>
  <c r="B100" i="9" s="1"/>
  <c r="T100" i="9"/>
  <c r="Y79" i="9"/>
  <c r="Y156" i="9" s="1"/>
  <c r="X79" i="9"/>
  <c r="X156" i="9" s="1"/>
  <c r="W79" i="9"/>
  <c r="V79" i="9"/>
  <c r="V156" i="9" s="1"/>
  <c r="U79" i="9"/>
  <c r="U156" i="9" s="1"/>
  <c r="T79" i="9"/>
  <c r="T156" i="9" s="1"/>
  <c r="S79" i="9"/>
  <c r="S156" i="9" s="1"/>
  <c r="R79" i="9"/>
  <c r="R156" i="9" s="1"/>
  <c r="R147" i="9" s="1"/>
  <c r="Q79" i="9"/>
  <c r="P79" i="9"/>
  <c r="P156" i="9" s="1"/>
  <c r="O79" i="9"/>
  <c r="N79" i="9"/>
  <c r="N156" i="9" s="1"/>
  <c r="M79" i="9"/>
  <c r="M156" i="9" s="1"/>
  <c r="L79" i="9"/>
  <c r="L156" i="9" s="1"/>
  <c r="K79" i="9"/>
  <c r="K156" i="9" s="1"/>
  <c r="J79" i="9"/>
  <c r="J156" i="9" s="1"/>
  <c r="I79" i="9"/>
  <c r="I128" i="9" s="1"/>
  <c r="H79" i="9"/>
  <c r="H156" i="9" s="1"/>
  <c r="G79" i="9"/>
  <c r="F79" i="9"/>
  <c r="F156" i="9" s="1"/>
  <c r="E79" i="9"/>
  <c r="E156" i="9" s="1"/>
  <c r="D79" i="9"/>
  <c r="D156" i="9" s="1"/>
  <c r="C79" i="9"/>
  <c r="C156" i="9" s="1"/>
  <c r="B79" i="9"/>
  <c r="B156" i="9" s="1"/>
  <c r="Y35" i="9"/>
  <c r="Y111" i="9" s="1"/>
  <c r="X35" i="9"/>
  <c r="W35" i="9"/>
  <c r="W145" i="9" s="1"/>
  <c r="V35" i="9"/>
  <c r="V145" i="9" s="1"/>
  <c r="U35" i="9"/>
  <c r="U145" i="9" s="1"/>
  <c r="T35" i="9"/>
  <c r="T145" i="9" s="1"/>
  <c r="S35" i="9"/>
  <c r="S145" i="9" s="1"/>
  <c r="R35" i="9"/>
  <c r="R145" i="9" s="1"/>
  <c r="Q35" i="9"/>
  <c r="Q111" i="9" s="1"/>
  <c r="P35" i="9"/>
  <c r="O35" i="9"/>
  <c r="O145" i="9" s="1"/>
  <c r="N35" i="9"/>
  <c r="N145" i="9" s="1"/>
  <c r="M35" i="9"/>
  <c r="M145" i="9" s="1"/>
  <c r="L35" i="9"/>
  <c r="L145" i="9" s="1"/>
  <c r="K35" i="9"/>
  <c r="K145" i="9" s="1"/>
  <c r="J35" i="9"/>
  <c r="J145" i="9" s="1"/>
  <c r="I35" i="9"/>
  <c r="H35" i="9"/>
  <c r="G35" i="9"/>
  <c r="G145" i="9" s="1"/>
  <c r="F35" i="9"/>
  <c r="F145" i="9" s="1"/>
  <c r="E35" i="9"/>
  <c r="E145" i="9" s="1"/>
  <c r="D35" i="9"/>
  <c r="D145" i="9" s="1"/>
  <c r="C35" i="9"/>
  <c r="C145" i="9" s="1"/>
  <c r="B35" i="9"/>
  <c r="B145" i="9" s="1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I62" i="8"/>
  <c r="N56" i="8"/>
  <c r="N101" i="4" s="1"/>
  <c r="M56" i="8"/>
  <c r="M101" i="4" s="1"/>
  <c r="L56" i="8"/>
  <c r="L101" i="4" s="1"/>
  <c r="K56" i="8"/>
  <c r="K101" i="4" s="1"/>
  <c r="S55" i="8"/>
  <c r="R55" i="8"/>
  <c r="R100" i="4" s="1"/>
  <c r="D55" i="8"/>
  <c r="D100" i="4" s="1"/>
  <c r="C55" i="8"/>
  <c r="C100" i="4" s="1"/>
  <c r="B55" i="8"/>
  <c r="B100" i="4" s="1"/>
  <c r="Y53" i="8"/>
  <c r="Y39" i="7" s="1"/>
  <c r="X53" i="8"/>
  <c r="X39" i="7" s="1"/>
  <c r="W53" i="8"/>
  <c r="W39" i="7" s="1"/>
  <c r="V53" i="8"/>
  <c r="V39" i="7" s="1"/>
  <c r="U53" i="8"/>
  <c r="U39" i="7" s="1"/>
  <c r="T53" i="8"/>
  <c r="T39" i="7" s="1"/>
  <c r="S53" i="8"/>
  <c r="S39" i="7" s="1"/>
  <c r="R53" i="8"/>
  <c r="R39" i="7" s="1"/>
  <c r="Q53" i="8"/>
  <c r="Q39" i="7" s="1"/>
  <c r="P53" i="8"/>
  <c r="P39" i="7" s="1"/>
  <c r="O53" i="8"/>
  <c r="O39" i="7" s="1"/>
  <c r="N53" i="8"/>
  <c r="N39" i="7" s="1"/>
  <c r="M53" i="8"/>
  <c r="M39" i="7" s="1"/>
  <c r="L53" i="8"/>
  <c r="L39" i="7" s="1"/>
  <c r="K53" i="8"/>
  <c r="K39" i="7" s="1"/>
  <c r="J53" i="8"/>
  <c r="J39" i="7" s="1"/>
  <c r="I53" i="8"/>
  <c r="I39" i="7" s="1"/>
  <c r="H53" i="8"/>
  <c r="G53" i="8"/>
  <c r="F53" i="8"/>
  <c r="E53" i="8"/>
  <c r="D53" i="8"/>
  <c r="D39" i="7" s="1"/>
  <c r="C53" i="8"/>
  <c r="B53" i="8"/>
  <c r="B39" i="7" s="1"/>
  <c r="Q52" i="8"/>
  <c r="Q51" i="8" s="1"/>
  <c r="Y49" i="8"/>
  <c r="Y61" i="8" s="1"/>
  <c r="X49" i="8"/>
  <c r="W49" i="8"/>
  <c r="W54" i="4" s="1"/>
  <c r="V49" i="8"/>
  <c r="U49" i="8"/>
  <c r="T49" i="8"/>
  <c r="S49" i="8"/>
  <c r="R49" i="8"/>
  <c r="R54" i="4" s="1"/>
  <c r="Q49" i="8"/>
  <c r="P49" i="8"/>
  <c r="O49" i="8"/>
  <c r="O54" i="4" s="1"/>
  <c r="N49" i="8"/>
  <c r="N54" i="4" s="1"/>
  <c r="M49" i="8"/>
  <c r="L49" i="8"/>
  <c r="L54" i="4" s="1"/>
  <c r="K49" i="8"/>
  <c r="K54" i="4" s="1"/>
  <c r="J49" i="8"/>
  <c r="J54" i="4" s="1"/>
  <c r="I49" i="8"/>
  <c r="I61" i="8" s="1"/>
  <c r="H49" i="8"/>
  <c r="G49" i="8"/>
  <c r="G54" i="4" s="1"/>
  <c r="F49" i="8"/>
  <c r="E49" i="8"/>
  <c r="D49" i="8"/>
  <c r="C49" i="8"/>
  <c r="C54" i="4" s="1"/>
  <c r="B49" i="8"/>
  <c r="B47" i="8" s="1"/>
  <c r="B52" i="4" s="1"/>
  <c r="Y48" i="8"/>
  <c r="X48" i="8"/>
  <c r="W48" i="8"/>
  <c r="V48" i="8"/>
  <c r="U48" i="8"/>
  <c r="T48" i="8"/>
  <c r="S48" i="8"/>
  <c r="S66" i="8" s="1"/>
  <c r="R48" i="8"/>
  <c r="Q48" i="8"/>
  <c r="P48" i="8"/>
  <c r="P53" i="4" s="1"/>
  <c r="O48" i="8"/>
  <c r="N48" i="8"/>
  <c r="M48" i="8"/>
  <c r="L48" i="8"/>
  <c r="K48" i="8"/>
  <c r="J48" i="8"/>
  <c r="I48" i="8"/>
  <c r="I60" i="8" s="1"/>
  <c r="H48" i="8"/>
  <c r="H53" i="4" s="1"/>
  <c r="G48" i="8"/>
  <c r="F48" i="8"/>
  <c r="E48" i="8"/>
  <c r="D48" i="8"/>
  <c r="C48" i="8"/>
  <c r="B4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2" i="8"/>
  <c r="X22" i="8"/>
  <c r="W22" i="8"/>
  <c r="V22" i="8"/>
  <c r="U22" i="8"/>
  <c r="U20" i="8" s="1"/>
  <c r="T22" i="8"/>
  <c r="S22" i="8"/>
  <c r="S20" i="8" s="1"/>
  <c r="R22" i="8"/>
  <c r="Q22" i="8"/>
  <c r="P22" i="8"/>
  <c r="O22" i="8"/>
  <c r="N22" i="8"/>
  <c r="M22" i="8"/>
  <c r="L22" i="8"/>
  <c r="K22" i="8"/>
  <c r="K20" i="8" s="1"/>
  <c r="J22" i="8"/>
  <c r="I22" i="8"/>
  <c r="H22" i="8"/>
  <c r="G22" i="8"/>
  <c r="F22" i="8"/>
  <c r="E22" i="8"/>
  <c r="D22" i="8"/>
  <c r="C22" i="8"/>
  <c r="B22" i="8"/>
  <c r="Y21" i="8"/>
  <c r="Y20" i="8" s="1"/>
  <c r="X21" i="8"/>
  <c r="X20" i="8" s="1"/>
  <c r="W21" i="8"/>
  <c r="W20" i="8" s="1"/>
  <c r="V21" i="8"/>
  <c r="V20" i="8" s="1"/>
  <c r="U21" i="8"/>
  <c r="T21" i="8"/>
  <c r="T20" i="8" s="1"/>
  <c r="S21" i="8"/>
  <c r="R21" i="8"/>
  <c r="R20" i="8" s="1"/>
  <c r="Q21" i="8"/>
  <c r="Q20" i="8" s="1"/>
  <c r="P21" i="8"/>
  <c r="P20" i="8" s="1"/>
  <c r="O21" i="8"/>
  <c r="O20" i="8" s="1"/>
  <c r="N21" i="8"/>
  <c r="N20" i="8" s="1"/>
  <c r="M21" i="8"/>
  <c r="M20" i="8" s="1"/>
  <c r="L21" i="8"/>
  <c r="L20" i="8" s="1"/>
  <c r="K21" i="8"/>
  <c r="J21" i="8"/>
  <c r="J20" i="8" s="1"/>
  <c r="I21" i="8"/>
  <c r="I20" i="8" s="1"/>
  <c r="H21" i="8"/>
  <c r="H20" i="8" s="1"/>
  <c r="G21" i="8"/>
  <c r="G20" i="8" s="1"/>
  <c r="F21" i="8"/>
  <c r="F20" i="8" s="1"/>
  <c r="E21" i="8"/>
  <c r="E20" i="8" s="1"/>
  <c r="D21" i="8"/>
  <c r="D20" i="8" s="1"/>
  <c r="C21" i="8"/>
  <c r="C20" i="8" s="1"/>
  <c r="B21" i="8"/>
  <c r="B20" i="8"/>
  <c r="Y19" i="8"/>
  <c r="X19" i="8"/>
  <c r="W19" i="8"/>
  <c r="W17" i="8" s="1"/>
  <c r="V19" i="8"/>
  <c r="U19" i="8"/>
  <c r="T19" i="8"/>
  <c r="S19" i="8"/>
  <c r="R19" i="8"/>
  <c r="Q19" i="8"/>
  <c r="P19" i="8"/>
  <c r="O19" i="8"/>
  <c r="O17" i="8" s="1"/>
  <c r="N19" i="8"/>
  <c r="M19" i="8"/>
  <c r="L19" i="8"/>
  <c r="K19" i="8"/>
  <c r="J19" i="8"/>
  <c r="J17" i="8" s="1"/>
  <c r="I19" i="8"/>
  <c r="H19" i="8"/>
  <c r="G19" i="8"/>
  <c r="G17" i="8" s="1"/>
  <c r="F19" i="8"/>
  <c r="E19" i="8"/>
  <c r="D19" i="8"/>
  <c r="C19" i="8"/>
  <c r="Y18" i="8"/>
  <c r="X18" i="8"/>
  <c r="X17" i="8" s="1"/>
  <c r="W18" i="8"/>
  <c r="V18" i="8"/>
  <c r="V17" i="8" s="1"/>
  <c r="U18" i="8"/>
  <c r="U17" i="8" s="1"/>
  <c r="T18" i="8"/>
  <c r="T17" i="8" s="1"/>
  <c r="S18" i="8"/>
  <c r="S17" i="8" s="1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C17" i="8" s="1"/>
  <c r="P17" i="8"/>
  <c r="M17" i="8"/>
  <c r="L17" i="8"/>
  <c r="H17" i="8"/>
  <c r="E17" i="8"/>
  <c r="D17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Y7" i="8"/>
  <c r="Y62" i="8" s="1"/>
  <c r="X7" i="8"/>
  <c r="X62" i="8" s="1"/>
  <c r="W7" i="8"/>
  <c r="V7" i="8"/>
  <c r="V62" i="8" s="1"/>
  <c r="U7" i="8"/>
  <c r="U62" i="8" s="1"/>
  <c r="T7" i="8"/>
  <c r="T62" i="8" s="1"/>
  <c r="S7" i="8"/>
  <c r="S62" i="8" s="1"/>
  <c r="R7" i="8"/>
  <c r="R62" i="8" s="1"/>
  <c r="Q7" i="8"/>
  <c r="Q62" i="8" s="1"/>
  <c r="P7" i="8"/>
  <c r="P62" i="8" s="1"/>
  <c r="O7" i="8"/>
  <c r="N7" i="8"/>
  <c r="N62" i="8" s="1"/>
  <c r="M7" i="8"/>
  <c r="M62" i="8" s="1"/>
  <c r="L7" i="8"/>
  <c r="L62" i="8" s="1"/>
  <c r="K7" i="8"/>
  <c r="K62" i="8" s="1"/>
  <c r="J7" i="8"/>
  <c r="J62" i="8" s="1"/>
  <c r="I7" i="8"/>
  <c r="H7" i="8"/>
  <c r="H62" i="8" s="1"/>
  <c r="G7" i="8"/>
  <c r="F7" i="8"/>
  <c r="F62" i="8" s="1"/>
  <c r="E7" i="8"/>
  <c r="E62" i="8" s="1"/>
  <c r="D7" i="8"/>
  <c r="D62" i="8" s="1"/>
  <c r="C7" i="8"/>
  <c r="C62" i="8" s="1"/>
  <c r="B7" i="8"/>
  <c r="B62" i="8" s="1"/>
  <c r="Y3" i="8"/>
  <c r="X3" i="8"/>
  <c r="W3" i="8"/>
  <c r="V3" i="8"/>
  <c r="U3" i="8"/>
  <c r="T3" i="8"/>
  <c r="S3" i="8"/>
  <c r="S4" i="4" s="1"/>
  <c r="R3" i="8"/>
  <c r="R4" i="4" s="1"/>
  <c r="Q3" i="8"/>
  <c r="Q4" i="4" s="1"/>
  <c r="P3" i="8"/>
  <c r="P4" i="4" s="1"/>
  <c r="O3" i="8"/>
  <c r="O4" i="4" s="1"/>
  <c r="N3" i="8"/>
  <c r="N4" i="4" s="1"/>
  <c r="M3" i="8"/>
  <c r="L3" i="8"/>
  <c r="K3" i="8"/>
  <c r="J3" i="8"/>
  <c r="I3" i="8"/>
  <c r="I4" i="4" s="1"/>
  <c r="H3" i="8"/>
  <c r="G3" i="8"/>
  <c r="F3" i="8"/>
  <c r="E3" i="8"/>
  <c r="D3" i="8"/>
  <c r="C3" i="8"/>
  <c r="B3" i="8"/>
  <c r="A54" i="7"/>
  <c r="A53" i="7"/>
  <c r="V48" i="7"/>
  <c r="A47" i="7"/>
  <c r="Y42" i="7"/>
  <c r="X42" i="7"/>
  <c r="V42" i="7"/>
  <c r="U42" i="7"/>
  <c r="S42" i="7"/>
  <c r="R42" i="7"/>
  <c r="Q42" i="7"/>
  <c r="P42" i="7"/>
  <c r="O42" i="7"/>
  <c r="N42" i="7"/>
  <c r="G42" i="7"/>
  <c r="D42" i="7"/>
  <c r="C42" i="7"/>
  <c r="B42" i="7"/>
  <c r="X41" i="7"/>
  <c r="W41" i="7"/>
  <c r="V41" i="7"/>
  <c r="U41" i="7"/>
  <c r="T41" i="7"/>
  <c r="S41" i="7"/>
  <c r="R41" i="7"/>
  <c r="K41" i="7"/>
  <c r="J41" i="7"/>
  <c r="H41" i="7"/>
  <c r="G41" i="7"/>
  <c r="F41" i="7"/>
  <c r="E41" i="7"/>
  <c r="Y40" i="7"/>
  <c r="X40" i="7"/>
  <c r="W40" i="7"/>
  <c r="V40" i="7"/>
  <c r="T40" i="7"/>
  <c r="R40" i="7"/>
  <c r="Q40" i="7"/>
  <c r="P40" i="7"/>
  <c r="O40" i="7"/>
  <c r="M40" i="7"/>
  <c r="L40" i="7"/>
  <c r="K40" i="7"/>
  <c r="J40" i="7"/>
  <c r="H40" i="7"/>
  <c r="H39" i="7"/>
  <c r="G39" i="7"/>
  <c r="F39" i="7"/>
  <c r="E39" i="7"/>
  <c r="C39" i="7"/>
  <c r="S27" i="7"/>
  <c r="R27" i="7"/>
  <c r="Q27" i="7"/>
  <c r="P27" i="7"/>
  <c r="K27" i="7"/>
  <c r="Y27" i="7"/>
  <c r="X27" i="7"/>
  <c r="W27" i="7"/>
  <c r="V27" i="7"/>
  <c r="U27" i="7"/>
  <c r="T27" i="7"/>
  <c r="O27" i="7"/>
  <c r="N27" i="7"/>
  <c r="M27" i="7"/>
  <c r="L27" i="7"/>
  <c r="J27" i="7"/>
  <c r="I27" i="7"/>
  <c r="H27" i="7"/>
  <c r="G27" i="7"/>
  <c r="F27" i="7"/>
  <c r="E27" i="7"/>
  <c r="D27" i="7"/>
  <c r="C27" i="7"/>
  <c r="B27" i="7"/>
  <c r="I16" i="7"/>
  <c r="H16" i="7"/>
  <c r="C16" i="7"/>
  <c r="B16" i="7"/>
  <c r="Y16" i="7"/>
  <c r="X16" i="7"/>
  <c r="S16" i="7"/>
  <c r="J16" i="7"/>
  <c r="G16" i="7"/>
  <c r="F16" i="7"/>
  <c r="E16" i="7"/>
  <c r="D16" i="7"/>
  <c r="W16" i="7"/>
  <c r="V16" i="7"/>
  <c r="U16" i="7"/>
  <c r="T16" i="7"/>
  <c r="R16" i="7"/>
  <c r="Q16" i="7"/>
  <c r="P16" i="7"/>
  <c r="O16" i="7"/>
  <c r="N16" i="7"/>
  <c r="M16" i="7"/>
  <c r="L16" i="7"/>
  <c r="K16" i="7"/>
  <c r="N10" i="7"/>
  <c r="M10" i="7"/>
  <c r="L10" i="7"/>
  <c r="G10" i="7"/>
  <c r="F10" i="7"/>
  <c r="E10" i="7"/>
  <c r="D10" i="7"/>
  <c r="W10" i="7"/>
  <c r="K10" i="7"/>
  <c r="J10" i="7"/>
  <c r="I10" i="7"/>
  <c r="H10" i="7"/>
  <c r="C10" i="7"/>
  <c r="B10" i="7"/>
  <c r="Y10" i="7"/>
  <c r="X10" i="7"/>
  <c r="V10" i="7"/>
  <c r="U10" i="7"/>
  <c r="T10" i="7"/>
  <c r="S10" i="7"/>
  <c r="R10" i="7"/>
  <c r="Q10" i="7"/>
  <c r="P10" i="7"/>
  <c r="O10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Y48" i="7"/>
  <c r="X48" i="7"/>
  <c r="W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6"/>
  <c r="A47" i="6"/>
  <c r="A41" i="6"/>
  <c r="W27" i="6"/>
  <c r="U27" i="6"/>
  <c r="C27" i="6"/>
  <c r="B27" i="6"/>
  <c r="Y27" i="6"/>
  <c r="X27" i="6"/>
  <c r="V27" i="6"/>
  <c r="T27" i="6"/>
  <c r="S27" i="6"/>
  <c r="R27" i="6"/>
  <c r="Q27" i="6"/>
  <c r="L27" i="6"/>
  <c r="P27" i="6"/>
  <c r="O27" i="6"/>
  <c r="N27" i="6"/>
  <c r="M27" i="6"/>
  <c r="K27" i="6"/>
  <c r="J27" i="6"/>
  <c r="I27" i="6"/>
  <c r="H27" i="6"/>
  <c r="G27" i="6"/>
  <c r="F27" i="6"/>
  <c r="E27" i="6"/>
  <c r="D27" i="6"/>
  <c r="R16" i="6"/>
  <c r="Q16" i="6"/>
  <c r="P16" i="6"/>
  <c r="O16" i="6"/>
  <c r="N16" i="6"/>
  <c r="M16" i="6"/>
  <c r="H16" i="6"/>
  <c r="G16" i="6"/>
  <c r="F16" i="6"/>
  <c r="E16" i="6"/>
  <c r="X16" i="6"/>
  <c r="L16" i="6"/>
  <c r="K16" i="6"/>
  <c r="J16" i="6"/>
  <c r="I16" i="6"/>
  <c r="D16" i="6"/>
  <c r="C16" i="6"/>
  <c r="B16" i="6"/>
  <c r="Y16" i="6"/>
  <c r="W16" i="6"/>
  <c r="V16" i="6"/>
  <c r="U16" i="6"/>
  <c r="T16" i="6"/>
  <c r="S16" i="6"/>
  <c r="Y10" i="6"/>
  <c r="X10" i="6"/>
  <c r="W10" i="6"/>
  <c r="V10" i="6"/>
  <c r="U10" i="6"/>
  <c r="T10" i="6"/>
  <c r="S10" i="6"/>
  <c r="R10" i="6"/>
  <c r="Q10" i="6"/>
  <c r="K10" i="6"/>
  <c r="J10" i="6"/>
  <c r="I10" i="6"/>
  <c r="P10" i="6"/>
  <c r="O10" i="6"/>
  <c r="N10" i="6"/>
  <c r="M10" i="6"/>
  <c r="H10" i="6"/>
  <c r="G10" i="6"/>
  <c r="F10" i="6"/>
  <c r="E10" i="6"/>
  <c r="L10" i="6"/>
  <c r="D10" i="6"/>
  <c r="C10" i="6"/>
  <c r="B10" i="6"/>
  <c r="A48" i="5"/>
  <c r="A47" i="5"/>
  <c r="A41" i="5"/>
  <c r="U16" i="5"/>
  <c r="T16" i="5"/>
  <c r="S16" i="5"/>
  <c r="R16" i="5"/>
  <c r="Q16" i="5"/>
  <c r="P16" i="5"/>
  <c r="O16" i="5"/>
  <c r="N16" i="5"/>
  <c r="M16" i="5"/>
  <c r="L16" i="5"/>
  <c r="F16" i="5"/>
  <c r="E16" i="5"/>
  <c r="D16" i="5"/>
  <c r="W16" i="5"/>
  <c r="V16" i="5"/>
  <c r="K16" i="5"/>
  <c r="J16" i="5"/>
  <c r="I16" i="5"/>
  <c r="H16" i="5"/>
  <c r="G16" i="5"/>
  <c r="C16" i="5"/>
  <c r="B16" i="5"/>
  <c r="Y16" i="5"/>
  <c r="X16" i="5"/>
  <c r="Y10" i="5"/>
  <c r="X10" i="5"/>
  <c r="W10" i="5"/>
  <c r="V10" i="5"/>
  <c r="U10" i="5"/>
  <c r="T10" i="5"/>
  <c r="S10" i="5"/>
  <c r="R10" i="5"/>
  <c r="Q10" i="5"/>
  <c r="P10" i="5"/>
  <c r="I10" i="5"/>
  <c r="H10" i="5"/>
  <c r="O10" i="5"/>
  <c r="N10" i="5"/>
  <c r="M10" i="5"/>
  <c r="L10" i="5"/>
  <c r="K10" i="5"/>
  <c r="J10" i="5"/>
  <c r="G10" i="5"/>
  <c r="F10" i="5"/>
  <c r="E10" i="5"/>
  <c r="D10" i="5"/>
  <c r="C10" i="5"/>
  <c r="B10" i="5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Y179" i="4"/>
  <c r="X179" i="4"/>
  <c r="W179" i="4"/>
  <c r="V179" i="4"/>
  <c r="U179" i="4"/>
  <c r="T179" i="4"/>
  <c r="S179" i="4"/>
  <c r="R179" i="4"/>
  <c r="Q179" i="4"/>
  <c r="P179" i="4"/>
  <c r="O179" i="4"/>
  <c r="N179" i="4"/>
  <c r="M179" i="4"/>
  <c r="K179" i="4"/>
  <c r="J179" i="4"/>
  <c r="I179" i="4"/>
  <c r="H179" i="4"/>
  <c r="G179" i="4"/>
  <c r="F179" i="4"/>
  <c r="E179" i="4"/>
  <c r="D179" i="4"/>
  <c r="C179" i="4"/>
  <c r="B179" i="4"/>
  <c r="Y178" i="4"/>
  <c r="P178" i="4"/>
  <c r="O178" i="4"/>
  <c r="N178" i="4"/>
  <c r="M178" i="4"/>
  <c r="L178" i="4"/>
  <c r="K178" i="4"/>
  <c r="J178" i="4"/>
  <c r="H178" i="4"/>
  <c r="G178" i="4"/>
  <c r="F178" i="4"/>
  <c r="E178" i="4"/>
  <c r="D178" i="4"/>
  <c r="C178" i="4"/>
  <c r="B178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G177" i="4"/>
  <c r="F177" i="4"/>
  <c r="E177" i="4"/>
  <c r="D177" i="4"/>
  <c r="C177" i="4"/>
  <c r="B177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Y174" i="4"/>
  <c r="L174" i="4"/>
  <c r="K174" i="4"/>
  <c r="I174" i="4"/>
  <c r="H174" i="4"/>
  <c r="X173" i="4"/>
  <c r="V173" i="4"/>
  <c r="U173" i="4"/>
  <c r="H173" i="4"/>
  <c r="G173" i="4"/>
  <c r="F173" i="4"/>
  <c r="T172" i="4"/>
  <c r="R172" i="4"/>
  <c r="Q172" i="4"/>
  <c r="D172" i="4"/>
  <c r="C172" i="4"/>
  <c r="B172" i="4"/>
  <c r="D166" i="4"/>
  <c r="C166" i="4"/>
  <c r="B166" i="4"/>
  <c r="F165" i="4"/>
  <c r="S155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K124" i="4"/>
  <c r="J124" i="4"/>
  <c r="I124" i="4"/>
  <c r="H124" i="4"/>
  <c r="G124" i="4"/>
  <c r="E124" i="4"/>
  <c r="D124" i="4"/>
  <c r="C124" i="4"/>
  <c r="B124" i="4"/>
  <c r="Y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Y122" i="4"/>
  <c r="X122" i="4"/>
  <c r="W122" i="4"/>
  <c r="V122" i="4"/>
  <c r="U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Y119" i="4"/>
  <c r="X119" i="4"/>
  <c r="W119" i="4"/>
  <c r="T119" i="4"/>
  <c r="S119" i="4"/>
  <c r="R119" i="4"/>
  <c r="Q119" i="4"/>
  <c r="P119" i="4"/>
  <c r="O119" i="4"/>
  <c r="M119" i="4"/>
  <c r="L119" i="4"/>
  <c r="J119" i="4"/>
  <c r="I119" i="4"/>
  <c r="H119" i="4"/>
  <c r="G119" i="4"/>
  <c r="X118" i="4"/>
  <c r="W118" i="4"/>
  <c r="V118" i="4"/>
  <c r="U118" i="4"/>
  <c r="T118" i="4"/>
  <c r="S118" i="4"/>
  <c r="P118" i="4"/>
  <c r="N118" i="4"/>
  <c r="M118" i="4"/>
  <c r="L118" i="4"/>
  <c r="K118" i="4"/>
  <c r="I118" i="4"/>
  <c r="H118" i="4"/>
  <c r="G118" i="4"/>
  <c r="F118" i="4"/>
  <c r="E118" i="4"/>
  <c r="D118" i="4"/>
  <c r="C118" i="4"/>
  <c r="T117" i="4"/>
  <c r="S117" i="4"/>
  <c r="R117" i="4"/>
  <c r="Q117" i="4"/>
  <c r="P117" i="4"/>
  <c r="O117" i="4"/>
  <c r="L117" i="4"/>
  <c r="J117" i="4"/>
  <c r="I117" i="4"/>
  <c r="H117" i="4"/>
  <c r="G117" i="4"/>
  <c r="E117" i="4"/>
  <c r="D117" i="4"/>
  <c r="C117" i="4"/>
  <c r="B117" i="4"/>
  <c r="Q114" i="4"/>
  <c r="P114" i="4"/>
  <c r="K113" i="4"/>
  <c r="X111" i="4"/>
  <c r="W111" i="4"/>
  <c r="V111" i="4"/>
  <c r="U111" i="4"/>
  <c r="J111" i="4"/>
  <c r="I111" i="4"/>
  <c r="H111" i="4"/>
  <c r="G111" i="4"/>
  <c r="F111" i="4"/>
  <c r="E111" i="4"/>
  <c r="D111" i="4"/>
  <c r="C111" i="4"/>
  <c r="B111" i="4"/>
  <c r="I110" i="4"/>
  <c r="F110" i="4"/>
  <c r="S109" i="4"/>
  <c r="Q109" i="4"/>
  <c r="O109" i="4"/>
  <c r="W106" i="4"/>
  <c r="U106" i="4"/>
  <c r="T106" i="4"/>
  <c r="S106" i="4"/>
  <c r="O106" i="4"/>
  <c r="N106" i="4"/>
  <c r="M106" i="4"/>
  <c r="I106" i="4"/>
  <c r="H106" i="4"/>
  <c r="G106" i="4"/>
  <c r="F106" i="4"/>
  <c r="E106" i="4"/>
  <c r="D106" i="4"/>
  <c r="C106" i="4"/>
  <c r="B106" i="4"/>
  <c r="Y105" i="4"/>
  <c r="Y103" i="4"/>
  <c r="X103" i="4"/>
  <c r="W103" i="4"/>
  <c r="V103" i="4"/>
  <c r="S103" i="4"/>
  <c r="R103" i="4"/>
  <c r="Q103" i="4"/>
  <c r="L103" i="4"/>
  <c r="C103" i="4"/>
  <c r="S100" i="4"/>
  <c r="Y95" i="4"/>
  <c r="X95" i="4"/>
  <c r="W95" i="4"/>
  <c r="V95" i="4"/>
  <c r="V94" i="4" s="1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I94" i="4" s="1"/>
  <c r="H95" i="4"/>
  <c r="H94" i="4" s="1"/>
  <c r="G95" i="4"/>
  <c r="F95" i="4"/>
  <c r="E95" i="4"/>
  <c r="D95" i="4"/>
  <c r="C95" i="4"/>
  <c r="B95" i="4"/>
  <c r="N88" i="4"/>
  <c r="M88" i="4"/>
  <c r="L88" i="4"/>
  <c r="K88" i="4"/>
  <c r="Y94" i="4"/>
  <c r="X94" i="4"/>
  <c r="W94" i="4"/>
  <c r="U94" i="4"/>
  <c r="T94" i="4"/>
  <c r="S94" i="4"/>
  <c r="R94" i="4"/>
  <c r="Q94" i="4"/>
  <c r="P94" i="4"/>
  <c r="O94" i="4"/>
  <c r="N94" i="4"/>
  <c r="M94" i="4"/>
  <c r="L94" i="4"/>
  <c r="K94" i="4"/>
  <c r="J94" i="4"/>
  <c r="G94" i="4"/>
  <c r="F94" i="4"/>
  <c r="E94" i="4"/>
  <c r="D94" i="4"/>
  <c r="C94" i="4"/>
  <c r="B94" i="4"/>
  <c r="Y78" i="4"/>
  <c r="X78" i="4"/>
  <c r="X151" i="4" s="1"/>
  <c r="W78" i="4"/>
  <c r="V78" i="4"/>
  <c r="U78" i="4"/>
  <c r="T78" i="4"/>
  <c r="S78" i="4"/>
  <c r="R78" i="4"/>
  <c r="Q78" i="4"/>
  <c r="P78" i="4"/>
  <c r="P151" i="4" s="1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Y77" i="4"/>
  <c r="X77" i="4"/>
  <c r="W77" i="4"/>
  <c r="V77" i="4"/>
  <c r="U77" i="4"/>
  <c r="T77" i="4"/>
  <c r="S77" i="4"/>
  <c r="R77" i="4"/>
  <c r="Q77" i="4"/>
  <c r="P77" i="4"/>
  <c r="P150" i="4" s="1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H149" i="4" s="1"/>
  <c r="G76" i="4"/>
  <c r="F76" i="4"/>
  <c r="E76" i="4"/>
  <c r="D76" i="4"/>
  <c r="C76" i="4"/>
  <c r="B76" i="4"/>
  <c r="Y75" i="4"/>
  <c r="X75" i="4"/>
  <c r="X148" i="4" s="1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Y74" i="4"/>
  <c r="X74" i="4"/>
  <c r="W74" i="4"/>
  <c r="V74" i="4"/>
  <c r="U74" i="4"/>
  <c r="T74" i="4"/>
  <c r="S74" i="4"/>
  <c r="R74" i="4"/>
  <c r="Q74" i="4"/>
  <c r="P74" i="4"/>
  <c r="P147" i="4" s="1"/>
  <c r="O74" i="4"/>
  <c r="N74" i="4"/>
  <c r="M74" i="4"/>
  <c r="L74" i="4"/>
  <c r="K74" i="4"/>
  <c r="J74" i="4"/>
  <c r="I74" i="4"/>
  <c r="H74" i="4"/>
  <c r="H147" i="4" s="1"/>
  <c r="G74" i="4"/>
  <c r="F74" i="4"/>
  <c r="E74" i="4"/>
  <c r="D74" i="4"/>
  <c r="C74" i="4"/>
  <c r="B74" i="4"/>
  <c r="Y73" i="4"/>
  <c r="X73" i="4"/>
  <c r="W73" i="4"/>
  <c r="V73" i="4"/>
  <c r="U73" i="4"/>
  <c r="T73" i="4"/>
  <c r="S73" i="4"/>
  <c r="R73" i="4"/>
  <c r="Q73" i="4"/>
  <c r="P73" i="4"/>
  <c r="P146" i="4" s="1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Y72" i="4"/>
  <c r="X72" i="4"/>
  <c r="W72" i="4"/>
  <c r="V72" i="4"/>
  <c r="U72" i="4"/>
  <c r="S72" i="4"/>
  <c r="M72" i="4"/>
  <c r="L72" i="4"/>
  <c r="K72" i="4"/>
  <c r="J72" i="4"/>
  <c r="I72" i="4"/>
  <c r="H72" i="4"/>
  <c r="H145" i="4" s="1"/>
  <c r="G72" i="4"/>
  <c r="F72" i="4"/>
  <c r="D72" i="4"/>
  <c r="C72" i="4"/>
  <c r="B72" i="4"/>
  <c r="Y71" i="4"/>
  <c r="X71" i="4"/>
  <c r="W71" i="4"/>
  <c r="V71" i="4"/>
  <c r="U71" i="4"/>
  <c r="T71" i="4"/>
  <c r="S71" i="4"/>
  <c r="R71" i="4"/>
  <c r="Q71" i="4"/>
  <c r="O71" i="4"/>
  <c r="I71" i="4"/>
  <c r="H71" i="4"/>
  <c r="G71" i="4"/>
  <c r="F71" i="4"/>
  <c r="E71" i="4"/>
  <c r="D71" i="4"/>
  <c r="C71" i="4"/>
  <c r="B71" i="4"/>
  <c r="X70" i="4"/>
  <c r="W70" i="4"/>
  <c r="V70" i="4"/>
  <c r="U70" i="4"/>
  <c r="T70" i="4"/>
  <c r="S70" i="4"/>
  <c r="R70" i="4"/>
  <c r="Q70" i="4"/>
  <c r="P70" i="4"/>
  <c r="O70" i="4"/>
  <c r="N70" i="4"/>
  <c r="M70" i="4"/>
  <c r="K70" i="4"/>
  <c r="E70" i="4"/>
  <c r="D70" i="4"/>
  <c r="C70" i="4"/>
  <c r="B70" i="4"/>
  <c r="Y68" i="4"/>
  <c r="X68" i="4"/>
  <c r="X141" i="4" s="1"/>
  <c r="W68" i="4"/>
  <c r="T68" i="4"/>
  <c r="S68" i="4"/>
  <c r="R68" i="4"/>
  <c r="Q68" i="4"/>
  <c r="P68" i="4"/>
  <c r="O68" i="4"/>
  <c r="N68" i="4"/>
  <c r="M68" i="4"/>
  <c r="K68" i="4"/>
  <c r="J68" i="4"/>
  <c r="I68" i="4"/>
  <c r="H68" i="4"/>
  <c r="G68" i="4"/>
  <c r="F68" i="4"/>
  <c r="E68" i="4"/>
  <c r="D68" i="4"/>
  <c r="C68" i="4"/>
  <c r="B68" i="4"/>
  <c r="X67" i="4"/>
  <c r="X140" i="4" s="1"/>
  <c r="W67" i="4"/>
  <c r="V67" i="4"/>
  <c r="U67" i="4"/>
  <c r="T67" i="4"/>
  <c r="S67" i="4"/>
  <c r="R67" i="4"/>
  <c r="P67" i="4"/>
  <c r="O67" i="4"/>
  <c r="N67" i="4"/>
  <c r="M67" i="4"/>
  <c r="L67" i="4"/>
  <c r="K67" i="4"/>
  <c r="J67" i="4"/>
  <c r="I67" i="4"/>
  <c r="G67" i="4"/>
  <c r="F67" i="4"/>
  <c r="E67" i="4"/>
  <c r="D67" i="4"/>
  <c r="C67" i="4"/>
  <c r="B67" i="4"/>
  <c r="Y66" i="4"/>
  <c r="X66" i="4"/>
  <c r="W66" i="4"/>
  <c r="V66" i="4"/>
  <c r="T66" i="4"/>
  <c r="S66" i="4"/>
  <c r="R66" i="4"/>
  <c r="Q66" i="4"/>
  <c r="Q139" i="4" s="1"/>
  <c r="P66" i="4"/>
  <c r="P139" i="4" s="1"/>
  <c r="O66" i="4"/>
  <c r="L66" i="4"/>
  <c r="K66" i="4"/>
  <c r="J66" i="4"/>
  <c r="I66" i="4"/>
  <c r="H66" i="4"/>
  <c r="F66" i="4"/>
  <c r="E66" i="4"/>
  <c r="C66" i="4"/>
  <c r="B66" i="4"/>
  <c r="S65" i="4"/>
  <c r="T64" i="4"/>
  <c r="S64" i="4"/>
  <c r="R64" i="4"/>
  <c r="E64" i="4"/>
  <c r="E137" i="4" s="1"/>
  <c r="D64" i="4"/>
  <c r="C64" i="4"/>
  <c r="B64" i="4"/>
  <c r="Y63" i="4"/>
  <c r="Y136" i="4" s="1"/>
  <c r="X63" i="4"/>
  <c r="X136" i="4" s="1"/>
  <c r="W63" i="4"/>
  <c r="P63" i="4"/>
  <c r="P136" i="4" s="1"/>
  <c r="O63" i="4"/>
  <c r="N63" i="4"/>
  <c r="N136" i="4" s="1"/>
  <c r="I63" i="4"/>
  <c r="H63" i="4"/>
  <c r="X60" i="4"/>
  <c r="W60" i="4"/>
  <c r="P60" i="4"/>
  <c r="O60" i="4"/>
  <c r="N60" i="4"/>
  <c r="M60" i="4"/>
  <c r="L60" i="4"/>
  <c r="K60" i="4"/>
  <c r="J60" i="4"/>
  <c r="I60" i="4"/>
  <c r="F60" i="4"/>
  <c r="E60" i="4"/>
  <c r="E133" i="4" s="1"/>
  <c r="C60" i="4"/>
  <c r="B60" i="4"/>
  <c r="Y59" i="4"/>
  <c r="X59" i="4"/>
  <c r="T59" i="4"/>
  <c r="S59" i="4"/>
  <c r="R59" i="4"/>
  <c r="Q59" i="4"/>
  <c r="O59" i="4"/>
  <c r="N59" i="4"/>
  <c r="M59" i="4"/>
  <c r="L59" i="4"/>
  <c r="K59" i="4"/>
  <c r="J59" i="4"/>
  <c r="I59" i="4"/>
  <c r="H59" i="4"/>
  <c r="G59" i="4"/>
  <c r="F59" i="4"/>
  <c r="E59" i="4"/>
  <c r="C59" i="4"/>
  <c r="B59" i="4"/>
  <c r="Y58" i="4"/>
  <c r="X58" i="4"/>
  <c r="W58" i="4"/>
  <c r="U58" i="4"/>
  <c r="T58" i="4"/>
  <c r="J58" i="4"/>
  <c r="I58" i="4"/>
  <c r="H58" i="4"/>
  <c r="G58" i="4"/>
  <c r="F58" i="4"/>
  <c r="E58" i="4"/>
  <c r="D58" i="4"/>
  <c r="C58" i="4"/>
  <c r="B58" i="4"/>
  <c r="Y57" i="4"/>
  <c r="Y56" i="4"/>
  <c r="X56" i="4"/>
  <c r="W56" i="4"/>
  <c r="N56" i="4"/>
  <c r="M56" i="4"/>
  <c r="L56" i="4"/>
  <c r="H56" i="4"/>
  <c r="H131" i="4" s="1"/>
  <c r="G56" i="4"/>
  <c r="F56" i="4"/>
  <c r="F131" i="4" s="1"/>
  <c r="E56" i="4"/>
  <c r="C56" i="4"/>
  <c r="C131" i="4" s="1"/>
  <c r="B56" i="4"/>
  <c r="B131" i="4" s="1"/>
  <c r="Y54" i="4"/>
  <c r="X53" i="4"/>
  <c r="W53" i="4"/>
  <c r="V53" i="4"/>
  <c r="U53" i="4"/>
  <c r="B53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21" i="4"/>
  <c r="X21" i="4"/>
  <c r="X146" i="4" s="1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H144" i="4" s="1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Y17" i="4"/>
  <c r="X17" i="4"/>
  <c r="W17" i="4"/>
  <c r="V17" i="4"/>
  <c r="U17" i="4"/>
  <c r="P17" i="4"/>
  <c r="O17" i="4"/>
  <c r="N17" i="4"/>
  <c r="M17" i="4"/>
  <c r="L17" i="4"/>
  <c r="K17" i="4"/>
  <c r="J17" i="4"/>
  <c r="I17" i="4"/>
  <c r="G17" i="4"/>
  <c r="B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Y13" i="4"/>
  <c r="X13" i="4"/>
  <c r="W13" i="4"/>
  <c r="V13" i="4"/>
  <c r="U13" i="4"/>
  <c r="T13" i="4"/>
  <c r="S13" i="4"/>
  <c r="R13" i="4"/>
  <c r="Q13" i="4"/>
  <c r="P13" i="4"/>
  <c r="O13" i="4"/>
  <c r="N13" i="4"/>
  <c r="L13" i="4"/>
  <c r="K13" i="4"/>
  <c r="J13" i="4"/>
  <c r="I13" i="4"/>
  <c r="H13" i="4"/>
  <c r="G13" i="4"/>
  <c r="F13" i="4"/>
  <c r="E13" i="4"/>
  <c r="D13" i="4"/>
  <c r="C13" i="4"/>
  <c r="B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S9" i="4"/>
  <c r="R9" i="4"/>
  <c r="Q9" i="4"/>
  <c r="P9" i="4"/>
  <c r="F9" i="4"/>
  <c r="E9" i="4"/>
  <c r="D9" i="4"/>
  <c r="B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J7" i="4"/>
  <c r="I7" i="4"/>
  <c r="H7" i="4"/>
  <c r="G7" i="4"/>
  <c r="F7" i="4"/>
  <c r="E7" i="4"/>
  <c r="D7" i="4"/>
  <c r="C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X5" i="4"/>
  <c r="W5" i="4"/>
  <c r="V5" i="4"/>
  <c r="U5" i="4"/>
  <c r="T5" i="4"/>
  <c r="P5" i="4"/>
  <c r="O5" i="4"/>
  <c r="N5" i="4"/>
  <c r="M5" i="4"/>
  <c r="L5" i="4"/>
  <c r="J5" i="4"/>
  <c r="H5" i="4"/>
  <c r="G5" i="4"/>
  <c r="F5" i="4"/>
  <c r="E5" i="4"/>
  <c r="D5" i="4"/>
  <c r="C5" i="4"/>
  <c r="Y4" i="4"/>
  <c r="X4" i="4"/>
  <c r="W4" i="4"/>
  <c r="V4" i="4"/>
  <c r="U4" i="4"/>
  <c r="T4" i="4"/>
  <c r="H4" i="4"/>
  <c r="G4" i="4"/>
  <c r="F4" i="4"/>
  <c r="E4" i="4"/>
  <c r="D4" i="4"/>
  <c r="C4" i="4"/>
  <c r="B4" i="4"/>
  <c r="G3" i="4"/>
  <c r="B15" i="2"/>
  <c r="B19" i="2"/>
  <c r="B44" i="2"/>
  <c r="B40" i="2"/>
  <c r="B11" i="2"/>
  <c r="B10" i="2"/>
  <c r="B39" i="2"/>
  <c r="B8" i="2"/>
  <c r="B21" i="2"/>
  <c r="B28" i="2"/>
  <c r="B58" i="2"/>
  <c r="B20" i="2"/>
  <c r="B45" i="2"/>
  <c r="B51" i="2"/>
  <c r="B53" i="2"/>
  <c r="B34" i="2"/>
  <c r="B9" i="2"/>
  <c r="B38" i="2"/>
  <c r="B25" i="2"/>
  <c r="B24" i="2"/>
  <c r="B60" i="2"/>
  <c r="B36" i="2"/>
  <c r="B4" i="2"/>
  <c r="B61" i="2"/>
  <c r="B54" i="2"/>
  <c r="B18" i="2"/>
  <c r="B43" i="2"/>
  <c r="B5" i="2"/>
  <c r="B16" i="2"/>
  <c r="B49" i="2"/>
  <c r="B14" i="2"/>
  <c r="B23" i="2"/>
  <c r="B35" i="2"/>
  <c r="B41" i="2"/>
  <c r="B6" i="2"/>
  <c r="B59" i="2"/>
  <c r="B56" i="2"/>
  <c r="B50" i="2"/>
  <c r="B46" i="2"/>
  <c r="B33" i="2"/>
  <c r="B29" i="2"/>
  <c r="B30" i="2"/>
  <c r="B31" i="2"/>
  <c r="B55" i="2"/>
  <c r="B26" i="2"/>
  <c r="B13" i="2"/>
  <c r="B48" i="2"/>
  <c r="V103" i="50" l="1"/>
  <c r="B105" i="50"/>
  <c r="B104" i="51"/>
  <c r="F105" i="51"/>
  <c r="W103" i="50"/>
  <c r="C105" i="50"/>
  <c r="C104" i="51"/>
  <c r="G105" i="51"/>
  <c r="X103" i="50"/>
  <c r="D105" i="50"/>
  <c r="D104" i="51"/>
  <c r="H105" i="51"/>
  <c r="Y103" i="50"/>
  <c r="E105" i="50"/>
  <c r="E104" i="51"/>
  <c r="I105" i="51"/>
  <c r="B104" i="50"/>
  <c r="F105" i="50"/>
  <c r="B103" i="51"/>
  <c r="F104" i="51"/>
  <c r="J105" i="51"/>
  <c r="C104" i="50"/>
  <c r="G105" i="50"/>
  <c r="C103" i="51"/>
  <c r="G104" i="51"/>
  <c r="K105" i="51"/>
  <c r="D104" i="50"/>
  <c r="H105" i="50"/>
  <c r="D103" i="51"/>
  <c r="H104" i="51"/>
  <c r="L105" i="51"/>
  <c r="E104" i="50"/>
  <c r="I105" i="50"/>
  <c r="E103" i="51"/>
  <c r="I104" i="51"/>
  <c r="M105" i="51"/>
  <c r="B103" i="50"/>
  <c r="F104" i="50"/>
  <c r="J105" i="50"/>
  <c r="F103" i="51"/>
  <c r="J104" i="51"/>
  <c r="N105" i="51"/>
  <c r="C103" i="50"/>
  <c r="G104" i="50"/>
  <c r="K105" i="50"/>
  <c r="G103" i="51"/>
  <c r="K104" i="51"/>
  <c r="O105" i="51"/>
  <c r="D103" i="50"/>
  <c r="H104" i="50"/>
  <c r="L105" i="50"/>
  <c r="H103" i="51"/>
  <c r="L104" i="51"/>
  <c r="P105" i="51"/>
  <c r="E103" i="50"/>
  <c r="I104" i="50"/>
  <c r="M105" i="50"/>
  <c r="I103" i="51"/>
  <c r="M104" i="51"/>
  <c r="Q105" i="51"/>
  <c r="F103" i="50"/>
  <c r="J104" i="50"/>
  <c r="N105" i="50"/>
  <c r="J103" i="51"/>
  <c r="N104" i="51"/>
  <c r="R105" i="51"/>
  <c r="G103" i="50"/>
  <c r="K104" i="50"/>
  <c r="O105" i="50"/>
  <c r="K103" i="51"/>
  <c r="O104" i="51"/>
  <c r="S105" i="51"/>
  <c r="H103" i="50"/>
  <c r="L104" i="50"/>
  <c r="P105" i="50"/>
  <c r="L103" i="51"/>
  <c r="P104" i="51"/>
  <c r="T105" i="51"/>
  <c r="I103" i="50"/>
  <c r="M104" i="50"/>
  <c r="Q105" i="50"/>
  <c r="M103" i="51"/>
  <c r="Q104" i="51"/>
  <c r="U105" i="51"/>
  <c r="J103" i="50"/>
  <c r="N104" i="50"/>
  <c r="R105" i="50"/>
  <c r="N103" i="51"/>
  <c r="R104" i="51"/>
  <c r="V105" i="51"/>
  <c r="K103" i="50"/>
  <c r="O104" i="50"/>
  <c r="S105" i="50"/>
  <c r="O103" i="51"/>
  <c r="S104" i="51"/>
  <c r="W105" i="51"/>
  <c r="L103" i="50"/>
  <c r="P104" i="50"/>
  <c r="T105" i="50"/>
  <c r="P103" i="51"/>
  <c r="T104" i="51"/>
  <c r="X105" i="51"/>
  <c r="M103" i="50"/>
  <c r="Q104" i="50"/>
  <c r="U105" i="50"/>
  <c r="Q103" i="51"/>
  <c r="U104" i="51"/>
  <c r="Y105" i="51"/>
  <c r="N103" i="50"/>
  <c r="R104" i="50"/>
  <c r="V105" i="50"/>
  <c r="R103" i="51"/>
  <c r="V104" i="51"/>
  <c r="O103" i="50"/>
  <c r="S104" i="50"/>
  <c r="W105" i="50"/>
  <c r="S103" i="51"/>
  <c r="W104" i="51"/>
  <c r="P103" i="50"/>
  <c r="T104" i="50"/>
  <c r="X105" i="50"/>
  <c r="T103" i="51"/>
  <c r="X104" i="51"/>
  <c r="Q103" i="50"/>
  <c r="U104" i="50"/>
  <c r="Y105" i="50"/>
  <c r="U103" i="51"/>
  <c r="Y104" i="51"/>
  <c r="R103" i="50"/>
  <c r="V104" i="50"/>
  <c r="V103" i="51"/>
  <c r="B105" i="51"/>
  <c r="S103" i="50"/>
  <c r="W104" i="50"/>
  <c r="W103" i="51"/>
  <c r="C105" i="51"/>
  <c r="T103" i="50"/>
  <c r="X104" i="50"/>
  <c r="X103" i="51"/>
  <c r="D105" i="51"/>
  <c r="U103" i="50"/>
  <c r="Y104" i="50"/>
  <c r="Y103" i="51"/>
  <c r="E105" i="51"/>
  <c r="B96" i="49"/>
  <c r="C96" i="49"/>
  <c r="D96" i="49"/>
  <c r="E96" i="49"/>
  <c r="F96" i="49"/>
  <c r="G96" i="49"/>
  <c r="H96" i="49"/>
  <c r="I96" i="49"/>
  <c r="J96" i="49"/>
  <c r="K96" i="49"/>
  <c r="H151" i="4"/>
  <c r="L96" i="49"/>
  <c r="M96" i="49"/>
  <c r="N96" i="49"/>
  <c r="O96" i="49"/>
  <c r="P96" i="49"/>
  <c r="Q96" i="49"/>
  <c r="R96" i="49"/>
  <c r="S96" i="49"/>
  <c r="T96" i="49"/>
  <c r="U96" i="49"/>
  <c r="L124" i="4"/>
  <c r="V69" i="45"/>
  <c r="F77" i="47"/>
  <c r="G77" i="47"/>
  <c r="X69" i="45"/>
  <c r="B77" i="46"/>
  <c r="C77" i="46"/>
  <c r="E77" i="46"/>
  <c r="M77" i="47"/>
  <c r="F77" i="46"/>
  <c r="N77" i="47"/>
  <c r="C69" i="45"/>
  <c r="G77" i="46"/>
  <c r="O77" i="47"/>
  <c r="P77" i="47"/>
  <c r="Q77" i="47"/>
  <c r="F69" i="45"/>
  <c r="R77" i="47"/>
  <c r="S77" i="47"/>
  <c r="T77" i="47"/>
  <c r="M77" i="46"/>
  <c r="U77" i="47"/>
  <c r="N77" i="46"/>
  <c r="V77" i="47"/>
  <c r="O77" i="46"/>
  <c r="W77" i="47"/>
  <c r="P77" i="46"/>
  <c r="X77" i="47"/>
  <c r="Q77" i="46"/>
  <c r="Y77" i="47"/>
  <c r="R77" i="46"/>
  <c r="S77" i="46"/>
  <c r="T77" i="46"/>
  <c r="U77" i="46"/>
  <c r="B77" i="47"/>
  <c r="C77" i="47"/>
  <c r="W69" i="45"/>
  <c r="Y69" i="45"/>
  <c r="X150" i="4"/>
  <c r="B69" i="45"/>
  <c r="E69" i="45"/>
  <c r="G69" i="45"/>
  <c r="H69" i="45"/>
  <c r="F124" i="4"/>
  <c r="I69" i="45"/>
  <c r="J69" i="45"/>
  <c r="K69" i="45"/>
  <c r="H150" i="4"/>
  <c r="M69" i="45"/>
  <c r="N69" i="45"/>
  <c r="O69" i="45"/>
  <c r="P69" i="45"/>
  <c r="Q69" i="45"/>
  <c r="R69" i="45"/>
  <c r="S69" i="45"/>
  <c r="T69" i="45"/>
  <c r="I81" i="41"/>
  <c r="P90" i="42"/>
  <c r="S90" i="42"/>
  <c r="T90" i="42"/>
  <c r="B90" i="43"/>
  <c r="P81" i="41"/>
  <c r="U90" i="42"/>
  <c r="G90" i="42"/>
  <c r="C90" i="43"/>
  <c r="V90" i="42"/>
  <c r="O90" i="42"/>
  <c r="D90" i="43"/>
  <c r="W90" i="42"/>
  <c r="E90" i="43"/>
  <c r="H72" i="41"/>
  <c r="P72" i="41"/>
  <c r="G90" i="43"/>
  <c r="I90" i="43"/>
  <c r="J90" i="43"/>
  <c r="X81" i="41"/>
  <c r="K90" i="43"/>
  <c r="L90" i="43"/>
  <c r="C90" i="42"/>
  <c r="M90" i="43"/>
  <c r="D90" i="42"/>
  <c r="E90" i="42"/>
  <c r="O90" i="43"/>
  <c r="F90" i="42"/>
  <c r="Q90" i="43"/>
  <c r="H90" i="42"/>
  <c r="R90" i="43"/>
  <c r="S90" i="43"/>
  <c r="E81" i="41"/>
  <c r="K90" i="42"/>
  <c r="U90" i="43"/>
  <c r="F90" i="43"/>
  <c r="F81" i="41"/>
  <c r="L90" i="42"/>
  <c r="N90" i="43"/>
  <c r="M90" i="42"/>
  <c r="W90" i="43"/>
  <c r="V90" i="43"/>
  <c r="N90" i="42"/>
  <c r="K81" i="41"/>
  <c r="L81" i="41"/>
  <c r="M81" i="41"/>
  <c r="N81" i="41"/>
  <c r="O81" i="41"/>
  <c r="Q81" i="41"/>
  <c r="S81" i="41"/>
  <c r="T81" i="41"/>
  <c r="X149" i="4"/>
  <c r="Q123" i="4"/>
  <c r="U81" i="41"/>
  <c r="R123" i="4"/>
  <c r="V81" i="41"/>
  <c r="S123" i="4"/>
  <c r="W81" i="41"/>
  <c r="T123" i="4"/>
  <c r="Y81" i="41"/>
  <c r="P149" i="4"/>
  <c r="V123" i="4"/>
  <c r="W123" i="4"/>
  <c r="H81" i="41"/>
  <c r="X123" i="4"/>
  <c r="U123" i="4"/>
  <c r="T79" i="39"/>
  <c r="T122" i="4"/>
  <c r="D51" i="39"/>
  <c r="D78" i="39"/>
  <c r="L80" i="39"/>
  <c r="L51" i="39"/>
  <c r="T51" i="39"/>
  <c r="X51" i="38"/>
  <c r="H51" i="38"/>
  <c r="P51" i="38"/>
  <c r="C60" i="37"/>
  <c r="C57" i="37"/>
  <c r="D60" i="37"/>
  <c r="I79" i="39"/>
  <c r="D57" i="37"/>
  <c r="E60" i="37"/>
  <c r="V51" i="37"/>
  <c r="U79" i="38"/>
  <c r="W51" i="37"/>
  <c r="G63" i="37"/>
  <c r="O72" i="37"/>
  <c r="G78" i="39"/>
  <c r="O80" i="39"/>
  <c r="L57" i="37"/>
  <c r="K60" i="37"/>
  <c r="H63" i="37"/>
  <c r="S78" i="38"/>
  <c r="L60" i="37"/>
  <c r="Y51" i="37"/>
  <c r="K63" i="37"/>
  <c r="T78" i="38"/>
  <c r="M60" i="37"/>
  <c r="P63" i="37"/>
  <c r="R60" i="37"/>
  <c r="S60" i="37"/>
  <c r="P80" i="38"/>
  <c r="Q79" i="39"/>
  <c r="C51" i="37"/>
  <c r="C72" i="37"/>
  <c r="O78" i="39"/>
  <c r="W80" i="39"/>
  <c r="Y72" i="37"/>
  <c r="F51" i="37"/>
  <c r="E79" i="38"/>
  <c r="G51" i="37"/>
  <c r="F79" i="38"/>
  <c r="C78" i="38"/>
  <c r="K80" i="38"/>
  <c r="I51" i="37"/>
  <c r="D78" i="38"/>
  <c r="L80" i="38"/>
  <c r="Y79" i="39"/>
  <c r="K51" i="37"/>
  <c r="W78" i="39"/>
  <c r="T78" i="39"/>
  <c r="N51" i="37"/>
  <c r="M79" i="38"/>
  <c r="O51" i="37"/>
  <c r="N79" i="38"/>
  <c r="G80" i="39"/>
  <c r="K78" i="38"/>
  <c r="S80" i="38"/>
  <c r="Q51" i="37"/>
  <c r="L78" i="38"/>
  <c r="T80" i="38"/>
  <c r="L79" i="37"/>
  <c r="B60" i="37"/>
  <c r="S51" i="37"/>
  <c r="K72" i="37"/>
  <c r="Q72" i="37"/>
  <c r="S72" i="37"/>
  <c r="H148" i="4"/>
  <c r="W72" i="37"/>
  <c r="P148" i="4"/>
  <c r="G72" i="37"/>
  <c r="I72" i="37"/>
  <c r="D79" i="35"/>
  <c r="C51" i="35"/>
  <c r="K79" i="35"/>
  <c r="K51" i="35"/>
  <c r="J78" i="35"/>
  <c r="R80" i="35"/>
  <c r="S51" i="35"/>
  <c r="U51" i="34"/>
  <c r="X51" i="34"/>
  <c r="V51" i="34"/>
  <c r="E51" i="34"/>
  <c r="H51" i="34"/>
  <c r="F51" i="34"/>
  <c r="M51" i="34"/>
  <c r="P51" i="34"/>
  <c r="N51" i="34"/>
  <c r="V51" i="33"/>
  <c r="D63" i="33"/>
  <c r="U78" i="33"/>
  <c r="X79" i="35"/>
  <c r="E63" i="33"/>
  <c r="Y78" i="33"/>
  <c r="E60" i="33"/>
  <c r="V78" i="35"/>
  <c r="F80" i="35"/>
  <c r="K80" i="33"/>
  <c r="F51" i="33"/>
  <c r="W79" i="34"/>
  <c r="F78" i="35"/>
  <c r="N80" i="35"/>
  <c r="S79" i="35"/>
  <c r="W78" i="34"/>
  <c r="N51" i="33"/>
  <c r="P79" i="35"/>
  <c r="G80" i="34"/>
  <c r="N78" i="35"/>
  <c r="V80" i="35"/>
  <c r="O72" i="33"/>
  <c r="C78" i="33"/>
  <c r="K72" i="33"/>
  <c r="K78" i="33"/>
  <c r="X147" i="4"/>
  <c r="R39" i="4"/>
  <c r="E84" i="31"/>
  <c r="M84" i="31"/>
  <c r="U119" i="31"/>
  <c r="G123" i="31"/>
  <c r="U84" i="31"/>
  <c r="X84" i="30"/>
  <c r="H84" i="30"/>
  <c r="V120" i="30"/>
  <c r="M84" i="29"/>
  <c r="N84" i="29"/>
  <c r="C120" i="31"/>
  <c r="E120" i="31"/>
  <c r="B119" i="31"/>
  <c r="J122" i="31"/>
  <c r="M120" i="31"/>
  <c r="H84" i="29"/>
  <c r="P123" i="31"/>
  <c r="U84" i="29"/>
  <c r="C90" i="29"/>
  <c r="P94" i="29"/>
  <c r="V84" i="29"/>
  <c r="E119" i="29"/>
  <c r="E90" i="29"/>
  <c r="F119" i="29"/>
  <c r="K120" i="31"/>
  <c r="L123" i="30"/>
  <c r="I90" i="29"/>
  <c r="K90" i="29"/>
  <c r="K105" i="29"/>
  <c r="F120" i="30"/>
  <c r="J119" i="31"/>
  <c r="R122" i="31"/>
  <c r="M90" i="29"/>
  <c r="O105" i="29"/>
  <c r="F120" i="29"/>
  <c r="I122" i="29"/>
  <c r="I113" i="29" s="1"/>
  <c r="G120" i="30"/>
  <c r="P84" i="29"/>
  <c r="V105" i="29"/>
  <c r="G120" i="29"/>
  <c r="U122" i="29"/>
  <c r="X123" i="31"/>
  <c r="W105" i="29"/>
  <c r="U120" i="29"/>
  <c r="V120" i="29"/>
  <c r="S120" i="31"/>
  <c r="T123" i="30"/>
  <c r="Y90" i="29"/>
  <c r="E84" i="29"/>
  <c r="U120" i="31"/>
  <c r="F84" i="29"/>
  <c r="N120" i="30"/>
  <c r="R119" i="31"/>
  <c r="O120" i="30"/>
  <c r="E99" i="29"/>
  <c r="B122" i="31"/>
  <c r="F30" i="4"/>
  <c r="S113" i="29"/>
  <c r="H146" i="4"/>
  <c r="T98" i="27"/>
  <c r="U119" i="4"/>
  <c r="G75" i="24"/>
  <c r="G172" i="4" s="1"/>
  <c r="K76" i="24"/>
  <c r="K173" i="4" s="1"/>
  <c r="O77" i="24"/>
  <c r="O174" i="4" s="1"/>
  <c r="L57" i="24"/>
  <c r="L116" i="4" s="1"/>
  <c r="J75" i="24"/>
  <c r="J172" i="4" s="1"/>
  <c r="N76" i="24"/>
  <c r="N173" i="4" s="1"/>
  <c r="R77" i="24"/>
  <c r="R174" i="4" s="1"/>
  <c r="O57" i="24"/>
  <c r="O116" i="4" s="1"/>
  <c r="G154" i="27"/>
  <c r="K75" i="24"/>
  <c r="K172" i="4" s="1"/>
  <c r="O76" i="24"/>
  <c r="O173" i="4" s="1"/>
  <c r="S77" i="24"/>
  <c r="S174" i="4" s="1"/>
  <c r="P57" i="24"/>
  <c r="P116" i="4" s="1"/>
  <c r="Q118" i="4"/>
  <c r="R118" i="4"/>
  <c r="K154" i="27"/>
  <c r="D152" i="27"/>
  <c r="E152" i="27"/>
  <c r="S116" i="27"/>
  <c r="O154" i="27"/>
  <c r="D98" i="27"/>
  <c r="D57" i="24"/>
  <c r="D116" i="4" s="1"/>
  <c r="E57" i="24"/>
  <c r="E116" i="4" s="1"/>
  <c r="B57" i="24"/>
  <c r="B116" i="4" s="1"/>
  <c r="F57" i="24"/>
  <c r="F116" i="4" s="1"/>
  <c r="C57" i="24"/>
  <c r="C116" i="4" s="1"/>
  <c r="G57" i="24"/>
  <c r="G116" i="4" s="1"/>
  <c r="S154" i="27"/>
  <c r="V57" i="24"/>
  <c r="V116" i="4" s="1"/>
  <c r="L152" i="27"/>
  <c r="M117" i="4"/>
  <c r="W57" i="24"/>
  <c r="W116" i="4" s="1"/>
  <c r="M152" i="27"/>
  <c r="K117" i="4"/>
  <c r="Y75" i="24"/>
  <c r="Y172" i="4" s="1"/>
  <c r="E77" i="24"/>
  <c r="E174" i="4" s="1"/>
  <c r="L98" i="27"/>
  <c r="N57" i="24"/>
  <c r="N116" i="4" s="1"/>
  <c r="C122" i="26"/>
  <c r="V152" i="26"/>
  <c r="X110" i="26"/>
  <c r="B110" i="26"/>
  <c r="C110" i="26"/>
  <c r="F110" i="26"/>
  <c r="J110" i="26"/>
  <c r="K110" i="26"/>
  <c r="P116" i="26"/>
  <c r="H110" i="26"/>
  <c r="C143" i="26"/>
  <c r="X116" i="26"/>
  <c r="N110" i="26"/>
  <c r="R110" i="26"/>
  <c r="S110" i="26"/>
  <c r="V110" i="26"/>
  <c r="S122" i="25"/>
  <c r="P156" i="25"/>
  <c r="K152" i="27"/>
  <c r="V122" i="25"/>
  <c r="Q156" i="25"/>
  <c r="H143" i="27"/>
  <c r="P153" i="27"/>
  <c r="S98" i="25"/>
  <c r="R152" i="26"/>
  <c r="U154" i="27"/>
  <c r="K152" i="25"/>
  <c r="O143" i="26"/>
  <c r="W153" i="26"/>
  <c r="S154" i="25"/>
  <c r="L116" i="25"/>
  <c r="I156" i="25"/>
  <c r="B156" i="25"/>
  <c r="F156" i="25"/>
  <c r="D153" i="26"/>
  <c r="G52" i="24"/>
  <c r="G69" i="4" s="1"/>
  <c r="T143" i="27"/>
  <c r="D154" i="27"/>
  <c r="T52" i="24"/>
  <c r="T69" i="4" s="1"/>
  <c r="T142" i="4" s="1"/>
  <c r="C98" i="25"/>
  <c r="F153" i="26"/>
  <c r="J154" i="26"/>
  <c r="E154" i="27"/>
  <c r="F68" i="24"/>
  <c r="G153" i="26"/>
  <c r="K154" i="26"/>
  <c r="N136" i="25"/>
  <c r="L154" i="26"/>
  <c r="X143" i="27"/>
  <c r="D153" i="27"/>
  <c r="N154" i="26"/>
  <c r="G152" i="26"/>
  <c r="O154" i="26"/>
  <c r="H152" i="26"/>
  <c r="C152" i="27"/>
  <c r="N143" i="26"/>
  <c r="H153" i="27"/>
  <c r="D143" i="27"/>
  <c r="K98" i="25"/>
  <c r="R154" i="26"/>
  <c r="F154" i="26"/>
  <c r="M154" i="27"/>
  <c r="T153" i="27"/>
  <c r="K156" i="25"/>
  <c r="O156" i="25"/>
  <c r="G143" i="26"/>
  <c r="O153" i="26"/>
  <c r="S154" i="26"/>
  <c r="V136" i="25"/>
  <c r="C122" i="25"/>
  <c r="L156" i="25"/>
  <c r="P153" i="26"/>
  <c r="T154" i="26"/>
  <c r="W136" i="25"/>
  <c r="F122" i="25"/>
  <c r="M156" i="25"/>
  <c r="D3" i="4"/>
  <c r="D17" i="4"/>
  <c r="E3" i="4"/>
  <c r="E17" i="4"/>
  <c r="F3" i="4"/>
  <c r="F128" i="4" s="1"/>
  <c r="F17" i="4"/>
  <c r="H17" i="4"/>
  <c r="H3" i="4"/>
  <c r="H128" i="4" s="1"/>
  <c r="W74" i="24"/>
  <c r="W171" i="4" s="1"/>
  <c r="W69" i="4"/>
  <c r="X74" i="24"/>
  <c r="X171" i="4" s="1"/>
  <c r="X69" i="4"/>
  <c r="X142" i="4" s="1"/>
  <c r="U74" i="24"/>
  <c r="U171" i="4" s="1"/>
  <c r="G30" i="4"/>
  <c r="X144" i="4"/>
  <c r="V52" i="24"/>
  <c r="B76" i="24"/>
  <c r="B173" i="4" s="1"/>
  <c r="O136" i="25"/>
  <c r="H30" i="4"/>
  <c r="C76" i="24"/>
  <c r="C173" i="4" s="1"/>
  <c r="G77" i="24"/>
  <c r="G174" i="4" s="1"/>
  <c r="P136" i="25"/>
  <c r="Q136" i="25"/>
  <c r="Y52" i="24"/>
  <c r="R136" i="25"/>
  <c r="X143" i="4"/>
  <c r="X117" i="4"/>
  <c r="D119" i="4"/>
  <c r="U69" i="4"/>
  <c r="Y70" i="4"/>
  <c r="E72" i="4"/>
  <c r="Y117" i="4"/>
  <c r="E119" i="4"/>
  <c r="T136" i="25"/>
  <c r="B118" i="4"/>
  <c r="F119" i="4"/>
  <c r="U136" i="25"/>
  <c r="Y146" i="25"/>
  <c r="X136" i="25"/>
  <c r="E52" i="24"/>
  <c r="G74" i="24"/>
  <c r="G171" i="4" s="1"/>
  <c r="F77" i="24"/>
  <c r="F174" i="4" s="1"/>
  <c r="B69" i="4"/>
  <c r="F70" i="4"/>
  <c r="F143" i="4" s="1"/>
  <c r="J71" i="4"/>
  <c r="J144" i="4" s="1"/>
  <c r="N72" i="4"/>
  <c r="N145" i="4" s="1"/>
  <c r="H52" i="24"/>
  <c r="L75" i="24"/>
  <c r="L172" i="4" s="1"/>
  <c r="P76" i="24"/>
  <c r="P173" i="4" s="1"/>
  <c r="T77" i="24"/>
  <c r="T174" i="4" s="1"/>
  <c r="N77" i="24"/>
  <c r="N174" i="4" s="1"/>
  <c r="C69" i="4"/>
  <c r="C142" i="4" s="1"/>
  <c r="G70" i="4"/>
  <c r="K71" i="4"/>
  <c r="O72" i="4"/>
  <c r="I52" i="24"/>
  <c r="M75" i="24"/>
  <c r="M172" i="4" s="1"/>
  <c r="Q76" i="24"/>
  <c r="Q173" i="4" s="1"/>
  <c r="U77" i="24"/>
  <c r="U174" i="4" s="1"/>
  <c r="B136" i="25"/>
  <c r="D69" i="4"/>
  <c r="H70" i="4"/>
  <c r="H143" i="4" s="1"/>
  <c r="L71" i="4"/>
  <c r="P72" i="4"/>
  <c r="P145" i="4" s="1"/>
  <c r="J52" i="24"/>
  <c r="R76" i="24"/>
  <c r="R173" i="4" s="1"/>
  <c r="I70" i="4"/>
  <c r="I143" i="4" s="1"/>
  <c r="M71" i="4"/>
  <c r="Q72" i="4"/>
  <c r="K52" i="24"/>
  <c r="O75" i="24"/>
  <c r="O172" i="4" s="1"/>
  <c r="S76" i="24"/>
  <c r="S173" i="4" s="1"/>
  <c r="W77" i="24"/>
  <c r="W174" i="4" s="1"/>
  <c r="D136" i="25"/>
  <c r="F69" i="4"/>
  <c r="F142" i="4" s="1"/>
  <c r="J70" i="4"/>
  <c r="J143" i="4" s="1"/>
  <c r="N71" i="4"/>
  <c r="R72" i="4"/>
  <c r="L52" i="24"/>
  <c r="P75" i="24"/>
  <c r="P172" i="4" s="1"/>
  <c r="T76" i="24"/>
  <c r="T173" i="4" s="1"/>
  <c r="X77" i="24"/>
  <c r="X174" i="4" s="1"/>
  <c r="E136" i="25"/>
  <c r="I146" i="25"/>
  <c r="M52" i="24"/>
  <c r="F136" i="25"/>
  <c r="N52" i="24"/>
  <c r="G136" i="25"/>
  <c r="O52" i="24"/>
  <c r="H136" i="25"/>
  <c r="P52" i="24"/>
  <c r="V68" i="24"/>
  <c r="I136" i="25"/>
  <c r="Q52" i="24"/>
  <c r="U75" i="24"/>
  <c r="U172" i="4" s="1"/>
  <c r="Y76" i="24"/>
  <c r="Y173" i="4" s="1"/>
  <c r="J136" i="25"/>
  <c r="P143" i="4"/>
  <c r="X145" i="4"/>
  <c r="R52" i="24"/>
  <c r="V75" i="24"/>
  <c r="V172" i="4" s="1"/>
  <c r="B77" i="24"/>
  <c r="B174" i="4" s="1"/>
  <c r="S52" i="24"/>
  <c r="W75" i="24"/>
  <c r="W172" i="4" s="1"/>
  <c r="C77" i="24"/>
  <c r="C174" i="4" s="1"/>
  <c r="L136" i="25"/>
  <c r="X75" i="24"/>
  <c r="X172" i="4" s="1"/>
  <c r="D77" i="24"/>
  <c r="D174" i="4" s="1"/>
  <c r="M136" i="25"/>
  <c r="Q146" i="25"/>
  <c r="Y60" i="20"/>
  <c r="Q113" i="4"/>
  <c r="Y163" i="23"/>
  <c r="Y61" i="20"/>
  <c r="Y114" i="4" s="1"/>
  <c r="J144" i="23"/>
  <c r="J60" i="20"/>
  <c r="J113" i="4" s="1"/>
  <c r="Y78" i="20"/>
  <c r="Y169" i="4" s="1"/>
  <c r="N60" i="20"/>
  <c r="W61" i="20"/>
  <c r="W114" i="4" s="1"/>
  <c r="G5" i="23"/>
  <c r="K141" i="23"/>
  <c r="X48" i="23"/>
  <c r="X99" i="23"/>
  <c r="H153" i="23"/>
  <c r="P171" i="23"/>
  <c r="H176" i="23"/>
  <c r="O60" i="20"/>
  <c r="O113" i="4" s="1"/>
  <c r="H5" i="23"/>
  <c r="E157" i="23"/>
  <c r="Y99" i="23"/>
  <c r="P153" i="23"/>
  <c r="Q176" i="23"/>
  <c r="F57" i="20"/>
  <c r="F56" i="20" s="1"/>
  <c r="P60" i="20"/>
  <c r="I5" i="23"/>
  <c r="M141" i="23"/>
  <c r="B99" i="23"/>
  <c r="B62" i="20" s="1"/>
  <c r="B115" i="4" s="1"/>
  <c r="F175" i="23"/>
  <c r="P151" i="23"/>
  <c r="H172" i="23"/>
  <c r="N141" i="23"/>
  <c r="C171" i="23"/>
  <c r="P172" i="23"/>
  <c r="F79" i="20"/>
  <c r="F170" i="4" s="1"/>
  <c r="R60" i="20"/>
  <c r="P154" i="23"/>
  <c r="P146" i="23" s="1"/>
  <c r="K57" i="20"/>
  <c r="K56" i="20" s="1"/>
  <c r="S60" i="20"/>
  <c r="I157" i="23"/>
  <c r="M160" i="23"/>
  <c r="H157" i="23"/>
  <c r="H79" i="20"/>
  <c r="H170" i="4" s="1"/>
  <c r="N57" i="20"/>
  <c r="N56" i="20" s="1"/>
  <c r="H62" i="20"/>
  <c r="H115" i="4" s="1"/>
  <c r="M5" i="23"/>
  <c r="N160" i="23"/>
  <c r="P139" i="23"/>
  <c r="P157" i="23"/>
  <c r="P57" i="20"/>
  <c r="P56" i="20" s="1"/>
  <c r="I62" i="20"/>
  <c r="I115" i="4" s="1"/>
  <c r="R141" i="23"/>
  <c r="G153" i="23"/>
  <c r="P137" i="23"/>
  <c r="P155" i="23"/>
  <c r="Q57" i="20"/>
  <c r="Q56" i="20" s="1"/>
  <c r="K62" i="20"/>
  <c r="K115" i="4" s="1"/>
  <c r="S141" i="23"/>
  <c r="P160" i="23"/>
  <c r="K79" i="20"/>
  <c r="K170" i="4" s="1"/>
  <c r="T183" i="23"/>
  <c r="M157" i="23"/>
  <c r="P140" i="23"/>
  <c r="P158" i="23"/>
  <c r="P62" i="20"/>
  <c r="P115" i="4" s="1"/>
  <c r="U141" i="23"/>
  <c r="N157" i="23"/>
  <c r="P163" i="23"/>
  <c r="H205" i="23"/>
  <c r="Q62" i="20"/>
  <c r="Q115" i="4" s="1"/>
  <c r="P143" i="23"/>
  <c r="N79" i="20"/>
  <c r="N170" i="4" s="1"/>
  <c r="L205" i="23"/>
  <c r="B211" i="23"/>
  <c r="K78" i="20"/>
  <c r="K169" i="4" s="1"/>
  <c r="S62" i="20"/>
  <c r="S115" i="4" s="1"/>
  <c r="T5" i="23"/>
  <c r="Q175" i="23"/>
  <c r="X141" i="23"/>
  <c r="U5" i="23"/>
  <c r="V160" i="23"/>
  <c r="V5" i="23"/>
  <c r="E48" i="23"/>
  <c r="W160" i="23"/>
  <c r="S175" i="23"/>
  <c r="B60" i="20"/>
  <c r="B113" i="4" s="1"/>
  <c r="W5" i="23"/>
  <c r="O78" i="20"/>
  <c r="O169" i="4" s="1"/>
  <c r="C60" i="20"/>
  <c r="C113" i="4" s="1"/>
  <c r="X5" i="23"/>
  <c r="G48" i="23"/>
  <c r="U157" i="23"/>
  <c r="D60" i="20"/>
  <c r="D113" i="4" s="1"/>
  <c r="H48" i="23"/>
  <c r="R48" i="23"/>
  <c r="V157" i="23"/>
  <c r="C99" i="23"/>
  <c r="R99" i="23"/>
  <c r="R62" i="20" s="1"/>
  <c r="R115" i="4" s="1"/>
  <c r="V175" i="23"/>
  <c r="M61" i="20"/>
  <c r="M114" i="4" s="1"/>
  <c r="I48" i="23"/>
  <c r="S48" i="23"/>
  <c r="R192" i="23"/>
  <c r="F60" i="20"/>
  <c r="U153" i="23"/>
  <c r="P77" i="20"/>
  <c r="P168" i="4" s="1"/>
  <c r="E141" i="23"/>
  <c r="V153" i="23"/>
  <c r="K179" i="23"/>
  <c r="Q77" i="20"/>
  <c r="Q168" i="4" s="1"/>
  <c r="F141" i="23"/>
  <c r="R77" i="20"/>
  <c r="R168" i="4" s="1"/>
  <c r="H170" i="23"/>
  <c r="Y153" i="23"/>
  <c r="P170" i="23"/>
  <c r="H175" i="23"/>
  <c r="E5" i="23"/>
  <c r="V48" i="23"/>
  <c r="V61" i="20" s="1"/>
  <c r="V114" i="4" s="1"/>
  <c r="P175" i="23"/>
  <c r="Y201" i="23"/>
  <c r="J141" i="23"/>
  <c r="C175" i="23"/>
  <c r="H171" i="23"/>
  <c r="X175" i="23"/>
  <c r="B132" i="22"/>
  <c r="B192" i="22"/>
  <c r="B165" i="22"/>
  <c r="R146" i="22"/>
  <c r="J165" i="22"/>
  <c r="R192" i="22"/>
  <c r="R165" i="22"/>
  <c r="B146" i="22"/>
  <c r="J132" i="22"/>
  <c r="R65" i="4"/>
  <c r="M66" i="4"/>
  <c r="B171" i="21"/>
  <c r="C213" i="22"/>
  <c r="B160" i="21"/>
  <c r="J171" i="21"/>
  <c r="P201" i="22"/>
  <c r="X203" i="22"/>
  <c r="R171" i="21"/>
  <c r="M192" i="22"/>
  <c r="J211" i="22"/>
  <c r="N51" i="20"/>
  <c r="N65" i="4" s="1"/>
  <c r="N138" i="4" s="1"/>
  <c r="R160" i="21"/>
  <c r="P141" i="4"/>
  <c r="P51" i="20"/>
  <c r="P65" i="4" s="1"/>
  <c r="P138" i="4" s="1"/>
  <c r="X202" i="22"/>
  <c r="Q51" i="20"/>
  <c r="B157" i="21"/>
  <c r="B192" i="21"/>
  <c r="B183" i="21" s="1"/>
  <c r="R192" i="21"/>
  <c r="R183" i="21" s="1"/>
  <c r="K213" i="22"/>
  <c r="B146" i="21"/>
  <c r="X201" i="22"/>
  <c r="U192" i="22"/>
  <c r="I211" i="22"/>
  <c r="T183" i="21"/>
  <c r="U183" i="21"/>
  <c r="Y194" i="21"/>
  <c r="J194" i="21"/>
  <c r="S201" i="21"/>
  <c r="G66" i="4"/>
  <c r="W183" i="21"/>
  <c r="B153" i="21"/>
  <c r="K202" i="21"/>
  <c r="X183" i="21"/>
  <c r="J153" i="21"/>
  <c r="C203" i="21"/>
  <c r="S213" i="22"/>
  <c r="Y183" i="21"/>
  <c r="M205" i="21"/>
  <c r="R153" i="21"/>
  <c r="J146" i="21"/>
  <c r="S203" i="21"/>
  <c r="H202" i="22"/>
  <c r="Q211" i="22"/>
  <c r="B175" i="21"/>
  <c r="E192" i="22"/>
  <c r="B141" i="21"/>
  <c r="B132" i="21" s="1"/>
  <c r="J141" i="21"/>
  <c r="J132" i="21" s="1"/>
  <c r="R141" i="21"/>
  <c r="R132" i="21" s="1"/>
  <c r="R146" i="21"/>
  <c r="P202" i="22"/>
  <c r="R201" i="22"/>
  <c r="F183" i="21"/>
  <c r="V205" i="21"/>
  <c r="L211" i="21"/>
  <c r="Y211" i="22"/>
  <c r="K205" i="21"/>
  <c r="I65" i="4"/>
  <c r="I138" i="4" s="1"/>
  <c r="R194" i="21"/>
  <c r="H67" i="4"/>
  <c r="H140" i="4" s="1"/>
  <c r="O39" i="4"/>
  <c r="F139" i="4"/>
  <c r="E51" i="20"/>
  <c r="E65" i="4" s="1"/>
  <c r="E138" i="4" s="1"/>
  <c r="M78" i="20"/>
  <c r="M169" i="4" s="1"/>
  <c r="Q79" i="20"/>
  <c r="Q170" i="4" s="1"/>
  <c r="L183" i="23"/>
  <c r="P39" i="4"/>
  <c r="F51" i="20"/>
  <c r="J77" i="20"/>
  <c r="J168" i="4" s="1"/>
  <c r="N78" i="20"/>
  <c r="N169" i="4" s="1"/>
  <c r="R79" i="20"/>
  <c r="R170" i="4" s="1"/>
  <c r="L183" i="21"/>
  <c r="P194" i="21"/>
  <c r="N205" i="21"/>
  <c r="L68" i="4"/>
  <c r="L141" i="4" s="1"/>
  <c r="Q39" i="4"/>
  <c r="H139" i="4"/>
  <c r="G51" i="20"/>
  <c r="G65" i="4" s="1"/>
  <c r="G138" i="4" s="1"/>
  <c r="K77" i="20"/>
  <c r="K168" i="4" s="1"/>
  <c r="S79" i="20"/>
  <c r="S170" i="4" s="1"/>
  <c r="T69" i="20"/>
  <c r="M183" i="21"/>
  <c r="Q194" i="21"/>
  <c r="I139" i="4"/>
  <c r="H51" i="20"/>
  <c r="L77" i="20"/>
  <c r="L168" i="4" s="1"/>
  <c r="P78" i="20"/>
  <c r="P169" i="4" s="1"/>
  <c r="N183" i="21"/>
  <c r="B205" i="21"/>
  <c r="O183" i="23"/>
  <c r="D205" i="23"/>
  <c r="M39" i="4"/>
  <c r="Q78" i="20"/>
  <c r="Q169" i="4" s="1"/>
  <c r="O183" i="21"/>
  <c r="C205" i="21"/>
  <c r="D66" i="4"/>
  <c r="D139" i="4" s="1"/>
  <c r="J51" i="20"/>
  <c r="J65" i="4" s="1"/>
  <c r="N77" i="20"/>
  <c r="N168" i="4" s="1"/>
  <c r="V79" i="20"/>
  <c r="V170" i="4" s="1"/>
  <c r="P183" i="21"/>
  <c r="U30" i="4"/>
  <c r="P140" i="4"/>
  <c r="K51" i="20"/>
  <c r="O77" i="20"/>
  <c r="O168" i="4" s="1"/>
  <c r="Q183" i="21"/>
  <c r="U194" i="21"/>
  <c r="E205" i="21"/>
  <c r="Q194" i="23"/>
  <c r="L51" i="20"/>
  <c r="L65" i="4" s="1"/>
  <c r="B194" i="21"/>
  <c r="U78" i="20"/>
  <c r="U169" i="4" s="1"/>
  <c r="H205" i="21"/>
  <c r="K205" i="23"/>
  <c r="V183" i="21"/>
  <c r="W183" i="23"/>
  <c r="O194" i="23"/>
  <c r="Q65" i="4"/>
  <c r="Q138" i="4" s="1"/>
  <c r="U66" i="4"/>
  <c r="Y67" i="4"/>
  <c r="Y140" i="4" s="1"/>
  <c r="T51" i="20"/>
  <c r="T65" i="4" s="1"/>
  <c r="T138" i="4" s="1"/>
  <c r="J183" i="21"/>
  <c r="P205" i="23"/>
  <c r="V139" i="4"/>
  <c r="U51" i="20"/>
  <c r="U65" i="4" s="1"/>
  <c r="Y77" i="20"/>
  <c r="Y168" i="4" s="1"/>
  <c r="Q205" i="23"/>
  <c r="X183" i="23"/>
  <c r="M138" i="4"/>
  <c r="D39" i="4"/>
  <c r="V51" i="20"/>
  <c r="P205" i="21"/>
  <c r="E30" i="4"/>
  <c r="X139" i="4"/>
  <c r="W51" i="20"/>
  <c r="W65" i="4" s="1"/>
  <c r="E194" i="21"/>
  <c r="Y139" i="4"/>
  <c r="X51" i="20"/>
  <c r="R205" i="21"/>
  <c r="T205" i="23"/>
  <c r="Y51" i="20"/>
  <c r="S205" i="21"/>
  <c r="D183" i="23"/>
  <c r="F78" i="20"/>
  <c r="F169" i="4" s="1"/>
  <c r="D183" i="21"/>
  <c r="H194" i="21"/>
  <c r="H141" i="4"/>
  <c r="C77" i="20"/>
  <c r="C168" i="4" s="1"/>
  <c r="E183" i="21"/>
  <c r="I194" i="21"/>
  <c r="U205" i="21"/>
  <c r="G183" i="21"/>
  <c r="B51" i="20"/>
  <c r="B65" i="4" s="1"/>
  <c r="B138" i="4" s="1"/>
  <c r="J78" i="20"/>
  <c r="J169" i="4" s="1"/>
  <c r="H183" i="21"/>
  <c r="X205" i="21"/>
  <c r="L205" i="21"/>
  <c r="I183" i="23"/>
  <c r="C51" i="20"/>
  <c r="C65" i="4" s="1"/>
  <c r="I183" i="21"/>
  <c r="M194" i="21"/>
  <c r="D51" i="20"/>
  <c r="D65" i="4" s="1"/>
  <c r="D138" i="4" s="1"/>
  <c r="J77" i="16"/>
  <c r="J76" i="16" s="1"/>
  <c r="J80" i="16"/>
  <c r="J109" i="4" s="1"/>
  <c r="R79" i="16"/>
  <c r="R108" i="4" s="1"/>
  <c r="R109" i="4"/>
  <c r="B80" i="16"/>
  <c r="B77" i="16"/>
  <c r="L103" i="16"/>
  <c r="L166" i="4" s="1"/>
  <c r="E80" i="16"/>
  <c r="E171" i="19"/>
  <c r="C61" i="19"/>
  <c r="C81" i="16" s="1"/>
  <c r="E61" i="19"/>
  <c r="P103" i="16"/>
  <c r="P166" i="4" s="1"/>
  <c r="L80" i="16"/>
  <c r="L109" i="4" s="1"/>
  <c r="T197" i="19"/>
  <c r="S103" i="16"/>
  <c r="S166" i="4" s="1"/>
  <c r="M80" i="16"/>
  <c r="T103" i="16"/>
  <c r="T166" i="4" s="1"/>
  <c r="L171" i="19"/>
  <c r="U103" i="16"/>
  <c r="U166" i="4" s="1"/>
  <c r="P80" i="16"/>
  <c r="P109" i="4" s="1"/>
  <c r="M171" i="19"/>
  <c r="R102" i="16"/>
  <c r="R165" i="4" s="1"/>
  <c r="V103" i="16"/>
  <c r="V166" i="4" s="1"/>
  <c r="W103" i="16"/>
  <c r="W166" i="4" s="1"/>
  <c r="X103" i="16"/>
  <c r="X166" i="4" s="1"/>
  <c r="U102" i="16"/>
  <c r="U165" i="4" s="1"/>
  <c r="T80" i="16"/>
  <c r="T109" i="4" s="1"/>
  <c r="U80" i="16"/>
  <c r="U79" i="16" s="1"/>
  <c r="U108" i="4" s="1"/>
  <c r="Q61" i="19"/>
  <c r="X80" i="16"/>
  <c r="X109" i="4" s="1"/>
  <c r="O101" i="16"/>
  <c r="O164" i="4" s="1"/>
  <c r="U171" i="19"/>
  <c r="S61" i="19"/>
  <c r="D197" i="19"/>
  <c r="L172" i="19"/>
  <c r="T173" i="19"/>
  <c r="L168" i="19"/>
  <c r="B102" i="16"/>
  <c r="B165" i="4" s="1"/>
  <c r="U168" i="19"/>
  <c r="C102" i="16"/>
  <c r="C165" i="4" s="1"/>
  <c r="K79" i="16"/>
  <c r="K108" i="4" s="1"/>
  <c r="L197" i="19"/>
  <c r="I166" i="18"/>
  <c r="B96" i="16"/>
  <c r="K5" i="18"/>
  <c r="K97" i="16" s="1"/>
  <c r="K95" i="16" s="1"/>
  <c r="C96" i="16"/>
  <c r="E96" i="16"/>
  <c r="F96" i="16"/>
  <c r="G96" i="16"/>
  <c r="P5" i="18"/>
  <c r="P97" i="16" s="1"/>
  <c r="P95" i="16" s="1"/>
  <c r="H96" i="16"/>
  <c r="J96" i="16"/>
  <c r="G5" i="18"/>
  <c r="G97" i="16" s="1"/>
  <c r="R96" i="16"/>
  <c r="J5" i="18"/>
  <c r="J97" i="16" s="1"/>
  <c r="J95" i="16" s="1"/>
  <c r="X5" i="18"/>
  <c r="X97" i="16" s="1"/>
  <c r="S96" i="16"/>
  <c r="S95" i="16" s="1"/>
  <c r="M5" i="18"/>
  <c r="M97" i="16" s="1"/>
  <c r="U96" i="16"/>
  <c r="U95" i="16" s="1"/>
  <c r="Q5" i="18"/>
  <c r="V96" i="16"/>
  <c r="R5" i="18"/>
  <c r="R97" i="16" s="1"/>
  <c r="X95" i="16"/>
  <c r="V53" i="16"/>
  <c r="Y96" i="16"/>
  <c r="X5" i="17"/>
  <c r="W5" i="18"/>
  <c r="W97" i="16" s="1"/>
  <c r="W95" i="16" s="1"/>
  <c r="L64" i="4"/>
  <c r="W53" i="16"/>
  <c r="Y5" i="18"/>
  <c r="I170" i="18"/>
  <c r="V178" i="17"/>
  <c r="I161" i="18"/>
  <c r="O178" i="17"/>
  <c r="I223" i="18"/>
  <c r="X178" i="17"/>
  <c r="I171" i="18"/>
  <c r="Q223" i="18"/>
  <c r="P64" i="4"/>
  <c r="P137" i="4" s="1"/>
  <c r="I162" i="18"/>
  <c r="Y223" i="18"/>
  <c r="C95" i="16"/>
  <c r="I97" i="16"/>
  <c r="I95" i="16" s="1"/>
  <c r="Q162" i="18"/>
  <c r="H217" i="17"/>
  <c r="I172" i="18"/>
  <c r="I163" i="18"/>
  <c r="Q172" i="18"/>
  <c r="J217" i="17"/>
  <c r="Q163" i="18"/>
  <c r="G95" i="16"/>
  <c r="O161" i="17"/>
  <c r="I173" i="18"/>
  <c r="H95" i="16"/>
  <c r="P229" i="17"/>
  <c r="W161" i="17"/>
  <c r="W178" i="17"/>
  <c r="I164" i="18"/>
  <c r="U52" i="16"/>
  <c r="U61" i="4" s="1"/>
  <c r="U134" i="4" s="1"/>
  <c r="M217" i="17"/>
  <c r="O162" i="17"/>
  <c r="I174" i="18"/>
  <c r="W162" i="17"/>
  <c r="F178" i="17"/>
  <c r="I165" i="18"/>
  <c r="E53" i="16"/>
  <c r="E62" i="4" s="1"/>
  <c r="E135" i="4" s="1"/>
  <c r="G71" i="16"/>
  <c r="G5" i="17"/>
  <c r="Q165" i="18"/>
  <c r="F53" i="16"/>
  <c r="O52" i="16"/>
  <c r="O61" i="4" s="1"/>
  <c r="H71" i="16"/>
  <c r="M96" i="16"/>
  <c r="M95" i="16" s="1"/>
  <c r="H5" i="17"/>
  <c r="H178" i="17"/>
  <c r="I175" i="18"/>
  <c r="P52" i="16"/>
  <c r="P61" i="4" s="1"/>
  <c r="P134" i="4" s="1"/>
  <c r="I71" i="16"/>
  <c r="N96" i="16"/>
  <c r="K5" i="17"/>
  <c r="B5" i="18"/>
  <c r="B97" i="16" s="1"/>
  <c r="B95" i="16" s="1"/>
  <c r="O71" i="16"/>
  <c r="M5" i="17"/>
  <c r="X229" i="17"/>
  <c r="E5" i="18"/>
  <c r="E97" i="16" s="1"/>
  <c r="E95" i="16" s="1"/>
  <c r="I167" i="18"/>
  <c r="G178" i="17"/>
  <c r="I168" i="18"/>
  <c r="C9" i="4"/>
  <c r="C3" i="4"/>
  <c r="N9" i="4"/>
  <c r="N3" i="4"/>
  <c r="N128" i="4" s="1"/>
  <c r="O9" i="4"/>
  <c r="O3" i="4"/>
  <c r="O128" i="4" s="1"/>
  <c r="T134" i="4"/>
  <c r="N134" i="4"/>
  <c r="X30" i="4"/>
  <c r="Y30" i="4"/>
  <c r="Q63" i="4"/>
  <c r="Q136" i="4" s="1"/>
  <c r="U64" i="4"/>
  <c r="U137" i="4" s="1"/>
  <c r="U109" i="4"/>
  <c r="I102" i="16"/>
  <c r="I165" i="4" s="1"/>
  <c r="M103" i="16"/>
  <c r="M166" i="4" s="1"/>
  <c r="X39" i="4"/>
  <c r="D42" i="4"/>
  <c r="R63" i="4"/>
  <c r="R136" i="4" s="1"/>
  <c r="V64" i="4"/>
  <c r="V137" i="4" s="1"/>
  <c r="W52" i="16"/>
  <c r="W61" i="4" s="1"/>
  <c r="W134" i="4" s="1"/>
  <c r="J102" i="16"/>
  <c r="J165" i="4" s="1"/>
  <c r="N103" i="16"/>
  <c r="N166" i="4" s="1"/>
  <c r="B217" i="17"/>
  <c r="F229" i="17"/>
  <c r="B42" i="4"/>
  <c r="Y39" i="4"/>
  <c r="E42" i="4"/>
  <c r="L62" i="4"/>
  <c r="L135" i="4" s="1"/>
  <c r="S63" i="4"/>
  <c r="W64" i="4"/>
  <c r="K102" i="16"/>
  <c r="K165" i="4" s="1"/>
  <c r="O103" i="16"/>
  <c r="O166" i="4" s="1"/>
  <c r="C217" i="17"/>
  <c r="G229" i="17"/>
  <c r="J33" i="4"/>
  <c r="F42" i="4"/>
  <c r="T63" i="4"/>
  <c r="T136" i="4" s="1"/>
  <c r="X64" i="4"/>
  <c r="X137" i="4" s="1"/>
  <c r="Y109" i="4"/>
  <c r="H38" i="7"/>
  <c r="H5" i="7" s="1"/>
  <c r="U3" i="4"/>
  <c r="U128" i="4" s="1"/>
  <c r="C101" i="16"/>
  <c r="C164" i="4" s="1"/>
  <c r="H229" i="17"/>
  <c r="W30" i="4"/>
  <c r="U100" i="16"/>
  <c r="U163" i="4" s="1"/>
  <c r="I33" i="4"/>
  <c r="T3" i="4"/>
  <c r="T128" i="4" s="1"/>
  <c r="V3" i="4"/>
  <c r="V128" i="4" s="1"/>
  <c r="K33" i="4"/>
  <c r="N62" i="4"/>
  <c r="N135" i="4" s="1"/>
  <c r="U63" i="4"/>
  <c r="U136" i="4" s="1"/>
  <c r="Y64" i="4"/>
  <c r="Y137" i="4" s="1"/>
  <c r="W3" i="4"/>
  <c r="W128" i="4" s="1"/>
  <c r="D101" i="16"/>
  <c r="D164" i="4" s="1"/>
  <c r="M102" i="16"/>
  <c r="M165" i="4" s="1"/>
  <c r="Q103" i="16"/>
  <c r="Q166" i="4" s="1"/>
  <c r="E217" i="17"/>
  <c r="X3" i="4"/>
  <c r="X128" i="4" s="1"/>
  <c r="D30" i="4"/>
  <c r="O62" i="4"/>
  <c r="N102" i="16"/>
  <c r="N165" i="4" s="1"/>
  <c r="R103" i="16"/>
  <c r="R166" i="4" s="1"/>
  <c r="D71" i="16"/>
  <c r="G217" i="17"/>
  <c r="K217" i="17"/>
  <c r="O229" i="17"/>
  <c r="J79" i="16"/>
  <c r="J108" i="4" s="1"/>
  <c r="I30" i="4"/>
  <c r="G128" i="4"/>
  <c r="G39" i="4"/>
  <c r="L30" i="4"/>
  <c r="H39" i="4"/>
  <c r="B63" i="4"/>
  <c r="B136" i="4" s="1"/>
  <c r="F64" i="4"/>
  <c r="F137" i="4" s="1"/>
  <c r="C52" i="16"/>
  <c r="V102" i="16"/>
  <c r="V165" i="4" s="1"/>
  <c r="T71" i="16"/>
  <c r="M30" i="4"/>
  <c r="C63" i="4"/>
  <c r="G64" i="4"/>
  <c r="D52" i="16"/>
  <c r="D61" i="4" s="1"/>
  <c r="D134" i="4" s="1"/>
  <c r="P101" i="16"/>
  <c r="P164" i="4" s="1"/>
  <c r="W71" i="16"/>
  <c r="O217" i="17"/>
  <c r="D128" i="4"/>
  <c r="V33" i="4"/>
  <c r="N30" i="4"/>
  <c r="H64" i="4"/>
  <c r="H137" i="4" s="1"/>
  <c r="S101" i="16"/>
  <c r="S164" i="4" s="1"/>
  <c r="X71" i="16"/>
  <c r="P217" i="17"/>
  <c r="E128" i="4"/>
  <c r="E39" i="4"/>
  <c r="F39" i="4"/>
  <c r="S33" i="4"/>
  <c r="O30" i="4"/>
  <c r="E63" i="4"/>
  <c r="E136" i="4" s="1"/>
  <c r="I64" i="4"/>
  <c r="I137" i="4" s="1"/>
  <c r="T101" i="16"/>
  <c r="T164" i="4" s="1"/>
  <c r="Y102" i="16"/>
  <c r="Y165" i="4" s="1"/>
  <c r="Y71" i="16"/>
  <c r="B76" i="16"/>
  <c r="J30" i="4"/>
  <c r="T33" i="4"/>
  <c r="P30" i="4"/>
  <c r="F63" i="4"/>
  <c r="F136" i="4" s="1"/>
  <c r="J64" i="4"/>
  <c r="U101" i="16"/>
  <c r="U164" i="4" s="1"/>
  <c r="R217" i="17"/>
  <c r="U33" i="4"/>
  <c r="O42" i="4"/>
  <c r="K64" i="4"/>
  <c r="S217" i="17"/>
  <c r="W229" i="17"/>
  <c r="H136" i="4"/>
  <c r="I136" i="4"/>
  <c r="M137" i="4"/>
  <c r="L52" i="16"/>
  <c r="L61" i="4" s="1"/>
  <c r="L134" i="4" s="1"/>
  <c r="J3" i="4"/>
  <c r="J128" i="4" s="1"/>
  <c r="W217" i="17"/>
  <c r="L3" i="4"/>
  <c r="L128" i="4" s="1"/>
  <c r="S52" i="16"/>
  <c r="F233" i="15"/>
  <c r="F76" i="12"/>
  <c r="F99" i="12" s="1"/>
  <c r="F160" i="4" s="1"/>
  <c r="L209" i="15"/>
  <c r="L78" i="12"/>
  <c r="L107" i="4" s="1"/>
  <c r="H233" i="15"/>
  <c r="H76" i="12"/>
  <c r="H105" i="4" s="1"/>
  <c r="R213" i="15"/>
  <c r="R78" i="12"/>
  <c r="R107" i="4" s="1"/>
  <c r="T217" i="15"/>
  <c r="T78" i="12"/>
  <c r="T107" i="4" s="1"/>
  <c r="U233" i="15"/>
  <c r="U76" i="12"/>
  <c r="W233" i="15"/>
  <c r="W76" i="12"/>
  <c r="D233" i="15"/>
  <c r="D76" i="12"/>
  <c r="D71" i="12"/>
  <c r="D70" i="12" s="1"/>
  <c r="E233" i="15"/>
  <c r="E76" i="12"/>
  <c r="C97" i="12"/>
  <c r="C158" i="4" s="1"/>
  <c r="I76" i="12"/>
  <c r="M76" i="12"/>
  <c r="M105" i="4" s="1"/>
  <c r="F97" i="12"/>
  <c r="F158" i="4" s="1"/>
  <c r="N76" i="12"/>
  <c r="X34" i="15"/>
  <c r="H99" i="12"/>
  <c r="H160" i="4" s="1"/>
  <c r="O76" i="12"/>
  <c r="H97" i="12"/>
  <c r="H158" i="4" s="1"/>
  <c r="P76" i="12"/>
  <c r="P105" i="4" s="1"/>
  <c r="C38" i="7"/>
  <c r="C5" i="7" s="1"/>
  <c r="C53" i="7" s="1"/>
  <c r="B38" i="7"/>
  <c r="B5" i="7" s="1"/>
  <c r="B52" i="7" s="1"/>
  <c r="I97" i="12"/>
  <c r="I158" i="4" s="1"/>
  <c r="N100" i="12"/>
  <c r="N161" i="4" s="1"/>
  <c r="Q76" i="12"/>
  <c r="J97" i="12"/>
  <c r="J158" i="4" s="1"/>
  <c r="O100" i="12"/>
  <c r="O161" i="4" s="1"/>
  <c r="S101" i="12"/>
  <c r="S162" i="4" s="1"/>
  <c r="T76" i="12"/>
  <c r="F38" i="7"/>
  <c r="F5" i="7" s="1"/>
  <c r="F53" i="7" s="1"/>
  <c r="D38" i="7"/>
  <c r="D5" i="7" s="1"/>
  <c r="D55" i="7" s="1"/>
  <c r="K97" i="12"/>
  <c r="K158" i="4" s="1"/>
  <c r="L99" i="12"/>
  <c r="L160" i="4" s="1"/>
  <c r="P100" i="12"/>
  <c r="P161" i="4" s="1"/>
  <c r="T101" i="12"/>
  <c r="T162" i="4" s="1"/>
  <c r="V76" i="12"/>
  <c r="V105" i="4" s="1"/>
  <c r="B78" i="12"/>
  <c r="B107" i="4" s="1"/>
  <c r="M97" i="12"/>
  <c r="M158" i="4" s="1"/>
  <c r="N99" i="12"/>
  <c r="N160" i="4" s="1"/>
  <c r="R100" i="12"/>
  <c r="R161" i="4" s="1"/>
  <c r="G181" i="15"/>
  <c r="D78" i="12"/>
  <c r="D107" i="4" s="1"/>
  <c r="D216" i="15"/>
  <c r="Q99" i="12"/>
  <c r="Q160" i="4" s="1"/>
  <c r="Y101" i="12"/>
  <c r="Y162" i="4" s="1"/>
  <c r="J78" i="12"/>
  <c r="J107" i="4" s="1"/>
  <c r="R97" i="12"/>
  <c r="R158" i="4" s="1"/>
  <c r="W100" i="12"/>
  <c r="W161" i="4" s="1"/>
  <c r="S97" i="12"/>
  <c r="S158" i="4" s="1"/>
  <c r="M38" i="7"/>
  <c r="M5" i="7" s="1"/>
  <c r="M55" i="7" s="1"/>
  <c r="T97" i="12"/>
  <c r="T158" i="4" s="1"/>
  <c r="I71" i="12"/>
  <c r="I70" i="12" s="1"/>
  <c r="U97" i="12"/>
  <c r="U158" i="4" s="1"/>
  <c r="L71" i="12"/>
  <c r="L70" i="12" s="1"/>
  <c r="G34" i="15"/>
  <c r="G183" i="15" s="1"/>
  <c r="O181" i="15"/>
  <c r="V97" i="12"/>
  <c r="V158" i="4" s="1"/>
  <c r="Q71" i="12"/>
  <c r="Q70" i="12" s="1"/>
  <c r="H75" i="12"/>
  <c r="H104" i="4" s="1"/>
  <c r="L216" i="15"/>
  <c r="T71" i="12"/>
  <c r="T70" i="12" s="1"/>
  <c r="T38" i="7"/>
  <c r="T5" i="7" s="1"/>
  <c r="T53" i="7" s="1"/>
  <c r="M75" i="12"/>
  <c r="M104" i="4" s="1"/>
  <c r="U38" i="7"/>
  <c r="U5" i="7" s="1"/>
  <c r="U52" i="7" s="1"/>
  <c r="J101" i="12"/>
  <c r="J162" i="4" s="1"/>
  <c r="W181" i="15"/>
  <c r="E57" i="4"/>
  <c r="E63" i="12"/>
  <c r="E55" i="4" s="1"/>
  <c r="E130" i="4" s="1"/>
  <c r="M58" i="4"/>
  <c r="F224" i="13"/>
  <c r="J224" i="13"/>
  <c r="R224" i="13"/>
  <c r="F241" i="14"/>
  <c r="J251" i="14"/>
  <c r="N261" i="14"/>
  <c r="N58" i="4"/>
  <c r="R65" i="12"/>
  <c r="R57" i="4" s="1"/>
  <c r="R132" i="4" s="1"/>
  <c r="G241" i="14"/>
  <c r="K251" i="14"/>
  <c r="O261" i="14"/>
  <c r="S65" i="12"/>
  <c r="S57" i="4" s="1"/>
  <c r="S132" i="4" s="1"/>
  <c r="H224" i="13"/>
  <c r="L224" i="13"/>
  <c r="H241" i="14"/>
  <c r="L251" i="14"/>
  <c r="P261" i="14"/>
  <c r="K58" i="4"/>
  <c r="I241" i="14"/>
  <c r="M251" i="14"/>
  <c r="Q261" i="14"/>
  <c r="J241" i="14"/>
  <c r="N251" i="14"/>
  <c r="R261" i="14"/>
  <c r="K241" i="14"/>
  <c r="O251" i="14"/>
  <c r="S261" i="14"/>
  <c r="O58" i="4"/>
  <c r="R56" i="4"/>
  <c r="S56" i="4"/>
  <c r="S131" i="4" s="1"/>
  <c r="L241" i="14"/>
  <c r="P251" i="14"/>
  <c r="T261" i="14"/>
  <c r="L65" i="12"/>
  <c r="L57" i="4" s="1"/>
  <c r="L132" i="4" s="1"/>
  <c r="M241" i="14"/>
  <c r="Q251" i="14"/>
  <c r="U261" i="14"/>
  <c r="V56" i="4"/>
  <c r="M65" i="12"/>
  <c r="M63" i="12" s="1"/>
  <c r="M55" i="4" s="1"/>
  <c r="M130" i="4" s="1"/>
  <c r="N224" i="13"/>
  <c r="N241" i="14"/>
  <c r="R251" i="14"/>
  <c r="V261" i="14"/>
  <c r="U56" i="4"/>
  <c r="N65" i="12"/>
  <c r="C243" i="13"/>
  <c r="G253" i="13"/>
  <c r="O224" i="13"/>
  <c r="O241" i="14"/>
  <c r="S251" i="14"/>
  <c r="W261" i="14"/>
  <c r="D243" i="13"/>
  <c r="H253" i="13"/>
  <c r="P224" i="13"/>
  <c r="P241" i="14"/>
  <c r="T251" i="14"/>
  <c r="X261" i="14"/>
  <c r="E243" i="13"/>
  <c r="I253" i="13"/>
  <c r="Q224" i="13"/>
  <c r="Q241" i="14"/>
  <c r="U251" i="14"/>
  <c r="Y261" i="14"/>
  <c r="R241" i="14"/>
  <c r="V251" i="14"/>
  <c r="S241" i="14"/>
  <c r="W251" i="14"/>
  <c r="T241" i="14"/>
  <c r="X251" i="14"/>
  <c r="U241" i="14"/>
  <c r="Y251" i="14"/>
  <c r="R60" i="4"/>
  <c r="R133" i="4" s="1"/>
  <c r="V224" i="13"/>
  <c r="V241" i="14"/>
  <c r="B261" i="14"/>
  <c r="S60" i="4"/>
  <c r="S133" i="4" s="1"/>
  <c r="W224" i="13"/>
  <c r="C224" i="13"/>
  <c r="G224" i="13"/>
  <c r="K224" i="13"/>
  <c r="W241" i="14"/>
  <c r="C261" i="14"/>
  <c r="X224" i="13"/>
  <c r="D224" i="13"/>
  <c r="D261" i="14"/>
  <c r="Y224" i="13"/>
  <c r="E224" i="13"/>
  <c r="I224" i="13"/>
  <c r="M224" i="13"/>
  <c r="E261" i="14"/>
  <c r="R63" i="12"/>
  <c r="R55" i="4" s="1"/>
  <c r="B63" i="12"/>
  <c r="B55" i="4" s="1"/>
  <c r="B57" i="4"/>
  <c r="B132" i="4" s="1"/>
  <c r="Q30" i="4"/>
  <c r="I39" i="4"/>
  <c r="P42" i="4"/>
  <c r="R131" i="4"/>
  <c r="F133" i="4"/>
  <c r="G38" i="7"/>
  <c r="G5" i="7" s="1"/>
  <c r="G53" i="7" s="1"/>
  <c r="D31" i="12"/>
  <c r="Y98" i="12"/>
  <c r="Y159" i="4" s="1"/>
  <c r="E100" i="12"/>
  <c r="E161" i="4" s="1"/>
  <c r="I101" i="12"/>
  <c r="I162" i="4" s="1"/>
  <c r="K233" i="13"/>
  <c r="O243" i="13"/>
  <c r="S253" i="13"/>
  <c r="L233" i="13"/>
  <c r="P243" i="13"/>
  <c r="T253" i="13"/>
  <c r="Q42" i="4"/>
  <c r="S30" i="4"/>
  <c r="W33" i="4"/>
  <c r="K39" i="4"/>
  <c r="R42" i="4"/>
  <c r="T56" i="4"/>
  <c r="T131" i="4" s="1"/>
  <c r="X57" i="4"/>
  <c r="X132" i="4" s="1"/>
  <c r="D59" i="4"/>
  <c r="B129" i="4"/>
  <c r="G100" i="12"/>
  <c r="G161" i="4" s="1"/>
  <c r="K101" i="12"/>
  <c r="K162" i="4" s="1"/>
  <c r="Y73" i="12"/>
  <c r="Y102" i="4" s="1"/>
  <c r="M233" i="13"/>
  <c r="Q243" i="13"/>
  <c r="U253" i="13"/>
  <c r="R30" i="4"/>
  <c r="T30" i="4"/>
  <c r="X33" i="4"/>
  <c r="L39" i="4"/>
  <c r="S42" i="4"/>
  <c r="U131" i="4"/>
  <c r="Y132" i="4"/>
  <c r="I133" i="4"/>
  <c r="B3" i="12"/>
  <c r="O82" i="12"/>
  <c r="D99" i="12"/>
  <c r="D160" i="4" s="1"/>
  <c r="H100" i="12"/>
  <c r="H161" i="4" s="1"/>
  <c r="L101" i="12"/>
  <c r="L162" i="4" s="1"/>
  <c r="N233" i="13"/>
  <c r="R243" i="13"/>
  <c r="V253" i="13"/>
  <c r="J39" i="4"/>
  <c r="Y33" i="4"/>
  <c r="T42" i="4"/>
  <c r="V131" i="4"/>
  <c r="C31" i="12"/>
  <c r="O233" i="13"/>
  <c r="S243" i="13"/>
  <c r="W253" i="13"/>
  <c r="V30" i="4"/>
  <c r="N39" i="4"/>
  <c r="U42" i="4"/>
  <c r="M3" i="4"/>
  <c r="M128" i="4" s="1"/>
  <c r="Q82" i="12"/>
  <c r="V63" i="12"/>
  <c r="V55" i="4" s="1"/>
  <c r="V130" i="4" s="1"/>
  <c r="J100" i="12"/>
  <c r="J161" i="4" s="1"/>
  <c r="L75" i="12"/>
  <c r="P233" i="13"/>
  <c r="T243" i="13"/>
  <c r="X253" i="13"/>
  <c r="V42" i="4"/>
  <c r="X131" i="4"/>
  <c r="L133" i="4"/>
  <c r="K100" i="12"/>
  <c r="K161" i="4" s="1"/>
  <c r="Q233" i="13"/>
  <c r="U243" i="13"/>
  <c r="Y253" i="13"/>
  <c r="W42" i="4"/>
  <c r="Y131" i="4"/>
  <c r="M133" i="4"/>
  <c r="J38" i="7"/>
  <c r="J5" i="7" s="1"/>
  <c r="X63" i="12"/>
  <c r="X55" i="4" s="1"/>
  <c r="X130" i="4" s="1"/>
  <c r="D65" i="12"/>
  <c r="L100" i="12"/>
  <c r="L161" i="4" s="1"/>
  <c r="R233" i="13"/>
  <c r="V243" i="13"/>
  <c r="X42" i="4"/>
  <c r="N133" i="4"/>
  <c r="K38" i="7"/>
  <c r="K5" i="7" s="1"/>
  <c r="K55" i="7" s="1"/>
  <c r="L31" i="12"/>
  <c r="Y63" i="12"/>
  <c r="M100" i="12"/>
  <c r="M161" i="4" s="1"/>
  <c r="Q101" i="12"/>
  <c r="Q162" i="4" s="1"/>
  <c r="S233" i="13"/>
  <c r="W243" i="13"/>
  <c r="B33" i="4"/>
  <c r="Y42" i="4"/>
  <c r="C132" i="4"/>
  <c r="L38" i="7"/>
  <c r="K3" i="12"/>
  <c r="K5" i="4" s="1"/>
  <c r="F65" i="12"/>
  <c r="T233" i="13"/>
  <c r="X243" i="13"/>
  <c r="S39" i="4"/>
  <c r="P133" i="4"/>
  <c r="U233" i="13"/>
  <c r="Y243" i="13"/>
  <c r="D33" i="4"/>
  <c r="E132" i="4"/>
  <c r="Q133" i="4"/>
  <c r="N38" i="7"/>
  <c r="N5" i="7" s="1"/>
  <c r="N55" i="7" s="1"/>
  <c r="H65" i="12"/>
  <c r="V233" i="13"/>
  <c r="B253" i="13"/>
  <c r="O38" i="7"/>
  <c r="O5" i="7" s="1"/>
  <c r="E97" i="12"/>
  <c r="E158" i="4" s="1"/>
  <c r="I65" i="12"/>
  <c r="I63" i="12" s="1"/>
  <c r="W233" i="13"/>
  <c r="C253" i="13"/>
  <c r="R3" i="12"/>
  <c r="V75" i="12"/>
  <c r="V104" i="4" s="1"/>
  <c r="X233" i="13"/>
  <c r="D253" i="13"/>
  <c r="C33" i="4"/>
  <c r="T39" i="4"/>
  <c r="E33" i="4"/>
  <c r="U39" i="4"/>
  <c r="B30" i="4"/>
  <c r="F33" i="4"/>
  <c r="V39" i="4"/>
  <c r="P38" i="7"/>
  <c r="P5" i="7" s="1"/>
  <c r="P55" i="7" s="1"/>
  <c r="C128" i="4"/>
  <c r="C30" i="4"/>
  <c r="G33" i="4"/>
  <c r="W39" i="4"/>
  <c r="D56" i="4"/>
  <c r="D131" i="4" s="1"/>
  <c r="L58" i="4"/>
  <c r="P59" i="4"/>
  <c r="T60" i="4"/>
  <c r="T133" i="4" s="1"/>
  <c r="S3" i="12"/>
  <c r="C63" i="12"/>
  <c r="C55" i="4" s="1"/>
  <c r="C130" i="4" s="1"/>
  <c r="G97" i="12"/>
  <c r="G158" i="4" s="1"/>
  <c r="O99" i="12"/>
  <c r="O160" i="4" s="1"/>
  <c r="S100" i="12"/>
  <c r="S161" i="4" s="1"/>
  <c r="Y233" i="13"/>
  <c r="E253" i="13"/>
  <c r="E131" i="4"/>
  <c r="R38" i="7"/>
  <c r="R5" i="7" s="1"/>
  <c r="R54" i="7" s="1"/>
  <c r="L98" i="12"/>
  <c r="L159" i="4" s="1"/>
  <c r="B243" i="13"/>
  <c r="F253" i="13"/>
  <c r="S38" i="7"/>
  <c r="S5" i="7" s="1"/>
  <c r="S55" i="7" s="1"/>
  <c r="R253" i="13"/>
  <c r="V100" i="12"/>
  <c r="V161" i="4" s="1"/>
  <c r="L33" i="4"/>
  <c r="G42" i="4"/>
  <c r="I56" i="4"/>
  <c r="I131" i="4" s="1"/>
  <c r="Q58" i="4"/>
  <c r="U59" i="4"/>
  <c r="Y60" i="4"/>
  <c r="Y133" i="4" s="1"/>
  <c r="V38" i="7"/>
  <c r="V5" i="7" s="1"/>
  <c r="V54" i="7" s="1"/>
  <c r="C82" i="12"/>
  <c r="L97" i="12"/>
  <c r="L158" i="4" s="1"/>
  <c r="P65" i="12"/>
  <c r="T99" i="12"/>
  <c r="T160" i="4" s="1"/>
  <c r="X100" i="12"/>
  <c r="X161" i="4" s="1"/>
  <c r="B233" i="13"/>
  <c r="F243" i="13"/>
  <c r="J253" i="13"/>
  <c r="M33" i="4"/>
  <c r="H42" i="4"/>
  <c r="J56" i="4"/>
  <c r="J131" i="4" s="1"/>
  <c r="N57" i="4"/>
  <c r="N132" i="4" s="1"/>
  <c r="R58" i="4"/>
  <c r="V59" i="4"/>
  <c r="W38" i="7"/>
  <c r="W5" i="7" s="1"/>
  <c r="W54" i="7" s="1"/>
  <c r="S31" i="12"/>
  <c r="Q65" i="12"/>
  <c r="Q86" i="12" s="1"/>
  <c r="U99" i="12"/>
  <c r="U160" i="4" s="1"/>
  <c r="Y100" i="12"/>
  <c r="Y161" i="4" s="1"/>
  <c r="C233" i="13"/>
  <c r="G243" i="13"/>
  <c r="K253" i="13"/>
  <c r="N33" i="4"/>
  <c r="B39" i="4"/>
  <c r="I42" i="4"/>
  <c r="K56" i="4"/>
  <c r="K131" i="4" s="1"/>
  <c r="O57" i="4"/>
  <c r="O132" i="4" s="1"/>
  <c r="S58" i="4"/>
  <c r="W59" i="4"/>
  <c r="X38" i="7"/>
  <c r="E82" i="12"/>
  <c r="J63" i="12"/>
  <c r="J55" i="4" s="1"/>
  <c r="J130" i="4" s="1"/>
  <c r="N97" i="12"/>
  <c r="N158" i="4" s="1"/>
  <c r="B101" i="12"/>
  <c r="B162" i="4" s="1"/>
  <c r="D233" i="13"/>
  <c r="H243" i="13"/>
  <c r="L253" i="13"/>
  <c r="H33" i="4"/>
  <c r="K30" i="4"/>
  <c r="O33" i="4"/>
  <c r="C39" i="4"/>
  <c r="J42" i="4"/>
  <c r="L131" i="4"/>
  <c r="K63" i="12"/>
  <c r="K55" i="4" s="1"/>
  <c r="K130" i="4" s="1"/>
  <c r="O97" i="12"/>
  <c r="O158" i="4" s="1"/>
  <c r="W99" i="12"/>
  <c r="W160" i="4" s="1"/>
  <c r="C101" i="12"/>
  <c r="C162" i="4" s="1"/>
  <c r="E233" i="13"/>
  <c r="I243" i="13"/>
  <c r="M253" i="13"/>
  <c r="K7" i="4"/>
  <c r="K132" i="4" s="1"/>
  <c r="X133" i="4"/>
  <c r="P33" i="4"/>
  <c r="K42" i="4"/>
  <c r="M131" i="4"/>
  <c r="V31" i="12"/>
  <c r="L63" i="12"/>
  <c r="P97" i="12"/>
  <c r="P158" i="4" s="1"/>
  <c r="T65" i="12"/>
  <c r="T63" i="12" s="1"/>
  <c r="F233" i="13"/>
  <c r="J243" i="13"/>
  <c r="N253" i="13"/>
  <c r="Q33" i="4"/>
  <c r="L42" i="4"/>
  <c r="N131" i="4"/>
  <c r="Q97" i="12"/>
  <c r="Q158" i="4" s="1"/>
  <c r="U65" i="12"/>
  <c r="G233" i="13"/>
  <c r="K243" i="13"/>
  <c r="O253" i="13"/>
  <c r="C42" i="4"/>
  <c r="R33" i="4"/>
  <c r="M42" i="4"/>
  <c r="C133" i="4"/>
  <c r="V65" i="12"/>
  <c r="V86" i="12" s="1"/>
  <c r="B100" i="12"/>
  <c r="B161" i="4" s="1"/>
  <c r="H233" i="13"/>
  <c r="L243" i="13"/>
  <c r="P253" i="13"/>
  <c r="N42" i="4"/>
  <c r="P131" i="4"/>
  <c r="D133" i="4"/>
  <c r="O63" i="12"/>
  <c r="O55" i="4" s="1"/>
  <c r="W65" i="12"/>
  <c r="W86" i="12" s="1"/>
  <c r="C100" i="12"/>
  <c r="C161" i="4" s="1"/>
  <c r="I233" i="13"/>
  <c r="M243" i="13"/>
  <c r="Q253" i="13"/>
  <c r="W136" i="11"/>
  <c r="W55" i="8"/>
  <c r="W100" i="4" s="1"/>
  <c r="Y136" i="11"/>
  <c r="Y111" i="11"/>
  <c r="Y52" i="8"/>
  <c r="Y51" i="8" s="1"/>
  <c r="Y108" i="11"/>
  <c r="Y107" i="11"/>
  <c r="Y106" i="11"/>
  <c r="Y55" i="8"/>
  <c r="Y100" i="4" s="1"/>
  <c r="Y105" i="11"/>
  <c r="Y113" i="11"/>
  <c r="Y115" i="11"/>
  <c r="Y112" i="11"/>
  <c r="Y109" i="11"/>
  <c r="T147" i="11"/>
  <c r="T56" i="8"/>
  <c r="T101" i="4" s="1"/>
  <c r="U52" i="8"/>
  <c r="U51" i="8" s="1"/>
  <c r="U56" i="8"/>
  <c r="U101" i="4" s="1"/>
  <c r="V147" i="11"/>
  <c r="V56" i="8"/>
  <c r="V101" i="4" s="1"/>
  <c r="C147" i="11"/>
  <c r="C130" i="11"/>
  <c r="C56" i="8"/>
  <c r="C101" i="4" s="1"/>
  <c r="J136" i="11"/>
  <c r="J55" i="8"/>
  <c r="J100" i="4" s="1"/>
  <c r="K136" i="11"/>
  <c r="K52" i="8"/>
  <c r="K51" i="8" s="1"/>
  <c r="K55" i="8"/>
  <c r="K100" i="4" s="1"/>
  <c r="L136" i="11"/>
  <c r="L52" i="8"/>
  <c r="L51" i="8" s="1"/>
  <c r="L55" i="8"/>
  <c r="L100" i="4" s="1"/>
  <c r="F147" i="11"/>
  <c r="F56" i="8"/>
  <c r="F101" i="4" s="1"/>
  <c r="F126" i="11"/>
  <c r="H147" i="11"/>
  <c r="H56" i="8"/>
  <c r="H101" i="4" s="1"/>
  <c r="O136" i="11"/>
  <c r="O55" i="8"/>
  <c r="O100" i="4" s="1"/>
  <c r="I56" i="8"/>
  <c r="I54" i="8" s="1"/>
  <c r="I99" i="4" s="1"/>
  <c r="I125" i="11"/>
  <c r="M111" i="11"/>
  <c r="X128" i="11"/>
  <c r="I112" i="11"/>
  <c r="T67" i="8"/>
  <c r="T156" i="4" s="1"/>
  <c r="E55" i="8"/>
  <c r="E100" i="4" s="1"/>
  <c r="P56" i="8"/>
  <c r="P101" i="4" s="1"/>
  <c r="N111" i="11"/>
  <c r="Q112" i="11"/>
  <c r="Q100" i="11" s="1"/>
  <c r="Q66" i="8"/>
  <c r="Q155" i="4" s="1"/>
  <c r="F55" i="8"/>
  <c r="F100" i="4" s="1"/>
  <c r="Q56" i="8"/>
  <c r="Q101" i="4" s="1"/>
  <c r="I115" i="11"/>
  <c r="R66" i="8"/>
  <c r="R155" i="4" s="1"/>
  <c r="G55" i="8"/>
  <c r="G100" i="4" s="1"/>
  <c r="S56" i="8"/>
  <c r="S101" i="4" s="1"/>
  <c r="I113" i="11"/>
  <c r="Q115" i="11"/>
  <c r="I55" i="8"/>
  <c r="I100" i="4" s="1"/>
  <c r="M5" i="11"/>
  <c r="X54" i="11"/>
  <c r="Q113" i="11"/>
  <c r="N5" i="11"/>
  <c r="R111" i="11"/>
  <c r="S111" i="11"/>
  <c r="W66" i="8"/>
  <c r="W155" i="4" s="1"/>
  <c r="U111" i="11"/>
  <c r="V111" i="11"/>
  <c r="Y66" i="8"/>
  <c r="Y155" i="4" s="1"/>
  <c r="Q55" i="8"/>
  <c r="T5" i="11"/>
  <c r="V5" i="11"/>
  <c r="C66" i="8"/>
  <c r="C155" i="4" s="1"/>
  <c r="F52" i="8"/>
  <c r="F51" i="8" s="1"/>
  <c r="L128" i="11"/>
  <c r="C128" i="11"/>
  <c r="E38" i="7"/>
  <c r="E5" i="7" s="1"/>
  <c r="E67" i="8"/>
  <c r="E156" i="4" s="1"/>
  <c r="U55" i="8"/>
  <c r="U66" i="8" s="1"/>
  <c r="U155" i="4" s="1"/>
  <c r="Q105" i="11"/>
  <c r="D66" i="8"/>
  <c r="D155" i="4" s="1"/>
  <c r="I52" i="8"/>
  <c r="I51" i="8" s="1"/>
  <c r="B111" i="11"/>
  <c r="I106" i="11"/>
  <c r="S122" i="11"/>
  <c r="S125" i="11"/>
  <c r="O66" i="8"/>
  <c r="O155" i="4" s="1"/>
  <c r="C111" i="11"/>
  <c r="Q106" i="11"/>
  <c r="N129" i="11"/>
  <c r="F136" i="11"/>
  <c r="C52" i="8"/>
  <c r="C51" i="8" s="1"/>
  <c r="I105" i="11"/>
  <c r="F67" i="8"/>
  <c r="F156" i="4" s="1"/>
  <c r="E52" i="8"/>
  <c r="E51" i="8" s="1"/>
  <c r="D54" i="11"/>
  <c r="F66" i="8"/>
  <c r="F155" i="4" s="1"/>
  <c r="D111" i="11"/>
  <c r="N123" i="11"/>
  <c r="S136" i="11"/>
  <c r="G66" i="8"/>
  <c r="G155" i="4" s="1"/>
  <c r="E111" i="11"/>
  <c r="I107" i="11"/>
  <c r="P130" i="11"/>
  <c r="F111" i="11"/>
  <c r="S52" i="8"/>
  <c r="S51" i="8" s="1"/>
  <c r="I108" i="11"/>
  <c r="L66" i="8"/>
  <c r="L155" i="4" s="1"/>
  <c r="J111" i="11"/>
  <c r="K111" i="11"/>
  <c r="I109" i="11"/>
  <c r="L111" i="11"/>
  <c r="Q100" i="10"/>
  <c r="Y100" i="10"/>
  <c r="Q111" i="10"/>
  <c r="Y128" i="10"/>
  <c r="Q156" i="10"/>
  <c r="I100" i="10"/>
  <c r="W145" i="10"/>
  <c r="Y53" i="4"/>
  <c r="B54" i="4"/>
  <c r="I136" i="9"/>
  <c r="N136" i="9"/>
  <c r="Q100" i="9"/>
  <c r="Q156" i="9"/>
  <c r="M136" i="9"/>
  <c r="Q145" i="9"/>
  <c r="Y145" i="9"/>
  <c r="B145" i="10"/>
  <c r="F156" i="10"/>
  <c r="D54" i="4"/>
  <c r="C145" i="10"/>
  <c r="Q136" i="9"/>
  <c r="D145" i="10"/>
  <c r="H156" i="10"/>
  <c r="E145" i="10"/>
  <c r="D111" i="9"/>
  <c r="Y100" i="9"/>
  <c r="S147" i="9"/>
  <c r="Y147" i="9"/>
  <c r="F54" i="4"/>
  <c r="J145" i="10"/>
  <c r="N156" i="10"/>
  <c r="I100" i="9"/>
  <c r="L111" i="9"/>
  <c r="T111" i="9"/>
  <c r="K145" i="10"/>
  <c r="E54" i="4"/>
  <c r="L145" i="10"/>
  <c r="P156" i="10"/>
  <c r="I156" i="10"/>
  <c r="X47" i="8"/>
  <c r="X52" i="4" s="1"/>
  <c r="X129" i="4" s="1"/>
  <c r="M145" i="10"/>
  <c r="R156" i="10"/>
  <c r="V147" i="9"/>
  <c r="E47" i="8"/>
  <c r="M67" i="8"/>
  <c r="M156" i="4" s="1"/>
  <c r="X147" i="9"/>
  <c r="G47" i="8"/>
  <c r="G52" i="4" s="1"/>
  <c r="U136" i="9"/>
  <c r="H47" i="8"/>
  <c r="H52" i="4" s="1"/>
  <c r="V136" i="9"/>
  <c r="I47" i="8"/>
  <c r="I65" i="8" s="1"/>
  <c r="W136" i="9"/>
  <c r="D53" i="4"/>
  <c r="J47" i="8"/>
  <c r="J52" i="4" s="1"/>
  <c r="C53" i="4"/>
  <c r="E53" i="4"/>
  <c r="I54" i="4"/>
  <c r="K47" i="8"/>
  <c r="R136" i="9"/>
  <c r="S136" i="9"/>
  <c r="F53" i="4"/>
  <c r="L47" i="8"/>
  <c r="I58" i="8"/>
  <c r="B147" i="9"/>
  <c r="H54" i="4"/>
  <c r="M47" i="8"/>
  <c r="Q58" i="8"/>
  <c r="C147" i="9"/>
  <c r="Y136" i="9"/>
  <c r="N47" i="8"/>
  <c r="N59" i="8" s="1"/>
  <c r="Y58" i="8"/>
  <c r="I66" i="8"/>
  <c r="I155" i="4" s="1"/>
  <c r="D147" i="9"/>
  <c r="K67" i="8"/>
  <c r="K156" i="4" s="1"/>
  <c r="D47" i="8"/>
  <c r="D59" i="8" s="1"/>
  <c r="I53" i="4"/>
  <c r="M54" i="4"/>
  <c r="F17" i="8"/>
  <c r="O47" i="8"/>
  <c r="O52" i="4" s="1"/>
  <c r="I67" i="8"/>
  <c r="I156" i="4" s="1"/>
  <c r="E147" i="9"/>
  <c r="J53" i="4"/>
  <c r="P47" i="8"/>
  <c r="P52" i="4" s="1"/>
  <c r="C54" i="8"/>
  <c r="C99" i="4" s="1"/>
  <c r="Y60" i="8"/>
  <c r="B136" i="9"/>
  <c r="F147" i="9"/>
  <c r="T147" i="9"/>
  <c r="T136" i="9"/>
  <c r="P128" i="4"/>
  <c r="K53" i="4"/>
  <c r="Q47" i="8"/>
  <c r="Q61" i="8"/>
  <c r="C136" i="9"/>
  <c r="L53" i="4"/>
  <c r="P54" i="4"/>
  <c r="I17" i="8"/>
  <c r="R47" i="8"/>
  <c r="R52" i="4" s="1"/>
  <c r="R129" i="4" s="1"/>
  <c r="E54" i="8"/>
  <c r="E99" i="4" s="1"/>
  <c r="D136" i="9"/>
  <c r="H147" i="9"/>
  <c r="M53" i="4"/>
  <c r="Q54" i="4"/>
  <c r="S47" i="8"/>
  <c r="F54" i="8"/>
  <c r="F99" i="4" s="1"/>
  <c r="E136" i="9"/>
  <c r="C47" i="8"/>
  <c r="K17" i="8"/>
  <c r="T47" i="8"/>
  <c r="K54" i="8"/>
  <c r="K99" i="4" s="1"/>
  <c r="F136" i="9"/>
  <c r="J147" i="9"/>
  <c r="U147" i="9"/>
  <c r="J4" i="4"/>
  <c r="U47" i="8"/>
  <c r="L54" i="8"/>
  <c r="L99" i="4" s="1"/>
  <c r="G136" i="9"/>
  <c r="K147" i="9"/>
  <c r="G53" i="4"/>
  <c r="R17" i="8"/>
  <c r="V47" i="8"/>
  <c r="L147" i="9"/>
  <c r="I147" i="9"/>
  <c r="Y17" i="8"/>
  <c r="F47" i="8"/>
  <c r="K4" i="4"/>
  <c r="Q53" i="4"/>
  <c r="U54" i="4"/>
  <c r="N17" i="8"/>
  <c r="W47" i="8"/>
  <c r="W52" i="4" s="1"/>
  <c r="C67" i="8"/>
  <c r="C156" i="4" s="1"/>
  <c r="M147" i="9"/>
  <c r="L4" i="4"/>
  <c r="M4" i="4"/>
  <c r="N53" i="4"/>
  <c r="S54" i="4"/>
  <c r="T54" i="4"/>
  <c r="R53" i="4"/>
  <c r="V54" i="4"/>
  <c r="J136" i="9"/>
  <c r="N147" i="9"/>
  <c r="Q147" i="9"/>
  <c r="L67" i="8"/>
  <c r="L156" i="4" s="1"/>
  <c r="N67" i="8"/>
  <c r="N156" i="4" s="1"/>
  <c r="O53" i="4"/>
  <c r="S53" i="4"/>
  <c r="Y47" i="8"/>
  <c r="K136" i="9"/>
  <c r="T53" i="4"/>
  <c r="X54" i="4"/>
  <c r="Q17" i="8"/>
  <c r="B66" i="8"/>
  <c r="B155" i="4" s="1"/>
  <c r="L136" i="9"/>
  <c r="P147" i="9"/>
  <c r="O136" i="9"/>
  <c r="Q38" i="7"/>
  <c r="Q5" i="7" s="1"/>
  <c r="Y38" i="7"/>
  <c r="Y5" i="7" s="1"/>
  <c r="Y55" i="7" s="1"/>
  <c r="I38" i="7"/>
  <c r="I5" i="7" s="1"/>
  <c r="I53" i="7" s="1"/>
  <c r="C48" i="6"/>
  <c r="X5" i="7"/>
  <c r="X55" i="7" s="1"/>
  <c r="T46" i="6"/>
  <c r="C47" i="6"/>
  <c r="G47" i="6"/>
  <c r="D47" i="6"/>
  <c r="H47" i="6"/>
  <c r="J47" i="6"/>
  <c r="K47" i="6"/>
  <c r="R5" i="6"/>
  <c r="R46" i="6" s="1"/>
  <c r="L5" i="6"/>
  <c r="L45" i="6" s="1"/>
  <c r="T5" i="6"/>
  <c r="U5" i="6"/>
  <c r="U43" i="6" s="1"/>
  <c r="Y5" i="6"/>
  <c r="Y44" i="6" s="1"/>
  <c r="E5" i="6"/>
  <c r="E48" i="6" s="1"/>
  <c r="E46" i="6"/>
  <c r="I5" i="6"/>
  <c r="I43" i="6" s="1"/>
  <c r="V5" i="6"/>
  <c r="V44" i="6" s="1"/>
  <c r="B5" i="6"/>
  <c r="B47" i="6" s="1"/>
  <c r="F5" i="6"/>
  <c r="F47" i="6" s="1"/>
  <c r="J5" i="6"/>
  <c r="J46" i="6" s="1"/>
  <c r="W5" i="6"/>
  <c r="C5" i="6"/>
  <c r="G5" i="6"/>
  <c r="G46" i="6" s="1"/>
  <c r="K5" i="6"/>
  <c r="X5" i="6"/>
  <c r="X46" i="6" s="1"/>
  <c r="V88" i="4"/>
  <c r="W88" i="4"/>
  <c r="L5" i="7"/>
  <c r="X88" i="4"/>
  <c r="F44" i="6"/>
  <c r="Y88" i="4"/>
  <c r="C43" i="6"/>
  <c r="G44" i="6"/>
  <c r="K45" i="6"/>
  <c r="D43" i="6"/>
  <c r="H44" i="6"/>
  <c r="N45" i="6"/>
  <c r="U88" i="4"/>
  <c r="X42" i="6"/>
  <c r="C42" i="6"/>
  <c r="G43" i="6"/>
  <c r="H27" i="5"/>
  <c r="B88" i="4"/>
  <c r="D42" i="6"/>
  <c r="H43" i="6"/>
  <c r="I27" i="5"/>
  <c r="C88" i="4"/>
  <c r="E42" i="6"/>
  <c r="D88" i="4"/>
  <c r="F42" i="6"/>
  <c r="N44" i="6"/>
  <c r="K27" i="5"/>
  <c r="E88" i="4"/>
  <c r="G42" i="6"/>
  <c r="K43" i="6"/>
  <c r="S45" i="6"/>
  <c r="S47" i="6"/>
  <c r="F88" i="4"/>
  <c r="D5" i="6"/>
  <c r="D44" i="6" s="1"/>
  <c r="L43" i="6"/>
  <c r="T45" i="6"/>
  <c r="T47" i="6"/>
  <c r="H48" i="6"/>
  <c r="G88" i="4"/>
  <c r="I42" i="6"/>
  <c r="H88" i="4"/>
  <c r="N43" i="6"/>
  <c r="K42" i="6"/>
  <c r="S44" i="6"/>
  <c r="W45" i="6"/>
  <c r="K48" i="6"/>
  <c r="O27" i="5"/>
  <c r="O5" i="5" s="1"/>
  <c r="O45" i="5" s="1"/>
  <c r="I88" i="4"/>
  <c r="J88" i="4"/>
  <c r="H5" i="6"/>
  <c r="H46" i="6" s="1"/>
  <c r="L42" i="6"/>
  <c r="T44" i="6"/>
  <c r="X45" i="6"/>
  <c r="Q27" i="5"/>
  <c r="Q43" i="6"/>
  <c r="U44" i="6"/>
  <c r="Y45" i="6"/>
  <c r="Y47" i="6"/>
  <c r="W44" i="6"/>
  <c r="C46" i="6"/>
  <c r="T43" i="6"/>
  <c r="X44" i="6"/>
  <c r="D46" i="6"/>
  <c r="U27" i="5"/>
  <c r="O88" i="4"/>
  <c r="M5" i="6"/>
  <c r="M43" i="6" s="1"/>
  <c r="Q42" i="6"/>
  <c r="P88" i="4"/>
  <c r="N5" i="6"/>
  <c r="N42" i="6" s="1"/>
  <c r="W27" i="5"/>
  <c r="Q88" i="4"/>
  <c r="O5" i="6"/>
  <c r="O43" i="6" s="1"/>
  <c r="W43" i="6"/>
  <c r="C45" i="6"/>
  <c r="X27" i="5"/>
  <c r="R88" i="4"/>
  <c r="P5" i="6"/>
  <c r="P47" i="6" s="1"/>
  <c r="T42" i="6"/>
  <c r="X43" i="6"/>
  <c r="D45" i="6"/>
  <c r="S88" i="4"/>
  <c r="Q5" i="6"/>
  <c r="Q44" i="6" s="1"/>
  <c r="E45" i="6"/>
  <c r="T88" i="4"/>
  <c r="F45" i="6"/>
  <c r="S5" i="6"/>
  <c r="S46" i="6" s="1"/>
  <c r="W42" i="6"/>
  <c r="C44" i="6"/>
  <c r="G45" i="6"/>
  <c r="A1" i="51"/>
  <c r="A1" i="46"/>
  <c r="A1" i="50"/>
  <c r="A1" i="47"/>
  <c r="A1" i="49"/>
  <c r="A1" i="48"/>
  <c r="A1" i="45"/>
  <c r="A1" i="40"/>
  <c r="A1" i="38"/>
  <c r="A1" i="44"/>
  <c r="A1" i="43"/>
  <c r="A1" i="42"/>
  <c r="A1" i="39"/>
  <c r="A1" i="41"/>
  <c r="A1" i="36"/>
  <c r="A1" i="35"/>
  <c r="A1" i="37"/>
  <c r="A1" i="34"/>
  <c r="A1" i="32"/>
  <c r="A1" i="31"/>
  <c r="A1" i="30"/>
  <c r="A1" i="28"/>
  <c r="A1" i="33"/>
  <c r="A1" i="29"/>
  <c r="A1" i="25"/>
  <c r="A1" i="27"/>
  <c r="A1" i="26"/>
  <c r="A1" i="24"/>
  <c r="A1" i="22"/>
  <c r="A1" i="21"/>
  <c r="A1" i="20"/>
  <c r="A1" i="23"/>
  <c r="A1" i="18"/>
  <c r="A1" i="19"/>
  <c r="A1" i="16"/>
  <c r="A1" i="17"/>
  <c r="A1" i="15"/>
  <c r="A1" i="12"/>
  <c r="A1" i="14"/>
  <c r="A1" i="13"/>
  <c r="A1" i="8"/>
  <c r="A1" i="7"/>
  <c r="A1" i="11"/>
  <c r="A1" i="10"/>
  <c r="A1" i="9"/>
  <c r="A1" i="6"/>
  <c r="A1" i="5"/>
  <c r="A1" i="4"/>
  <c r="H5" i="5"/>
  <c r="H42" i="5" s="1"/>
  <c r="X5" i="5"/>
  <c r="X48" i="5" s="1"/>
  <c r="I140" i="4"/>
  <c r="Q140" i="4"/>
  <c r="I141" i="4"/>
  <c r="Q141" i="4"/>
  <c r="Y141" i="4"/>
  <c r="Q143" i="4"/>
  <c r="Y143" i="4"/>
  <c r="I144" i="4"/>
  <c r="Q144" i="4"/>
  <c r="Y144" i="4"/>
  <c r="I145" i="4"/>
  <c r="Q145" i="4"/>
  <c r="Y145" i="4"/>
  <c r="I146" i="4"/>
  <c r="Q146" i="4"/>
  <c r="Y146" i="4"/>
  <c r="I147" i="4"/>
  <c r="Q147" i="4"/>
  <c r="Y147" i="4"/>
  <c r="I148" i="4"/>
  <c r="Q148" i="4"/>
  <c r="Y148" i="4"/>
  <c r="I149" i="4"/>
  <c r="Q149" i="4"/>
  <c r="Y149" i="4"/>
  <c r="I150" i="4"/>
  <c r="Q150" i="4"/>
  <c r="Y150" i="4"/>
  <c r="I151" i="4"/>
  <c r="Q151" i="4"/>
  <c r="Y151" i="4"/>
  <c r="J132" i="4"/>
  <c r="B133" i="4"/>
  <c r="J133" i="4"/>
  <c r="J136" i="4"/>
  <c r="B137" i="4"/>
  <c r="J137" i="4"/>
  <c r="R137" i="4"/>
  <c r="J138" i="4"/>
  <c r="R138" i="4"/>
  <c r="B139" i="4"/>
  <c r="J139" i="4"/>
  <c r="R139" i="4"/>
  <c r="B140" i="4"/>
  <c r="J140" i="4"/>
  <c r="R140" i="4"/>
  <c r="B141" i="4"/>
  <c r="J141" i="4"/>
  <c r="R141" i="4"/>
  <c r="B142" i="4"/>
  <c r="B143" i="4"/>
  <c r="R143" i="4"/>
  <c r="B144" i="4"/>
  <c r="R144" i="4"/>
  <c r="B145" i="4"/>
  <c r="J145" i="4"/>
  <c r="R145" i="4"/>
  <c r="B146" i="4"/>
  <c r="J146" i="4"/>
  <c r="R146" i="4"/>
  <c r="B147" i="4"/>
  <c r="J147" i="4"/>
  <c r="R147" i="4"/>
  <c r="B148" i="4"/>
  <c r="J148" i="4"/>
  <c r="R148" i="4"/>
  <c r="B149" i="4"/>
  <c r="J149" i="4"/>
  <c r="R149" i="4"/>
  <c r="B150" i="4"/>
  <c r="J150" i="4"/>
  <c r="R150" i="4"/>
  <c r="B151" i="4"/>
  <c r="J151" i="4"/>
  <c r="R151" i="4"/>
  <c r="K48" i="5"/>
  <c r="K5" i="5"/>
  <c r="K42" i="5" s="1"/>
  <c r="K133" i="4"/>
  <c r="C135" i="4"/>
  <c r="S135" i="4"/>
  <c r="C136" i="4"/>
  <c r="K136" i="4"/>
  <c r="S136" i="4"/>
  <c r="C137" i="4"/>
  <c r="K137" i="4"/>
  <c r="S137" i="4"/>
  <c r="C138" i="4"/>
  <c r="S138" i="4"/>
  <c r="C139" i="4"/>
  <c r="K139" i="4"/>
  <c r="S139" i="4"/>
  <c r="C140" i="4"/>
  <c r="K140" i="4"/>
  <c r="S140" i="4"/>
  <c r="C141" i="4"/>
  <c r="K141" i="4"/>
  <c r="S141" i="4"/>
  <c r="C143" i="4"/>
  <c r="K143" i="4"/>
  <c r="S143" i="4"/>
  <c r="C144" i="4"/>
  <c r="K144" i="4"/>
  <c r="S144" i="4"/>
  <c r="C145" i="4"/>
  <c r="K145" i="4"/>
  <c r="S145" i="4"/>
  <c r="C146" i="4"/>
  <c r="K146" i="4"/>
  <c r="S146" i="4"/>
  <c r="C147" i="4"/>
  <c r="K147" i="4"/>
  <c r="S147" i="4"/>
  <c r="C148" i="4"/>
  <c r="K148" i="4"/>
  <c r="S148" i="4"/>
  <c r="C149" i="4"/>
  <c r="K149" i="4"/>
  <c r="S149" i="4"/>
  <c r="C150" i="4"/>
  <c r="K150" i="4"/>
  <c r="S150" i="4"/>
  <c r="C151" i="4"/>
  <c r="K151" i="4"/>
  <c r="S151" i="4"/>
  <c r="D135" i="4"/>
  <c r="T135" i="4"/>
  <c r="D136" i="4"/>
  <c r="L136" i="4"/>
  <c r="D137" i="4"/>
  <c r="L137" i="4"/>
  <c r="T137" i="4"/>
  <c r="L138" i="4"/>
  <c r="L139" i="4"/>
  <c r="T139" i="4"/>
  <c r="D140" i="4"/>
  <c r="L140" i="4"/>
  <c r="T140" i="4"/>
  <c r="D141" i="4"/>
  <c r="T141" i="4"/>
  <c r="D142" i="4"/>
  <c r="D143" i="4"/>
  <c r="L143" i="4"/>
  <c r="T143" i="4"/>
  <c r="D144" i="4"/>
  <c r="L144" i="4"/>
  <c r="T144" i="4"/>
  <c r="D145" i="4"/>
  <c r="L145" i="4"/>
  <c r="T145" i="4"/>
  <c r="D146" i="4"/>
  <c r="L146" i="4"/>
  <c r="T146" i="4"/>
  <c r="D147" i="4"/>
  <c r="L147" i="4"/>
  <c r="T147" i="4"/>
  <c r="D148" i="4"/>
  <c r="L148" i="4"/>
  <c r="T148" i="4"/>
  <c r="D149" i="4"/>
  <c r="L149" i="4"/>
  <c r="T149" i="4"/>
  <c r="D150" i="4"/>
  <c r="L150" i="4"/>
  <c r="T150" i="4"/>
  <c r="D151" i="4"/>
  <c r="L151" i="4"/>
  <c r="T151" i="4"/>
  <c r="X47" i="5"/>
  <c r="U5" i="5"/>
  <c r="U43" i="5" s="1"/>
  <c r="U138" i="4"/>
  <c r="E139" i="4"/>
  <c r="M139" i="4"/>
  <c r="U139" i="4"/>
  <c r="E140" i="4"/>
  <c r="M140" i="4"/>
  <c r="U140" i="4"/>
  <c r="E141" i="4"/>
  <c r="M141" i="4"/>
  <c r="U141" i="4"/>
  <c r="U142" i="4"/>
  <c r="E143" i="4"/>
  <c r="M143" i="4"/>
  <c r="U143" i="4"/>
  <c r="E144" i="4"/>
  <c r="M144" i="4"/>
  <c r="U144" i="4"/>
  <c r="E145" i="4"/>
  <c r="M145" i="4"/>
  <c r="U145" i="4"/>
  <c r="E146" i="4"/>
  <c r="M146" i="4"/>
  <c r="U146" i="4"/>
  <c r="E147" i="4"/>
  <c r="M147" i="4"/>
  <c r="U147" i="4"/>
  <c r="E148" i="4"/>
  <c r="M148" i="4"/>
  <c r="U148" i="4"/>
  <c r="E149" i="4"/>
  <c r="M149" i="4"/>
  <c r="U149" i="4"/>
  <c r="E150" i="4"/>
  <c r="M150" i="4"/>
  <c r="U150" i="4"/>
  <c r="E151" i="4"/>
  <c r="M151" i="4"/>
  <c r="U151" i="4"/>
  <c r="F140" i="4"/>
  <c r="N140" i="4"/>
  <c r="V140" i="4"/>
  <c r="F141" i="4"/>
  <c r="N141" i="4"/>
  <c r="V141" i="4"/>
  <c r="N143" i="4"/>
  <c r="V143" i="4"/>
  <c r="F144" i="4"/>
  <c r="N144" i="4"/>
  <c r="V144" i="4"/>
  <c r="F145" i="4"/>
  <c r="V145" i="4"/>
  <c r="F146" i="4"/>
  <c r="N146" i="4"/>
  <c r="V146" i="4"/>
  <c r="F147" i="4"/>
  <c r="N147" i="4"/>
  <c r="V147" i="4"/>
  <c r="F148" i="4"/>
  <c r="N148" i="4"/>
  <c r="V148" i="4"/>
  <c r="F149" i="4"/>
  <c r="N149" i="4"/>
  <c r="V149" i="4"/>
  <c r="F150" i="4"/>
  <c r="N150" i="4"/>
  <c r="V150" i="4"/>
  <c r="F151" i="4"/>
  <c r="N151" i="4"/>
  <c r="V151" i="4"/>
  <c r="O130" i="4"/>
  <c r="G131" i="4"/>
  <c r="O131" i="4"/>
  <c r="W131" i="4"/>
  <c r="G132" i="4"/>
  <c r="G133" i="4"/>
  <c r="O133" i="4"/>
  <c r="W133" i="4"/>
  <c r="O134" i="4"/>
  <c r="O135" i="4"/>
  <c r="G136" i="4"/>
  <c r="O136" i="4"/>
  <c r="W136" i="4"/>
  <c r="G137" i="4"/>
  <c r="O137" i="4"/>
  <c r="W137" i="4"/>
  <c r="O138" i="4"/>
  <c r="W138" i="4"/>
  <c r="G139" i="4"/>
  <c r="O139" i="4"/>
  <c r="W139" i="4"/>
  <c r="G140" i="4"/>
  <c r="O140" i="4"/>
  <c r="W140" i="4"/>
  <c r="G141" i="4"/>
  <c r="O141" i="4"/>
  <c r="W141" i="4"/>
  <c r="G142" i="4"/>
  <c r="W142" i="4"/>
  <c r="G143" i="4"/>
  <c r="O143" i="4"/>
  <c r="W143" i="4"/>
  <c r="G144" i="4"/>
  <c r="O144" i="4"/>
  <c r="W144" i="4"/>
  <c r="G145" i="4"/>
  <c r="O145" i="4"/>
  <c r="W145" i="4"/>
  <c r="G146" i="4"/>
  <c r="O146" i="4"/>
  <c r="W146" i="4"/>
  <c r="G147" i="4"/>
  <c r="O147" i="4"/>
  <c r="W147" i="4"/>
  <c r="G148" i="4"/>
  <c r="O148" i="4"/>
  <c r="W148" i="4"/>
  <c r="G149" i="4"/>
  <c r="O149" i="4"/>
  <c r="W149" i="4"/>
  <c r="G150" i="4"/>
  <c r="O150" i="4"/>
  <c r="W150" i="4"/>
  <c r="G151" i="4"/>
  <c r="O151" i="4"/>
  <c r="W151" i="4"/>
  <c r="K46" i="5"/>
  <c r="K47" i="5"/>
  <c r="Q60" i="8"/>
  <c r="Y67" i="8"/>
  <c r="N47" i="6"/>
  <c r="V47" i="6"/>
  <c r="F48" i="6"/>
  <c r="N48" i="6"/>
  <c r="V48" i="6"/>
  <c r="W46" i="6"/>
  <c r="W47" i="6"/>
  <c r="G48" i="6"/>
  <c r="O48" i="6"/>
  <c r="W48" i="6"/>
  <c r="G62" i="8"/>
  <c r="G58" i="8"/>
  <c r="O62" i="8"/>
  <c r="O58" i="8"/>
  <c r="W62" i="8"/>
  <c r="W58" i="8"/>
  <c r="X47" i="6"/>
  <c r="H145" i="10"/>
  <c r="H111" i="10"/>
  <c r="P145" i="10"/>
  <c r="P111" i="10"/>
  <c r="X145" i="10"/>
  <c r="X111" i="10"/>
  <c r="G156" i="10"/>
  <c r="G128" i="10"/>
  <c r="O156" i="10"/>
  <c r="O128" i="10"/>
  <c r="W156" i="10"/>
  <c r="W128" i="10"/>
  <c r="G156" i="11"/>
  <c r="G128" i="11"/>
  <c r="G54" i="11"/>
  <c r="O156" i="11"/>
  <c r="O54" i="11"/>
  <c r="W156" i="11"/>
  <c r="W54" i="11"/>
  <c r="Q48" i="6"/>
  <c r="R147" i="11"/>
  <c r="R123" i="11"/>
  <c r="R129" i="11"/>
  <c r="R130" i="11"/>
  <c r="R126" i="11"/>
  <c r="R56" i="8"/>
  <c r="R52" i="8"/>
  <c r="R51" i="8" s="1"/>
  <c r="R125" i="11"/>
  <c r="R122" i="11"/>
  <c r="R47" i="6"/>
  <c r="B48" i="6"/>
  <c r="J48" i="6"/>
  <c r="R48" i="6"/>
  <c r="J147" i="11"/>
  <c r="J129" i="11"/>
  <c r="J123" i="11"/>
  <c r="J130" i="11"/>
  <c r="J132" i="11"/>
  <c r="J126" i="11"/>
  <c r="J125" i="11"/>
  <c r="J56" i="8"/>
  <c r="J52" i="8"/>
  <c r="J51" i="8" s="1"/>
  <c r="J122" i="11"/>
  <c r="J117" i="11" s="1"/>
  <c r="R132" i="11"/>
  <c r="J42" i="6"/>
  <c r="R42" i="6"/>
  <c r="B43" i="6"/>
  <c r="J43" i="6"/>
  <c r="R43" i="6"/>
  <c r="B44" i="6"/>
  <c r="J44" i="6"/>
  <c r="R44" i="6"/>
  <c r="B45" i="6"/>
  <c r="J45" i="6"/>
  <c r="R45" i="6"/>
  <c r="B46" i="6"/>
  <c r="H136" i="11"/>
  <c r="H115" i="11"/>
  <c r="H113" i="11"/>
  <c r="H112" i="11"/>
  <c r="H109" i="11"/>
  <c r="H108" i="11"/>
  <c r="H107" i="11"/>
  <c r="H106" i="11"/>
  <c r="H105" i="11"/>
  <c r="H55" i="8"/>
  <c r="H66" i="8" s="1"/>
  <c r="H155" i="4" s="1"/>
  <c r="H52" i="8"/>
  <c r="H51" i="8" s="1"/>
  <c r="P136" i="11"/>
  <c r="P115" i="11"/>
  <c r="P113" i="11"/>
  <c r="P112" i="11"/>
  <c r="P109" i="11"/>
  <c r="P108" i="11"/>
  <c r="P107" i="11"/>
  <c r="P106" i="11"/>
  <c r="P105" i="11"/>
  <c r="P100" i="11" s="1"/>
  <c r="P55" i="8"/>
  <c r="P52" i="8"/>
  <c r="P51" i="8" s="1"/>
  <c r="X136" i="11"/>
  <c r="X115" i="11"/>
  <c r="X113" i="11"/>
  <c r="X112" i="11"/>
  <c r="X109" i="11"/>
  <c r="X108" i="11"/>
  <c r="X107" i="11"/>
  <c r="X106" i="11"/>
  <c r="X105" i="11"/>
  <c r="X55" i="8"/>
  <c r="X52" i="8"/>
  <c r="X51" i="8" s="1"/>
  <c r="H145" i="11"/>
  <c r="H111" i="11"/>
  <c r="P145" i="11"/>
  <c r="P111" i="11"/>
  <c r="X145" i="11"/>
  <c r="X111" i="11"/>
  <c r="B147" i="11"/>
  <c r="B132" i="11"/>
  <c r="B123" i="11"/>
  <c r="B126" i="11"/>
  <c r="B125" i="11"/>
  <c r="B122" i="11"/>
  <c r="B56" i="8"/>
  <c r="B67" i="8" s="1"/>
  <c r="B156" i="4" s="1"/>
  <c r="B52" i="8"/>
  <c r="B51" i="8" s="1"/>
  <c r="B130" i="11"/>
  <c r="B128" i="11"/>
  <c r="D48" i="6"/>
  <c r="T48" i="6"/>
  <c r="H145" i="9"/>
  <c r="H136" i="9" s="1"/>
  <c r="H111" i="9"/>
  <c r="P145" i="9"/>
  <c r="P136" i="9" s="1"/>
  <c r="P111" i="9"/>
  <c r="X145" i="9"/>
  <c r="X136" i="9" s="1"/>
  <c r="X111" i="9"/>
  <c r="G156" i="9"/>
  <c r="G147" i="9" s="1"/>
  <c r="G128" i="9"/>
  <c r="O156" i="9"/>
  <c r="O147" i="9" s="1"/>
  <c r="O128" i="9"/>
  <c r="W156" i="9"/>
  <c r="W147" i="9" s="1"/>
  <c r="W128" i="9"/>
  <c r="H58" i="8"/>
  <c r="P58" i="8"/>
  <c r="X58" i="8"/>
  <c r="X59" i="8"/>
  <c r="H60" i="8"/>
  <c r="P60" i="8"/>
  <c r="X60" i="8"/>
  <c r="H61" i="8"/>
  <c r="P61" i="8"/>
  <c r="X61" i="8"/>
  <c r="H128" i="9"/>
  <c r="P128" i="9"/>
  <c r="X128" i="9"/>
  <c r="H128" i="10"/>
  <c r="P128" i="10"/>
  <c r="X128" i="10"/>
  <c r="G145" i="11"/>
  <c r="O145" i="11"/>
  <c r="W145" i="11"/>
  <c r="I147" i="11"/>
  <c r="I132" i="11"/>
  <c r="I130" i="11"/>
  <c r="I129" i="11"/>
  <c r="Q147" i="11"/>
  <c r="Q132" i="11"/>
  <c r="Q130" i="11"/>
  <c r="Q129" i="11"/>
  <c r="Y147" i="11"/>
  <c r="Y132" i="11"/>
  <c r="Y130" i="11"/>
  <c r="Y129" i="11"/>
  <c r="F156" i="11"/>
  <c r="N156" i="11"/>
  <c r="V156" i="11"/>
  <c r="I122" i="11"/>
  <c r="C123" i="11"/>
  <c r="L123" i="11"/>
  <c r="V123" i="11"/>
  <c r="H125" i="11"/>
  <c r="D126" i="11"/>
  <c r="P126" i="11"/>
  <c r="L129" i="11"/>
  <c r="N130" i="11"/>
  <c r="C132" i="11"/>
  <c r="P132" i="11"/>
  <c r="D136" i="11"/>
  <c r="R136" i="11"/>
  <c r="B58" i="8"/>
  <c r="J58" i="8"/>
  <c r="R58" i="8"/>
  <c r="B59" i="8"/>
  <c r="B60" i="8"/>
  <c r="J60" i="8"/>
  <c r="R60" i="8"/>
  <c r="B61" i="8"/>
  <c r="J61" i="8"/>
  <c r="R61" i="8"/>
  <c r="B111" i="9"/>
  <c r="J111" i="9"/>
  <c r="R111" i="9"/>
  <c r="B128" i="9"/>
  <c r="J128" i="9"/>
  <c r="R128" i="9"/>
  <c r="B111" i="10"/>
  <c r="J111" i="10"/>
  <c r="R111" i="10"/>
  <c r="B128" i="10"/>
  <c r="J128" i="10"/>
  <c r="R128" i="10"/>
  <c r="I145" i="11"/>
  <c r="Q145" i="11"/>
  <c r="Y145" i="11"/>
  <c r="H156" i="11"/>
  <c r="P156" i="11"/>
  <c r="X156" i="11"/>
  <c r="B105" i="11"/>
  <c r="J105" i="11"/>
  <c r="R105" i="11"/>
  <c r="B106" i="11"/>
  <c r="J106" i="11"/>
  <c r="R106" i="11"/>
  <c r="B107" i="11"/>
  <c r="J107" i="11"/>
  <c r="R107" i="11"/>
  <c r="B108" i="11"/>
  <c r="J108" i="11"/>
  <c r="R108" i="11"/>
  <c r="B109" i="11"/>
  <c r="J109" i="11"/>
  <c r="R109" i="11"/>
  <c r="B112" i="11"/>
  <c r="J112" i="11"/>
  <c r="R112" i="11"/>
  <c r="B113" i="11"/>
  <c r="J113" i="11"/>
  <c r="R113" i="11"/>
  <c r="B115" i="11"/>
  <c r="J115" i="11"/>
  <c r="K122" i="11"/>
  <c r="T122" i="11"/>
  <c r="F123" i="11"/>
  <c r="X123" i="11"/>
  <c r="T125" i="11"/>
  <c r="H126" i="11"/>
  <c r="P128" i="11"/>
  <c r="C129" i="11"/>
  <c r="P129" i="11"/>
  <c r="F132" i="11"/>
  <c r="S132" i="11"/>
  <c r="C58" i="8"/>
  <c r="K58" i="8"/>
  <c r="S58" i="8"/>
  <c r="C59" i="8"/>
  <c r="C60" i="8"/>
  <c r="K60" i="8"/>
  <c r="S60" i="8"/>
  <c r="C61" i="8"/>
  <c r="K61" i="8"/>
  <c r="S61" i="8"/>
  <c r="C111" i="9"/>
  <c r="K111" i="9"/>
  <c r="S111" i="9"/>
  <c r="C128" i="9"/>
  <c r="K128" i="9"/>
  <c r="S128" i="9"/>
  <c r="C111" i="10"/>
  <c r="K111" i="10"/>
  <c r="S111" i="10"/>
  <c r="C128" i="10"/>
  <c r="K128" i="10"/>
  <c r="S128" i="10"/>
  <c r="B145" i="11"/>
  <c r="J145" i="11"/>
  <c r="R145" i="11"/>
  <c r="I156" i="11"/>
  <c r="Q156" i="11"/>
  <c r="Y156" i="11"/>
  <c r="Y128" i="11"/>
  <c r="C105" i="11"/>
  <c r="K105" i="11"/>
  <c r="S105" i="11"/>
  <c r="C106" i="11"/>
  <c r="K106" i="11"/>
  <c r="S106" i="11"/>
  <c r="C107" i="11"/>
  <c r="K107" i="11"/>
  <c r="S107" i="11"/>
  <c r="C108" i="11"/>
  <c r="K108" i="11"/>
  <c r="S108" i="11"/>
  <c r="C109" i="11"/>
  <c r="K109" i="11"/>
  <c r="S109" i="11"/>
  <c r="C112" i="11"/>
  <c r="K112" i="11"/>
  <c r="S112" i="11"/>
  <c r="C113" i="11"/>
  <c r="K113" i="11"/>
  <c r="S113" i="11"/>
  <c r="C115" i="11"/>
  <c r="K115" i="11"/>
  <c r="C122" i="11"/>
  <c r="L122" i="11"/>
  <c r="V122" i="11"/>
  <c r="P123" i="11"/>
  <c r="Y123" i="11"/>
  <c r="K125" i="11"/>
  <c r="V125" i="11"/>
  <c r="I126" i="11"/>
  <c r="S126" i="11"/>
  <c r="F128" i="11"/>
  <c r="Q128" i="11"/>
  <c r="D129" i="11"/>
  <c r="F130" i="11"/>
  <c r="S130" i="11"/>
  <c r="H132" i="11"/>
  <c r="T132" i="11"/>
  <c r="V136" i="11"/>
  <c r="D58" i="8"/>
  <c r="L58" i="8"/>
  <c r="T58" i="8"/>
  <c r="L59" i="8"/>
  <c r="T59" i="8"/>
  <c r="D60" i="8"/>
  <c r="L60" i="8"/>
  <c r="T60" i="8"/>
  <c r="D61" i="8"/>
  <c r="L61" i="8"/>
  <c r="T61" i="8"/>
  <c r="D128" i="9"/>
  <c r="L128" i="9"/>
  <c r="T128" i="9"/>
  <c r="D111" i="10"/>
  <c r="L111" i="10"/>
  <c r="T111" i="10"/>
  <c r="D128" i="10"/>
  <c r="L128" i="10"/>
  <c r="T128" i="10"/>
  <c r="C145" i="11"/>
  <c r="K145" i="11"/>
  <c r="S145" i="11"/>
  <c r="E147" i="11"/>
  <c r="E132" i="11"/>
  <c r="E130" i="11"/>
  <c r="E129" i="11"/>
  <c r="E126" i="11"/>
  <c r="E125" i="11"/>
  <c r="E123" i="11"/>
  <c r="E122" i="11"/>
  <c r="M147" i="11"/>
  <c r="M132" i="11"/>
  <c r="M130" i="11"/>
  <c r="M129" i="11"/>
  <c r="M126" i="11"/>
  <c r="M125" i="11"/>
  <c r="M123" i="11"/>
  <c r="M122" i="11"/>
  <c r="U147" i="11"/>
  <c r="U132" i="11"/>
  <c r="U130" i="11"/>
  <c r="U129" i="11"/>
  <c r="U126" i="11"/>
  <c r="U125" i="11"/>
  <c r="U123" i="11"/>
  <c r="U122" i="11"/>
  <c r="B156" i="11"/>
  <c r="J156" i="11"/>
  <c r="R156" i="11"/>
  <c r="D105" i="11"/>
  <c r="L105" i="11"/>
  <c r="T105" i="11"/>
  <c r="D106" i="11"/>
  <c r="L106" i="11"/>
  <c r="T106" i="11"/>
  <c r="D107" i="11"/>
  <c r="L107" i="11"/>
  <c r="T107" i="11"/>
  <c r="D108" i="11"/>
  <c r="L108" i="11"/>
  <c r="D109" i="11"/>
  <c r="L109" i="11"/>
  <c r="D112" i="11"/>
  <c r="L112" i="11"/>
  <c r="D113" i="11"/>
  <c r="L113" i="11"/>
  <c r="L115" i="11"/>
  <c r="N122" i="11"/>
  <c r="H123" i="11"/>
  <c r="Q123" i="11"/>
  <c r="L125" i="11"/>
  <c r="X125" i="11"/>
  <c r="T126" i="11"/>
  <c r="H128" i="11"/>
  <c r="R128" i="11"/>
  <c r="F129" i="11"/>
  <c r="S129" i="11"/>
  <c r="H130" i="11"/>
  <c r="T130" i="11"/>
  <c r="V132" i="11"/>
  <c r="E58" i="8"/>
  <c r="M58" i="8"/>
  <c r="U58" i="8"/>
  <c r="E59" i="8"/>
  <c r="M59" i="8"/>
  <c r="U59" i="8"/>
  <c r="E60" i="8"/>
  <c r="M60" i="8"/>
  <c r="U60" i="8"/>
  <c r="E61" i="8"/>
  <c r="M61" i="8"/>
  <c r="U61" i="8"/>
  <c r="E111" i="9"/>
  <c r="M111" i="9"/>
  <c r="U111" i="9"/>
  <c r="E128" i="9"/>
  <c r="M128" i="9"/>
  <c r="U128" i="9"/>
  <c r="E111" i="10"/>
  <c r="M111" i="10"/>
  <c r="U111" i="10"/>
  <c r="E128" i="10"/>
  <c r="M128" i="10"/>
  <c r="U128" i="10"/>
  <c r="D145" i="11"/>
  <c r="L145" i="11"/>
  <c r="T145" i="11"/>
  <c r="C156" i="11"/>
  <c r="K156" i="11"/>
  <c r="S156" i="11"/>
  <c r="E105" i="11"/>
  <c r="M105" i="11"/>
  <c r="U105" i="11"/>
  <c r="E106" i="11"/>
  <c r="M106" i="11"/>
  <c r="U106" i="11"/>
  <c r="E107" i="11"/>
  <c r="M107" i="11"/>
  <c r="U107" i="11"/>
  <c r="E108" i="11"/>
  <c r="M108" i="11"/>
  <c r="U108" i="11"/>
  <c r="E109" i="11"/>
  <c r="M109" i="11"/>
  <c r="U109" i="11"/>
  <c r="E112" i="11"/>
  <c r="M112" i="11"/>
  <c r="U112" i="11"/>
  <c r="E113" i="11"/>
  <c r="M113" i="11"/>
  <c r="U113" i="11"/>
  <c r="E115" i="11"/>
  <c r="M115" i="11"/>
  <c r="U115" i="11"/>
  <c r="F122" i="11"/>
  <c r="X122" i="11"/>
  <c r="I123" i="11"/>
  <c r="C125" i="11"/>
  <c r="N125" i="11"/>
  <c r="Y125" i="11"/>
  <c r="K126" i="11"/>
  <c r="V126" i="11"/>
  <c r="I128" i="11"/>
  <c r="S128" i="11"/>
  <c r="H129" i="11"/>
  <c r="T129" i="11"/>
  <c r="V130" i="11"/>
  <c r="K132" i="11"/>
  <c r="X132" i="11"/>
  <c r="F58" i="8"/>
  <c r="N58" i="8"/>
  <c r="V58" i="8"/>
  <c r="F60" i="8"/>
  <c r="N60" i="8"/>
  <c r="V60" i="8"/>
  <c r="F61" i="8"/>
  <c r="N61" i="8"/>
  <c r="V61" i="8"/>
  <c r="F111" i="9"/>
  <c r="N111" i="9"/>
  <c r="V111" i="9"/>
  <c r="F128" i="9"/>
  <c r="N128" i="9"/>
  <c r="V128" i="9"/>
  <c r="F111" i="10"/>
  <c r="N111" i="10"/>
  <c r="V111" i="10"/>
  <c r="F128" i="10"/>
  <c r="N128" i="10"/>
  <c r="V128" i="10"/>
  <c r="E145" i="11"/>
  <c r="M145" i="11"/>
  <c r="U145" i="11"/>
  <c r="D156" i="11"/>
  <c r="L156" i="11"/>
  <c r="T156" i="11"/>
  <c r="F105" i="11"/>
  <c r="N105" i="11"/>
  <c r="V105" i="11"/>
  <c r="F106" i="11"/>
  <c r="N106" i="11"/>
  <c r="V106" i="11"/>
  <c r="F107" i="11"/>
  <c r="N107" i="11"/>
  <c r="V107" i="11"/>
  <c r="F108" i="11"/>
  <c r="N108" i="11"/>
  <c r="V108" i="11"/>
  <c r="F109" i="11"/>
  <c r="N109" i="11"/>
  <c r="V109" i="11"/>
  <c r="F112" i="11"/>
  <c r="N112" i="11"/>
  <c r="V112" i="11"/>
  <c r="F113" i="11"/>
  <c r="N113" i="11"/>
  <c r="N115" i="11"/>
  <c r="P122" i="11"/>
  <c r="Y122" i="11"/>
  <c r="S123" i="11"/>
  <c r="P125" i="11"/>
  <c r="L126" i="11"/>
  <c r="X126" i="11"/>
  <c r="J128" i="11"/>
  <c r="T128" i="11"/>
  <c r="V129" i="11"/>
  <c r="K130" i="11"/>
  <c r="X130" i="11"/>
  <c r="L132" i="11"/>
  <c r="G59" i="8"/>
  <c r="W59" i="8"/>
  <c r="G60" i="8"/>
  <c r="O60" i="8"/>
  <c r="W60" i="8"/>
  <c r="G61" i="8"/>
  <c r="O61" i="8"/>
  <c r="W61" i="8"/>
  <c r="G111" i="9"/>
  <c r="O111" i="9"/>
  <c r="W111" i="9"/>
  <c r="G111" i="10"/>
  <c r="O111" i="10"/>
  <c r="W111" i="10"/>
  <c r="F145" i="11"/>
  <c r="N145" i="11"/>
  <c r="V145" i="11"/>
  <c r="E156" i="11"/>
  <c r="E128" i="11"/>
  <c r="M156" i="11"/>
  <c r="M128" i="11"/>
  <c r="U156" i="11"/>
  <c r="U128" i="11"/>
  <c r="G105" i="11"/>
  <c r="O105" i="11"/>
  <c r="W105" i="11"/>
  <c r="G106" i="11"/>
  <c r="O106" i="11"/>
  <c r="W106" i="11"/>
  <c r="G107" i="11"/>
  <c r="O107" i="11"/>
  <c r="W107" i="11"/>
  <c r="G108" i="11"/>
  <c r="O108" i="11"/>
  <c r="W108" i="11"/>
  <c r="G109" i="11"/>
  <c r="O109" i="11"/>
  <c r="W109" i="11"/>
  <c r="G111" i="11"/>
  <c r="O111" i="11"/>
  <c r="W111" i="11"/>
  <c r="G112" i="11"/>
  <c r="O112" i="11"/>
  <c r="W112" i="11"/>
  <c r="G113" i="11"/>
  <c r="O113" i="11"/>
  <c r="W113" i="11"/>
  <c r="G115" i="11"/>
  <c r="O115" i="11"/>
  <c r="W115" i="11"/>
  <c r="H122" i="11"/>
  <c r="Q122" i="11"/>
  <c r="K123" i="11"/>
  <c r="T123" i="11"/>
  <c r="F125" i="11"/>
  <c r="Q125" i="11"/>
  <c r="C126" i="11"/>
  <c r="N126" i="11"/>
  <c r="Y126" i="11"/>
  <c r="K128" i="11"/>
  <c r="V128" i="11"/>
  <c r="K129" i="11"/>
  <c r="X129" i="11"/>
  <c r="L130" i="11"/>
  <c r="N132" i="11"/>
  <c r="B85" i="12"/>
  <c r="J85" i="12"/>
  <c r="R85" i="12"/>
  <c r="B86" i="12"/>
  <c r="J86" i="12"/>
  <c r="R86" i="12"/>
  <c r="B87" i="12"/>
  <c r="J87" i="12"/>
  <c r="R87" i="12"/>
  <c r="B88" i="12"/>
  <c r="J88" i="12"/>
  <c r="R88" i="12"/>
  <c r="B89" i="12"/>
  <c r="J89" i="12"/>
  <c r="R89" i="12"/>
  <c r="I181" i="13"/>
  <c r="Q181" i="13"/>
  <c r="Y181" i="13"/>
  <c r="I199" i="13"/>
  <c r="Q199" i="13"/>
  <c r="Y199" i="13"/>
  <c r="I216" i="13"/>
  <c r="Q216" i="13"/>
  <c r="Y216" i="13"/>
  <c r="H181" i="14"/>
  <c r="P181" i="14"/>
  <c r="X181" i="14"/>
  <c r="H199" i="14"/>
  <c r="P199" i="14"/>
  <c r="X199" i="14"/>
  <c r="H216" i="14"/>
  <c r="P216" i="14"/>
  <c r="X216" i="14"/>
  <c r="H241" i="15"/>
  <c r="P241" i="15"/>
  <c r="G251" i="15"/>
  <c r="O251" i="15"/>
  <c r="W251" i="15"/>
  <c r="I253" i="15"/>
  <c r="I220" i="15"/>
  <c r="I218" i="15"/>
  <c r="I217" i="15"/>
  <c r="I214" i="15"/>
  <c r="I213" i="15"/>
  <c r="I211" i="15"/>
  <c r="I210" i="15"/>
  <c r="I209" i="15"/>
  <c r="Q253" i="15"/>
  <c r="Q220" i="15"/>
  <c r="Q218" i="15"/>
  <c r="Q217" i="15"/>
  <c r="Q214" i="15"/>
  <c r="Q213" i="15"/>
  <c r="Q211" i="15"/>
  <c r="Q210" i="15"/>
  <c r="Q209" i="15"/>
  <c r="Y253" i="15"/>
  <c r="Y220" i="15"/>
  <c r="Y218" i="15"/>
  <c r="Y217" i="15"/>
  <c r="Y214" i="15"/>
  <c r="Y213" i="15"/>
  <c r="Y211" i="15"/>
  <c r="Y210" i="15"/>
  <c r="Y209" i="15"/>
  <c r="E261" i="15"/>
  <c r="M261" i="15"/>
  <c r="U261" i="15"/>
  <c r="O176" i="15"/>
  <c r="W176" i="15"/>
  <c r="O178" i="15"/>
  <c r="W178" i="15"/>
  <c r="G179" i="15"/>
  <c r="O179" i="15"/>
  <c r="W179" i="15"/>
  <c r="G182" i="15"/>
  <c r="O182" i="15"/>
  <c r="W182" i="15"/>
  <c r="O183" i="15"/>
  <c r="W183" i="15"/>
  <c r="O185" i="15"/>
  <c r="W185" i="15"/>
  <c r="G199" i="15"/>
  <c r="O199" i="15"/>
  <c r="L211" i="15"/>
  <c r="L214" i="15"/>
  <c r="D217" i="15"/>
  <c r="C85" i="12"/>
  <c r="K85" i="12"/>
  <c r="S85" i="12"/>
  <c r="C86" i="12"/>
  <c r="K86" i="12"/>
  <c r="S86" i="12"/>
  <c r="C87" i="12"/>
  <c r="K87" i="12"/>
  <c r="S87" i="12"/>
  <c r="C88" i="12"/>
  <c r="K88" i="12"/>
  <c r="S88" i="12"/>
  <c r="C89" i="12"/>
  <c r="K89" i="12"/>
  <c r="S89" i="12"/>
  <c r="B181" i="13"/>
  <c r="J181" i="13"/>
  <c r="R181" i="13"/>
  <c r="B199" i="13"/>
  <c r="J199" i="13"/>
  <c r="R199" i="13"/>
  <c r="B216" i="13"/>
  <c r="J216" i="13"/>
  <c r="R216" i="13"/>
  <c r="I181" i="14"/>
  <c r="Q181" i="14"/>
  <c r="Y181" i="14"/>
  <c r="I199" i="14"/>
  <c r="Q199" i="14"/>
  <c r="Y199" i="14"/>
  <c r="I216" i="14"/>
  <c r="Q216" i="14"/>
  <c r="Y216" i="14"/>
  <c r="I241" i="15"/>
  <c r="Q241" i="15"/>
  <c r="H251" i="15"/>
  <c r="P251" i="15"/>
  <c r="P199" i="15"/>
  <c r="X251" i="15"/>
  <c r="X199" i="15"/>
  <c r="B253" i="15"/>
  <c r="B220" i="15"/>
  <c r="B218" i="15"/>
  <c r="B217" i="15"/>
  <c r="J253" i="15"/>
  <c r="J220" i="15"/>
  <c r="J218" i="15"/>
  <c r="J217" i="15"/>
  <c r="R253" i="15"/>
  <c r="R220" i="15"/>
  <c r="R218" i="15"/>
  <c r="R217" i="15"/>
  <c r="F261" i="15"/>
  <c r="N261" i="15"/>
  <c r="V261" i="15"/>
  <c r="H176" i="15"/>
  <c r="P176" i="15"/>
  <c r="P171" i="15" s="1"/>
  <c r="H178" i="15"/>
  <c r="P178" i="15"/>
  <c r="H179" i="15"/>
  <c r="P179" i="15"/>
  <c r="H181" i="15"/>
  <c r="P181" i="15"/>
  <c r="X181" i="15"/>
  <c r="H182" i="15"/>
  <c r="P182" i="15"/>
  <c r="H183" i="15"/>
  <c r="P183" i="15"/>
  <c r="H185" i="15"/>
  <c r="P185" i="15"/>
  <c r="H199" i="15"/>
  <c r="J209" i="15"/>
  <c r="L210" i="15"/>
  <c r="T213" i="15"/>
  <c r="L217" i="15"/>
  <c r="I3" i="12"/>
  <c r="Q3" i="12"/>
  <c r="Y3" i="12"/>
  <c r="D82" i="12"/>
  <c r="L82" i="12"/>
  <c r="T82" i="12"/>
  <c r="D85" i="12"/>
  <c r="L85" i="12"/>
  <c r="T85" i="12"/>
  <c r="D86" i="12"/>
  <c r="L86" i="12"/>
  <c r="D87" i="12"/>
  <c r="L87" i="12"/>
  <c r="T87" i="12"/>
  <c r="D88" i="12"/>
  <c r="L88" i="12"/>
  <c r="T88" i="12"/>
  <c r="D89" i="12"/>
  <c r="L89" i="12"/>
  <c r="T89" i="12"/>
  <c r="C181" i="13"/>
  <c r="K181" i="13"/>
  <c r="S181" i="13"/>
  <c r="C199" i="13"/>
  <c r="K199" i="13"/>
  <c r="S199" i="13"/>
  <c r="C216" i="13"/>
  <c r="K216" i="13"/>
  <c r="S216" i="13"/>
  <c r="B181" i="14"/>
  <c r="J181" i="14"/>
  <c r="R181" i="14"/>
  <c r="B199" i="14"/>
  <c r="J199" i="14"/>
  <c r="R199" i="14"/>
  <c r="B216" i="14"/>
  <c r="J216" i="14"/>
  <c r="R216" i="14"/>
  <c r="B241" i="15"/>
  <c r="J241" i="15"/>
  <c r="R241" i="15"/>
  <c r="I251" i="15"/>
  <c r="Q251" i="15"/>
  <c r="Y251" i="15"/>
  <c r="C253" i="15"/>
  <c r="C220" i="15"/>
  <c r="C218" i="15"/>
  <c r="C217" i="15"/>
  <c r="C214" i="15"/>
  <c r="C213" i="15"/>
  <c r="C211" i="15"/>
  <c r="C210" i="15"/>
  <c r="C209" i="15"/>
  <c r="K253" i="15"/>
  <c r="K220" i="15"/>
  <c r="K218" i="15"/>
  <c r="K217" i="15"/>
  <c r="K214" i="15"/>
  <c r="K213" i="15"/>
  <c r="K211" i="15"/>
  <c r="K210" i="15"/>
  <c r="K209" i="15"/>
  <c r="S253" i="15"/>
  <c r="S220" i="15"/>
  <c r="S218" i="15"/>
  <c r="S217" i="15"/>
  <c r="S214" i="15"/>
  <c r="S213" i="15"/>
  <c r="S211" i="15"/>
  <c r="S210" i="15"/>
  <c r="S209" i="15"/>
  <c r="G261" i="15"/>
  <c r="O261" i="15"/>
  <c r="W261" i="15"/>
  <c r="I176" i="15"/>
  <c r="I171" i="15" s="1"/>
  <c r="Q176" i="15"/>
  <c r="I178" i="15"/>
  <c r="Q178" i="15"/>
  <c r="I179" i="15"/>
  <c r="Q179" i="15"/>
  <c r="I181" i="15"/>
  <c r="Q181" i="15"/>
  <c r="Y181" i="15"/>
  <c r="I182" i="15"/>
  <c r="Q182" i="15"/>
  <c r="I183" i="15"/>
  <c r="Q183" i="15"/>
  <c r="I185" i="15"/>
  <c r="Q185" i="15"/>
  <c r="I199" i="15"/>
  <c r="B211" i="15"/>
  <c r="R214" i="15"/>
  <c r="F217" i="17"/>
  <c r="N217" i="17"/>
  <c r="N240" i="17"/>
  <c r="V240" i="17"/>
  <c r="E85" i="12"/>
  <c r="M85" i="12"/>
  <c r="U85" i="12"/>
  <c r="E86" i="12"/>
  <c r="M86" i="12"/>
  <c r="E87" i="12"/>
  <c r="M87" i="12"/>
  <c r="U87" i="12"/>
  <c r="E88" i="12"/>
  <c r="M88" i="12"/>
  <c r="U88" i="12"/>
  <c r="E89" i="12"/>
  <c r="M89" i="12"/>
  <c r="U89" i="12"/>
  <c r="D181" i="13"/>
  <c r="L181" i="13"/>
  <c r="T181" i="13"/>
  <c r="D199" i="13"/>
  <c r="L199" i="13"/>
  <c r="T199" i="13"/>
  <c r="D216" i="13"/>
  <c r="L216" i="13"/>
  <c r="T216" i="13"/>
  <c r="C181" i="14"/>
  <c r="K181" i="14"/>
  <c r="S181" i="14"/>
  <c r="C199" i="14"/>
  <c r="K199" i="14"/>
  <c r="S199" i="14"/>
  <c r="C216" i="14"/>
  <c r="K216" i="14"/>
  <c r="S216" i="14"/>
  <c r="B34" i="15"/>
  <c r="J34" i="15"/>
  <c r="R34" i="15"/>
  <c r="C241" i="15"/>
  <c r="K241" i="15"/>
  <c r="S241" i="15"/>
  <c r="B251" i="15"/>
  <c r="J251" i="15"/>
  <c r="R251" i="15"/>
  <c r="D253" i="15"/>
  <c r="D220" i="15"/>
  <c r="L253" i="15"/>
  <c r="L220" i="15"/>
  <c r="T253" i="15"/>
  <c r="T220" i="15"/>
  <c r="H261" i="15"/>
  <c r="P261" i="15"/>
  <c r="X261" i="15"/>
  <c r="B181" i="15"/>
  <c r="B199" i="15"/>
  <c r="J199" i="15"/>
  <c r="B210" i="15"/>
  <c r="D211" i="15"/>
  <c r="T214" i="15"/>
  <c r="D218" i="15"/>
  <c r="F82" i="12"/>
  <c r="N82" i="12"/>
  <c r="V82" i="12"/>
  <c r="F85" i="12"/>
  <c r="N85" i="12"/>
  <c r="V85" i="12"/>
  <c r="F87" i="12"/>
  <c r="N87" i="12"/>
  <c r="V87" i="12"/>
  <c r="F88" i="12"/>
  <c r="N88" i="12"/>
  <c r="V88" i="12"/>
  <c r="F89" i="12"/>
  <c r="N89" i="12"/>
  <c r="V89" i="12"/>
  <c r="E181" i="13"/>
  <c r="M181" i="13"/>
  <c r="U181" i="13"/>
  <c r="E199" i="13"/>
  <c r="M199" i="13"/>
  <c r="U199" i="13"/>
  <c r="E216" i="13"/>
  <c r="M216" i="13"/>
  <c r="U216" i="13"/>
  <c r="D181" i="14"/>
  <c r="L181" i="14"/>
  <c r="T181" i="14"/>
  <c r="D199" i="14"/>
  <c r="L199" i="14"/>
  <c r="T199" i="14"/>
  <c r="D216" i="14"/>
  <c r="L216" i="14"/>
  <c r="T216" i="14"/>
  <c r="C34" i="15"/>
  <c r="C181" i="15" s="1"/>
  <c r="K34" i="15"/>
  <c r="K181" i="15" s="1"/>
  <c r="S34" i="15"/>
  <c r="S181" i="15" s="1"/>
  <c r="D241" i="15"/>
  <c r="L241" i="15"/>
  <c r="T241" i="15"/>
  <c r="C251" i="15"/>
  <c r="K251" i="15"/>
  <c r="S251" i="15"/>
  <c r="E115" i="15"/>
  <c r="M115" i="15"/>
  <c r="U115" i="15"/>
  <c r="I261" i="15"/>
  <c r="I216" i="15"/>
  <c r="Q261" i="15"/>
  <c r="Q216" i="15"/>
  <c r="Y261" i="15"/>
  <c r="Y216" i="15"/>
  <c r="C199" i="15"/>
  <c r="K199" i="15"/>
  <c r="B209" i="15"/>
  <c r="D210" i="15"/>
  <c r="R211" i="15"/>
  <c r="J213" i="15"/>
  <c r="B214" i="15"/>
  <c r="L218" i="15"/>
  <c r="G85" i="12"/>
  <c r="O85" i="12"/>
  <c r="W85" i="12"/>
  <c r="G86" i="12"/>
  <c r="O86" i="12"/>
  <c r="G87" i="12"/>
  <c r="O87" i="12"/>
  <c r="W87" i="12"/>
  <c r="G88" i="12"/>
  <c r="O88" i="12"/>
  <c r="W88" i="12"/>
  <c r="G89" i="12"/>
  <c r="O89" i="12"/>
  <c r="W89" i="12"/>
  <c r="F181" i="13"/>
  <c r="N181" i="13"/>
  <c r="V181" i="13"/>
  <c r="F199" i="13"/>
  <c r="N199" i="13"/>
  <c r="V199" i="13"/>
  <c r="F216" i="13"/>
  <c r="N216" i="13"/>
  <c r="V216" i="13"/>
  <c r="E181" i="14"/>
  <c r="M181" i="14"/>
  <c r="U181" i="14"/>
  <c r="E199" i="14"/>
  <c r="M199" i="14"/>
  <c r="U199" i="14"/>
  <c r="E216" i="14"/>
  <c r="M216" i="14"/>
  <c r="U216" i="14"/>
  <c r="E241" i="15"/>
  <c r="M241" i="15"/>
  <c r="U241" i="15"/>
  <c r="D251" i="15"/>
  <c r="L251" i="15"/>
  <c r="T251" i="15"/>
  <c r="F115" i="15"/>
  <c r="F216" i="15" s="1"/>
  <c r="N115" i="15"/>
  <c r="N216" i="15" s="1"/>
  <c r="V115" i="15"/>
  <c r="V216" i="15" s="1"/>
  <c r="B261" i="15"/>
  <c r="B216" i="15"/>
  <c r="J261" i="15"/>
  <c r="J216" i="15"/>
  <c r="R261" i="15"/>
  <c r="R216" i="15"/>
  <c r="D176" i="15"/>
  <c r="L176" i="15"/>
  <c r="T176" i="15"/>
  <c r="D178" i="15"/>
  <c r="L178" i="15"/>
  <c r="T178" i="15"/>
  <c r="D179" i="15"/>
  <c r="L179" i="15"/>
  <c r="T179" i="15"/>
  <c r="D181" i="15"/>
  <c r="L181" i="15"/>
  <c r="T181" i="15"/>
  <c r="D182" i="15"/>
  <c r="L182" i="15"/>
  <c r="T182" i="15"/>
  <c r="D183" i="15"/>
  <c r="L183" i="15"/>
  <c r="T183" i="15"/>
  <c r="D185" i="15"/>
  <c r="L185" i="15"/>
  <c r="T185" i="15"/>
  <c r="D199" i="15"/>
  <c r="L199" i="15"/>
  <c r="D209" i="15"/>
  <c r="R210" i="15"/>
  <c r="T211" i="15"/>
  <c r="L213" i="15"/>
  <c r="D214" i="15"/>
  <c r="T218" i="15"/>
  <c r="I217" i="18"/>
  <c r="I170" i="17"/>
  <c r="I173" i="17"/>
  <c r="I165" i="17"/>
  <c r="I53" i="16"/>
  <c r="I168" i="17"/>
  <c r="I163" i="17"/>
  <c r="I162" i="17"/>
  <c r="I161" i="17"/>
  <c r="I166" i="17"/>
  <c r="I175" i="17"/>
  <c r="I169" i="17"/>
  <c r="I172" i="17"/>
  <c r="I164" i="17"/>
  <c r="I174" i="17"/>
  <c r="I167" i="17"/>
  <c r="Q217" i="18"/>
  <c r="Q167" i="17"/>
  <c r="Q174" i="17"/>
  <c r="Q170" i="17"/>
  <c r="Q53" i="16"/>
  <c r="Q165" i="17"/>
  <c r="Q173" i="17"/>
  <c r="Q168" i="17"/>
  <c r="Q162" i="17"/>
  <c r="Q161" i="17"/>
  <c r="Q163" i="17"/>
  <c r="Q166" i="17"/>
  <c r="Q169" i="17"/>
  <c r="Q175" i="17"/>
  <c r="Q172" i="17"/>
  <c r="Q164" i="17"/>
  <c r="Y217" i="18"/>
  <c r="Y172" i="17"/>
  <c r="Y164" i="17"/>
  <c r="Y175" i="17"/>
  <c r="Y167" i="17"/>
  <c r="Y53" i="16"/>
  <c r="Y170" i="17"/>
  <c r="Y174" i="17"/>
  <c r="Y165" i="17"/>
  <c r="Y162" i="17"/>
  <c r="Y161" i="17"/>
  <c r="Y168" i="17"/>
  <c r="Y173" i="17"/>
  <c r="Y163" i="17"/>
  <c r="Y166" i="17"/>
  <c r="Y169" i="17"/>
  <c r="H85" i="12"/>
  <c r="P85" i="12"/>
  <c r="X85" i="12"/>
  <c r="X86" i="12"/>
  <c r="H87" i="12"/>
  <c r="P87" i="12"/>
  <c r="X87" i="12"/>
  <c r="H88" i="12"/>
  <c r="P88" i="12"/>
  <c r="X88" i="12"/>
  <c r="H89" i="12"/>
  <c r="P89" i="12"/>
  <c r="X89" i="12"/>
  <c r="G181" i="13"/>
  <c r="O181" i="13"/>
  <c r="W181" i="13"/>
  <c r="G199" i="13"/>
  <c r="O199" i="13"/>
  <c r="W199" i="13"/>
  <c r="G216" i="13"/>
  <c r="O216" i="13"/>
  <c r="W216" i="13"/>
  <c r="F181" i="14"/>
  <c r="N181" i="14"/>
  <c r="V181" i="14"/>
  <c r="F199" i="14"/>
  <c r="N199" i="14"/>
  <c r="V199" i="14"/>
  <c r="F216" i="14"/>
  <c r="N216" i="14"/>
  <c r="V216" i="14"/>
  <c r="F241" i="15"/>
  <c r="N241" i="15"/>
  <c r="V241" i="15"/>
  <c r="E251" i="15"/>
  <c r="M251" i="15"/>
  <c r="U251" i="15"/>
  <c r="G115" i="15"/>
  <c r="O115" i="15"/>
  <c r="W115" i="15"/>
  <c r="W216" i="15" s="1"/>
  <c r="C261" i="15"/>
  <c r="C216" i="15"/>
  <c r="K261" i="15"/>
  <c r="K216" i="15"/>
  <c r="S261" i="15"/>
  <c r="S216" i="15"/>
  <c r="E176" i="15"/>
  <c r="M176" i="15"/>
  <c r="U176" i="15"/>
  <c r="E178" i="15"/>
  <c r="M178" i="15"/>
  <c r="U178" i="15"/>
  <c r="E179" i="15"/>
  <c r="M179" i="15"/>
  <c r="U179" i="15"/>
  <c r="E181" i="15"/>
  <c r="M181" i="15"/>
  <c r="U181" i="15"/>
  <c r="E182" i="15"/>
  <c r="M182" i="15"/>
  <c r="U182" i="15"/>
  <c r="E183" i="15"/>
  <c r="M183" i="15"/>
  <c r="U183" i="15"/>
  <c r="E185" i="15"/>
  <c r="M185" i="15"/>
  <c r="U185" i="15"/>
  <c r="E199" i="15"/>
  <c r="M199" i="15"/>
  <c r="R209" i="15"/>
  <c r="T210" i="15"/>
  <c r="I85" i="12"/>
  <c r="Q85" i="12"/>
  <c r="Y85" i="12"/>
  <c r="Y86" i="12"/>
  <c r="I87" i="12"/>
  <c r="Q87" i="12"/>
  <c r="Y87" i="12"/>
  <c r="I88" i="12"/>
  <c r="Q88" i="12"/>
  <c r="Y88" i="12"/>
  <c r="I89" i="12"/>
  <c r="Q89" i="12"/>
  <c r="Y89" i="12"/>
  <c r="H181" i="13"/>
  <c r="P181" i="13"/>
  <c r="X181" i="13"/>
  <c r="H199" i="13"/>
  <c r="P199" i="13"/>
  <c r="X199" i="13"/>
  <c r="H216" i="13"/>
  <c r="P216" i="13"/>
  <c r="X216" i="13"/>
  <c r="G181" i="14"/>
  <c r="O181" i="14"/>
  <c r="W181" i="14"/>
  <c r="G199" i="14"/>
  <c r="O199" i="14"/>
  <c r="W199" i="14"/>
  <c r="G216" i="14"/>
  <c r="O216" i="14"/>
  <c r="W216" i="14"/>
  <c r="G241" i="15"/>
  <c r="O241" i="15"/>
  <c r="W241" i="15"/>
  <c r="F251" i="15"/>
  <c r="N251" i="15"/>
  <c r="V251" i="15"/>
  <c r="H115" i="15"/>
  <c r="P115" i="15"/>
  <c r="X115" i="15"/>
  <c r="X216" i="15" s="1"/>
  <c r="D261" i="15"/>
  <c r="L261" i="15"/>
  <c r="T261" i="15"/>
  <c r="F176" i="15"/>
  <c r="N176" i="15"/>
  <c r="V176" i="15"/>
  <c r="F178" i="15"/>
  <c r="N178" i="15"/>
  <c r="V178" i="15"/>
  <c r="F179" i="15"/>
  <c r="N179" i="15"/>
  <c r="V179" i="15"/>
  <c r="F181" i="15"/>
  <c r="N181" i="15"/>
  <c r="V181" i="15"/>
  <c r="F182" i="15"/>
  <c r="N182" i="15"/>
  <c r="V182" i="15"/>
  <c r="F183" i="15"/>
  <c r="N183" i="15"/>
  <c r="V183" i="15"/>
  <c r="F185" i="15"/>
  <c r="N185" i="15"/>
  <c r="V185" i="15"/>
  <c r="F199" i="15"/>
  <c r="N199" i="15"/>
  <c r="W199" i="15"/>
  <c r="T209" i="15"/>
  <c r="J211" i="15"/>
  <c r="J214" i="15"/>
  <c r="T216" i="15"/>
  <c r="E71" i="16"/>
  <c r="M71" i="16"/>
  <c r="U71" i="16"/>
  <c r="B90" i="16"/>
  <c r="J90" i="16"/>
  <c r="R90" i="16"/>
  <c r="B92" i="16"/>
  <c r="J92" i="16"/>
  <c r="R92" i="16"/>
  <c r="B93" i="16"/>
  <c r="J93" i="16"/>
  <c r="R93" i="16"/>
  <c r="B229" i="17"/>
  <c r="J229" i="17"/>
  <c r="R229" i="17"/>
  <c r="I237" i="17"/>
  <c r="I190" i="17"/>
  <c r="I237" i="18"/>
  <c r="Q237" i="17"/>
  <c r="Q190" i="17"/>
  <c r="Q237" i="18"/>
  <c r="Y237" i="17"/>
  <c r="Y190" i="17"/>
  <c r="Y237" i="18"/>
  <c r="C246" i="17"/>
  <c r="C203" i="17"/>
  <c r="K246" i="17"/>
  <c r="K203" i="17"/>
  <c r="S246" i="17"/>
  <c r="S203" i="17"/>
  <c r="B248" i="17"/>
  <c r="B209" i="17"/>
  <c r="J248" i="17"/>
  <c r="J209" i="17"/>
  <c r="R248" i="17"/>
  <c r="R209" i="17"/>
  <c r="E161" i="17"/>
  <c r="U161" i="17"/>
  <c r="E162" i="17"/>
  <c r="U162" i="17"/>
  <c r="E163" i="17"/>
  <c r="N163" i="17"/>
  <c r="W163" i="17"/>
  <c r="H164" i="17"/>
  <c r="K165" i="17"/>
  <c r="U165" i="17"/>
  <c r="F166" i="17"/>
  <c r="O166" i="17"/>
  <c r="X166" i="17"/>
  <c r="C168" i="17"/>
  <c r="M168" i="17"/>
  <c r="V168" i="17"/>
  <c r="G169" i="17"/>
  <c r="P169" i="17"/>
  <c r="S170" i="17"/>
  <c r="E171" i="17"/>
  <c r="N171" i="17"/>
  <c r="W171" i="17"/>
  <c r="H172" i="17"/>
  <c r="W173" i="17"/>
  <c r="U174" i="17"/>
  <c r="G175" i="17"/>
  <c r="E184" i="17"/>
  <c r="P184" i="17"/>
  <c r="F190" i="17"/>
  <c r="R190" i="17"/>
  <c r="F209" i="17"/>
  <c r="V226" i="17"/>
  <c r="V217" i="17" s="1"/>
  <c r="N237" i="17"/>
  <c r="M175" i="18"/>
  <c r="M174" i="18"/>
  <c r="M173" i="18"/>
  <c r="M172" i="18"/>
  <c r="M170" i="18"/>
  <c r="M169" i="18"/>
  <c r="M168" i="18"/>
  <c r="M167" i="18"/>
  <c r="M165" i="18"/>
  <c r="M164" i="18"/>
  <c r="M163" i="18"/>
  <c r="M162" i="18"/>
  <c r="M161" i="18"/>
  <c r="B226" i="18"/>
  <c r="J226" i="18"/>
  <c r="R226" i="18"/>
  <c r="D235" i="18"/>
  <c r="L235" i="18"/>
  <c r="T235" i="18"/>
  <c r="C237" i="18"/>
  <c r="K237" i="18"/>
  <c r="S237" i="18"/>
  <c r="E246" i="18"/>
  <c r="M246" i="18"/>
  <c r="U246" i="18"/>
  <c r="D248" i="18"/>
  <c r="L248" i="18"/>
  <c r="T248" i="18"/>
  <c r="C217" i="19"/>
  <c r="C176" i="19"/>
  <c r="C173" i="19"/>
  <c r="C172" i="19"/>
  <c r="C165" i="19"/>
  <c r="C169" i="19"/>
  <c r="C167" i="19"/>
  <c r="C168" i="19"/>
  <c r="K217" i="19"/>
  <c r="K176" i="19"/>
  <c r="K173" i="19"/>
  <c r="K172" i="19"/>
  <c r="K165" i="19"/>
  <c r="K169" i="19"/>
  <c r="K167" i="19"/>
  <c r="K168" i="19"/>
  <c r="S217" i="19"/>
  <c r="S176" i="19"/>
  <c r="S173" i="19"/>
  <c r="S172" i="19"/>
  <c r="S169" i="19"/>
  <c r="S168" i="19"/>
  <c r="S165" i="19"/>
  <c r="S167" i="19"/>
  <c r="F71" i="16"/>
  <c r="N71" i="16"/>
  <c r="V71" i="16"/>
  <c r="C90" i="16"/>
  <c r="K90" i="16"/>
  <c r="S90" i="16"/>
  <c r="C91" i="16"/>
  <c r="S91" i="16"/>
  <c r="C92" i="16"/>
  <c r="K92" i="16"/>
  <c r="S92" i="16"/>
  <c r="C93" i="16"/>
  <c r="K93" i="16"/>
  <c r="S93" i="16"/>
  <c r="B5" i="17"/>
  <c r="B217" i="18" s="1"/>
  <c r="J5" i="17"/>
  <c r="J217" i="18" s="1"/>
  <c r="R5" i="17"/>
  <c r="I226" i="17"/>
  <c r="I217" i="17" s="1"/>
  <c r="I226" i="18"/>
  <c r="Q226" i="17"/>
  <c r="Q217" i="17" s="1"/>
  <c r="Q226" i="18"/>
  <c r="Y226" i="17"/>
  <c r="Y217" i="17" s="1"/>
  <c r="Y226" i="18"/>
  <c r="C235" i="17"/>
  <c r="C184" i="17"/>
  <c r="K235" i="17"/>
  <c r="K184" i="17"/>
  <c r="S235" i="17"/>
  <c r="S184" i="17"/>
  <c r="D246" i="17"/>
  <c r="D203" i="17"/>
  <c r="L246" i="17"/>
  <c r="L203" i="17"/>
  <c r="T246" i="17"/>
  <c r="T203" i="17"/>
  <c r="C248" i="17"/>
  <c r="C209" i="17"/>
  <c r="K248" i="17"/>
  <c r="K209" i="17"/>
  <c r="S248" i="17"/>
  <c r="S209" i="17"/>
  <c r="F161" i="17"/>
  <c r="N161" i="17"/>
  <c r="V161" i="17"/>
  <c r="F162" i="17"/>
  <c r="N162" i="17"/>
  <c r="V162" i="17"/>
  <c r="F163" i="17"/>
  <c r="O163" i="17"/>
  <c r="X163" i="17"/>
  <c r="C165" i="17"/>
  <c r="V165" i="17"/>
  <c r="G166" i="17"/>
  <c r="P166" i="17"/>
  <c r="E168" i="17"/>
  <c r="N168" i="17"/>
  <c r="W168" i="17"/>
  <c r="H169" i="17"/>
  <c r="U170" i="17"/>
  <c r="F171" i="17"/>
  <c r="O171" i="17"/>
  <c r="X171" i="17"/>
  <c r="N173" i="17"/>
  <c r="X173" i="17"/>
  <c r="V174" i="17"/>
  <c r="H175" i="17"/>
  <c r="F184" i="17"/>
  <c r="R184" i="17"/>
  <c r="G190" i="17"/>
  <c r="U190" i="17"/>
  <c r="N209" i="17"/>
  <c r="V237" i="17"/>
  <c r="V229" i="17" s="1"/>
  <c r="O217" i="18"/>
  <c r="C217" i="18"/>
  <c r="C175" i="18"/>
  <c r="C174" i="18"/>
  <c r="C173" i="18"/>
  <c r="C172" i="18"/>
  <c r="C170" i="18"/>
  <c r="C169" i="18"/>
  <c r="C168" i="18"/>
  <c r="C167" i="18"/>
  <c r="C165" i="18"/>
  <c r="C164" i="18"/>
  <c r="C163" i="18"/>
  <c r="C162" i="18"/>
  <c r="C161" i="18"/>
  <c r="K217" i="18"/>
  <c r="K175" i="18"/>
  <c r="K174" i="18"/>
  <c r="K173" i="18"/>
  <c r="K172" i="18"/>
  <c r="K170" i="18"/>
  <c r="K169" i="18"/>
  <c r="K168" i="18"/>
  <c r="K167" i="18"/>
  <c r="K165" i="18"/>
  <c r="K164" i="18"/>
  <c r="K163" i="18"/>
  <c r="K162" i="18"/>
  <c r="K161" i="18"/>
  <c r="S217" i="18"/>
  <c r="S175" i="18"/>
  <c r="S174" i="18"/>
  <c r="S173" i="18"/>
  <c r="S172" i="18"/>
  <c r="S170" i="18"/>
  <c r="S169" i="18"/>
  <c r="S168" i="18"/>
  <c r="S167" i="18"/>
  <c r="S165" i="18"/>
  <c r="S164" i="18"/>
  <c r="S163" i="18"/>
  <c r="S162" i="18"/>
  <c r="S161" i="18"/>
  <c r="C226" i="18"/>
  <c r="K226" i="18"/>
  <c r="S226" i="18"/>
  <c r="E235" i="18"/>
  <c r="M235" i="18"/>
  <c r="U235" i="18"/>
  <c r="D237" i="18"/>
  <c r="L237" i="18"/>
  <c r="T237" i="18"/>
  <c r="F246" i="18"/>
  <c r="N246" i="18"/>
  <c r="V246" i="18"/>
  <c r="E248" i="18"/>
  <c r="M248" i="18"/>
  <c r="U248" i="18"/>
  <c r="D226" i="19"/>
  <c r="T226" i="19"/>
  <c r="D91" i="16"/>
  <c r="D89" i="16" s="1"/>
  <c r="L91" i="16"/>
  <c r="L89" i="16" s="1"/>
  <c r="T91" i="16"/>
  <c r="T89" i="16" s="1"/>
  <c r="D92" i="16"/>
  <c r="L92" i="16"/>
  <c r="T92" i="16"/>
  <c r="D93" i="16"/>
  <c r="L93" i="16"/>
  <c r="T93" i="16"/>
  <c r="C175" i="17"/>
  <c r="C174" i="17"/>
  <c r="K175" i="17"/>
  <c r="K174" i="17"/>
  <c r="K173" i="17"/>
  <c r="S175" i="17"/>
  <c r="S174" i="17"/>
  <c r="S173" i="17"/>
  <c r="D235" i="17"/>
  <c r="D184" i="17"/>
  <c r="L235" i="17"/>
  <c r="L184" i="17"/>
  <c r="L235" i="19"/>
  <c r="T235" i="17"/>
  <c r="T229" i="17" s="1"/>
  <c r="T184" i="17"/>
  <c r="C237" i="17"/>
  <c r="C190" i="17"/>
  <c r="K237" i="17"/>
  <c r="K190" i="17"/>
  <c r="S237" i="17"/>
  <c r="S190" i="17"/>
  <c r="E246" i="17"/>
  <c r="E203" i="17"/>
  <c r="M246" i="17"/>
  <c r="M203" i="17"/>
  <c r="U246" i="17"/>
  <c r="U203" i="17"/>
  <c r="D248" i="17"/>
  <c r="D209" i="17"/>
  <c r="D248" i="19"/>
  <c r="L248" i="17"/>
  <c r="L209" i="17"/>
  <c r="T248" i="17"/>
  <c r="T209" i="17"/>
  <c r="G163" i="17"/>
  <c r="P163" i="17"/>
  <c r="S164" i="17"/>
  <c r="E165" i="17"/>
  <c r="N165" i="17"/>
  <c r="W165" i="17"/>
  <c r="H166" i="17"/>
  <c r="K167" i="17"/>
  <c r="U167" i="17"/>
  <c r="F168" i="17"/>
  <c r="O168" i="17"/>
  <c r="X168" i="17"/>
  <c r="C170" i="17"/>
  <c r="V170" i="17"/>
  <c r="G171" i="17"/>
  <c r="P171" i="17"/>
  <c r="Y171" i="17"/>
  <c r="S172" i="17"/>
  <c r="E173" i="17"/>
  <c r="O173" i="17"/>
  <c r="M174" i="17"/>
  <c r="W174" i="17"/>
  <c r="U175" i="17"/>
  <c r="G184" i="17"/>
  <c r="U184" i="17"/>
  <c r="H190" i="17"/>
  <c r="V209" i="17"/>
  <c r="D223" i="18"/>
  <c r="D5" i="18"/>
  <c r="D171" i="18" s="1"/>
  <c r="L223" i="18"/>
  <c r="L5" i="18"/>
  <c r="T223" i="18"/>
  <c r="T5" i="18"/>
  <c r="T171" i="18" s="1"/>
  <c r="D226" i="18"/>
  <c r="L226" i="18"/>
  <c r="T226" i="18"/>
  <c r="F235" i="18"/>
  <c r="F184" i="18"/>
  <c r="N235" i="18"/>
  <c r="N184" i="18"/>
  <c r="V235" i="18"/>
  <c r="V184" i="18"/>
  <c r="E237" i="18"/>
  <c r="E190" i="18"/>
  <c r="M237" i="18"/>
  <c r="M190" i="18"/>
  <c r="U237" i="18"/>
  <c r="U190" i="18"/>
  <c r="G246" i="18"/>
  <c r="G203" i="18"/>
  <c r="O246" i="18"/>
  <c r="O203" i="18"/>
  <c r="W246" i="18"/>
  <c r="W203" i="18"/>
  <c r="F248" i="18"/>
  <c r="F209" i="18"/>
  <c r="N248" i="18"/>
  <c r="N209" i="18"/>
  <c r="V248" i="18"/>
  <c r="V209" i="18"/>
  <c r="I229" i="19"/>
  <c r="I192" i="19"/>
  <c r="I191" i="19"/>
  <c r="I188" i="19"/>
  <c r="I187" i="19"/>
  <c r="I185" i="19"/>
  <c r="I183" i="19"/>
  <c r="Q229" i="19"/>
  <c r="Q192" i="19"/>
  <c r="Q191" i="19"/>
  <c r="Q188" i="19"/>
  <c r="Q187" i="19"/>
  <c r="Q185" i="19"/>
  <c r="Q183" i="19"/>
  <c r="Y229" i="19"/>
  <c r="Y192" i="19"/>
  <c r="Y191" i="19"/>
  <c r="Y188" i="19"/>
  <c r="Y187" i="19"/>
  <c r="Y185" i="19"/>
  <c r="Y183" i="19"/>
  <c r="U91" i="16"/>
  <c r="E92" i="16"/>
  <c r="M92" i="16"/>
  <c r="U92" i="16"/>
  <c r="E93" i="16"/>
  <c r="M93" i="16"/>
  <c r="U93" i="16"/>
  <c r="D175" i="17"/>
  <c r="D174" i="17"/>
  <c r="D173" i="17"/>
  <c r="D172" i="17"/>
  <c r="D170" i="17"/>
  <c r="D169" i="17"/>
  <c r="D168" i="17"/>
  <c r="D167" i="17"/>
  <c r="D166" i="17"/>
  <c r="D165" i="17"/>
  <c r="D164" i="17"/>
  <c r="L175" i="17"/>
  <c r="L174" i="17"/>
  <c r="L173" i="17"/>
  <c r="L172" i="17"/>
  <c r="L170" i="17"/>
  <c r="L169" i="17"/>
  <c r="L168" i="17"/>
  <c r="L167" i="17"/>
  <c r="L166" i="17"/>
  <c r="L165" i="17"/>
  <c r="L164" i="17"/>
  <c r="L163" i="17"/>
  <c r="T175" i="17"/>
  <c r="T174" i="17"/>
  <c r="T173" i="17"/>
  <c r="T172" i="17"/>
  <c r="T170" i="17"/>
  <c r="T169" i="17"/>
  <c r="T168" i="17"/>
  <c r="T167" i="17"/>
  <c r="T166" i="17"/>
  <c r="T165" i="17"/>
  <c r="T164" i="17"/>
  <c r="T163" i="17"/>
  <c r="T217" i="19"/>
  <c r="E229" i="17"/>
  <c r="M229" i="17"/>
  <c r="U229" i="17"/>
  <c r="D237" i="17"/>
  <c r="D190" i="17"/>
  <c r="L237" i="17"/>
  <c r="L190" i="17"/>
  <c r="T237" i="17"/>
  <c r="T190" i="17"/>
  <c r="E248" i="17"/>
  <c r="E209" i="17"/>
  <c r="M248" i="17"/>
  <c r="M209" i="17"/>
  <c r="U248" i="17"/>
  <c r="U209" i="17"/>
  <c r="H161" i="17"/>
  <c r="P161" i="17"/>
  <c r="X161" i="17"/>
  <c r="H162" i="17"/>
  <c r="P162" i="17"/>
  <c r="X162" i="17"/>
  <c r="H163" i="17"/>
  <c r="K164" i="17"/>
  <c r="U164" i="17"/>
  <c r="F165" i="17"/>
  <c r="O165" i="17"/>
  <c r="X165" i="17"/>
  <c r="C167" i="17"/>
  <c r="M167" i="17"/>
  <c r="V167" i="17"/>
  <c r="G168" i="17"/>
  <c r="P168" i="17"/>
  <c r="S169" i="17"/>
  <c r="E170" i="17"/>
  <c r="N170" i="17"/>
  <c r="W170" i="17"/>
  <c r="H171" i="17"/>
  <c r="Q171" i="17"/>
  <c r="K172" i="17"/>
  <c r="U172" i="17"/>
  <c r="F173" i="17"/>
  <c r="P173" i="17"/>
  <c r="N174" i="17"/>
  <c r="X174" i="17"/>
  <c r="V175" i="17"/>
  <c r="H184" i="17"/>
  <c r="V184" i="17"/>
  <c r="J190" i="17"/>
  <c r="W190" i="17"/>
  <c r="R217" i="18"/>
  <c r="E226" i="18"/>
  <c r="M226" i="18"/>
  <c r="U226" i="18"/>
  <c r="G235" i="18"/>
  <c r="O235" i="18"/>
  <c r="W235" i="18"/>
  <c r="F237" i="18"/>
  <c r="N237" i="18"/>
  <c r="V237" i="18"/>
  <c r="H246" i="18"/>
  <c r="P246" i="18"/>
  <c r="X246" i="18"/>
  <c r="G248" i="18"/>
  <c r="O248" i="18"/>
  <c r="W248" i="18"/>
  <c r="D217" i="19"/>
  <c r="F91" i="16"/>
  <c r="F89" i="16" s="1"/>
  <c r="N91" i="16"/>
  <c r="N89" i="16" s="1"/>
  <c r="V91" i="16"/>
  <c r="V89" i="16" s="1"/>
  <c r="F92" i="16"/>
  <c r="N92" i="16"/>
  <c r="V92" i="16"/>
  <c r="F93" i="16"/>
  <c r="N93" i="16"/>
  <c r="V93" i="16"/>
  <c r="D226" i="17"/>
  <c r="D217" i="17" s="1"/>
  <c r="D171" i="17"/>
  <c r="L226" i="17"/>
  <c r="L217" i="17" s="1"/>
  <c r="L171" i="17"/>
  <c r="T226" i="17"/>
  <c r="T217" i="17" s="1"/>
  <c r="T171" i="17"/>
  <c r="G246" i="17"/>
  <c r="G203" i="17"/>
  <c r="O246" i="17"/>
  <c r="O240" i="17" s="1"/>
  <c r="O203" i="17"/>
  <c r="W246" i="17"/>
  <c r="W203" i="17"/>
  <c r="C164" i="17"/>
  <c r="M164" i="17"/>
  <c r="V164" i="17"/>
  <c r="G165" i="17"/>
  <c r="P165" i="17"/>
  <c r="S166" i="17"/>
  <c r="E167" i="17"/>
  <c r="N167" i="17"/>
  <c r="W167" i="17"/>
  <c r="H168" i="17"/>
  <c r="K169" i="17"/>
  <c r="U169" i="17"/>
  <c r="F170" i="17"/>
  <c r="O170" i="17"/>
  <c r="X170" i="17"/>
  <c r="I171" i="17"/>
  <c r="R171" i="17"/>
  <c r="C172" i="17"/>
  <c r="V172" i="17"/>
  <c r="G173" i="17"/>
  <c r="E174" i="17"/>
  <c r="O174" i="17"/>
  <c r="M175" i="17"/>
  <c r="W175" i="17"/>
  <c r="J184" i="17"/>
  <c r="W184" i="17"/>
  <c r="M190" i="17"/>
  <c r="X190" i="17"/>
  <c r="E217" i="18"/>
  <c r="E175" i="18"/>
  <c r="E174" i="18"/>
  <c r="E173" i="18"/>
  <c r="E172" i="18"/>
  <c r="E170" i="18"/>
  <c r="E169" i="18"/>
  <c r="E168" i="18"/>
  <c r="E167" i="18"/>
  <c r="E165" i="18"/>
  <c r="E164" i="18"/>
  <c r="E163" i="18"/>
  <c r="E162" i="18"/>
  <c r="E161" i="18"/>
  <c r="U217" i="18"/>
  <c r="U175" i="18"/>
  <c r="U174" i="18"/>
  <c r="U173" i="18"/>
  <c r="U172" i="18"/>
  <c r="U170" i="18"/>
  <c r="U169" i="18"/>
  <c r="U168" i="18"/>
  <c r="U167" i="18"/>
  <c r="U165" i="18"/>
  <c r="U164" i="18"/>
  <c r="U163" i="18"/>
  <c r="U162" i="18"/>
  <c r="U161" i="18"/>
  <c r="F226" i="18"/>
  <c r="N226" i="18"/>
  <c r="V226" i="18"/>
  <c r="H235" i="18"/>
  <c r="P235" i="18"/>
  <c r="X235" i="18"/>
  <c r="G237" i="18"/>
  <c r="O237" i="18"/>
  <c r="W237" i="18"/>
  <c r="H248" i="18"/>
  <c r="P248" i="18"/>
  <c r="X248" i="18"/>
  <c r="G217" i="19"/>
  <c r="G176" i="19"/>
  <c r="G173" i="19"/>
  <c r="G172" i="19"/>
  <c r="G168" i="19"/>
  <c r="G165" i="19"/>
  <c r="G169" i="19"/>
  <c r="G167" i="19"/>
  <c r="O217" i="19"/>
  <c r="O176" i="19"/>
  <c r="O173" i="19"/>
  <c r="O172" i="19"/>
  <c r="O167" i="19"/>
  <c r="O168" i="19"/>
  <c r="O165" i="19"/>
  <c r="O169" i="19"/>
  <c r="W217" i="19"/>
  <c r="W176" i="19"/>
  <c r="W173" i="19"/>
  <c r="W172" i="19"/>
  <c r="W169" i="19"/>
  <c r="W167" i="19"/>
  <c r="W168" i="19"/>
  <c r="W165" i="19"/>
  <c r="W160" i="19" s="1"/>
  <c r="C229" i="19"/>
  <c r="C192" i="19"/>
  <c r="C191" i="19"/>
  <c r="C188" i="19"/>
  <c r="C187" i="19"/>
  <c r="C185" i="19"/>
  <c r="C183" i="19"/>
  <c r="C178" i="19" s="1"/>
  <c r="K229" i="19"/>
  <c r="K192" i="19"/>
  <c r="K191" i="19"/>
  <c r="K188" i="19"/>
  <c r="K187" i="19"/>
  <c r="K185" i="19"/>
  <c r="K183" i="19"/>
  <c r="S229" i="19"/>
  <c r="S192" i="19"/>
  <c r="S191" i="19"/>
  <c r="S188" i="19"/>
  <c r="S187" i="19"/>
  <c r="S185" i="19"/>
  <c r="S183" i="19"/>
  <c r="D246" i="19"/>
  <c r="L246" i="19"/>
  <c r="O91" i="16"/>
  <c r="W91" i="16"/>
  <c r="W89" i="16" s="1"/>
  <c r="G92" i="16"/>
  <c r="O92" i="16"/>
  <c r="W92" i="16"/>
  <c r="G93" i="16"/>
  <c r="O93" i="16"/>
  <c r="W93" i="16"/>
  <c r="H246" i="17"/>
  <c r="H203" i="17"/>
  <c r="P246" i="17"/>
  <c r="P203" i="17"/>
  <c r="X246" i="17"/>
  <c r="X203" i="17"/>
  <c r="G248" i="17"/>
  <c r="G209" i="17"/>
  <c r="O248" i="17"/>
  <c r="O209" i="17"/>
  <c r="W248" i="17"/>
  <c r="W209" i="17"/>
  <c r="S163" i="17"/>
  <c r="E164" i="17"/>
  <c r="N164" i="17"/>
  <c r="W164" i="17"/>
  <c r="H165" i="17"/>
  <c r="K166" i="17"/>
  <c r="U166" i="17"/>
  <c r="F167" i="17"/>
  <c r="O167" i="17"/>
  <c r="X167" i="17"/>
  <c r="C169" i="17"/>
  <c r="M169" i="17"/>
  <c r="V169" i="17"/>
  <c r="G170" i="17"/>
  <c r="P170" i="17"/>
  <c r="S171" i="17"/>
  <c r="E172" i="17"/>
  <c r="N172" i="17"/>
  <c r="W172" i="17"/>
  <c r="H173" i="17"/>
  <c r="F174" i="17"/>
  <c r="P174" i="17"/>
  <c r="N175" i="17"/>
  <c r="X175" i="17"/>
  <c r="M184" i="17"/>
  <c r="X184" i="17"/>
  <c r="F203" i="17"/>
  <c r="N235" i="17"/>
  <c r="N229" i="17" s="1"/>
  <c r="G217" i="18"/>
  <c r="G226" i="18"/>
  <c r="O226" i="18"/>
  <c r="W226" i="18"/>
  <c r="H237" i="18"/>
  <c r="P237" i="18"/>
  <c r="X237" i="18"/>
  <c r="B246" i="18"/>
  <c r="J246" i="18"/>
  <c r="R246" i="18"/>
  <c r="L248" i="19"/>
  <c r="P91" i="16"/>
  <c r="H92" i="16"/>
  <c r="P92" i="16"/>
  <c r="X92" i="16"/>
  <c r="H93" i="16"/>
  <c r="P93" i="16"/>
  <c r="X93" i="16"/>
  <c r="I246" i="17"/>
  <c r="I203" i="17"/>
  <c r="I246" i="18"/>
  <c r="Q246" i="17"/>
  <c r="Q203" i="17"/>
  <c r="Q246" i="18"/>
  <c r="Y246" i="17"/>
  <c r="Y203" i="17"/>
  <c r="Y246" i="18"/>
  <c r="H248" i="17"/>
  <c r="H209" i="17"/>
  <c r="P248" i="17"/>
  <c r="P209" i="17"/>
  <c r="X248" i="17"/>
  <c r="X209" i="17"/>
  <c r="C161" i="17"/>
  <c r="K161" i="17"/>
  <c r="S161" i="17"/>
  <c r="C162" i="17"/>
  <c r="K162" i="17"/>
  <c r="S162" i="17"/>
  <c r="C163" i="17"/>
  <c r="K163" i="17"/>
  <c r="U163" i="17"/>
  <c r="F164" i="17"/>
  <c r="O164" i="17"/>
  <c r="X164" i="17"/>
  <c r="C166" i="17"/>
  <c r="M166" i="17"/>
  <c r="V166" i="17"/>
  <c r="G167" i="17"/>
  <c r="P167" i="17"/>
  <c r="S168" i="17"/>
  <c r="E169" i="17"/>
  <c r="N169" i="17"/>
  <c r="W169" i="17"/>
  <c r="H170" i="17"/>
  <c r="B171" i="17"/>
  <c r="K171" i="17"/>
  <c r="U171" i="17"/>
  <c r="F172" i="17"/>
  <c r="O172" i="17"/>
  <c r="X172" i="17"/>
  <c r="U173" i="17"/>
  <c r="G174" i="17"/>
  <c r="E175" i="17"/>
  <c r="O175" i="17"/>
  <c r="B190" i="17"/>
  <c r="O190" i="17"/>
  <c r="N203" i="17"/>
  <c r="H217" i="18"/>
  <c r="H175" i="18"/>
  <c r="H174" i="18"/>
  <c r="H173" i="18"/>
  <c r="H172" i="18"/>
  <c r="H170" i="18"/>
  <c r="H169" i="18"/>
  <c r="H168" i="18"/>
  <c r="H167" i="18"/>
  <c r="H165" i="18"/>
  <c r="H164" i="18"/>
  <c r="H163" i="18"/>
  <c r="H162" i="18"/>
  <c r="H161" i="18"/>
  <c r="P217" i="18"/>
  <c r="P175" i="18"/>
  <c r="P174" i="18"/>
  <c r="P173" i="18"/>
  <c r="P172" i="18"/>
  <c r="P170" i="18"/>
  <c r="P169" i="18"/>
  <c r="P168" i="18"/>
  <c r="P167" i="18"/>
  <c r="P165" i="18"/>
  <c r="P164" i="18"/>
  <c r="P163" i="18"/>
  <c r="P162" i="18"/>
  <c r="P161" i="18"/>
  <c r="X217" i="18"/>
  <c r="X175" i="18"/>
  <c r="X174" i="18"/>
  <c r="X173" i="18"/>
  <c r="X172" i="18"/>
  <c r="X170" i="18"/>
  <c r="X169" i="18"/>
  <c r="X168" i="18"/>
  <c r="X167" i="18"/>
  <c r="X165" i="18"/>
  <c r="X164" i="18"/>
  <c r="X163" i="18"/>
  <c r="X162" i="18"/>
  <c r="X161" i="18"/>
  <c r="H226" i="18"/>
  <c r="P226" i="18"/>
  <c r="X226" i="18"/>
  <c r="B235" i="18"/>
  <c r="J235" i="18"/>
  <c r="R235" i="18"/>
  <c r="C246" i="18"/>
  <c r="K246" i="18"/>
  <c r="S246" i="18"/>
  <c r="B248" i="18"/>
  <c r="J248" i="18"/>
  <c r="R248" i="18"/>
  <c r="I217" i="19"/>
  <c r="I176" i="19"/>
  <c r="I173" i="19"/>
  <c r="I172" i="19"/>
  <c r="I168" i="19"/>
  <c r="I165" i="19"/>
  <c r="I169" i="19"/>
  <c r="I167" i="19"/>
  <c r="Q217" i="19"/>
  <c r="Q176" i="19"/>
  <c r="Q173" i="19"/>
  <c r="Q172" i="19"/>
  <c r="Q168" i="19"/>
  <c r="Q165" i="19"/>
  <c r="Q169" i="19"/>
  <c r="Q167" i="19"/>
  <c r="Y217" i="19"/>
  <c r="Y176" i="19"/>
  <c r="Y173" i="19"/>
  <c r="Y172" i="19"/>
  <c r="Y168" i="19"/>
  <c r="Y165" i="19"/>
  <c r="Y169" i="19"/>
  <c r="Y167" i="19"/>
  <c r="E229" i="19"/>
  <c r="E192" i="19"/>
  <c r="E191" i="19"/>
  <c r="E188" i="19"/>
  <c r="E187" i="19"/>
  <c r="E185" i="19"/>
  <c r="E183" i="19"/>
  <c r="M229" i="19"/>
  <c r="M192" i="19"/>
  <c r="M191" i="19"/>
  <c r="M188" i="19"/>
  <c r="M187" i="19"/>
  <c r="M185" i="19"/>
  <c r="M183" i="19"/>
  <c r="U229" i="19"/>
  <c r="U192" i="19"/>
  <c r="U191" i="19"/>
  <c r="U188" i="19"/>
  <c r="U187" i="19"/>
  <c r="U185" i="19"/>
  <c r="U183" i="19"/>
  <c r="D237" i="19"/>
  <c r="L237" i="19"/>
  <c r="T237" i="19"/>
  <c r="I92" i="16"/>
  <c r="Q92" i="16"/>
  <c r="Y92" i="16"/>
  <c r="I93" i="16"/>
  <c r="Q93" i="16"/>
  <c r="Y93" i="16"/>
  <c r="I235" i="17"/>
  <c r="I229" i="17" s="1"/>
  <c r="I184" i="17"/>
  <c r="I235" i="18"/>
  <c r="Q235" i="17"/>
  <c r="Q229" i="17" s="1"/>
  <c r="Q184" i="17"/>
  <c r="Q235" i="18"/>
  <c r="Y235" i="17"/>
  <c r="Y184" i="17"/>
  <c r="Y235" i="18"/>
  <c r="B246" i="17"/>
  <c r="B240" i="17" s="1"/>
  <c r="B203" i="17"/>
  <c r="J246" i="17"/>
  <c r="J240" i="17" s="1"/>
  <c r="J203" i="17"/>
  <c r="R246" i="17"/>
  <c r="R203" i="17"/>
  <c r="I248" i="17"/>
  <c r="I209" i="17"/>
  <c r="I248" i="18"/>
  <c r="Q248" i="17"/>
  <c r="Q209" i="17"/>
  <c r="Q248" i="18"/>
  <c r="Y248" i="17"/>
  <c r="Y209" i="17"/>
  <c r="Y248" i="18"/>
  <c r="D161" i="17"/>
  <c r="L161" i="17"/>
  <c r="T161" i="17"/>
  <c r="D162" i="17"/>
  <c r="L162" i="17"/>
  <c r="T162" i="17"/>
  <c r="D163" i="17"/>
  <c r="V163" i="17"/>
  <c r="G164" i="17"/>
  <c r="P164" i="17"/>
  <c r="S165" i="17"/>
  <c r="H167" i="17"/>
  <c r="K168" i="17"/>
  <c r="F169" i="17"/>
  <c r="C171" i="17"/>
  <c r="M171" i="17"/>
  <c r="P172" i="17"/>
  <c r="B184" i="17"/>
  <c r="O184" i="17"/>
  <c r="E190" i="17"/>
  <c r="P190" i="17"/>
  <c r="V203" i="17"/>
  <c r="C235" i="18"/>
  <c r="K235" i="18"/>
  <c r="S235" i="18"/>
  <c r="B237" i="18"/>
  <c r="J237" i="18"/>
  <c r="R237" i="18"/>
  <c r="D246" i="18"/>
  <c r="L246" i="18"/>
  <c r="T246" i="18"/>
  <c r="C248" i="18"/>
  <c r="K248" i="18"/>
  <c r="S248" i="18"/>
  <c r="H166" i="18"/>
  <c r="P166" i="18"/>
  <c r="X166" i="18"/>
  <c r="H171" i="18"/>
  <c r="P171" i="18"/>
  <c r="X171" i="18"/>
  <c r="H184" i="18"/>
  <c r="P184" i="18"/>
  <c r="X184" i="18"/>
  <c r="H190" i="18"/>
  <c r="P190" i="18"/>
  <c r="X190" i="18"/>
  <c r="H203" i="18"/>
  <c r="P203" i="18"/>
  <c r="X203" i="18"/>
  <c r="H209" i="18"/>
  <c r="P209" i="18"/>
  <c r="X209" i="18"/>
  <c r="H223" i="18"/>
  <c r="P223" i="18"/>
  <c r="X223" i="18"/>
  <c r="F226" i="19"/>
  <c r="N226" i="19"/>
  <c r="V226" i="19"/>
  <c r="H235" i="19"/>
  <c r="P235" i="19"/>
  <c r="X235" i="19"/>
  <c r="G237" i="19"/>
  <c r="O237" i="19"/>
  <c r="W237" i="19"/>
  <c r="I246" i="19"/>
  <c r="I203" i="19"/>
  <c r="Q246" i="19"/>
  <c r="Q203" i="19"/>
  <c r="Y246" i="19"/>
  <c r="Y203" i="19"/>
  <c r="H248" i="19"/>
  <c r="H209" i="19"/>
  <c r="P248" i="19"/>
  <c r="P209" i="19"/>
  <c r="X248" i="19"/>
  <c r="X209" i="19"/>
  <c r="D165" i="19"/>
  <c r="M165" i="19"/>
  <c r="T168" i="19"/>
  <c r="E169" i="19"/>
  <c r="M173" i="19"/>
  <c r="L217" i="19"/>
  <c r="D235" i="19"/>
  <c r="T246" i="19"/>
  <c r="L69" i="20"/>
  <c r="H217" i="19"/>
  <c r="H176" i="19"/>
  <c r="H173" i="19"/>
  <c r="H172" i="19"/>
  <c r="P217" i="19"/>
  <c r="P176" i="19"/>
  <c r="P173" i="19"/>
  <c r="P172" i="19"/>
  <c r="X217" i="19"/>
  <c r="X176" i="19"/>
  <c r="X173" i="19"/>
  <c r="X172" i="19"/>
  <c r="G226" i="19"/>
  <c r="O226" i="19"/>
  <c r="W226" i="19"/>
  <c r="W171" i="19"/>
  <c r="B229" i="19"/>
  <c r="B192" i="19"/>
  <c r="B191" i="19"/>
  <c r="B188" i="19"/>
  <c r="B187" i="19"/>
  <c r="B185" i="19"/>
  <c r="B183" i="19"/>
  <c r="J229" i="19"/>
  <c r="J192" i="19"/>
  <c r="J191" i="19"/>
  <c r="J188" i="19"/>
  <c r="J187" i="19"/>
  <c r="J185" i="19"/>
  <c r="J183" i="19"/>
  <c r="R229" i="19"/>
  <c r="R192" i="19"/>
  <c r="R191" i="19"/>
  <c r="R188" i="19"/>
  <c r="R187" i="19"/>
  <c r="R185" i="19"/>
  <c r="R183" i="19"/>
  <c r="I235" i="19"/>
  <c r="I184" i="19"/>
  <c r="Q235" i="19"/>
  <c r="Q184" i="19"/>
  <c r="Y235" i="19"/>
  <c r="Y184" i="19"/>
  <c r="H237" i="19"/>
  <c r="P237" i="19"/>
  <c r="X237" i="19"/>
  <c r="B246" i="19"/>
  <c r="B203" i="19"/>
  <c r="J246" i="19"/>
  <c r="J203" i="19"/>
  <c r="R246" i="19"/>
  <c r="R203" i="19"/>
  <c r="I248" i="19"/>
  <c r="I209" i="19"/>
  <c r="Q248" i="19"/>
  <c r="Q209" i="19"/>
  <c r="Y248" i="19"/>
  <c r="Y209" i="19"/>
  <c r="H167" i="19"/>
  <c r="F5" i="18"/>
  <c r="N5" i="18"/>
  <c r="V5" i="18"/>
  <c r="B161" i="18"/>
  <c r="J161" i="18"/>
  <c r="R161" i="18"/>
  <c r="B162" i="18"/>
  <c r="J162" i="18"/>
  <c r="R162" i="18"/>
  <c r="B163" i="18"/>
  <c r="J163" i="18"/>
  <c r="R163" i="18"/>
  <c r="B164" i="18"/>
  <c r="J164" i="18"/>
  <c r="R164" i="18"/>
  <c r="B165" i="18"/>
  <c r="J165" i="18"/>
  <c r="R165" i="18"/>
  <c r="B166" i="18"/>
  <c r="J166" i="18"/>
  <c r="R166" i="18"/>
  <c r="B167" i="18"/>
  <c r="J167" i="18"/>
  <c r="R167" i="18"/>
  <c r="B168" i="18"/>
  <c r="J168" i="18"/>
  <c r="R168" i="18"/>
  <c r="B169" i="18"/>
  <c r="J169" i="18"/>
  <c r="R169" i="18"/>
  <c r="B170" i="18"/>
  <c r="J170" i="18"/>
  <c r="R170" i="18"/>
  <c r="B171" i="18"/>
  <c r="J171" i="18"/>
  <c r="R171" i="18"/>
  <c r="B172" i="18"/>
  <c r="J172" i="18"/>
  <c r="R172" i="18"/>
  <c r="B173" i="18"/>
  <c r="J173" i="18"/>
  <c r="R173" i="18"/>
  <c r="B174" i="18"/>
  <c r="J174" i="18"/>
  <c r="R174" i="18"/>
  <c r="B175" i="18"/>
  <c r="J175" i="18"/>
  <c r="R175" i="18"/>
  <c r="B184" i="18"/>
  <c r="J184" i="18"/>
  <c r="R184" i="18"/>
  <c r="B190" i="18"/>
  <c r="J190" i="18"/>
  <c r="R190" i="18"/>
  <c r="B203" i="18"/>
  <c r="J203" i="18"/>
  <c r="R203" i="18"/>
  <c r="B209" i="18"/>
  <c r="J209" i="18"/>
  <c r="R209" i="18"/>
  <c r="H226" i="19"/>
  <c r="H171" i="19"/>
  <c r="P226" i="19"/>
  <c r="P171" i="19"/>
  <c r="X226" i="19"/>
  <c r="X171" i="19"/>
  <c r="B235" i="19"/>
  <c r="B184" i="19"/>
  <c r="J235" i="19"/>
  <c r="J184" i="19"/>
  <c r="R235" i="19"/>
  <c r="R184" i="19"/>
  <c r="I237" i="19"/>
  <c r="I190" i="19"/>
  <c r="Q237" i="19"/>
  <c r="Q190" i="19"/>
  <c r="Y237" i="19"/>
  <c r="Y190" i="19"/>
  <c r="C246" i="19"/>
  <c r="C203" i="19"/>
  <c r="K246" i="19"/>
  <c r="K203" i="19"/>
  <c r="S246" i="19"/>
  <c r="S203" i="19"/>
  <c r="B248" i="19"/>
  <c r="B209" i="19"/>
  <c r="J248" i="19"/>
  <c r="J209" i="19"/>
  <c r="R248" i="19"/>
  <c r="R209" i="19"/>
  <c r="X165" i="19"/>
  <c r="X160" i="19" s="1"/>
  <c r="D168" i="19"/>
  <c r="M168" i="19"/>
  <c r="P169" i="19"/>
  <c r="D171" i="19"/>
  <c r="O171" i="19"/>
  <c r="M172" i="19"/>
  <c r="U173" i="19"/>
  <c r="L203" i="19"/>
  <c r="T235" i="19"/>
  <c r="D70" i="20"/>
  <c r="K194" i="21"/>
  <c r="C166" i="18"/>
  <c r="K166" i="18"/>
  <c r="S166" i="18"/>
  <c r="C171" i="18"/>
  <c r="K171" i="18"/>
  <c r="S171" i="18"/>
  <c r="C184" i="18"/>
  <c r="K184" i="18"/>
  <c r="S184" i="18"/>
  <c r="C190" i="18"/>
  <c r="K190" i="18"/>
  <c r="S190" i="18"/>
  <c r="C203" i="18"/>
  <c r="K203" i="18"/>
  <c r="S203" i="18"/>
  <c r="C209" i="18"/>
  <c r="K209" i="18"/>
  <c r="S209" i="18"/>
  <c r="C223" i="18"/>
  <c r="K223" i="18"/>
  <c r="S223" i="18"/>
  <c r="B217" i="19"/>
  <c r="B176" i="19"/>
  <c r="B173" i="19"/>
  <c r="B172" i="19"/>
  <c r="B169" i="19"/>
  <c r="B168" i="19"/>
  <c r="B167" i="19"/>
  <c r="B165" i="19"/>
  <c r="J176" i="19"/>
  <c r="J173" i="19"/>
  <c r="J172" i="19"/>
  <c r="J169" i="19"/>
  <c r="J168" i="19"/>
  <c r="J167" i="19"/>
  <c r="J165" i="19"/>
  <c r="R217" i="19"/>
  <c r="R176" i="19"/>
  <c r="R173" i="19"/>
  <c r="R172" i="19"/>
  <c r="R169" i="19"/>
  <c r="R168" i="19"/>
  <c r="R167" i="19"/>
  <c r="R165" i="19"/>
  <c r="I226" i="19"/>
  <c r="Q226" i="19"/>
  <c r="Q171" i="19"/>
  <c r="Y226" i="19"/>
  <c r="Y171" i="19"/>
  <c r="D61" i="19"/>
  <c r="D190" i="19" s="1"/>
  <c r="L61" i="19"/>
  <c r="T61" i="19"/>
  <c r="T184" i="19" s="1"/>
  <c r="C235" i="19"/>
  <c r="C184" i="19"/>
  <c r="K235" i="19"/>
  <c r="K184" i="19"/>
  <c r="S235" i="19"/>
  <c r="S184" i="19"/>
  <c r="B237" i="19"/>
  <c r="B190" i="19"/>
  <c r="J237" i="19"/>
  <c r="J190" i="19"/>
  <c r="R237" i="19"/>
  <c r="R190" i="19"/>
  <c r="C248" i="19"/>
  <c r="C209" i="19"/>
  <c r="K248" i="19"/>
  <c r="K209" i="19"/>
  <c r="S248" i="19"/>
  <c r="S209" i="19"/>
  <c r="P165" i="19"/>
  <c r="T167" i="19"/>
  <c r="H169" i="19"/>
  <c r="T171" i="19"/>
  <c r="T172" i="19"/>
  <c r="D176" i="19"/>
  <c r="L226" i="19"/>
  <c r="T248" i="19"/>
  <c r="L70" i="20"/>
  <c r="D77" i="20"/>
  <c r="D168" i="4" s="1"/>
  <c r="C194" i="21"/>
  <c r="D184" i="18"/>
  <c r="L184" i="18"/>
  <c r="T184" i="18"/>
  <c r="D190" i="18"/>
  <c r="L190" i="18"/>
  <c r="T190" i="18"/>
  <c r="D203" i="18"/>
  <c r="L203" i="18"/>
  <c r="T203" i="18"/>
  <c r="D209" i="18"/>
  <c r="L209" i="18"/>
  <c r="T209" i="18"/>
  <c r="B226" i="19"/>
  <c r="B171" i="19"/>
  <c r="J226" i="19"/>
  <c r="J171" i="19"/>
  <c r="R226" i="19"/>
  <c r="R171" i="19"/>
  <c r="C237" i="19"/>
  <c r="C190" i="19"/>
  <c r="K237" i="19"/>
  <c r="K190" i="19"/>
  <c r="S237" i="19"/>
  <c r="S190" i="19"/>
  <c r="E246" i="19"/>
  <c r="E203" i="19"/>
  <c r="M246" i="19"/>
  <c r="M203" i="19"/>
  <c r="U246" i="19"/>
  <c r="U203" i="19"/>
  <c r="H165" i="19"/>
  <c r="L167" i="19"/>
  <c r="U167" i="19"/>
  <c r="X168" i="19"/>
  <c r="T169" i="19"/>
  <c r="U172" i="19"/>
  <c r="L176" i="19"/>
  <c r="S194" i="21"/>
  <c r="E166" i="18"/>
  <c r="M166" i="18"/>
  <c r="U166" i="18"/>
  <c r="E171" i="18"/>
  <c r="M171" i="18"/>
  <c r="U171" i="18"/>
  <c r="E184" i="18"/>
  <c r="M184" i="18"/>
  <c r="U184" i="18"/>
  <c r="E203" i="18"/>
  <c r="M203" i="18"/>
  <c r="U203" i="18"/>
  <c r="E209" i="18"/>
  <c r="M209" i="18"/>
  <c r="U209" i="18"/>
  <c r="C226" i="19"/>
  <c r="C171" i="19"/>
  <c r="K226" i="19"/>
  <c r="K171" i="19"/>
  <c r="S226" i="19"/>
  <c r="S171" i="19"/>
  <c r="F229" i="19"/>
  <c r="F192" i="19"/>
  <c r="F191" i="19"/>
  <c r="F188" i="19"/>
  <c r="F187" i="19"/>
  <c r="F185" i="19"/>
  <c r="F183" i="19"/>
  <c r="N229" i="19"/>
  <c r="N192" i="19"/>
  <c r="N191" i="19"/>
  <c r="N188" i="19"/>
  <c r="N187" i="19"/>
  <c r="N185" i="19"/>
  <c r="N183" i="19"/>
  <c r="V229" i="19"/>
  <c r="V192" i="19"/>
  <c r="V191" i="19"/>
  <c r="V188" i="19"/>
  <c r="V187" i="19"/>
  <c r="V185" i="19"/>
  <c r="V183" i="19"/>
  <c r="E235" i="19"/>
  <c r="E184" i="19"/>
  <c r="M235" i="19"/>
  <c r="M184" i="19"/>
  <c r="U235" i="19"/>
  <c r="U184" i="19"/>
  <c r="F246" i="19"/>
  <c r="F203" i="19"/>
  <c r="N246" i="19"/>
  <c r="N203" i="19"/>
  <c r="V246" i="19"/>
  <c r="V203" i="19"/>
  <c r="E248" i="19"/>
  <c r="E209" i="19"/>
  <c r="M248" i="19"/>
  <c r="M209" i="19"/>
  <c r="U248" i="19"/>
  <c r="U209" i="19"/>
  <c r="D167" i="19"/>
  <c r="P168" i="19"/>
  <c r="G171" i="19"/>
  <c r="D173" i="19"/>
  <c r="T176" i="19"/>
  <c r="C192" i="21"/>
  <c r="C183" i="21" s="1"/>
  <c r="C141" i="21"/>
  <c r="C132" i="21" s="1"/>
  <c r="K192" i="21"/>
  <c r="K183" i="21" s="1"/>
  <c r="K141" i="21"/>
  <c r="K132" i="21" s="1"/>
  <c r="S192" i="21"/>
  <c r="S183" i="21" s="1"/>
  <c r="S141" i="21"/>
  <c r="S132" i="21" s="1"/>
  <c r="F153" i="21"/>
  <c r="F201" i="21"/>
  <c r="N201" i="21"/>
  <c r="N153" i="21"/>
  <c r="V153" i="21"/>
  <c r="V201" i="21"/>
  <c r="F202" i="21"/>
  <c r="F157" i="21"/>
  <c r="N157" i="21"/>
  <c r="N202" i="21"/>
  <c r="V202" i="21"/>
  <c r="V157" i="21"/>
  <c r="F160" i="21"/>
  <c r="F203" i="21"/>
  <c r="N203" i="21"/>
  <c r="N160" i="21"/>
  <c r="V160" i="21"/>
  <c r="V203" i="21"/>
  <c r="G211" i="21"/>
  <c r="G205" i="21" s="1"/>
  <c r="G171" i="21"/>
  <c r="O211" i="21"/>
  <c r="O205" i="21" s="1"/>
  <c r="O171" i="21"/>
  <c r="W211" i="21"/>
  <c r="W205" i="21" s="1"/>
  <c r="W171" i="21"/>
  <c r="I213" i="21"/>
  <c r="I205" i="21" s="1"/>
  <c r="I175" i="21"/>
  <c r="Q213" i="21"/>
  <c r="Q175" i="21"/>
  <c r="Y213" i="21"/>
  <c r="Y175" i="21"/>
  <c r="E211" i="23"/>
  <c r="E99" i="23"/>
  <c r="E175" i="23" s="1"/>
  <c r="M171" i="23"/>
  <c r="M211" i="23"/>
  <c r="M99" i="23"/>
  <c r="U211" i="23"/>
  <c r="U99" i="23"/>
  <c r="G213" i="23"/>
  <c r="G205" i="23" s="1"/>
  <c r="G99" i="23"/>
  <c r="G175" i="23" s="1"/>
  <c r="O213" i="23"/>
  <c r="O205" i="23" s="1"/>
  <c r="O99" i="23"/>
  <c r="O175" i="23" s="1"/>
  <c r="W213" i="23"/>
  <c r="W205" i="23" s="1"/>
  <c r="W99" i="23"/>
  <c r="W175" i="23" s="1"/>
  <c r="F166" i="18"/>
  <c r="N166" i="18"/>
  <c r="F171" i="18"/>
  <c r="N171" i="18"/>
  <c r="F190" i="18"/>
  <c r="N190" i="18"/>
  <c r="V190" i="18"/>
  <c r="F203" i="18"/>
  <c r="N203" i="18"/>
  <c r="V203" i="18"/>
  <c r="E217" i="19"/>
  <c r="E176" i="19"/>
  <c r="M217" i="19"/>
  <c r="M176" i="19"/>
  <c r="U217" i="19"/>
  <c r="U176" i="19"/>
  <c r="G61" i="19"/>
  <c r="G190" i="19" s="1"/>
  <c r="O61" i="19"/>
  <c r="O190" i="19" s="1"/>
  <c r="W61" i="19"/>
  <c r="W190" i="19" s="1"/>
  <c r="F235" i="19"/>
  <c r="F184" i="19"/>
  <c r="N235" i="19"/>
  <c r="N184" i="19"/>
  <c r="V235" i="19"/>
  <c r="V184" i="19"/>
  <c r="E237" i="19"/>
  <c r="E190" i="19"/>
  <c r="M237" i="19"/>
  <c r="M190" i="19"/>
  <c r="U237" i="19"/>
  <c r="U190" i="19"/>
  <c r="G246" i="19"/>
  <c r="G203" i="19"/>
  <c r="O246" i="19"/>
  <c r="O203" i="19"/>
  <c r="W246" i="19"/>
  <c r="W203" i="19"/>
  <c r="F248" i="19"/>
  <c r="F209" i="19"/>
  <c r="N248" i="19"/>
  <c r="N209" i="19"/>
  <c r="V248" i="19"/>
  <c r="V209" i="19"/>
  <c r="E167" i="19"/>
  <c r="H168" i="19"/>
  <c r="L169" i="19"/>
  <c r="I171" i="19"/>
  <c r="D172" i="19"/>
  <c r="E173" i="19"/>
  <c r="G161" i="18"/>
  <c r="O161" i="18"/>
  <c r="G162" i="18"/>
  <c r="O162" i="18"/>
  <c r="G163" i="18"/>
  <c r="O163" i="18"/>
  <c r="G164" i="18"/>
  <c r="O164" i="18"/>
  <c r="G165" i="18"/>
  <c r="O165" i="18"/>
  <c r="G166" i="18"/>
  <c r="O166" i="18"/>
  <c r="G167" i="18"/>
  <c r="O167" i="18"/>
  <c r="G168" i="18"/>
  <c r="O168" i="18"/>
  <c r="W168" i="18"/>
  <c r="G169" i="18"/>
  <c r="O169" i="18"/>
  <c r="G170" i="18"/>
  <c r="O170" i="18"/>
  <c r="G171" i="18"/>
  <c r="O171" i="18"/>
  <c r="G172" i="18"/>
  <c r="O172" i="18"/>
  <c r="G173" i="18"/>
  <c r="O173" i="18"/>
  <c r="G174" i="18"/>
  <c r="O174" i="18"/>
  <c r="W174" i="18"/>
  <c r="G175" i="18"/>
  <c r="O175" i="18"/>
  <c r="G184" i="18"/>
  <c r="O184" i="18"/>
  <c r="W184" i="18"/>
  <c r="G190" i="18"/>
  <c r="O190" i="18"/>
  <c r="W190" i="18"/>
  <c r="G209" i="18"/>
  <c r="O209" i="18"/>
  <c r="W209" i="18"/>
  <c r="F5" i="19"/>
  <c r="N5" i="19"/>
  <c r="V5" i="19"/>
  <c r="V171" i="19" s="1"/>
  <c r="E226" i="19"/>
  <c r="M226" i="19"/>
  <c r="U226" i="19"/>
  <c r="H61" i="19"/>
  <c r="P61" i="19"/>
  <c r="X61" i="19"/>
  <c r="G235" i="19"/>
  <c r="O235" i="19"/>
  <c r="O184" i="19"/>
  <c r="W235" i="19"/>
  <c r="F237" i="19"/>
  <c r="F190" i="19"/>
  <c r="N237" i="19"/>
  <c r="N190" i="19"/>
  <c r="V237" i="19"/>
  <c r="V190" i="19"/>
  <c r="H246" i="19"/>
  <c r="H203" i="19"/>
  <c r="P246" i="19"/>
  <c r="P203" i="19"/>
  <c r="X246" i="19"/>
  <c r="X203" i="19"/>
  <c r="G248" i="19"/>
  <c r="G209" i="19"/>
  <c r="O248" i="19"/>
  <c r="O209" i="19"/>
  <c r="W248" i="19"/>
  <c r="W209" i="19"/>
  <c r="L165" i="19"/>
  <c r="U165" i="19"/>
  <c r="X167" i="19"/>
  <c r="D169" i="19"/>
  <c r="M169" i="19"/>
  <c r="E172" i="19"/>
  <c r="C69" i="20"/>
  <c r="K69" i="20"/>
  <c r="S69" i="20"/>
  <c r="C70" i="20"/>
  <c r="K70" i="20"/>
  <c r="S70" i="20"/>
  <c r="C71" i="20"/>
  <c r="K71" i="20"/>
  <c r="S71" i="20"/>
  <c r="I141" i="21"/>
  <c r="I132" i="21" s="1"/>
  <c r="Q141" i="21"/>
  <c r="Q132" i="21" s="1"/>
  <c r="Y141" i="21"/>
  <c r="Y132" i="21" s="1"/>
  <c r="I153" i="21"/>
  <c r="Q153" i="21"/>
  <c r="Y153" i="21"/>
  <c r="I157" i="21"/>
  <c r="Q157" i="21"/>
  <c r="Y157" i="21"/>
  <c r="I160" i="21"/>
  <c r="Q160" i="21"/>
  <c r="Y160" i="21"/>
  <c r="I171" i="21"/>
  <c r="Q171" i="21"/>
  <c r="Y171" i="21"/>
  <c r="O201" i="21"/>
  <c r="G202" i="21"/>
  <c r="W202" i="21"/>
  <c r="O203" i="21"/>
  <c r="D211" i="21"/>
  <c r="D205" i="21" s="1"/>
  <c r="D192" i="22"/>
  <c r="L192" i="22"/>
  <c r="T192" i="22"/>
  <c r="G201" i="22"/>
  <c r="O201" i="22"/>
  <c r="W201" i="22"/>
  <c r="G202" i="22"/>
  <c r="O202" i="22"/>
  <c r="W202" i="22"/>
  <c r="G203" i="22"/>
  <c r="O203" i="22"/>
  <c r="W203" i="22"/>
  <c r="H211" i="22"/>
  <c r="P211" i="22"/>
  <c r="X211" i="22"/>
  <c r="J201" i="22"/>
  <c r="B211" i="22"/>
  <c r="N163" i="23"/>
  <c r="N161" i="23"/>
  <c r="N158" i="23"/>
  <c r="N155" i="23"/>
  <c r="N154" i="23"/>
  <c r="N151" i="23"/>
  <c r="W194" i="23"/>
  <c r="N175" i="23"/>
  <c r="H194" i="23"/>
  <c r="P194" i="23"/>
  <c r="P119" i="26"/>
  <c r="E69" i="20"/>
  <c r="M69" i="20"/>
  <c r="U69" i="20"/>
  <c r="E70" i="20"/>
  <c r="M70" i="20"/>
  <c r="U70" i="20"/>
  <c r="E71" i="20"/>
  <c r="M71" i="20"/>
  <c r="U71" i="20"/>
  <c r="K153" i="21"/>
  <c r="C157" i="21"/>
  <c r="S157" i="21"/>
  <c r="K160" i="21"/>
  <c r="C171" i="21"/>
  <c r="K171" i="21"/>
  <c r="S171" i="21"/>
  <c r="C175" i="21"/>
  <c r="K175" i="21"/>
  <c r="S175" i="21"/>
  <c r="D201" i="21"/>
  <c r="T201" i="21"/>
  <c r="L202" i="21"/>
  <c r="L194" i="21" s="1"/>
  <c r="D203" i="21"/>
  <c r="T203" i="21"/>
  <c r="T211" i="21"/>
  <c r="T205" i="21" s="1"/>
  <c r="F192" i="22"/>
  <c r="N192" i="22"/>
  <c r="V192" i="22"/>
  <c r="I201" i="22"/>
  <c r="Q201" i="22"/>
  <c r="Y201" i="22"/>
  <c r="I202" i="22"/>
  <c r="Q202" i="22"/>
  <c r="Y202" i="22"/>
  <c r="I203" i="22"/>
  <c r="Q203" i="22"/>
  <c r="Y203" i="22"/>
  <c r="D213" i="22"/>
  <c r="L213" i="22"/>
  <c r="T213" i="22"/>
  <c r="B202" i="22"/>
  <c r="R211" i="22"/>
  <c r="F176" i="23"/>
  <c r="F172" i="23"/>
  <c r="F170" i="23"/>
  <c r="F179" i="23"/>
  <c r="V172" i="23"/>
  <c r="V170" i="23"/>
  <c r="V176" i="23"/>
  <c r="V179" i="23"/>
  <c r="F171" i="23"/>
  <c r="N171" i="23"/>
  <c r="V171" i="23"/>
  <c r="G183" i="23"/>
  <c r="G194" i="23"/>
  <c r="F69" i="20"/>
  <c r="N69" i="20"/>
  <c r="V69" i="20"/>
  <c r="F70" i="20"/>
  <c r="N70" i="20"/>
  <c r="V70" i="20"/>
  <c r="F71" i="20"/>
  <c r="N71" i="20"/>
  <c r="V71" i="20"/>
  <c r="Q205" i="21"/>
  <c r="Y205" i="21"/>
  <c r="D141" i="21"/>
  <c r="D132" i="21" s="1"/>
  <c r="L141" i="21"/>
  <c r="L132" i="21" s="1"/>
  <c r="T141" i="21"/>
  <c r="T132" i="21" s="1"/>
  <c r="L153" i="21"/>
  <c r="D157" i="21"/>
  <c r="T157" i="21"/>
  <c r="L160" i="21"/>
  <c r="D175" i="21"/>
  <c r="L175" i="21"/>
  <c r="T175" i="21"/>
  <c r="G192" i="22"/>
  <c r="O192" i="22"/>
  <c r="W192" i="22"/>
  <c r="C211" i="22"/>
  <c r="K211" i="22"/>
  <c r="S211" i="22"/>
  <c r="E213" i="22"/>
  <c r="M213" i="22"/>
  <c r="U213" i="22"/>
  <c r="J202" i="22"/>
  <c r="B213" i="22"/>
  <c r="F163" i="23"/>
  <c r="F161" i="23"/>
  <c r="F158" i="23"/>
  <c r="F155" i="23"/>
  <c r="F154" i="23"/>
  <c r="F151" i="23"/>
  <c r="J163" i="23"/>
  <c r="J161" i="23"/>
  <c r="J158" i="23"/>
  <c r="J155" i="23"/>
  <c r="J154" i="23"/>
  <c r="J151" i="23"/>
  <c r="J146" i="23" s="1"/>
  <c r="R163" i="23"/>
  <c r="R161" i="23"/>
  <c r="R158" i="23"/>
  <c r="R155" i="23"/>
  <c r="R154" i="23"/>
  <c r="R151" i="23"/>
  <c r="J157" i="23"/>
  <c r="R157" i="23"/>
  <c r="H183" i="23"/>
  <c r="P183" i="23"/>
  <c r="I205" i="23"/>
  <c r="P110" i="26"/>
  <c r="G69" i="20"/>
  <c r="O69" i="20"/>
  <c r="W69" i="20"/>
  <c r="G70" i="20"/>
  <c r="O70" i="20"/>
  <c r="W70" i="20"/>
  <c r="G71" i="20"/>
  <c r="O71" i="20"/>
  <c r="W71" i="20"/>
  <c r="E141" i="21"/>
  <c r="E132" i="21" s="1"/>
  <c r="M141" i="21"/>
  <c r="M132" i="21" s="1"/>
  <c r="U141" i="21"/>
  <c r="U132" i="21" s="1"/>
  <c r="E153" i="21"/>
  <c r="M153" i="21"/>
  <c r="U153" i="21"/>
  <c r="E157" i="21"/>
  <c r="M157" i="21"/>
  <c r="U157" i="21"/>
  <c r="E160" i="21"/>
  <c r="M160" i="21"/>
  <c r="U160" i="21"/>
  <c r="E171" i="21"/>
  <c r="M171" i="21"/>
  <c r="U171" i="21"/>
  <c r="E175" i="21"/>
  <c r="M175" i="21"/>
  <c r="U175" i="21"/>
  <c r="G201" i="21"/>
  <c r="W201" i="21"/>
  <c r="O202" i="21"/>
  <c r="G203" i="21"/>
  <c r="W203" i="21"/>
  <c r="H192" i="22"/>
  <c r="P192" i="22"/>
  <c r="X192" i="22"/>
  <c r="C201" i="22"/>
  <c r="K201" i="22"/>
  <c r="S201" i="22"/>
  <c r="C202" i="22"/>
  <c r="K202" i="22"/>
  <c r="S202" i="22"/>
  <c r="C203" i="22"/>
  <c r="K203" i="22"/>
  <c r="S203" i="22"/>
  <c r="D211" i="22"/>
  <c r="L211" i="22"/>
  <c r="T211" i="22"/>
  <c r="F213" i="22"/>
  <c r="N213" i="22"/>
  <c r="V213" i="22"/>
  <c r="R202" i="22"/>
  <c r="J213" i="22"/>
  <c r="K163" i="23"/>
  <c r="K161" i="23"/>
  <c r="K158" i="23"/>
  <c r="K155" i="23"/>
  <c r="K154" i="23"/>
  <c r="K151" i="23"/>
  <c r="S163" i="23"/>
  <c r="S161" i="23"/>
  <c r="S158" i="23"/>
  <c r="S155" i="23"/>
  <c r="S154" i="23"/>
  <c r="S151" i="23"/>
  <c r="K157" i="23"/>
  <c r="S157" i="23"/>
  <c r="B175" i="23"/>
  <c r="R175" i="23"/>
  <c r="Y194" i="23"/>
  <c r="J205" i="23"/>
  <c r="H69" i="20"/>
  <c r="P69" i="20"/>
  <c r="X69" i="20"/>
  <c r="H70" i="20"/>
  <c r="P70" i="20"/>
  <c r="X70" i="20"/>
  <c r="H71" i="20"/>
  <c r="P71" i="20"/>
  <c r="X71" i="20"/>
  <c r="F141" i="21"/>
  <c r="F132" i="21" s="1"/>
  <c r="N141" i="21"/>
  <c r="N132" i="21" s="1"/>
  <c r="V141" i="21"/>
  <c r="V132" i="21" s="1"/>
  <c r="F171" i="21"/>
  <c r="N171" i="21"/>
  <c r="V171" i="21"/>
  <c r="F175" i="21"/>
  <c r="N175" i="21"/>
  <c r="V175" i="21"/>
  <c r="I192" i="22"/>
  <c r="Q192" i="22"/>
  <c r="Y192" i="22"/>
  <c r="D201" i="22"/>
  <c r="L201" i="22"/>
  <c r="T201" i="22"/>
  <c r="D202" i="22"/>
  <c r="L202" i="22"/>
  <c r="T202" i="22"/>
  <c r="D203" i="22"/>
  <c r="L203" i="22"/>
  <c r="T203" i="22"/>
  <c r="E211" i="22"/>
  <c r="M211" i="22"/>
  <c r="U211" i="22"/>
  <c r="G213" i="22"/>
  <c r="O213" i="22"/>
  <c r="W213" i="22"/>
  <c r="B203" i="22"/>
  <c r="R213" i="22"/>
  <c r="V163" i="23"/>
  <c r="V161" i="23"/>
  <c r="V158" i="23"/>
  <c r="V155" i="23"/>
  <c r="V154" i="23"/>
  <c r="V151" i="23"/>
  <c r="D201" i="23"/>
  <c r="D48" i="23"/>
  <c r="D153" i="23" s="1"/>
  <c r="L201" i="23"/>
  <c r="L48" i="23"/>
  <c r="L153" i="23" s="1"/>
  <c r="T201" i="23"/>
  <c r="T48" i="23"/>
  <c r="T157" i="23" s="1"/>
  <c r="D202" i="23"/>
  <c r="D157" i="23"/>
  <c r="L202" i="23"/>
  <c r="T202" i="23"/>
  <c r="D203" i="23"/>
  <c r="D160" i="23"/>
  <c r="L203" i="23"/>
  <c r="T203" i="23"/>
  <c r="Y205" i="23"/>
  <c r="B183" i="23"/>
  <c r="R183" i="23"/>
  <c r="I69" i="20"/>
  <c r="Q69" i="20"/>
  <c r="Y69" i="20"/>
  <c r="I70" i="20"/>
  <c r="Q70" i="20"/>
  <c r="Y70" i="20"/>
  <c r="I71" i="20"/>
  <c r="Q71" i="20"/>
  <c r="Y71" i="20"/>
  <c r="G141" i="21"/>
  <c r="G132" i="21" s="1"/>
  <c r="O141" i="21"/>
  <c r="O132" i="21" s="1"/>
  <c r="W141" i="21"/>
  <c r="W132" i="21" s="1"/>
  <c r="G175" i="21"/>
  <c r="O175" i="21"/>
  <c r="W175" i="21"/>
  <c r="E201" i="22"/>
  <c r="M201" i="22"/>
  <c r="U201" i="22"/>
  <c r="E202" i="22"/>
  <c r="M202" i="22"/>
  <c r="U202" i="22"/>
  <c r="E203" i="22"/>
  <c r="M203" i="22"/>
  <c r="U203" i="22"/>
  <c r="F211" i="22"/>
  <c r="N211" i="22"/>
  <c r="V211" i="22"/>
  <c r="H213" i="22"/>
  <c r="P213" i="22"/>
  <c r="X213" i="22"/>
  <c r="J203" i="22"/>
  <c r="I144" i="23"/>
  <c r="I143" i="23"/>
  <c r="I140" i="23"/>
  <c r="I139" i="23"/>
  <c r="I137" i="23"/>
  <c r="Q144" i="23"/>
  <c r="Q143" i="23"/>
  <c r="Q140" i="23"/>
  <c r="Q139" i="23"/>
  <c r="Q137" i="23"/>
  <c r="Y144" i="23"/>
  <c r="Y143" i="23"/>
  <c r="Y140" i="23"/>
  <c r="Y139" i="23"/>
  <c r="Y137" i="23"/>
  <c r="I141" i="23"/>
  <c r="Q141" i="23"/>
  <c r="Q192" i="23"/>
  <c r="Q183" i="23" s="1"/>
  <c r="Y192" i="23"/>
  <c r="Y183" i="23" s="1"/>
  <c r="Y141" i="23"/>
  <c r="N172" i="23"/>
  <c r="N170" i="23"/>
  <c r="N176" i="23"/>
  <c r="N179" i="23"/>
  <c r="B176" i="23"/>
  <c r="B172" i="23"/>
  <c r="B170" i="23"/>
  <c r="R179" i="23"/>
  <c r="R172" i="23"/>
  <c r="R170" i="23"/>
  <c r="R176" i="23"/>
  <c r="C183" i="23"/>
  <c r="H143" i="26"/>
  <c r="H105" i="26"/>
  <c r="P143" i="26"/>
  <c r="P105" i="26"/>
  <c r="C116" i="26"/>
  <c r="C152" i="26"/>
  <c r="K116" i="26"/>
  <c r="K152" i="26"/>
  <c r="S152" i="26"/>
  <c r="S116" i="26"/>
  <c r="H153" i="26"/>
  <c r="H119" i="26"/>
  <c r="X153" i="26"/>
  <c r="X119" i="26"/>
  <c r="E154" i="26"/>
  <c r="E122" i="26"/>
  <c r="M154" i="26"/>
  <c r="M122" i="26"/>
  <c r="U154" i="26"/>
  <c r="U122" i="26"/>
  <c r="X143" i="26"/>
  <c r="B69" i="20"/>
  <c r="J69" i="20"/>
  <c r="R69" i="20"/>
  <c r="B70" i="20"/>
  <c r="J70" i="20"/>
  <c r="R70" i="20"/>
  <c r="B71" i="20"/>
  <c r="J71" i="20"/>
  <c r="R71" i="20"/>
  <c r="H141" i="21"/>
  <c r="H132" i="21" s="1"/>
  <c r="P141" i="21"/>
  <c r="P132" i="21" s="1"/>
  <c r="X141" i="21"/>
  <c r="X132" i="21" s="1"/>
  <c r="H153" i="21"/>
  <c r="P153" i="21"/>
  <c r="X153" i="21"/>
  <c r="H157" i="21"/>
  <c r="P157" i="21"/>
  <c r="X157" i="21"/>
  <c r="H160" i="21"/>
  <c r="P160" i="21"/>
  <c r="X160" i="21"/>
  <c r="H171" i="21"/>
  <c r="P171" i="21"/>
  <c r="X171" i="21"/>
  <c r="H175" i="21"/>
  <c r="P175" i="21"/>
  <c r="X175" i="21"/>
  <c r="C192" i="22"/>
  <c r="C141" i="22"/>
  <c r="C132" i="22" s="1"/>
  <c r="K192" i="22"/>
  <c r="K141" i="22"/>
  <c r="K132" i="22" s="1"/>
  <c r="S192" i="22"/>
  <c r="S141" i="22"/>
  <c r="S132" i="22" s="1"/>
  <c r="F201" i="22"/>
  <c r="F153" i="22"/>
  <c r="N201" i="22"/>
  <c r="N153" i="22"/>
  <c r="V201" i="22"/>
  <c r="V153" i="22"/>
  <c r="F202" i="22"/>
  <c r="F157" i="22"/>
  <c r="N202" i="22"/>
  <c r="N157" i="22"/>
  <c r="V202" i="22"/>
  <c r="V157" i="22"/>
  <c r="F203" i="22"/>
  <c r="F160" i="22"/>
  <c r="N203" i="22"/>
  <c r="N160" i="22"/>
  <c r="V203" i="22"/>
  <c r="V160" i="22"/>
  <c r="G211" i="22"/>
  <c r="G171" i="22"/>
  <c r="O211" i="22"/>
  <c r="O171" i="22"/>
  <c r="W211" i="22"/>
  <c r="W171" i="22"/>
  <c r="I213" i="22"/>
  <c r="I175" i="22"/>
  <c r="Q213" i="22"/>
  <c r="Q175" i="22"/>
  <c r="Y213" i="22"/>
  <c r="Y175" i="22"/>
  <c r="B201" i="22"/>
  <c r="R203" i="22"/>
  <c r="F153" i="23"/>
  <c r="F157" i="23"/>
  <c r="F160" i="23"/>
  <c r="U175" i="23"/>
  <c r="B179" i="23"/>
  <c r="M205" i="23"/>
  <c r="I141" i="22"/>
  <c r="I132" i="22" s="1"/>
  <c r="Q141" i="22"/>
  <c r="Q132" i="22" s="1"/>
  <c r="Y141" i="22"/>
  <c r="Y132" i="22" s="1"/>
  <c r="I153" i="22"/>
  <c r="Q153" i="22"/>
  <c r="Y153" i="22"/>
  <c r="I157" i="22"/>
  <c r="Q157" i="22"/>
  <c r="Y157" i="22"/>
  <c r="I160" i="22"/>
  <c r="Q160" i="22"/>
  <c r="Y160" i="22"/>
  <c r="I171" i="22"/>
  <c r="Q171" i="22"/>
  <c r="Y171" i="22"/>
  <c r="G137" i="23"/>
  <c r="O137" i="23"/>
  <c r="W137" i="23"/>
  <c r="G139" i="23"/>
  <c r="O139" i="23"/>
  <c r="W139" i="23"/>
  <c r="G140" i="23"/>
  <c r="O140" i="23"/>
  <c r="W140" i="23"/>
  <c r="G141" i="23"/>
  <c r="O141" i="23"/>
  <c r="W141" i="23"/>
  <c r="G143" i="23"/>
  <c r="O143" i="23"/>
  <c r="W143" i="23"/>
  <c r="G151" i="23"/>
  <c r="O151" i="23"/>
  <c r="W151" i="23"/>
  <c r="O153" i="23"/>
  <c r="W153" i="23"/>
  <c r="G154" i="23"/>
  <c r="O154" i="23"/>
  <c r="W154" i="23"/>
  <c r="G155" i="23"/>
  <c r="O155" i="23"/>
  <c r="W155" i="23"/>
  <c r="G157" i="23"/>
  <c r="O157" i="23"/>
  <c r="W157" i="23"/>
  <c r="G158" i="23"/>
  <c r="O158" i="23"/>
  <c r="W158" i="23"/>
  <c r="G160" i="23"/>
  <c r="O160" i="23"/>
  <c r="G161" i="23"/>
  <c r="O161" i="23"/>
  <c r="W161" i="23"/>
  <c r="G171" i="23"/>
  <c r="O171" i="23"/>
  <c r="W171" i="23"/>
  <c r="P176" i="23"/>
  <c r="P165" i="23" s="1"/>
  <c r="Y176" i="23"/>
  <c r="S179" i="23"/>
  <c r="F201" i="23"/>
  <c r="I202" i="23"/>
  <c r="I194" i="23" s="1"/>
  <c r="R202" i="23"/>
  <c r="C203" i="23"/>
  <c r="M203" i="23"/>
  <c r="V203" i="23"/>
  <c r="B213" i="23"/>
  <c r="B205" i="23" s="1"/>
  <c r="N213" i="23"/>
  <c r="N205" i="23" s="1"/>
  <c r="C153" i="22"/>
  <c r="K153" i="22"/>
  <c r="S153" i="22"/>
  <c r="C157" i="22"/>
  <c r="K157" i="22"/>
  <c r="S157" i="22"/>
  <c r="C160" i="22"/>
  <c r="K160" i="22"/>
  <c r="S160" i="22"/>
  <c r="C171" i="22"/>
  <c r="K171" i="22"/>
  <c r="S171" i="22"/>
  <c r="C175" i="22"/>
  <c r="K175" i="22"/>
  <c r="S175" i="22"/>
  <c r="I151" i="23"/>
  <c r="Q151" i="23"/>
  <c r="Y151" i="23"/>
  <c r="I153" i="23"/>
  <c r="Q153" i="23"/>
  <c r="I154" i="23"/>
  <c r="Q154" i="23"/>
  <c r="Y154" i="23"/>
  <c r="I155" i="23"/>
  <c r="Q155" i="23"/>
  <c r="Y155" i="23"/>
  <c r="Q157" i="23"/>
  <c r="Y157" i="23"/>
  <c r="I158" i="23"/>
  <c r="Q158" i="23"/>
  <c r="Y158" i="23"/>
  <c r="I160" i="23"/>
  <c r="Q160" i="23"/>
  <c r="Y160" i="23"/>
  <c r="I161" i="23"/>
  <c r="Q161" i="23"/>
  <c r="Y161" i="23"/>
  <c r="I170" i="23"/>
  <c r="I165" i="23" s="1"/>
  <c r="Q170" i="23"/>
  <c r="Y170" i="23"/>
  <c r="I171" i="23"/>
  <c r="Q171" i="23"/>
  <c r="Y171" i="23"/>
  <c r="I172" i="23"/>
  <c r="Q172" i="23"/>
  <c r="Y172" i="23"/>
  <c r="I175" i="23"/>
  <c r="Y175" i="23"/>
  <c r="I176" i="23"/>
  <c r="C179" i="23"/>
  <c r="J192" i="23"/>
  <c r="J183" i="23" s="1"/>
  <c r="S192" i="23"/>
  <c r="S183" i="23" s="1"/>
  <c r="B202" i="23"/>
  <c r="B194" i="23" s="1"/>
  <c r="K202" i="23"/>
  <c r="U202" i="23"/>
  <c r="F203" i="23"/>
  <c r="C211" i="23"/>
  <c r="C205" i="23" s="1"/>
  <c r="E213" i="23"/>
  <c r="R213" i="23"/>
  <c r="N68" i="24"/>
  <c r="F75" i="24"/>
  <c r="F172" i="4" s="1"/>
  <c r="V77" i="24"/>
  <c r="V174" i="4" s="1"/>
  <c r="B146" i="25"/>
  <c r="J146" i="25"/>
  <c r="R146" i="25"/>
  <c r="C143" i="25"/>
  <c r="C136" i="25" s="1"/>
  <c r="D141" i="22"/>
  <c r="D132" i="22" s="1"/>
  <c r="L141" i="22"/>
  <c r="L132" i="22" s="1"/>
  <c r="T141" i="22"/>
  <c r="T132" i="22" s="1"/>
  <c r="D153" i="22"/>
  <c r="L153" i="22"/>
  <c r="T153" i="22"/>
  <c r="D157" i="22"/>
  <c r="L157" i="22"/>
  <c r="T157" i="22"/>
  <c r="D160" i="22"/>
  <c r="L160" i="22"/>
  <c r="T160" i="22"/>
  <c r="D171" i="22"/>
  <c r="L171" i="22"/>
  <c r="T171" i="22"/>
  <c r="D175" i="22"/>
  <c r="L175" i="22"/>
  <c r="T175" i="22"/>
  <c r="B137" i="23"/>
  <c r="B132" i="23" s="1"/>
  <c r="J137" i="23"/>
  <c r="R137" i="23"/>
  <c r="B139" i="23"/>
  <c r="J139" i="23"/>
  <c r="R139" i="23"/>
  <c r="B140" i="23"/>
  <c r="J140" i="23"/>
  <c r="R140" i="23"/>
  <c r="B141" i="23"/>
  <c r="B143" i="23"/>
  <c r="J143" i="23"/>
  <c r="R143" i="23"/>
  <c r="J153" i="23"/>
  <c r="R153" i="23"/>
  <c r="B160" i="23"/>
  <c r="J160" i="23"/>
  <c r="R160" i="23"/>
  <c r="B171" i="23"/>
  <c r="R171" i="23"/>
  <c r="S176" i="23"/>
  <c r="K192" i="23"/>
  <c r="K183" i="23" s="1"/>
  <c r="U192" i="23"/>
  <c r="U183" i="23" s="1"/>
  <c r="R201" i="23"/>
  <c r="R194" i="23" s="1"/>
  <c r="C202" i="23"/>
  <c r="C194" i="23" s="1"/>
  <c r="M202" i="23"/>
  <c r="V202" i="23"/>
  <c r="R211" i="23"/>
  <c r="F213" i="23"/>
  <c r="S213" i="23"/>
  <c r="S205" i="23" s="1"/>
  <c r="N75" i="24"/>
  <c r="N172" i="4" s="1"/>
  <c r="K143" i="25"/>
  <c r="K136" i="25" s="1"/>
  <c r="C153" i="25"/>
  <c r="C146" i="25" s="1"/>
  <c r="E141" i="22"/>
  <c r="E132" i="22" s="1"/>
  <c r="M141" i="22"/>
  <c r="M132" i="22" s="1"/>
  <c r="U141" i="22"/>
  <c r="U132" i="22" s="1"/>
  <c r="E153" i="22"/>
  <c r="M153" i="22"/>
  <c r="U153" i="22"/>
  <c r="E157" i="22"/>
  <c r="M157" i="22"/>
  <c r="U157" i="22"/>
  <c r="E160" i="22"/>
  <c r="M160" i="22"/>
  <c r="U160" i="22"/>
  <c r="E171" i="22"/>
  <c r="M171" i="22"/>
  <c r="U171" i="22"/>
  <c r="E175" i="22"/>
  <c r="M175" i="22"/>
  <c r="U175" i="22"/>
  <c r="C137" i="23"/>
  <c r="K137" i="23"/>
  <c r="S137" i="23"/>
  <c r="C139" i="23"/>
  <c r="K139" i="23"/>
  <c r="S139" i="23"/>
  <c r="C140" i="23"/>
  <c r="K140" i="23"/>
  <c r="S140" i="23"/>
  <c r="C141" i="23"/>
  <c r="C143" i="23"/>
  <c r="K143" i="23"/>
  <c r="S143" i="23"/>
  <c r="K153" i="23"/>
  <c r="S153" i="23"/>
  <c r="K160" i="23"/>
  <c r="S160" i="23"/>
  <c r="C170" i="23"/>
  <c r="K170" i="23"/>
  <c r="S170" i="23"/>
  <c r="K171" i="23"/>
  <c r="S171" i="23"/>
  <c r="C172" i="23"/>
  <c r="K172" i="23"/>
  <c r="K175" i="23"/>
  <c r="X179" i="23"/>
  <c r="M192" i="23"/>
  <c r="M183" i="23" s="1"/>
  <c r="V192" i="23"/>
  <c r="V183" i="23" s="1"/>
  <c r="J201" i="23"/>
  <c r="J194" i="23" s="1"/>
  <c r="S201" i="23"/>
  <c r="S194" i="23" s="1"/>
  <c r="E202" i="23"/>
  <c r="E194" i="23" s="1"/>
  <c r="N202" i="23"/>
  <c r="N194" i="23" s="1"/>
  <c r="F211" i="23"/>
  <c r="U213" i="23"/>
  <c r="S143" i="25"/>
  <c r="S136" i="25" s="1"/>
  <c r="K153" i="25"/>
  <c r="K146" i="25" s="1"/>
  <c r="K143" i="26"/>
  <c r="S143" i="26"/>
  <c r="C153" i="26"/>
  <c r="H154" i="26"/>
  <c r="X154" i="26"/>
  <c r="F141" i="22"/>
  <c r="F132" i="22" s="1"/>
  <c r="N141" i="22"/>
  <c r="N132" i="22" s="1"/>
  <c r="V141" i="22"/>
  <c r="V132" i="22" s="1"/>
  <c r="F171" i="22"/>
  <c r="N171" i="22"/>
  <c r="V171" i="22"/>
  <c r="F175" i="22"/>
  <c r="N175" i="22"/>
  <c r="V175" i="22"/>
  <c r="B48" i="23"/>
  <c r="B153" i="23" s="1"/>
  <c r="J99" i="23"/>
  <c r="J175" i="23" s="1"/>
  <c r="D137" i="23"/>
  <c r="L137" i="23"/>
  <c r="T137" i="23"/>
  <c r="D139" i="23"/>
  <c r="L139" i="23"/>
  <c r="T139" i="23"/>
  <c r="D140" i="23"/>
  <c r="L140" i="23"/>
  <c r="T140" i="23"/>
  <c r="D141" i="23"/>
  <c r="L141" i="23"/>
  <c r="T141" i="23"/>
  <c r="D143" i="23"/>
  <c r="L143" i="23"/>
  <c r="T143" i="23"/>
  <c r="E192" i="23"/>
  <c r="E183" i="23" s="1"/>
  <c r="N192" i="23"/>
  <c r="N183" i="23" s="1"/>
  <c r="K201" i="23"/>
  <c r="U201" i="23"/>
  <c r="F202" i="23"/>
  <c r="V213" i="23"/>
  <c r="C105" i="25"/>
  <c r="S153" i="25"/>
  <c r="S146" i="25" s="1"/>
  <c r="G141" i="22"/>
  <c r="G132" i="22" s="1"/>
  <c r="O141" i="22"/>
  <c r="O132" i="22" s="1"/>
  <c r="W141" i="22"/>
  <c r="W132" i="22" s="1"/>
  <c r="G153" i="22"/>
  <c r="O153" i="22"/>
  <c r="W153" i="22"/>
  <c r="G157" i="22"/>
  <c r="O157" i="22"/>
  <c r="W157" i="22"/>
  <c r="G160" i="22"/>
  <c r="O160" i="22"/>
  <c r="W160" i="22"/>
  <c r="G175" i="22"/>
  <c r="O175" i="22"/>
  <c r="W175" i="22"/>
  <c r="C48" i="23"/>
  <c r="C157" i="23" s="1"/>
  <c r="E137" i="23"/>
  <c r="M137" i="23"/>
  <c r="U137" i="23"/>
  <c r="E139" i="23"/>
  <c r="M139" i="23"/>
  <c r="U139" i="23"/>
  <c r="E140" i="23"/>
  <c r="M140" i="23"/>
  <c r="U140" i="23"/>
  <c r="E143" i="23"/>
  <c r="M143" i="23"/>
  <c r="U143" i="23"/>
  <c r="E151" i="23"/>
  <c r="M151" i="23"/>
  <c r="U151" i="23"/>
  <c r="E153" i="23"/>
  <c r="M153" i="23"/>
  <c r="E154" i="23"/>
  <c r="M154" i="23"/>
  <c r="U154" i="23"/>
  <c r="E155" i="23"/>
  <c r="M155" i="23"/>
  <c r="U155" i="23"/>
  <c r="E158" i="23"/>
  <c r="M158" i="23"/>
  <c r="U158" i="23"/>
  <c r="U160" i="23"/>
  <c r="E161" i="23"/>
  <c r="M161" i="23"/>
  <c r="U161" i="23"/>
  <c r="M175" i="23"/>
  <c r="F192" i="23"/>
  <c r="F183" i="23" s="1"/>
  <c r="V201" i="23"/>
  <c r="V211" i="23"/>
  <c r="F152" i="25"/>
  <c r="F146" i="25" s="1"/>
  <c r="F116" i="25"/>
  <c r="N152" i="25"/>
  <c r="N146" i="25" s="1"/>
  <c r="N116" i="25"/>
  <c r="V152" i="25"/>
  <c r="V146" i="25" s="1"/>
  <c r="V116" i="25"/>
  <c r="H154" i="25"/>
  <c r="H146" i="25" s="1"/>
  <c r="H122" i="25"/>
  <c r="P154" i="25"/>
  <c r="P146" i="25" s="1"/>
  <c r="P122" i="25"/>
  <c r="X154" i="25"/>
  <c r="X146" i="25" s="1"/>
  <c r="X122" i="25"/>
  <c r="H141" i="22"/>
  <c r="H132" i="22" s="1"/>
  <c r="P141" i="22"/>
  <c r="P132" i="22" s="1"/>
  <c r="X141" i="22"/>
  <c r="X132" i="22" s="1"/>
  <c r="H153" i="22"/>
  <c r="P153" i="22"/>
  <c r="X153" i="22"/>
  <c r="H157" i="22"/>
  <c r="P157" i="22"/>
  <c r="X157" i="22"/>
  <c r="H160" i="22"/>
  <c r="P160" i="22"/>
  <c r="X160" i="22"/>
  <c r="H171" i="22"/>
  <c r="P171" i="22"/>
  <c r="X171" i="22"/>
  <c r="H175" i="22"/>
  <c r="P175" i="22"/>
  <c r="X175" i="22"/>
  <c r="D99" i="23"/>
  <c r="D171" i="23" s="1"/>
  <c r="L99" i="23"/>
  <c r="L171" i="23" s="1"/>
  <c r="T99" i="23"/>
  <c r="T171" i="23" s="1"/>
  <c r="F137" i="23"/>
  <c r="N137" i="23"/>
  <c r="V137" i="23"/>
  <c r="F139" i="23"/>
  <c r="N139" i="23"/>
  <c r="V139" i="23"/>
  <c r="F140" i="23"/>
  <c r="N140" i="23"/>
  <c r="V140" i="23"/>
  <c r="F143" i="23"/>
  <c r="N143" i="23"/>
  <c r="V143" i="23"/>
  <c r="N153" i="23"/>
  <c r="P154" i="26"/>
  <c r="E67" i="24"/>
  <c r="M67" i="24"/>
  <c r="U67" i="24"/>
  <c r="E68" i="24"/>
  <c r="M68" i="24"/>
  <c r="U68" i="24"/>
  <c r="E69" i="24"/>
  <c r="M69" i="24"/>
  <c r="U69" i="24"/>
  <c r="B105" i="25"/>
  <c r="J105" i="25"/>
  <c r="R105" i="25"/>
  <c r="B116" i="25"/>
  <c r="J116" i="25"/>
  <c r="R116" i="25"/>
  <c r="B119" i="25"/>
  <c r="J119" i="25"/>
  <c r="R119" i="25"/>
  <c r="B122" i="25"/>
  <c r="J122" i="25"/>
  <c r="R122" i="25"/>
  <c r="G105" i="26"/>
  <c r="O105" i="26"/>
  <c r="W105" i="26"/>
  <c r="G116" i="26"/>
  <c r="O116" i="26"/>
  <c r="W116" i="26"/>
  <c r="G119" i="26"/>
  <c r="O119" i="26"/>
  <c r="W119" i="26"/>
  <c r="G122" i="26"/>
  <c r="O122" i="26"/>
  <c r="B143" i="26"/>
  <c r="L143" i="26"/>
  <c r="J152" i="26"/>
  <c r="T152" i="26"/>
  <c r="R153" i="26"/>
  <c r="D154" i="26"/>
  <c r="G143" i="27"/>
  <c r="G105" i="27"/>
  <c r="O143" i="27"/>
  <c r="O105" i="27"/>
  <c r="W143" i="27"/>
  <c r="W105" i="27"/>
  <c r="B152" i="27"/>
  <c r="B116" i="27"/>
  <c r="J152" i="27"/>
  <c r="J116" i="27"/>
  <c r="R152" i="27"/>
  <c r="R116" i="27"/>
  <c r="G153" i="27"/>
  <c r="G119" i="27"/>
  <c r="O153" i="27"/>
  <c r="O119" i="27"/>
  <c r="W153" i="27"/>
  <c r="W119" i="27"/>
  <c r="L153" i="27"/>
  <c r="U113" i="29"/>
  <c r="C78" i="34"/>
  <c r="C57" i="34"/>
  <c r="K78" i="34"/>
  <c r="K57" i="34"/>
  <c r="S78" i="34"/>
  <c r="S57" i="34"/>
  <c r="E79" i="34"/>
  <c r="E60" i="34"/>
  <c r="M79" i="34"/>
  <c r="M60" i="34"/>
  <c r="U79" i="34"/>
  <c r="U60" i="34"/>
  <c r="C80" i="34"/>
  <c r="C63" i="34"/>
  <c r="K80" i="34"/>
  <c r="K63" i="34"/>
  <c r="S80" i="34"/>
  <c r="S63" i="34"/>
  <c r="G67" i="24"/>
  <c r="O67" i="24"/>
  <c r="W67" i="24"/>
  <c r="G68" i="24"/>
  <c r="O68" i="24"/>
  <c r="W68" i="24"/>
  <c r="G69" i="24"/>
  <c r="O69" i="24"/>
  <c r="W69" i="24"/>
  <c r="D105" i="25"/>
  <c r="L105" i="25"/>
  <c r="T105" i="25"/>
  <c r="D119" i="25"/>
  <c r="L119" i="25"/>
  <c r="T119" i="25"/>
  <c r="D122" i="25"/>
  <c r="L122" i="25"/>
  <c r="T122" i="25"/>
  <c r="D152" i="25"/>
  <c r="D146" i="25" s="1"/>
  <c r="L152" i="25"/>
  <c r="L146" i="25" s="1"/>
  <c r="T152" i="25"/>
  <c r="T146" i="25" s="1"/>
  <c r="I143" i="26"/>
  <c r="Q143" i="26"/>
  <c r="Y143" i="26"/>
  <c r="I153" i="26"/>
  <c r="Q153" i="26"/>
  <c r="Y153" i="26"/>
  <c r="I105" i="26"/>
  <c r="Q105" i="26"/>
  <c r="Y105" i="26"/>
  <c r="I119" i="26"/>
  <c r="Q119" i="26"/>
  <c r="Y119" i="26"/>
  <c r="R122" i="26"/>
  <c r="D143" i="26"/>
  <c r="B152" i="26"/>
  <c r="L152" i="26"/>
  <c r="J153" i="26"/>
  <c r="T153" i="26"/>
  <c r="I143" i="27"/>
  <c r="Q143" i="27"/>
  <c r="Y143" i="27"/>
  <c r="I153" i="27"/>
  <c r="Q153" i="27"/>
  <c r="Y153" i="27"/>
  <c r="F154" i="27"/>
  <c r="N154" i="27"/>
  <c r="V154" i="27"/>
  <c r="L143" i="27"/>
  <c r="C113" i="29"/>
  <c r="H67" i="24"/>
  <c r="P67" i="24"/>
  <c r="X67" i="24"/>
  <c r="H68" i="24"/>
  <c r="P68" i="24"/>
  <c r="X68" i="24"/>
  <c r="H69" i="24"/>
  <c r="P69" i="24"/>
  <c r="X69" i="24"/>
  <c r="E105" i="25"/>
  <c r="M105" i="25"/>
  <c r="U105" i="25"/>
  <c r="E116" i="25"/>
  <c r="M116" i="25"/>
  <c r="U116" i="25"/>
  <c r="E119" i="25"/>
  <c r="M119" i="25"/>
  <c r="U119" i="25"/>
  <c r="E122" i="25"/>
  <c r="M122" i="25"/>
  <c r="U122" i="25"/>
  <c r="E152" i="25"/>
  <c r="E146" i="25" s="1"/>
  <c r="M152" i="25"/>
  <c r="M146" i="25" s="1"/>
  <c r="U152" i="25"/>
  <c r="U146" i="25" s="1"/>
  <c r="E152" i="26"/>
  <c r="M152" i="26"/>
  <c r="U152" i="26"/>
  <c r="J105" i="26"/>
  <c r="R105" i="26"/>
  <c r="R116" i="26"/>
  <c r="B119" i="26"/>
  <c r="B122" i="26"/>
  <c r="J122" i="26"/>
  <c r="S122" i="26"/>
  <c r="F143" i="26"/>
  <c r="N152" i="26"/>
  <c r="K153" i="26"/>
  <c r="V153" i="26"/>
  <c r="B143" i="27"/>
  <c r="J143" i="27"/>
  <c r="R143" i="27"/>
  <c r="B153" i="27"/>
  <c r="J153" i="27"/>
  <c r="R153" i="27"/>
  <c r="L154" i="27"/>
  <c r="I67" i="24"/>
  <c r="Q67" i="24"/>
  <c r="Y67" i="24"/>
  <c r="I68" i="24"/>
  <c r="Q68" i="24"/>
  <c r="Y68" i="24"/>
  <c r="I69" i="24"/>
  <c r="Q69" i="24"/>
  <c r="Y69" i="24"/>
  <c r="F105" i="25"/>
  <c r="N105" i="25"/>
  <c r="V105" i="25"/>
  <c r="F119" i="25"/>
  <c r="N119" i="25"/>
  <c r="V119" i="25"/>
  <c r="K105" i="26"/>
  <c r="S105" i="26"/>
  <c r="C119" i="26"/>
  <c r="T122" i="26"/>
  <c r="D152" i="26"/>
  <c r="L153" i="26"/>
  <c r="C143" i="27"/>
  <c r="K143" i="27"/>
  <c r="S143" i="27"/>
  <c r="F152" i="27"/>
  <c r="F116" i="27"/>
  <c r="N152" i="27"/>
  <c r="N116" i="27"/>
  <c r="V152" i="27"/>
  <c r="V116" i="27"/>
  <c r="C153" i="27"/>
  <c r="C119" i="27"/>
  <c r="K153" i="27"/>
  <c r="K119" i="27"/>
  <c r="S153" i="27"/>
  <c r="S119" i="27"/>
  <c r="H154" i="27"/>
  <c r="H122" i="27"/>
  <c r="P154" i="27"/>
  <c r="P122" i="27"/>
  <c r="X154" i="27"/>
  <c r="X122" i="27"/>
  <c r="T154" i="27"/>
  <c r="D72" i="33"/>
  <c r="B67" i="24"/>
  <c r="J67" i="24"/>
  <c r="R67" i="24"/>
  <c r="B68" i="24"/>
  <c r="J68" i="24"/>
  <c r="R68" i="24"/>
  <c r="B69" i="24"/>
  <c r="J69" i="24"/>
  <c r="R69" i="24"/>
  <c r="G105" i="25"/>
  <c r="O105" i="25"/>
  <c r="W105" i="25"/>
  <c r="G116" i="25"/>
  <c r="O116" i="25"/>
  <c r="W116" i="25"/>
  <c r="G119" i="25"/>
  <c r="O119" i="25"/>
  <c r="W119" i="25"/>
  <c r="G122" i="25"/>
  <c r="O122" i="25"/>
  <c r="W122" i="25"/>
  <c r="G154" i="25"/>
  <c r="G146" i="25" s="1"/>
  <c r="O154" i="25"/>
  <c r="O146" i="25" s="1"/>
  <c r="W154" i="25"/>
  <c r="W146" i="25" s="1"/>
  <c r="I154" i="26"/>
  <c r="Q154" i="26"/>
  <c r="Q122" i="26"/>
  <c r="Y154" i="26"/>
  <c r="Y122" i="26"/>
  <c r="T105" i="26"/>
  <c r="D119" i="26"/>
  <c r="L122" i="26"/>
  <c r="V122" i="26"/>
  <c r="F152" i="26"/>
  <c r="N153" i="26"/>
  <c r="G152" i="27"/>
  <c r="G116" i="27"/>
  <c r="O152" i="27"/>
  <c r="O116" i="27"/>
  <c r="W152" i="27"/>
  <c r="W116" i="27"/>
  <c r="I154" i="27"/>
  <c r="I122" i="27"/>
  <c r="Q154" i="27"/>
  <c r="Q122" i="27"/>
  <c r="Y154" i="27"/>
  <c r="Y122" i="27"/>
  <c r="K105" i="27"/>
  <c r="D119" i="27"/>
  <c r="F113" i="29"/>
  <c r="C67" i="24"/>
  <c r="K67" i="24"/>
  <c r="S67" i="24"/>
  <c r="C68" i="24"/>
  <c r="K68" i="24"/>
  <c r="S68" i="24"/>
  <c r="C69" i="24"/>
  <c r="K69" i="24"/>
  <c r="S69" i="24"/>
  <c r="H105" i="25"/>
  <c r="P105" i="25"/>
  <c r="X105" i="25"/>
  <c r="H116" i="25"/>
  <c r="P116" i="25"/>
  <c r="X116" i="25"/>
  <c r="H119" i="25"/>
  <c r="P119" i="25"/>
  <c r="X119" i="25"/>
  <c r="E143" i="26"/>
  <c r="M143" i="26"/>
  <c r="U143" i="26"/>
  <c r="E153" i="26"/>
  <c r="M153" i="26"/>
  <c r="U153" i="26"/>
  <c r="E105" i="26"/>
  <c r="M105" i="26"/>
  <c r="U105" i="26"/>
  <c r="E116" i="26"/>
  <c r="M116" i="26"/>
  <c r="U116" i="26"/>
  <c r="E119" i="26"/>
  <c r="M119" i="26"/>
  <c r="U119" i="26"/>
  <c r="W122" i="26"/>
  <c r="E143" i="27"/>
  <c r="E105" i="27"/>
  <c r="M143" i="27"/>
  <c r="M105" i="27"/>
  <c r="U143" i="27"/>
  <c r="U105" i="27"/>
  <c r="H152" i="27"/>
  <c r="H116" i="27"/>
  <c r="P152" i="27"/>
  <c r="P116" i="27"/>
  <c r="X152" i="27"/>
  <c r="X116" i="27"/>
  <c r="E153" i="27"/>
  <c r="E119" i="27"/>
  <c r="M153" i="27"/>
  <c r="M119" i="27"/>
  <c r="U153" i="27"/>
  <c r="U119" i="27"/>
  <c r="B154" i="27"/>
  <c r="B122" i="27"/>
  <c r="J154" i="27"/>
  <c r="J122" i="27"/>
  <c r="R154" i="27"/>
  <c r="R122" i="27"/>
  <c r="G119" i="31"/>
  <c r="G90" i="29"/>
  <c r="G119" i="29"/>
  <c r="O119" i="31"/>
  <c r="O90" i="29"/>
  <c r="O119" i="29"/>
  <c r="O113" i="29" s="1"/>
  <c r="W119" i="31"/>
  <c r="W90" i="29"/>
  <c r="W119" i="29"/>
  <c r="G122" i="31"/>
  <c r="G122" i="29"/>
  <c r="G99" i="29"/>
  <c r="O122" i="31"/>
  <c r="O99" i="29"/>
  <c r="O122" i="29"/>
  <c r="W122" i="31"/>
  <c r="W99" i="29"/>
  <c r="E123" i="31"/>
  <c r="E105" i="29"/>
  <c r="E123" i="29"/>
  <c r="E113" i="29" s="1"/>
  <c r="M123" i="31"/>
  <c r="M123" i="29"/>
  <c r="M105" i="29"/>
  <c r="U123" i="31"/>
  <c r="U105" i="29"/>
  <c r="H94" i="29"/>
  <c r="D67" i="24"/>
  <c r="L67" i="24"/>
  <c r="T67" i="24"/>
  <c r="D68" i="24"/>
  <c r="L68" i="24"/>
  <c r="T68" i="24"/>
  <c r="D69" i="24"/>
  <c r="L69" i="24"/>
  <c r="T69" i="24"/>
  <c r="I105" i="25"/>
  <c r="Q105" i="25"/>
  <c r="Y105" i="25"/>
  <c r="I116" i="25"/>
  <c r="Q116" i="25"/>
  <c r="Y116" i="25"/>
  <c r="I119" i="25"/>
  <c r="Q119" i="25"/>
  <c r="Y119" i="25"/>
  <c r="I122" i="25"/>
  <c r="Q122" i="25"/>
  <c r="Y122" i="25"/>
  <c r="I152" i="26"/>
  <c r="Q152" i="26"/>
  <c r="Y152" i="26"/>
  <c r="V105" i="26"/>
  <c r="F119" i="26"/>
  <c r="N122" i="26"/>
  <c r="X122" i="26"/>
  <c r="F143" i="27"/>
  <c r="N143" i="27"/>
  <c r="V143" i="27"/>
  <c r="I152" i="27"/>
  <c r="Q152" i="27"/>
  <c r="Y152" i="27"/>
  <c r="F153" i="27"/>
  <c r="N153" i="27"/>
  <c r="V153" i="27"/>
  <c r="S105" i="27"/>
  <c r="Q113" i="29"/>
  <c r="E122" i="27"/>
  <c r="M122" i="27"/>
  <c r="U122" i="27"/>
  <c r="H119" i="30"/>
  <c r="H119" i="29"/>
  <c r="P119" i="30"/>
  <c r="P119" i="29"/>
  <c r="X119" i="30"/>
  <c r="X119" i="29"/>
  <c r="H122" i="30"/>
  <c r="H122" i="29"/>
  <c r="P122" i="30"/>
  <c r="P122" i="29"/>
  <c r="X122" i="30"/>
  <c r="X122" i="29"/>
  <c r="I94" i="29"/>
  <c r="Q94" i="29"/>
  <c r="Y94" i="29"/>
  <c r="K122" i="29"/>
  <c r="W123" i="29"/>
  <c r="G119" i="30"/>
  <c r="G90" i="30"/>
  <c r="O119" i="30"/>
  <c r="O90" i="30"/>
  <c r="W119" i="30"/>
  <c r="W90" i="30"/>
  <c r="H120" i="30"/>
  <c r="P120" i="30"/>
  <c r="X120" i="30"/>
  <c r="G122" i="30"/>
  <c r="G99" i="30"/>
  <c r="O122" i="30"/>
  <c r="O99" i="30"/>
  <c r="W122" i="30"/>
  <c r="W99" i="30"/>
  <c r="E123" i="30"/>
  <c r="E105" i="30"/>
  <c r="M123" i="30"/>
  <c r="M105" i="30"/>
  <c r="U123" i="30"/>
  <c r="U105" i="30"/>
  <c r="F94" i="30"/>
  <c r="F122" i="30"/>
  <c r="C119" i="31"/>
  <c r="K119" i="31"/>
  <c r="S119" i="31"/>
  <c r="D120" i="31"/>
  <c r="L120" i="31"/>
  <c r="T120" i="31"/>
  <c r="C122" i="31"/>
  <c r="K122" i="31"/>
  <c r="S122" i="31"/>
  <c r="I123" i="31"/>
  <c r="Q123" i="31"/>
  <c r="Y123" i="31"/>
  <c r="I72" i="33"/>
  <c r="F105" i="27"/>
  <c r="N105" i="27"/>
  <c r="V105" i="27"/>
  <c r="F119" i="27"/>
  <c r="N119" i="27"/>
  <c r="V119" i="27"/>
  <c r="F122" i="27"/>
  <c r="N122" i="27"/>
  <c r="V122" i="27"/>
  <c r="B90" i="29"/>
  <c r="J90" i="29"/>
  <c r="R90" i="29"/>
  <c r="B94" i="29"/>
  <c r="J94" i="29"/>
  <c r="R94" i="29"/>
  <c r="B99" i="29"/>
  <c r="J99" i="29"/>
  <c r="R99" i="29"/>
  <c r="C105" i="29"/>
  <c r="N105" i="29"/>
  <c r="V119" i="29"/>
  <c r="V113" i="29" s="1"/>
  <c r="K120" i="29"/>
  <c r="K113" i="29" s="1"/>
  <c r="W120" i="29"/>
  <c r="M122" i="29"/>
  <c r="Y123" i="29"/>
  <c r="Y113" i="29" s="1"/>
  <c r="I120" i="30"/>
  <c r="Q120" i="30"/>
  <c r="Y120" i="30"/>
  <c r="H94" i="30"/>
  <c r="N122" i="30"/>
  <c r="D119" i="31"/>
  <c r="D90" i="31"/>
  <c r="L119" i="31"/>
  <c r="L90" i="31"/>
  <c r="T119" i="31"/>
  <c r="T90" i="31"/>
  <c r="D122" i="31"/>
  <c r="D99" i="31"/>
  <c r="L122" i="31"/>
  <c r="L99" i="31"/>
  <c r="T122" i="31"/>
  <c r="T99" i="31"/>
  <c r="B123" i="31"/>
  <c r="B105" i="31"/>
  <c r="J123" i="31"/>
  <c r="J105" i="31"/>
  <c r="R123" i="31"/>
  <c r="R105" i="31"/>
  <c r="E122" i="31"/>
  <c r="D51" i="37"/>
  <c r="L51" i="37"/>
  <c r="T51" i="37"/>
  <c r="H123" i="30"/>
  <c r="H123" i="29"/>
  <c r="P123" i="30"/>
  <c r="P123" i="29"/>
  <c r="X123" i="30"/>
  <c r="X123" i="29"/>
  <c r="C94" i="29"/>
  <c r="S94" i="29"/>
  <c r="C99" i="29"/>
  <c r="S99" i="29"/>
  <c r="M120" i="29"/>
  <c r="N122" i="29"/>
  <c r="G123" i="29"/>
  <c r="I119" i="30"/>
  <c r="Q119" i="30"/>
  <c r="Y119" i="30"/>
  <c r="B120" i="30"/>
  <c r="J120" i="30"/>
  <c r="R120" i="30"/>
  <c r="I122" i="30"/>
  <c r="Q122" i="30"/>
  <c r="Y122" i="30"/>
  <c r="G123" i="30"/>
  <c r="O123" i="30"/>
  <c r="W123" i="30"/>
  <c r="N94" i="30"/>
  <c r="F119" i="30"/>
  <c r="V122" i="30"/>
  <c r="F120" i="31"/>
  <c r="N120" i="31"/>
  <c r="V120" i="31"/>
  <c r="C123" i="31"/>
  <c r="K123" i="31"/>
  <c r="S123" i="31"/>
  <c r="H105" i="27"/>
  <c r="P105" i="27"/>
  <c r="X105" i="27"/>
  <c r="H119" i="27"/>
  <c r="P119" i="27"/>
  <c r="X119" i="27"/>
  <c r="D90" i="29"/>
  <c r="L90" i="29"/>
  <c r="T90" i="29"/>
  <c r="D94" i="29"/>
  <c r="L94" i="29"/>
  <c r="T94" i="29"/>
  <c r="D99" i="29"/>
  <c r="L99" i="29"/>
  <c r="T99" i="29"/>
  <c r="F105" i="29"/>
  <c r="P105" i="29"/>
  <c r="M119" i="29"/>
  <c r="N120" i="29"/>
  <c r="B119" i="30"/>
  <c r="J119" i="30"/>
  <c r="R119" i="30"/>
  <c r="C120" i="30"/>
  <c r="K120" i="30"/>
  <c r="S120" i="30"/>
  <c r="B122" i="30"/>
  <c r="J122" i="30"/>
  <c r="R122" i="30"/>
  <c r="P94" i="30"/>
  <c r="N119" i="30"/>
  <c r="F123" i="30"/>
  <c r="F119" i="31"/>
  <c r="N119" i="31"/>
  <c r="V119" i="31"/>
  <c r="G120" i="31"/>
  <c r="O120" i="31"/>
  <c r="W120" i="31"/>
  <c r="F122" i="31"/>
  <c r="N122" i="31"/>
  <c r="V122" i="31"/>
  <c r="D123" i="31"/>
  <c r="L123" i="31"/>
  <c r="T123" i="31"/>
  <c r="H78" i="33"/>
  <c r="H57" i="33"/>
  <c r="P78" i="33"/>
  <c r="P57" i="33"/>
  <c r="X78" i="33"/>
  <c r="X57" i="33"/>
  <c r="B79" i="35"/>
  <c r="B60" i="33"/>
  <c r="B79" i="33"/>
  <c r="J79" i="35"/>
  <c r="J79" i="33"/>
  <c r="J60" i="33"/>
  <c r="R79" i="35"/>
  <c r="R79" i="33"/>
  <c r="R60" i="33"/>
  <c r="H80" i="33"/>
  <c r="H63" i="33"/>
  <c r="P80" i="33"/>
  <c r="P63" i="33"/>
  <c r="X80" i="33"/>
  <c r="X63" i="33"/>
  <c r="M72" i="33"/>
  <c r="I105" i="27"/>
  <c r="Q105" i="27"/>
  <c r="Y105" i="27"/>
  <c r="I119" i="27"/>
  <c r="Q119" i="27"/>
  <c r="Y119" i="27"/>
  <c r="T113" i="29"/>
  <c r="B123" i="29"/>
  <c r="B113" i="29" s="1"/>
  <c r="B105" i="29"/>
  <c r="J123" i="29"/>
  <c r="J113" i="29" s="1"/>
  <c r="J105" i="29"/>
  <c r="R123" i="29"/>
  <c r="R113" i="29" s="1"/>
  <c r="R105" i="29"/>
  <c r="E94" i="29"/>
  <c r="G105" i="29"/>
  <c r="Q105" i="29"/>
  <c r="N119" i="29"/>
  <c r="O120" i="29"/>
  <c r="C119" i="30"/>
  <c r="C90" i="30"/>
  <c r="K119" i="30"/>
  <c r="K90" i="30"/>
  <c r="S119" i="30"/>
  <c r="S90" i="30"/>
  <c r="D120" i="30"/>
  <c r="D94" i="30"/>
  <c r="L120" i="30"/>
  <c r="L94" i="30"/>
  <c r="T120" i="30"/>
  <c r="T94" i="30"/>
  <c r="C122" i="30"/>
  <c r="C99" i="30"/>
  <c r="K122" i="30"/>
  <c r="K99" i="30"/>
  <c r="S122" i="30"/>
  <c r="S99" i="30"/>
  <c r="I123" i="30"/>
  <c r="I105" i="30"/>
  <c r="Q123" i="30"/>
  <c r="Q105" i="30"/>
  <c r="Y123" i="30"/>
  <c r="Y105" i="30"/>
  <c r="V119" i="30"/>
  <c r="N123" i="30"/>
  <c r="H120" i="31"/>
  <c r="P120" i="31"/>
  <c r="X120" i="31"/>
  <c r="E94" i="31"/>
  <c r="E72" i="33"/>
  <c r="U72" i="33"/>
  <c r="B105" i="27"/>
  <c r="J105" i="27"/>
  <c r="R105" i="27"/>
  <c r="B119" i="27"/>
  <c r="J119" i="27"/>
  <c r="R119" i="27"/>
  <c r="F99" i="29"/>
  <c r="V99" i="29"/>
  <c r="H105" i="29"/>
  <c r="S105" i="29"/>
  <c r="O123" i="29"/>
  <c r="D119" i="30"/>
  <c r="L119" i="30"/>
  <c r="T119" i="30"/>
  <c r="E120" i="30"/>
  <c r="M120" i="30"/>
  <c r="U120" i="30"/>
  <c r="D122" i="30"/>
  <c r="L122" i="30"/>
  <c r="T122" i="30"/>
  <c r="B123" i="30"/>
  <c r="J123" i="30"/>
  <c r="R123" i="30"/>
  <c r="X94" i="30"/>
  <c r="V123" i="30"/>
  <c r="H119" i="31"/>
  <c r="P119" i="31"/>
  <c r="X119" i="31"/>
  <c r="I120" i="31"/>
  <c r="Q120" i="31"/>
  <c r="Y120" i="31"/>
  <c r="H122" i="31"/>
  <c r="P122" i="31"/>
  <c r="X122" i="31"/>
  <c r="F123" i="31"/>
  <c r="N123" i="31"/>
  <c r="V123" i="31"/>
  <c r="D123" i="29"/>
  <c r="D113" i="29" s="1"/>
  <c r="D105" i="29"/>
  <c r="L123" i="29"/>
  <c r="L113" i="29" s="1"/>
  <c r="L105" i="29"/>
  <c r="T123" i="29"/>
  <c r="T105" i="29"/>
  <c r="E119" i="30"/>
  <c r="E90" i="30"/>
  <c r="M119" i="30"/>
  <c r="M90" i="30"/>
  <c r="U119" i="30"/>
  <c r="U90" i="30"/>
  <c r="E122" i="30"/>
  <c r="E99" i="30"/>
  <c r="M122" i="30"/>
  <c r="M99" i="30"/>
  <c r="U122" i="30"/>
  <c r="U99" i="30"/>
  <c r="C123" i="30"/>
  <c r="C105" i="30"/>
  <c r="K123" i="30"/>
  <c r="K105" i="30"/>
  <c r="S123" i="30"/>
  <c r="S105" i="30"/>
  <c r="I119" i="31"/>
  <c r="Q119" i="31"/>
  <c r="Y119" i="31"/>
  <c r="B120" i="31"/>
  <c r="J120" i="31"/>
  <c r="R120" i="31"/>
  <c r="I122" i="31"/>
  <c r="Q122" i="31"/>
  <c r="Y122" i="31"/>
  <c r="G72" i="33"/>
  <c r="W72" i="33"/>
  <c r="G94" i="30"/>
  <c r="O94" i="30"/>
  <c r="W94" i="30"/>
  <c r="G105" i="30"/>
  <c r="O105" i="30"/>
  <c r="W105" i="30"/>
  <c r="F90" i="31"/>
  <c r="N90" i="31"/>
  <c r="V90" i="31"/>
  <c r="F94" i="31"/>
  <c r="N94" i="31"/>
  <c r="V94" i="31"/>
  <c r="F99" i="31"/>
  <c r="N99" i="31"/>
  <c r="V99" i="31"/>
  <c r="F105" i="31"/>
  <c r="N105" i="31"/>
  <c r="V105" i="31"/>
  <c r="G57" i="33"/>
  <c r="O57" i="33"/>
  <c r="W57" i="33"/>
  <c r="G60" i="33"/>
  <c r="O60" i="33"/>
  <c r="W60" i="33"/>
  <c r="G63" i="33"/>
  <c r="O63" i="33"/>
  <c r="W63" i="33"/>
  <c r="L79" i="33"/>
  <c r="L72" i="33" s="1"/>
  <c r="J80" i="33"/>
  <c r="D78" i="34"/>
  <c r="L78" i="34"/>
  <c r="T78" i="34"/>
  <c r="D80" i="34"/>
  <c r="L80" i="34"/>
  <c r="T80" i="34"/>
  <c r="O80" i="34"/>
  <c r="G78" i="35"/>
  <c r="O78" i="35"/>
  <c r="W78" i="35"/>
  <c r="I79" i="35"/>
  <c r="Q79" i="35"/>
  <c r="Y79" i="35"/>
  <c r="G80" i="35"/>
  <c r="O80" i="35"/>
  <c r="W80" i="35"/>
  <c r="C80" i="35"/>
  <c r="G94" i="31"/>
  <c r="O94" i="31"/>
  <c r="W94" i="31"/>
  <c r="Q78" i="33"/>
  <c r="Q72" i="33" s="1"/>
  <c r="C79" i="33"/>
  <c r="Y79" i="33"/>
  <c r="Y72" i="33" s="1"/>
  <c r="E78" i="34"/>
  <c r="M78" i="34"/>
  <c r="U78" i="34"/>
  <c r="E80" i="34"/>
  <c r="E63" i="34"/>
  <c r="M80" i="34"/>
  <c r="M63" i="34"/>
  <c r="U80" i="34"/>
  <c r="U63" i="34"/>
  <c r="G78" i="34"/>
  <c r="W80" i="34"/>
  <c r="H78" i="35"/>
  <c r="P78" i="35"/>
  <c r="X78" i="35"/>
  <c r="H80" i="35"/>
  <c r="P80" i="35"/>
  <c r="X80" i="35"/>
  <c r="K80" i="35"/>
  <c r="I90" i="30"/>
  <c r="Q90" i="30"/>
  <c r="Y90" i="30"/>
  <c r="I94" i="30"/>
  <c r="Q94" i="30"/>
  <c r="Y94" i="30"/>
  <c r="I99" i="30"/>
  <c r="Q99" i="30"/>
  <c r="Y99" i="30"/>
  <c r="H90" i="31"/>
  <c r="P90" i="31"/>
  <c r="X90" i="31"/>
  <c r="H94" i="31"/>
  <c r="P94" i="31"/>
  <c r="X94" i="31"/>
  <c r="H99" i="31"/>
  <c r="P99" i="31"/>
  <c r="X99" i="31"/>
  <c r="H105" i="31"/>
  <c r="P105" i="31"/>
  <c r="X105" i="31"/>
  <c r="I57" i="33"/>
  <c r="I60" i="33"/>
  <c r="Q60" i="33"/>
  <c r="Q63" i="33"/>
  <c r="Y63" i="33"/>
  <c r="R78" i="33"/>
  <c r="D79" i="33"/>
  <c r="B80" i="33"/>
  <c r="W57" i="34"/>
  <c r="O60" i="34"/>
  <c r="O78" i="34"/>
  <c r="I78" i="35"/>
  <c r="Q78" i="35"/>
  <c r="Y78" i="35"/>
  <c r="I80" i="35"/>
  <c r="Q80" i="35"/>
  <c r="Y80" i="35"/>
  <c r="C78" i="35"/>
  <c r="S80" i="35"/>
  <c r="B90" i="30"/>
  <c r="J90" i="30"/>
  <c r="R90" i="30"/>
  <c r="B94" i="30"/>
  <c r="J94" i="30"/>
  <c r="R94" i="30"/>
  <c r="B99" i="30"/>
  <c r="J99" i="30"/>
  <c r="R99" i="30"/>
  <c r="B105" i="30"/>
  <c r="J105" i="30"/>
  <c r="R105" i="30"/>
  <c r="I90" i="31"/>
  <c r="Q90" i="31"/>
  <c r="Y90" i="31"/>
  <c r="I94" i="31"/>
  <c r="Q94" i="31"/>
  <c r="Y94" i="31"/>
  <c r="I99" i="31"/>
  <c r="Q99" i="31"/>
  <c r="Y99" i="31"/>
  <c r="I105" i="31"/>
  <c r="Q105" i="31"/>
  <c r="Y105" i="31"/>
  <c r="F79" i="34"/>
  <c r="F79" i="33"/>
  <c r="N79" i="34"/>
  <c r="N79" i="33"/>
  <c r="V79" i="34"/>
  <c r="V79" i="33"/>
  <c r="B57" i="33"/>
  <c r="J57" i="33"/>
  <c r="R57" i="33"/>
  <c r="B63" i="33"/>
  <c r="J63" i="33"/>
  <c r="R63" i="33"/>
  <c r="S78" i="33"/>
  <c r="S72" i="33" s="1"/>
  <c r="C80" i="33"/>
  <c r="I79" i="34"/>
  <c r="I60" i="34"/>
  <c r="Q79" i="34"/>
  <c r="Q60" i="34"/>
  <c r="Y79" i="34"/>
  <c r="Y60" i="34"/>
  <c r="K78" i="35"/>
  <c r="C94" i="30"/>
  <c r="K94" i="30"/>
  <c r="S94" i="30"/>
  <c r="B90" i="31"/>
  <c r="J90" i="31"/>
  <c r="R90" i="31"/>
  <c r="B94" i="31"/>
  <c r="J94" i="31"/>
  <c r="R94" i="31"/>
  <c r="B99" i="31"/>
  <c r="J99" i="31"/>
  <c r="R99" i="31"/>
  <c r="S57" i="33"/>
  <c r="C60" i="33"/>
  <c r="K60" i="33"/>
  <c r="S60" i="33"/>
  <c r="J78" i="33"/>
  <c r="H78" i="34"/>
  <c r="P78" i="34"/>
  <c r="X78" i="34"/>
  <c r="B79" i="34"/>
  <c r="B60" i="34"/>
  <c r="J79" i="34"/>
  <c r="J60" i="34"/>
  <c r="R79" i="34"/>
  <c r="R60" i="34"/>
  <c r="H80" i="34"/>
  <c r="P80" i="34"/>
  <c r="X80" i="34"/>
  <c r="M57" i="34"/>
  <c r="G79" i="34"/>
  <c r="E79" i="35"/>
  <c r="M79" i="35"/>
  <c r="U79" i="35"/>
  <c r="D90" i="30"/>
  <c r="L90" i="30"/>
  <c r="T90" i="30"/>
  <c r="D99" i="30"/>
  <c r="L99" i="30"/>
  <c r="T99" i="30"/>
  <c r="D105" i="30"/>
  <c r="L105" i="30"/>
  <c r="T105" i="30"/>
  <c r="C90" i="31"/>
  <c r="K90" i="31"/>
  <c r="S90" i="31"/>
  <c r="C94" i="31"/>
  <c r="K94" i="31"/>
  <c r="S94" i="31"/>
  <c r="C99" i="31"/>
  <c r="K99" i="31"/>
  <c r="S99" i="31"/>
  <c r="C105" i="31"/>
  <c r="K105" i="31"/>
  <c r="S105" i="31"/>
  <c r="F78" i="34"/>
  <c r="F78" i="33"/>
  <c r="N78" i="34"/>
  <c r="N78" i="33"/>
  <c r="V78" i="34"/>
  <c r="V78" i="33"/>
  <c r="H79" i="33"/>
  <c r="H79" i="34"/>
  <c r="P79" i="33"/>
  <c r="P79" i="34"/>
  <c r="X79" i="33"/>
  <c r="X79" i="34"/>
  <c r="F80" i="34"/>
  <c r="F80" i="33"/>
  <c r="N80" i="34"/>
  <c r="N80" i="33"/>
  <c r="V80" i="34"/>
  <c r="V80" i="33"/>
  <c r="D60" i="33"/>
  <c r="L60" i="33"/>
  <c r="T60" i="33"/>
  <c r="I78" i="34"/>
  <c r="I57" i="34"/>
  <c r="Q78" i="34"/>
  <c r="Q57" i="34"/>
  <c r="Y78" i="34"/>
  <c r="Y57" i="34"/>
  <c r="C79" i="34"/>
  <c r="C60" i="34"/>
  <c r="K79" i="34"/>
  <c r="K60" i="34"/>
  <c r="S79" i="34"/>
  <c r="S60" i="34"/>
  <c r="I80" i="34"/>
  <c r="I63" i="34"/>
  <c r="Q80" i="34"/>
  <c r="Q63" i="34"/>
  <c r="Y80" i="34"/>
  <c r="Y63" i="34"/>
  <c r="D78" i="35"/>
  <c r="L78" i="35"/>
  <c r="T78" i="35"/>
  <c r="F79" i="35"/>
  <c r="N79" i="35"/>
  <c r="V79" i="35"/>
  <c r="D80" i="35"/>
  <c r="L80" i="35"/>
  <c r="T80" i="35"/>
  <c r="F78" i="37"/>
  <c r="F72" i="37" s="1"/>
  <c r="F57" i="37"/>
  <c r="N78" i="37"/>
  <c r="N72" i="37" s="1"/>
  <c r="N57" i="37"/>
  <c r="V78" i="37"/>
  <c r="V72" i="37" s="1"/>
  <c r="V57" i="37"/>
  <c r="H79" i="37"/>
  <c r="H72" i="37" s="1"/>
  <c r="H79" i="38"/>
  <c r="H60" i="37"/>
  <c r="P79" i="37"/>
  <c r="P72" i="37" s="1"/>
  <c r="P79" i="38"/>
  <c r="P60" i="37"/>
  <c r="X79" i="37"/>
  <c r="X72" i="37" s="1"/>
  <c r="X79" i="38"/>
  <c r="X60" i="37"/>
  <c r="F80" i="37"/>
  <c r="F63" i="37"/>
  <c r="N80" i="37"/>
  <c r="N63" i="37"/>
  <c r="V80" i="37"/>
  <c r="V63" i="37"/>
  <c r="E94" i="30"/>
  <c r="M94" i="30"/>
  <c r="U94" i="30"/>
  <c r="D94" i="31"/>
  <c r="L94" i="31"/>
  <c r="T94" i="31"/>
  <c r="D105" i="31"/>
  <c r="L105" i="31"/>
  <c r="T105" i="31"/>
  <c r="B78" i="33"/>
  <c r="T79" i="33"/>
  <c r="T72" i="33" s="1"/>
  <c r="R80" i="33"/>
  <c r="B78" i="34"/>
  <c r="B57" i="34"/>
  <c r="J78" i="34"/>
  <c r="J57" i="34"/>
  <c r="R78" i="34"/>
  <c r="R57" i="34"/>
  <c r="D79" i="34"/>
  <c r="D60" i="34"/>
  <c r="L79" i="34"/>
  <c r="L60" i="34"/>
  <c r="T79" i="34"/>
  <c r="T60" i="34"/>
  <c r="B80" i="34"/>
  <c r="B63" i="34"/>
  <c r="J80" i="34"/>
  <c r="J63" i="34"/>
  <c r="R80" i="34"/>
  <c r="R63" i="34"/>
  <c r="W60" i="34"/>
  <c r="E78" i="35"/>
  <c r="E57" i="35"/>
  <c r="M78" i="35"/>
  <c r="M57" i="35"/>
  <c r="U78" i="35"/>
  <c r="U57" i="35"/>
  <c r="G79" i="35"/>
  <c r="G60" i="35"/>
  <c r="O79" i="35"/>
  <c r="O60" i="35"/>
  <c r="W79" i="35"/>
  <c r="W60" i="35"/>
  <c r="E80" i="35"/>
  <c r="E63" i="35"/>
  <c r="M80" i="35"/>
  <c r="M63" i="35"/>
  <c r="U80" i="35"/>
  <c r="U63" i="35"/>
  <c r="D57" i="35"/>
  <c r="L57" i="35"/>
  <c r="T57" i="35"/>
  <c r="D63" i="35"/>
  <c r="L63" i="35"/>
  <c r="T63" i="35"/>
  <c r="E57" i="37"/>
  <c r="M57" i="37"/>
  <c r="U57" i="37"/>
  <c r="V60" i="37"/>
  <c r="B78" i="37"/>
  <c r="B72" i="37" s="1"/>
  <c r="T79" i="37"/>
  <c r="E78" i="38"/>
  <c r="M78" i="38"/>
  <c r="U78" i="38"/>
  <c r="G79" i="38"/>
  <c r="O79" i="38"/>
  <c r="W79" i="38"/>
  <c r="E80" i="38"/>
  <c r="M80" i="38"/>
  <c r="U80" i="38"/>
  <c r="H78" i="38"/>
  <c r="X80" i="38"/>
  <c r="H78" i="39"/>
  <c r="P78" i="39"/>
  <c r="X78" i="39"/>
  <c r="B79" i="39"/>
  <c r="J79" i="39"/>
  <c r="R79" i="39"/>
  <c r="H80" i="39"/>
  <c r="P80" i="39"/>
  <c r="X80" i="39"/>
  <c r="D79" i="39"/>
  <c r="B90" i="41"/>
  <c r="B81" i="41" s="1"/>
  <c r="B72" i="41"/>
  <c r="J90" i="41"/>
  <c r="J81" i="41" s="1"/>
  <c r="J72" i="41"/>
  <c r="R90" i="41"/>
  <c r="R81" i="41" s="1"/>
  <c r="R72" i="41"/>
  <c r="I90" i="42"/>
  <c r="I72" i="42"/>
  <c r="Q90" i="42"/>
  <c r="Q72" i="42"/>
  <c r="Y90" i="42"/>
  <c r="Y72" i="42"/>
  <c r="E60" i="35"/>
  <c r="M60" i="35"/>
  <c r="U60" i="35"/>
  <c r="F60" i="37"/>
  <c r="N60" i="37"/>
  <c r="W60" i="37"/>
  <c r="I63" i="37"/>
  <c r="S63" i="37"/>
  <c r="D78" i="37"/>
  <c r="D80" i="37"/>
  <c r="F78" i="38"/>
  <c r="N78" i="38"/>
  <c r="V78" i="38"/>
  <c r="F80" i="38"/>
  <c r="N80" i="38"/>
  <c r="V80" i="38"/>
  <c r="P78" i="38"/>
  <c r="I78" i="39"/>
  <c r="Q78" i="39"/>
  <c r="Y78" i="39"/>
  <c r="C79" i="39"/>
  <c r="K79" i="39"/>
  <c r="S79" i="39"/>
  <c r="I80" i="39"/>
  <c r="Q80" i="39"/>
  <c r="Y80" i="39"/>
  <c r="B90" i="42"/>
  <c r="J90" i="42"/>
  <c r="R90" i="42"/>
  <c r="F57" i="35"/>
  <c r="N57" i="35"/>
  <c r="V57" i="35"/>
  <c r="F60" i="35"/>
  <c r="N60" i="35"/>
  <c r="V60" i="35"/>
  <c r="F63" i="35"/>
  <c r="N63" i="35"/>
  <c r="V63" i="35"/>
  <c r="G57" i="37"/>
  <c r="O57" i="37"/>
  <c r="W57" i="37"/>
  <c r="G60" i="37"/>
  <c r="O60" i="37"/>
  <c r="J63" i="37"/>
  <c r="T63" i="37"/>
  <c r="J78" i="37"/>
  <c r="J72" i="37" s="1"/>
  <c r="L80" i="37"/>
  <c r="G78" i="38"/>
  <c r="O78" i="38"/>
  <c r="W78" i="38"/>
  <c r="I79" i="38"/>
  <c r="Q79" i="38"/>
  <c r="Y79" i="38"/>
  <c r="G80" i="38"/>
  <c r="O80" i="38"/>
  <c r="W80" i="38"/>
  <c r="X78" i="38"/>
  <c r="B78" i="39"/>
  <c r="J78" i="39"/>
  <c r="R78" i="39"/>
  <c r="B80" i="39"/>
  <c r="J80" i="39"/>
  <c r="R80" i="39"/>
  <c r="G57" i="35"/>
  <c r="O57" i="35"/>
  <c r="W57" i="35"/>
  <c r="G63" i="35"/>
  <c r="O63" i="35"/>
  <c r="W63" i="35"/>
  <c r="H57" i="37"/>
  <c r="P57" i="37"/>
  <c r="X57" i="37"/>
  <c r="Y60" i="37"/>
  <c r="W63" i="37"/>
  <c r="L78" i="37"/>
  <c r="T80" i="37"/>
  <c r="B79" i="38"/>
  <c r="J79" i="38"/>
  <c r="R79" i="38"/>
  <c r="C78" i="39"/>
  <c r="K78" i="39"/>
  <c r="S78" i="39"/>
  <c r="E79" i="39"/>
  <c r="M79" i="39"/>
  <c r="U79" i="39"/>
  <c r="C80" i="39"/>
  <c r="K80" i="39"/>
  <c r="S80" i="39"/>
  <c r="D80" i="39"/>
  <c r="D57" i="34"/>
  <c r="L57" i="34"/>
  <c r="T57" i="34"/>
  <c r="D63" i="34"/>
  <c r="L63" i="34"/>
  <c r="T63" i="34"/>
  <c r="H57" i="35"/>
  <c r="P57" i="35"/>
  <c r="X57" i="35"/>
  <c r="H60" i="35"/>
  <c r="P60" i="35"/>
  <c r="X60" i="35"/>
  <c r="H63" i="35"/>
  <c r="P63" i="35"/>
  <c r="X63" i="35"/>
  <c r="U79" i="37"/>
  <c r="U72" i="37" s="1"/>
  <c r="U60" i="37"/>
  <c r="I57" i="37"/>
  <c r="Q57" i="37"/>
  <c r="Y57" i="37"/>
  <c r="I60" i="37"/>
  <c r="Q60" i="37"/>
  <c r="B63" i="37"/>
  <c r="L63" i="37"/>
  <c r="X63" i="37"/>
  <c r="R78" i="37"/>
  <c r="R72" i="37" s="1"/>
  <c r="I78" i="38"/>
  <c r="Q78" i="38"/>
  <c r="Y78" i="38"/>
  <c r="C79" i="38"/>
  <c r="K79" i="38"/>
  <c r="S79" i="38"/>
  <c r="I80" i="38"/>
  <c r="Q80" i="38"/>
  <c r="Y80" i="38"/>
  <c r="F79" i="39"/>
  <c r="N79" i="39"/>
  <c r="V79" i="39"/>
  <c r="I57" i="35"/>
  <c r="Q57" i="35"/>
  <c r="Y57" i="35"/>
  <c r="I60" i="35"/>
  <c r="Q60" i="35"/>
  <c r="Y60" i="35"/>
  <c r="I63" i="35"/>
  <c r="Q63" i="35"/>
  <c r="Y63" i="35"/>
  <c r="O63" i="37"/>
  <c r="B78" i="38"/>
  <c r="B57" i="38"/>
  <c r="J78" i="38"/>
  <c r="J57" i="38"/>
  <c r="R78" i="38"/>
  <c r="R57" i="38"/>
  <c r="D79" i="38"/>
  <c r="D60" i="38"/>
  <c r="L79" i="38"/>
  <c r="L60" i="38"/>
  <c r="T79" i="38"/>
  <c r="T60" i="38"/>
  <c r="B80" i="38"/>
  <c r="B63" i="38"/>
  <c r="J80" i="38"/>
  <c r="J63" i="38"/>
  <c r="R80" i="38"/>
  <c r="R63" i="38"/>
  <c r="E78" i="39"/>
  <c r="M78" i="39"/>
  <c r="U78" i="39"/>
  <c r="G79" i="39"/>
  <c r="O79" i="39"/>
  <c r="W79" i="39"/>
  <c r="E80" i="39"/>
  <c r="M80" i="39"/>
  <c r="U80" i="39"/>
  <c r="H90" i="43"/>
  <c r="H72" i="43"/>
  <c r="P90" i="43"/>
  <c r="P72" i="43"/>
  <c r="X90" i="43"/>
  <c r="X72" i="43"/>
  <c r="M72" i="37"/>
  <c r="E80" i="37"/>
  <c r="E72" i="37" s="1"/>
  <c r="E63" i="37"/>
  <c r="M80" i="37"/>
  <c r="M63" i="37"/>
  <c r="U80" i="37"/>
  <c r="U63" i="37"/>
  <c r="H80" i="38"/>
  <c r="F78" i="39"/>
  <c r="F57" i="39"/>
  <c r="N78" i="39"/>
  <c r="N57" i="39"/>
  <c r="V78" i="39"/>
  <c r="V57" i="39"/>
  <c r="H79" i="39"/>
  <c r="H60" i="39"/>
  <c r="P79" i="39"/>
  <c r="P60" i="39"/>
  <c r="X79" i="39"/>
  <c r="X60" i="39"/>
  <c r="F80" i="39"/>
  <c r="F63" i="39"/>
  <c r="N80" i="39"/>
  <c r="N63" i="39"/>
  <c r="V80" i="39"/>
  <c r="V63" i="39"/>
  <c r="I57" i="38"/>
  <c r="Q57" i="38"/>
  <c r="Y57" i="38"/>
  <c r="I60" i="38"/>
  <c r="Q60" i="38"/>
  <c r="Y60" i="38"/>
  <c r="I63" i="38"/>
  <c r="Q63" i="38"/>
  <c r="Y63" i="38"/>
  <c r="E57" i="39"/>
  <c r="M57" i="39"/>
  <c r="U57" i="39"/>
  <c r="E60" i="39"/>
  <c r="M60" i="39"/>
  <c r="U60" i="39"/>
  <c r="E63" i="39"/>
  <c r="M63" i="39"/>
  <c r="U63" i="39"/>
  <c r="I72" i="41"/>
  <c r="Q72" i="41"/>
  <c r="Y72" i="41"/>
  <c r="H72" i="42"/>
  <c r="P72" i="42"/>
  <c r="X72" i="42"/>
  <c r="G72" i="43"/>
  <c r="O72" i="43"/>
  <c r="W72" i="43"/>
  <c r="D77" i="47"/>
  <c r="L77" i="47"/>
  <c r="B60" i="38"/>
  <c r="J60" i="38"/>
  <c r="R60" i="38"/>
  <c r="F60" i="39"/>
  <c r="N60" i="39"/>
  <c r="V60" i="39"/>
  <c r="C57" i="38"/>
  <c r="K57" i="38"/>
  <c r="S57" i="38"/>
  <c r="C60" i="38"/>
  <c r="K60" i="38"/>
  <c r="S60" i="38"/>
  <c r="C63" i="38"/>
  <c r="K63" i="38"/>
  <c r="S63" i="38"/>
  <c r="G57" i="39"/>
  <c r="O57" i="39"/>
  <c r="W57" i="39"/>
  <c r="G60" i="39"/>
  <c r="O60" i="39"/>
  <c r="W60" i="39"/>
  <c r="G63" i="39"/>
  <c r="O63" i="39"/>
  <c r="W63" i="39"/>
  <c r="C72" i="41"/>
  <c r="K72" i="41"/>
  <c r="S72" i="41"/>
  <c r="B72" i="42"/>
  <c r="J72" i="42"/>
  <c r="R72" i="42"/>
  <c r="I72" i="43"/>
  <c r="Q72" i="43"/>
  <c r="Y72" i="43"/>
  <c r="D77" i="46"/>
  <c r="L77" i="46"/>
  <c r="D57" i="38"/>
  <c r="L57" i="38"/>
  <c r="T57" i="38"/>
  <c r="D63" i="38"/>
  <c r="L63" i="38"/>
  <c r="T63" i="38"/>
  <c r="H57" i="39"/>
  <c r="P57" i="39"/>
  <c r="X57" i="39"/>
  <c r="H63" i="39"/>
  <c r="P63" i="39"/>
  <c r="X63" i="39"/>
  <c r="D72" i="41"/>
  <c r="L72" i="41"/>
  <c r="T72" i="41"/>
  <c r="C72" i="42"/>
  <c r="K72" i="42"/>
  <c r="S72" i="42"/>
  <c r="B72" i="43"/>
  <c r="J72" i="43"/>
  <c r="R72" i="43"/>
  <c r="E57" i="38"/>
  <c r="M57" i="38"/>
  <c r="U57" i="38"/>
  <c r="E60" i="38"/>
  <c r="M60" i="38"/>
  <c r="U60" i="38"/>
  <c r="E63" i="38"/>
  <c r="M63" i="38"/>
  <c r="U63" i="38"/>
  <c r="I57" i="39"/>
  <c r="Q57" i="39"/>
  <c r="Y57" i="39"/>
  <c r="I60" i="39"/>
  <c r="Q60" i="39"/>
  <c r="Y60" i="39"/>
  <c r="I63" i="39"/>
  <c r="Q63" i="39"/>
  <c r="Y63" i="39"/>
  <c r="E72" i="41"/>
  <c r="M72" i="41"/>
  <c r="U72" i="41"/>
  <c r="D72" i="42"/>
  <c r="L72" i="42"/>
  <c r="T72" i="42"/>
  <c r="C72" i="43"/>
  <c r="K72" i="43"/>
  <c r="S72" i="43"/>
  <c r="D77" i="45"/>
  <c r="D69" i="45" s="1"/>
  <c r="D60" i="45"/>
  <c r="L77" i="45"/>
  <c r="L69" i="45" s="1"/>
  <c r="L60" i="45"/>
  <c r="F57" i="38"/>
  <c r="N57" i="38"/>
  <c r="V57" i="38"/>
  <c r="F60" i="38"/>
  <c r="N60" i="38"/>
  <c r="V60" i="38"/>
  <c r="F63" i="38"/>
  <c r="N63" i="38"/>
  <c r="V63" i="38"/>
  <c r="B57" i="39"/>
  <c r="J57" i="39"/>
  <c r="R57" i="39"/>
  <c r="B60" i="39"/>
  <c r="J60" i="39"/>
  <c r="R60" i="39"/>
  <c r="B63" i="39"/>
  <c r="J63" i="39"/>
  <c r="R63" i="39"/>
  <c r="F72" i="41"/>
  <c r="N72" i="41"/>
  <c r="V72" i="41"/>
  <c r="E72" i="42"/>
  <c r="M72" i="42"/>
  <c r="U72" i="42"/>
  <c r="D72" i="43"/>
  <c r="L72" i="43"/>
  <c r="T72" i="43"/>
  <c r="G57" i="38"/>
  <c r="O57" i="38"/>
  <c r="W57" i="38"/>
  <c r="G60" i="38"/>
  <c r="O60" i="38"/>
  <c r="W60" i="38"/>
  <c r="G63" i="38"/>
  <c r="O63" i="38"/>
  <c r="W63" i="38"/>
  <c r="C57" i="39"/>
  <c r="K57" i="39"/>
  <c r="S57" i="39"/>
  <c r="C60" i="39"/>
  <c r="K60" i="39"/>
  <c r="S60" i="39"/>
  <c r="C63" i="39"/>
  <c r="K63" i="39"/>
  <c r="S63" i="39"/>
  <c r="G72" i="41"/>
  <c r="O72" i="41"/>
  <c r="W72" i="41"/>
  <c r="F72" i="42"/>
  <c r="N72" i="42"/>
  <c r="V72" i="42"/>
  <c r="E72" i="43"/>
  <c r="M72" i="43"/>
  <c r="U72" i="43"/>
  <c r="C60" i="45"/>
  <c r="K60" i="45"/>
  <c r="S60" i="45"/>
  <c r="D60" i="46"/>
  <c r="L60" i="46"/>
  <c r="T60" i="46"/>
  <c r="E60" i="47"/>
  <c r="M60" i="47"/>
  <c r="U60" i="47"/>
  <c r="D80" i="49"/>
  <c r="L80" i="49"/>
  <c r="T80" i="49"/>
  <c r="D83" i="49"/>
  <c r="L83" i="49"/>
  <c r="T83" i="49"/>
  <c r="D87" i="49"/>
  <c r="L87" i="49"/>
  <c r="T87" i="49"/>
  <c r="C80" i="50"/>
  <c r="K80" i="50"/>
  <c r="S80" i="50"/>
  <c r="C83" i="50"/>
  <c r="K83" i="50"/>
  <c r="S83" i="50"/>
  <c r="C87" i="50"/>
  <c r="K87" i="50"/>
  <c r="S87" i="50"/>
  <c r="B80" i="51"/>
  <c r="J80" i="51"/>
  <c r="R80" i="51"/>
  <c r="B83" i="51"/>
  <c r="J83" i="51"/>
  <c r="R83" i="51"/>
  <c r="B87" i="51"/>
  <c r="J87" i="51"/>
  <c r="R87" i="51"/>
  <c r="T60" i="45"/>
  <c r="E60" i="46"/>
  <c r="M60" i="46"/>
  <c r="U60" i="46"/>
  <c r="F60" i="47"/>
  <c r="N60" i="47"/>
  <c r="V60" i="47"/>
  <c r="E80" i="49"/>
  <c r="M80" i="49"/>
  <c r="U80" i="49"/>
  <c r="E83" i="49"/>
  <c r="M83" i="49"/>
  <c r="U83" i="49"/>
  <c r="E87" i="49"/>
  <c r="M87" i="49"/>
  <c r="U87" i="49"/>
  <c r="D80" i="50"/>
  <c r="L80" i="50"/>
  <c r="T80" i="50"/>
  <c r="D83" i="50"/>
  <c r="L83" i="50"/>
  <c r="T83" i="50"/>
  <c r="D87" i="50"/>
  <c r="L87" i="50"/>
  <c r="T87" i="50"/>
  <c r="C80" i="51"/>
  <c r="K80" i="51"/>
  <c r="S80" i="51"/>
  <c r="C83" i="51"/>
  <c r="K83" i="51"/>
  <c r="S83" i="51"/>
  <c r="C87" i="51"/>
  <c r="K87" i="51"/>
  <c r="S87" i="51"/>
  <c r="E60" i="45"/>
  <c r="M60" i="45"/>
  <c r="U60" i="45"/>
  <c r="F60" i="46"/>
  <c r="N60" i="46"/>
  <c r="V60" i="46"/>
  <c r="G60" i="47"/>
  <c r="O60" i="47"/>
  <c r="W60" i="47"/>
  <c r="F80" i="49"/>
  <c r="N80" i="49"/>
  <c r="V80" i="49"/>
  <c r="F83" i="49"/>
  <c r="N83" i="49"/>
  <c r="V83" i="49"/>
  <c r="F87" i="49"/>
  <c r="N87" i="49"/>
  <c r="V87" i="49"/>
  <c r="E80" i="50"/>
  <c r="M80" i="50"/>
  <c r="U80" i="50"/>
  <c r="E83" i="50"/>
  <c r="M83" i="50"/>
  <c r="U83" i="50"/>
  <c r="E87" i="50"/>
  <c r="M87" i="50"/>
  <c r="U87" i="50"/>
  <c r="D80" i="51"/>
  <c r="L80" i="51"/>
  <c r="T80" i="51"/>
  <c r="D83" i="51"/>
  <c r="L83" i="51"/>
  <c r="T83" i="51"/>
  <c r="D87" i="51"/>
  <c r="L87" i="51"/>
  <c r="T87" i="51"/>
  <c r="F60" i="45"/>
  <c r="N60" i="45"/>
  <c r="V60" i="45"/>
  <c r="G60" i="46"/>
  <c r="O60" i="46"/>
  <c r="W60" i="46"/>
  <c r="H60" i="47"/>
  <c r="P60" i="47"/>
  <c r="X60" i="47"/>
  <c r="G80" i="49"/>
  <c r="O80" i="49"/>
  <c r="W80" i="49"/>
  <c r="G83" i="49"/>
  <c r="O83" i="49"/>
  <c r="W83" i="49"/>
  <c r="G87" i="49"/>
  <c r="O87" i="49"/>
  <c r="W87" i="49"/>
  <c r="F80" i="50"/>
  <c r="N80" i="50"/>
  <c r="V80" i="50"/>
  <c r="F83" i="50"/>
  <c r="N83" i="50"/>
  <c r="V83" i="50"/>
  <c r="F87" i="50"/>
  <c r="N87" i="50"/>
  <c r="V87" i="50"/>
  <c r="E80" i="51"/>
  <c r="M80" i="51"/>
  <c r="U80" i="51"/>
  <c r="E83" i="51"/>
  <c r="M83" i="51"/>
  <c r="U83" i="51"/>
  <c r="E87" i="51"/>
  <c r="M87" i="51"/>
  <c r="U87" i="51"/>
  <c r="G60" i="45"/>
  <c r="O60" i="45"/>
  <c r="W60" i="45"/>
  <c r="H60" i="46"/>
  <c r="P60" i="46"/>
  <c r="X60" i="46"/>
  <c r="I60" i="47"/>
  <c r="Q60" i="47"/>
  <c r="Y60" i="47"/>
  <c r="H80" i="49"/>
  <c r="P80" i="49"/>
  <c r="X80" i="49"/>
  <c r="H83" i="49"/>
  <c r="P83" i="49"/>
  <c r="X83" i="49"/>
  <c r="H87" i="49"/>
  <c r="P87" i="49"/>
  <c r="X87" i="49"/>
  <c r="G80" i="50"/>
  <c r="O80" i="50"/>
  <c r="W80" i="50"/>
  <c r="G83" i="50"/>
  <c r="O83" i="50"/>
  <c r="W83" i="50"/>
  <c r="G87" i="50"/>
  <c r="O87" i="50"/>
  <c r="W87" i="50"/>
  <c r="F80" i="51"/>
  <c r="N80" i="51"/>
  <c r="V80" i="51"/>
  <c r="F83" i="51"/>
  <c r="N83" i="51"/>
  <c r="V83" i="51"/>
  <c r="F87" i="51"/>
  <c r="N87" i="51"/>
  <c r="V87" i="51"/>
  <c r="H60" i="45"/>
  <c r="P60" i="45"/>
  <c r="X60" i="45"/>
  <c r="I60" i="46"/>
  <c r="Q60" i="46"/>
  <c r="Y60" i="46"/>
  <c r="B60" i="47"/>
  <c r="J60" i="47"/>
  <c r="R60" i="47"/>
  <c r="I80" i="49"/>
  <c r="Q80" i="49"/>
  <c r="Y80" i="49"/>
  <c r="I83" i="49"/>
  <c r="Q83" i="49"/>
  <c r="Y83" i="49"/>
  <c r="I87" i="49"/>
  <c r="Q87" i="49"/>
  <c r="Y87" i="49"/>
  <c r="H80" i="50"/>
  <c r="P80" i="50"/>
  <c r="X80" i="50"/>
  <c r="H83" i="50"/>
  <c r="P83" i="50"/>
  <c r="X83" i="50"/>
  <c r="H87" i="50"/>
  <c r="P87" i="50"/>
  <c r="X87" i="50"/>
  <c r="G80" i="51"/>
  <c r="O80" i="51"/>
  <c r="W80" i="51"/>
  <c r="G83" i="51"/>
  <c r="O83" i="51"/>
  <c r="W83" i="51"/>
  <c r="G87" i="51"/>
  <c r="O87" i="51"/>
  <c r="W87" i="51"/>
  <c r="I60" i="45"/>
  <c r="Q60" i="45"/>
  <c r="Y60" i="45"/>
  <c r="B60" i="46"/>
  <c r="J60" i="46"/>
  <c r="R60" i="46"/>
  <c r="C60" i="47"/>
  <c r="K60" i="47"/>
  <c r="S60" i="47"/>
  <c r="B80" i="49"/>
  <c r="J80" i="49"/>
  <c r="R80" i="49"/>
  <c r="B83" i="49"/>
  <c r="J83" i="49"/>
  <c r="R83" i="49"/>
  <c r="B87" i="49"/>
  <c r="J87" i="49"/>
  <c r="R87" i="49"/>
  <c r="I80" i="50"/>
  <c r="Q80" i="50"/>
  <c r="Y80" i="50"/>
  <c r="I83" i="50"/>
  <c r="Q83" i="50"/>
  <c r="Y83" i="50"/>
  <c r="I87" i="50"/>
  <c r="Q87" i="50"/>
  <c r="Y87" i="50"/>
  <c r="H80" i="51"/>
  <c r="P80" i="51"/>
  <c r="X80" i="51"/>
  <c r="H83" i="51"/>
  <c r="P83" i="51"/>
  <c r="X83" i="51"/>
  <c r="H87" i="51"/>
  <c r="P87" i="51"/>
  <c r="X87" i="51"/>
  <c r="B60" i="45"/>
  <c r="J60" i="45"/>
  <c r="R60" i="45"/>
  <c r="C60" i="46"/>
  <c r="K60" i="46"/>
  <c r="S60" i="46"/>
  <c r="D60" i="47"/>
  <c r="L60" i="47"/>
  <c r="T60" i="47"/>
  <c r="C80" i="49"/>
  <c r="K80" i="49"/>
  <c r="S80" i="49"/>
  <c r="C83" i="49"/>
  <c r="K83" i="49"/>
  <c r="S83" i="49"/>
  <c r="C87" i="49"/>
  <c r="K87" i="49"/>
  <c r="S87" i="49"/>
  <c r="B80" i="50"/>
  <c r="J80" i="50"/>
  <c r="R80" i="50"/>
  <c r="B83" i="50"/>
  <c r="J83" i="50"/>
  <c r="R83" i="50"/>
  <c r="B87" i="50"/>
  <c r="J87" i="50"/>
  <c r="R87" i="50"/>
  <c r="I80" i="51"/>
  <c r="Q80" i="51"/>
  <c r="Y80" i="51"/>
  <c r="I83" i="51"/>
  <c r="Q83" i="51"/>
  <c r="Y83" i="51"/>
  <c r="I87" i="51"/>
  <c r="Q87" i="51"/>
  <c r="Y87" i="51"/>
  <c r="D72" i="37" l="1"/>
  <c r="L72" i="37"/>
  <c r="T72" i="37"/>
  <c r="C72" i="33"/>
  <c r="N72" i="33"/>
  <c r="F72" i="33"/>
  <c r="B72" i="33"/>
  <c r="R72" i="33"/>
  <c r="J72" i="33"/>
  <c r="P113" i="29"/>
  <c r="M113" i="29"/>
  <c r="F74" i="24"/>
  <c r="F171" i="4" s="1"/>
  <c r="D74" i="24"/>
  <c r="D171" i="4" s="1"/>
  <c r="C74" i="24"/>
  <c r="C171" i="4" s="1"/>
  <c r="B74" i="24"/>
  <c r="B171" i="4" s="1"/>
  <c r="T74" i="24"/>
  <c r="T171" i="4" s="1"/>
  <c r="L74" i="24"/>
  <c r="L171" i="4" s="1"/>
  <c r="L69" i="4"/>
  <c r="L142" i="4" s="1"/>
  <c r="Y74" i="24"/>
  <c r="Y171" i="4" s="1"/>
  <c r="Y69" i="4"/>
  <c r="Y142" i="4" s="1"/>
  <c r="S74" i="24"/>
  <c r="S171" i="4" s="1"/>
  <c r="S69" i="4"/>
  <c r="S142" i="4" s="1"/>
  <c r="H74" i="24"/>
  <c r="H171" i="4" s="1"/>
  <c r="H69" i="4"/>
  <c r="H142" i="4" s="1"/>
  <c r="R74" i="24"/>
  <c r="R171" i="4" s="1"/>
  <c r="R69" i="4"/>
  <c r="R142" i="4" s="1"/>
  <c r="K74" i="24"/>
  <c r="K171" i="4" s="1"/>
  <c r="K69" i="4"/>
  <c r="K142" i="4" s="1"/>
  <c r="V74" i="24"/>
  <c r="V171" i="4" s="1"/>
  <c r="V69" i="4"/>
  <c r="V142" i="4" s="1"/>
  <c r="E74" i="24"/>
  <c r="E171" i="4" s="1"/>
  <c r="E69" i="4"/>
  <c r="E142" i="4" s="1"/>
  <c r="Q74" i="24"/>
  <c r="Q171" i="4" s="1"/>
  <c r="Q69" i="4"/>
  <c r="Q142" i="4" s="1"/>
  <c r="J74" i="24"/>
  <c r="J171" i="4" s="1"/>
  <c r="J69" i="4"/>
  <c r="J142" i="4" s="1"/>
  <c r="P74" i="24"/>
  <c r="P171" i="4" s="1"/>
  <c r="P69" i="4"/>
  <c r="P142" i="4" s="1"/>
  <c r="O74" i="24"/>
  <c r="O171" i="4" s="1"/>
  <c r="O69" i="4"/>
  <c r="O142" i="4" s="1"/>
  <c r="N69" i="4"/>
  <c r="N142" i="4" s="1"/>
  <c r="N74" i="24"/>
  <c r="N171" i="4" s="1"/>
  <c r="M74" i="24"/>
  <c r="M171" i="4" s="1"/>
  <c r="M69" i="4"/>
  <c r="M142" i="4" s="1"/>
  <c r="I74" i="24"/>
  <c r="I171" i="4" s="1"/>
  <c r="I69" i="4"/>
  <c r="I142" i="4" s="1"/>
  <c r="Y179" i="23"/>
  <c r="Y62" i="20"/>
  <c r="W144" i="23"/>
  <c r="W132" i="23" s="1"/>
  <c r="W60" i="20"/>
  <c r="H60" i="20"/>
  <c r="H144" i="23"/>
  <c r="H143" i="23"/>
  <c r="H140" i="23"/>
  <c r="H137" i="23"/>
  <c r="H139" i="23"/>
  <c r="H57" i="20"/>
  <c r="H56" i="20" s="1"/>
  <c r="E171" i="23"/>
  <c r="E163" i="23"/>
  <c r="E61" i="20"/>
  <c r="M146" i="23"/>
  <c r="V144" i="23"/>
  <c r="V132" i="23" s="1"/>
  <c r="V57" i="20"/>
  <c r="V56" i="20" s="1"/>
  <c r="V60" i="20"/>
  <c r="S113" i="4"/>
  <c r="S59" i="20"/>
  <c r="U144" i="23"/>
  <c r="U60" i="20"/>
  <c r="X165" i="23"/>
  <c r="M194" i="23"/>
  <c r="R113" i="4"/>
  <c r="X176" i="23"/>
  <c r="X170" i="23"/>
  <c r="X62" i="20"/>
  <c r="X172" i="23"/>
  <c r="X161" i="23"/>
  <c r="X163" i="23"/>
  <c r="X158" i="23"/>
  <c r="X160" i="23"/>
  <c r="X155" i="23"/>
  <c r="X154" i="23"/>
  <c r="X151" i="23"/>
  <c r="X146" i="23" s="1"/>
  <c r="X61" i="20"/>
  <c r="F59" i="20"/>
  <c r="F112" i="4" s="1"/>
  <c r="F113" i="4"/>
  <c r="T144" i="23"/>
  <c r="T132" i="23" s="1"/>
  <c r="T60" i="20"/>
  <c r="G144" i="23"/>
  <c r="G60" i="20"/>
  <c r="S61" i="20"/>
  <c r="S57" i="20"/>
  <c r="S56" i="20" s="1"/>
  <c r="I163" i="23"/>
  <c r="I146" i="23" s="1"/>
  <c r="I61" i="20"/>
  <c r="X157" i="23"/>
  <c r="N59" i="20"/>
  <c r="N112" i="4" s="1"/>
  <c r="N113" i="4"/>
  <c r="B77" i="20"/>
  <c r="B168" i="4" s="1"/>
  <c r="B79" i="20"/>
  <c r="B170" i="4" s="1"/>
  <c r="L175" i="23"/>
  <c r="K165" i="23"/>
  <c r="E144" i="23"/>
  <c r="E60" i="20"/>
  <c r="P132" i="23"/>
  <c r="X153" i="23"/>
  <c r="D175" i="23"/>
  <c r="L157" i="23"/>
  <c r="C176" i="23"/>
  <c r="C62" i="20"/>
  <c r="F77" i="20"/>
  <c r="F168" i="4" s="1"/>
  <c r="R61" i="20"/>
  <c r="R57" i="20"/>
  <c r="R56" i="20" s="1"/>
  <c r="P79" i="20"/>
  <c r="P170" i="4" s="1"/>
  <c r="E160" i="23"/>
  <c r="H61" i="20"/>
  <c r="H161" i="23"/>
  <c r="H163" i="23"/>
  <c r="H158" i="23"/>
  <c r="H160" i="23"/>
  <c r="H155" i="23"/>
  <c r="H154" i="23"/>
  <c r="H151" i="23"/>
  <c r="H146" i="23" s="1"/>
  <c r="I79" i="20"/>
  <c r="I170" i="4" s="1"/>
  <c r="I60" i="20"/>
  <c r="I57" i="20"/>
  <c r="I56" i="20" s="1"/>
  <c r="C153" i="23"/>
  <c r="T194" i="23"/>
  <c r="H141" i="23"/>
  <c r="P59" i="20"/>
  <c r="P113" i="4"/>
  <c r="K59" i="20"/>
  <c r="K112" i="4" s="1"/>
  <c r="V141" i="23"/>
  <c r="W78" i="20"/>
  <c r="W169" i="4" s="1"/>
  <c r="G163" i="23"/>
  <c r="G61" i="20"/>
  <c r="Q59" i="20"/>
  <c r="Q112" i="4" s="1"/>
  <c r="S77" i="20"/>
  <c r="S168" i="4" s="1"/>
  <c r="X144" i="23"/>
  <c r="X143" i="23"/>
  <c r="X57" i="20"/>
  <c r="X56" i="20" s="1"/>
  <c r="X140" i="23"/>
  <c r="X60" i="20"/>
  <c r="X137" i="23"/>
  <c r="X139" i="23"/>
  <c r="H165" i="23"/>
  <c r="M144" i="23"/>
  <c r="M132" i="23" s="1"/>
  <c r="M60" i="20"/>
  <c r="X171" i="23"/>
  <c r="Y59" i="20"/>
  <c r="Y112" i="4" s="1"/>
  <c r="Y113" i="4"/>
  <c r="V78" i="20"/>
  <c r="V169" i="4" s="1"/>
  <c r="Y57" i="20"/>
  <c r="Y56" i="20" s="1"/>
  <c r="N76" i="20"/>
  <c r="N167" i="4" s="1"/>
  <c r="V65" i="4"/>
  <c r="V138" i="4" s="1"/>
  <c r="K65" i="4"/>
  <c r="K138" i="4" s="1"/>
  <c r="W194" i="21"/>
  <c r="F65" i="4"/>
  <c r="F138" i="4" s="1"/>
  <c r="R205" i="23"/>
  <c r="F194" i="21"/>
  <c r="Y65" i="4"/>
  <c r="Y138" i="4" s="1"/>
  <c r="U194" i="23"/>
  <c r="X65" i="4"/>
  <c r="X138" i="4" s="1"/>
  <c r="V194" i="23"/>
  <c r="F194" i="23"/>
  <c r="H65" i="4"/>
  <c r="H138" i="4" s="1"/>
  <c r="I178" i="19"/>
  <c r="V178" i="19"/>
  <c r="T190" i="19"/>
  <c r="T160" i="19"/>
  <c r="P160" i="19"/>
  <c r="M79" i="16"/>
  <c r="M108" i="4" s="1"/>
  <c r="M109" i="4"/>
  <c r="E81" i="16"/>
  <c r="E77" i="16"/>
  <c r="E76" i="16" s="1"/>
  <c r="C79" i="16"/>
  <c r="C108" i="4" s="1"/>
  <c r="C110" i="4"/>
  <c r="S77" i="16"/>
  <c r="S76" i="16" s="1"/>
  <c r="S81" i="16"/>
  <c r="D184" i="19"/>
  <c r="E109" i="4"/>
  <c r="E79" i="16"/>
  <c r="E108" i="4" s="1"/>
  <c r="S160" i="19"/>
  <c r="C77" i="16"/>
  <c r="C76" i="16" s="1"/>
  <c r="Q77" i="16"/>
  <c r="Q76" i="16" s="1"/>
  <c r="Q81" i="16"/>
  <c r="B79" i="16"/>
  <c r="B108" i="4" s="1"/>
  <c r="B109" i="4"/>
  <c r="E160" i="19"/>
  <c r="H160" i="19"/>
  <c r="L101" i="16"/>
  <c r="L164" i="4" s="1"/>
  <c r="O160" i="19"/>
  <c r="W167" i="18"/>
  <c r="W166" i="18"/>
  <c r="W175" i="18"/>
  <c r="W217" i="18"/>
  <c r="W165" i="18"/>
  <c r="Q168" i="18"/>
  <c r="Q169" i="18"/>
  <c r="W173" i="18"/>
  <c r="Q171" i="18"/>
  <c r="Q174" i="18"/>
  <c r="R95" i="16"/>
  <c r="W164" i="18"/>
  <c r="W163" i="18"/>
  <c r="W172" i="18"/>
  <c r="Q167" i="18"/>
  <c r="W162" i="18"/>
  <c r="Q164" i="18"/>
  <c r="Q166" i="18"/>
  <c r="W171" i="18"/>
  <c r="Q97" i="16"/>
  <c r="Q95" i="16" s="1"/>
  <c r="W161" i="18"/>
  <c r="W160" i="18" s="1"/>
  <c r="Q161" i="18"/>
  <c r="W170" i="18"/>
  <c r="M217" i="18"/>
  <c r="Q173" i="18"/>
  <c r="Q170" i="18"/>
  <c r="Q175" i="18"/>
  <c r="W169" i="18"/>
  <c r="J171" i="17"/>
  <c r="T166" i="18"/>
  <c r="S240" i="17"/>
  <c r="J217" i="19"/>
  <c r="T160" i="17"/>
  <c r="E91" i="16"/>
  <c r="D166" i="18"/>
  <c r="M163" i="17"/>
  <c r="M53" i="16"/>
  <c r="S160" i="18"/>
  <c r="K170" i="17"/>
  <c r="K160" i="17" s="1"/>
  <c r="K53" i="16"/>
  <c r="I160" i="18"/>
  <c r="M162" i="17"/>
  <c r="E52" i="16"/>
  <c r="Y168" i="18"/>
  <c r="Y167" i="18"/>
  <c r="Y175" i="18"/>
  <c r="Y97" i="16"/>
  <c r="Y95" i="16" s="1"/>
  <c r="Y165" i="18"/>
  <c r="Y174" i="18"/>
  <c r="Y164" i="18"/>
  <c r="Y173" i="18"/>
  <c r="Y163" i="18"/>
  <c r="Y172" i="18"/>
  <c r="Y162" i="18"/>
  <c r="Y171" i="18"/>
  <c r="Y161" i="18"/>
  <c r="Y170" i="18"/>
  <c r="Y169" i="18"/>
  <c r="W101" i="16"/>
  <c r="W164" i="4" s="1"/>
  <c r="W62" i="4"/>
  <c r="W135" i="4" s="1"/>
  <c r="E101" i="16"/>
  <c r="E164" i="4" s="1"/>
  <c r="I240" i="17"/>
  <c r="E240" i="17"/>
  <c r="M165" i="17"/>
  <c r="M161" i="17"/>
  <c r="H174" i="17"/>
  <c r="H160" i="17" s="1"/>
  <c r="H53" i="16"/>
  <c r="X169" i="17"/>
  <c r="X53" i="16"/>
  <c r="M172" i="17"/>
  <c r="M170" i="17"/>
  <c r="X240" i="17"/>
  <c r="V52" i="16"/>
  <c r="V61" i="4" s="1"/>
  <c r="V134" i="4" s="1"/>
  <c r="V62" i="4"/>
  <c r="V135" i="4" s="1"/>
  <c r="Y229" i="17"/>
  <c r="M173" i="17"/>
  <c r="M160" i="17" s="1"/>
  <c r="F52" i="16"/>
  <c r="F61" i="4" s="1"/>
  <c r="F134" i="4" s="1"/>
  <c r="F62" i="4"/>
  <c r="F135" i="4" s="1"/>
  <c r="Y166" i="18"/>
  <c r="G172" i="17"/>
  <c r="G53" i="16"/>
  <c r="G162" i="17"/>
  <c r="G161" i="17"/>
  <c r="G160" i="17" s="1"/>
  <c r="R240" i="17"/>
  <c r="C100" i="16"/>
  <c r="C163" i="4" s="1"/>
  <c r="C61" i="4"/>
  <c r="C134" i="4" s="1"/>
  <c r="S61" i="4"/>
  <c r="S134" i="4" s="1"/>
  <c r="X233" i="15"/>
  <c r="X76" i="12"/>
  <c r="P99" i="12"/>
  <c r="P160" i="4" s="1"/>
  <c r="N75" i="12"/>
  <c r="N104" i="4" s="1"/>
  <c r="N105" i="4"/>
  <c r="G185" i="15"/>
  <c r="Q204" i="15"/>
  <c r="U171" i="15"/>
  <c r="C204" i="15"/>
  <c r="N98" i="12"/>
  <c r="N159" i="4" s="1"/>
  <c r="M99" i="12"/>
  <c r="M160" i="4" s="1"/>
  <c r="L204" i="15"/>
  <c r="I105" i="4"/>
  <c r="I75" i="12"/>
  <c r="E75" i="12"/>
  <c r="E105" i="4"/>
  <c r="R204" i="15"/>
  <c r="V99" i="12"/>
  <c r="V160" i="4" s="1"/>
  <c r="D101" i="12"/>
  <c r="D162" i="4" s="1"/>
  <c r="G233" i="15"/>
  <c r="G76" i="12"/>
  <c r="D105" i="4"/>
  <c r="D75" i="12"/>
  <c r="T75" i="12"/>
  <c r="T105" i="4"/>
  <c r="W75" i="12"/>
  <c r="W104" i="4" s="1"/>
  <c r="W105" i="4"/>
  <c r="G178" i="15"/>
  <c r="E99" i="12"/>
  <c r="E160" i="4" s="1"/>
  <c r="U75" i="12"/>
  <c r="U104" i="4" s="1"/>
  <c r="U105" i="4"/>
  <c r="O171" i="15"/>
  <c r="Q75" i="12"/>
  <c r="Q105" i="4"/>
  <c r="G176" i="15"/>
  <c r="R101" i="12"/>
  <c r="R162" i="4" s="1"/>
  <c r="V171" i="15"/>
  <c r="D204" i="15"/>
  <c r="Y204" i="15"/>
  <c r="H171" i="15"/>
  <c r="P75" i="12"/>
  <c r="P104" i="4" s="1"/>
  <c r="T204" i="15"/>
  <c r="I99" i="12"/>
  <c r="I160" i="4" s="1"/>
  <c r="F75" i="12"/>
  <c r="F104" i="4" s="1"/>
  <c r="F105" i="4"/>
  <c r="O75" i="12"/>
  <c r="O105" i="4"/>
  <c r="S63" i="12"/>
  <c r="S55" i="4" s="1"/>
  <c r="M57" i="4"/>
  <c r="M132" i="4" s="1"/>
  <c r="N63" i="12"/>
  <c r="N55" i="4" s="1"/>
  <c r="N130" i="4" s="1"/>
  <c r="I86" i="12"/>
  <c r="M98" i="12"/>
  <c r="M159" i="4" s="1"/>
  <c r="N86" i="12"/>
  <c r="O53" i="7"/>
  <c r="O52" i="7"/>
  <c r="O54" i="7"/>
  <c r="I55" i="4"/>
  <c r="F63" i="12"/>
  <c r="F55" i="4" s="1"/>
  <c r="F130" i="4" s="1"/>
  <c r="F57" i="4"/>
  <c r="F132" i="4" s="1"/>
  <c r="U98" i="12"/>
  <c r="U159" i="4" s="1"/>
  <c r="U57" i="4"/>
  <c r="U132" i="4" s="1"/>
  <c r="U63" i="12"/>
  <c r="U55" i="4" s="1"/>
  <c r="U130" i="4" s="1"/>
  <c r="T55" i="4"/>
  <c r="T130" i="4" s="1"/>
  <c r="B5" i="4"/>
  <c r="B3" i="4"/>
  <c r="B128" i="4" s="1"/>
  <c r="K3" i="4"/>
  <c r="K128" i="4" s="1"/>
  <c r="R5" i="4"/>
  <c r="R130" i="4" s="1"/>
  <c r="R3" i="4"/>
  <c r="R128" i="4" s="1"/>
  <c r="L104" i="4"/>
  <c r="L73" i="12"/>
  <c r="L102" i="4" s="1"/>
  <c r="J129" i="4"/>
  <c r="I98" i="12"/>
  <c r="I159" i="4" s="1"/>
  <c r="I57" i="4"/>
  <c r="I132" i="4" s="1"/>
  <c r="Y96" i="12"/>
  <c r="Y157" i="4" s="1"/>
  <c r="Y55" i="4"/>
  <c r="W63" i="12"/>
  <c r="W55" i="4" s="1"/>
  <c r="W130" i="4" s="1"/>
  <c r="W57" i="4"/>
  <c r="W132" i="4" s="1"/>
  <c r="T98" i="12"/>
  <c r="T159" i="4" s="1"/>
  <c r="T57" i="4"/>
  <c r="T132" i="4" s="1"/>
  <c r="F86" i="12"/>
  <c r="L55" i="4"/>
  <c r="L130" i="4" s="1"/>
  <c r="P57" i="4"/>
  <c r="P132" i="4" s="1"/>
  <c r="P63" i="12"/>
  <c r="P55" i="4" s="1"/>
  <c r="P130" i="4" s="1"/>
  <c r="S5" i="4"/>
  <c r="S3" i="4"/>
  <c r="S128" i="4" s="1"/>
  <c r="H98" i="12"/>
  <c r="H159" i="4" s="1"/>
  <c r="H57" i="4"/>
  <c r="H132" i="4" s="1"/>
  <c r="U86" i="12"/>
  <c r="H63" i="12"/>
  <c r="H55" i="4" s="1"/>
  <c r="H130" i="4" s="1"/>
  <c r="Q98" i="12"/>
  <c r="Q159" i="4" s="1"/>
  <c r="Q57" i="4"/>
  <c r="Q132" i="4" s="1"/>
  <c r="Q63" i="12"/>
  <c r="D63" i="12"/>
  <c r="D57" i="4"/>
  <c r="D132" i="4" s="1"/>
  <c r="O55" i="7"/>
  <c r="T54" i="7"/>
  <c r="P86" i="12"/>
  <c r="V98" i="12"/>
  <c r="V159" i="4" s="1"/>
  <c r="V57" i="4"/>
  <c r="V132" i="4" s="1"/>
  <c r="H86" i="12"/>
  <c r="B130" i="4"/>
  <c r="S130" i="4"/>
  <c r="T86" i="12"/>
  <c r="E52" i="7"/>
  <c r="E53" i="7"/>
  <c r="P52" i="7"/>
  <c r="F117" i="11"/>
  <c r="P53" i="7"/>
  <c r="S67" i="8"/>
  <c r="S156" i="4" s="1"/>
  <c r="D147" i="11"/>
  <c r="D56" i="8"/>
  <c r="D123" i="11"/>
  <c r="D132" i="11"/>
  <c r="B117" i="11"/>
  <c r="V115" i="11"/>
  <c r="V52" i="8"/>
  <c r="V51" i="8" s="1"/>
  <c r="V55" i="8"/>
  <c r="S54" i="8"/>
  <c r="S99" i="4" s="1"/>
  <c r="I117" i="11"/>
  <c r="T115" i="11"/>
  <c r="T52" i="8"/>
  <c r="T51" i="8" s="1"/>
  <c r="T55" i="8"/>
  <c r="D52" i="8"/>
  <c r="D51" i="8" s="1"/>
  <c r="Q54" i="8"/>
  <c r="Q99" i="4" s="1"/>
  <c r="Q100" i="4"/>
  <c r="V52" i="7"/>
  <c r="S117" i="11"/>
  <c r="I100" i="11"/>
  <c r="D128" i="11"/>
  <c r="Q117" i="11"/>
  <c r="D122" i="11"/>
  <c r="Q67" i="8"/>
  <c r="Q156" i="4" s="1"/>
  <c r="E66" i="8"/>
  <c r="E155" i="4" s="1"/>
  <c r="T111" i="11"/>
  <c r="T113" i="11"/>
  <c r="T136" i="11"/>
  <c r="P54" i="7"/>
  <c r="V67" i="8"/>
  <c r="V156" i="4" s="1"/>
  <c r="Y100" i="11"/>
  <c r="P67" i="8"/>
  <c r="P156" i="4" s="1"/>
  <c r="I101" i="4"/>
  <c r="D125" i="11"/>
  <c r="T112" i="11"/>
  <c r="D130" i="11"/>
  <c r="Y54" i="8"/>
  <c r="Y99" i="4" s="1"/>
  <c r="Y98" i="4" s="1"/>
  <c r="N136" i="11"/>
  <c r="N52" i="8"/>
  <c r="N51" i="8" s="1"/>
  <c r="N55" i="8"/>
  <c r="U54" i="8"/>
  <c r="U99" i="4" s="1"/>
  <c r="U100" i="4"/>
  <c r="K66" i="8"/>
  <c r="K155" i="4" s="1"/>
  <c r="P117" i="11"/>
  <c r="T109" i="11"/>
  <c r="T100" i="11" s="1"/>
  <c r="I54" i="7"/>
  <c r="U67" i="8"/>
  <c r="U156" i="4" s="1"/>
  <c r="X147" i="11"/>
  <c r="X56" i="8"/>
  <c r="J66" i="8"/>
  <c r="J155" i="4" s="1"/>
  <c r="H67" i="8"/>
  <c r="H156" i="4" s="1"/>
  <c r="M136" i="11"/>
  <c r="M52" i="8"/>
  <c r="M51" i="8" s="1"/>
  <c r="M55" i="8"/>
  <c r="V113" i="11"/>
  <c r="U100" i="11"/>
  <c r="W52" i="7"/>
  <c r="T108" i="11"/>
  <c r="V55" i="7"/>
  <c r="R59" i="8"/>
  <c r="J59" i="8"/>
  <c r="S52" i="4"/>
  <c r="U54" i="7"/>
  <c r="K65" i="8"/>
  <c r="K154" i="4" s="1"/>
  <c r="K52" i="4"/>
  <c r="O129" i="4"/>
  <c r="Y65" i="8"/>
  <c r="Y154" i="4" s="1"/>
  <c r="Y59" i="8"/>
  <c r="Y52" i="4"/>
  <c r="Y129" i="4" s="1"/>
  <c r="F65" i="8"/>
  <c r="F154" i="4" s="1"/>
  <c r="F52" i="4"/>
  <c r="P129" i="4"/>
  <c r="D52" i="4"/>
  <c r="V52" i="4"/>
  <c r="I59" i="8"/>
  <c r="I52" i="4"/>
  <c r="I129" i="4" s="1"/>
  <c r="O59" i="8"/>
  <c r="K54" i="7"/>
  <c r="N52" i="4"/>
  <c r="K52" i="7"/>
  <c r="H129" i="4"/>
  <c r="Q59" i="8"/>
  <c r="Q52" i="4"/>
  <c r="Q129" i="4" s="1"/>
  <c r="V59" i="8"/>
  <c r="U52" i="4"/>
  <c r="F55" i="7"/>
  <c r="B55" i="7"/>
  <c r="G129" i="4"/>
  <c r="F59" i="8"/>
  <c r="X52" i="7"/>
  <c r="M52" i="4"/>
  <c r="S59" i="8"/>
  <c r="K59" i="8"/>
  <c r="E65" i="8"/>
  <c r="E154" i="4" s="1"/>
  <c r="E52" i="4"/>
  <c r="T52" i="4"/>
  <c r="P59" i="8"/>
  <c r="W129" i="4"/>
  <c r="L65" i="8"/>
  <c r="L154" i="4" s="1"/>
  <c r="L52" i="4"/>
  <c r="H59" i="8"/>
  <c r="E55" i="7"/>
  <c r="C65" i="8"/>
  <c r="C154" i="4" s="1"/>
  <c r="C52" i="4"/>
  <c r="M54" i="7"/>
  <c r="M53" i="7"/>
  <c r="U55" i="7"/>
  <c r="M52" i="7"/>
  <c r="G52" i="7"/>
  <c r="C54" i="7"/>
  <c r="U53" i="7"/>
  <c r="F54" i="7"/>
  <c r="R53" i="7"/>
  <c r="B53" i="7"/>
  <c r="V53" i="7"/>
  <c r="K53" i="7"/>
  <c r="R52" i="7"/>
  <c r="E54" i="7"/>
  <c r="D41" i="6"/>
  <c r="F46" i="6"/>
  <c r="F41" i="6" s="1"/>
  <c r="D52" i="7"/>
  <c r="S54" i="7"/>
  <c r="M27" i="5"/>
  <c r="O44" i="6"/>
  <c r="D54" i="7"/>
  <c r="P48" i="6"/>
  <c r="D27" i="5"/>
  <c r="D5" i="5" s="1"/>
  <c r="L47" i="6"/>
  <c r="G41" i="6"/>
  <c r="K45" i="5"/>
  <c r="H47" i="5"/>
  <c r="K41" i="6"/>
  <c r="F43" i="6"/>
  <c r="B27" i="5"/>
  <c r="B5" i="5" s="1"/>
  <c r="B44" i="5" s="1"/>
  <c r="X46" i="5"/>
  <c r="M42" i="6"/>
  <c r="S53" i="7"/>
  <c r="W41" i="6"/>
  <c r="S52" i="7"/>
  <c r="P45" i="6"/>
  <c r="F27" i="5"/>
  <c r="L46" i="6"/>
  <c r="I46" i="6"/>
  <c r="K44" i="5"/>
  <c r="K41" i="5" s="1"/>
  <c r="H46" i="5"/>
  <c r="P42" i="6"/>
  <c r="L44" i="6"/>
  <c r="X48" i="6"/>
  <c r="X41" i="6" s="1"/>
  <c r="N54" i="7"/>
  <c r="X45" i="5"/>
  <c r="U44" i="5"/>
  <c r="S42" i="6"/>
  <c r="T27" i="5"/>
  <c r="N52" i="7"/>
  <c r="J52" i="7"/>
  <c r="O47" i="6"/>
  <c r="O41" i="6" s="1"/>
  <c r="P46" i="6"/>
  <c r="K43" i="5"/>
  <c r="H45" i="5"/>
  <c r="V42" i="6"/>
  <c r="V45" i="6"/>
  <c r="X44" i="5"/>
  <c r="P43" i="6"/>
  <c r="P44" i="6"/>
  <c r="X53" i="7"/>
  <c r="B42" i="6"/>
  <c r="W5" i="5"/>
  <c r="H44" i="5"/>
  <c r="C55" i="7"/>
  <c r="N27" i="5"/>
  <c r="N5" i="5" s="1"/>
  <c r="N48" i="5" s="1"/>
  <c r="H42" i="6"/>
  <c r="H41" i="6" s="1"/>
  <c r="M45" i="6"/>
  <c r="H55" i="7"/>
  <c r="E47" i="6"/>
  <c r="S48" i="6"/>
  <c r="S41" i="6" s="1"/>
  <c r="X43" i="5"/>
  <c r="V43" i="6"/>
  <c r="V41" i="6" s="1"/>
  <c r="S43" i="6"/>
  <c r="I44" i="6"/>
  <c r="X54" i="7"/>
  <c r="O42" i="6"/>
  <c r="J27" i="5"/>
  <c r="E43" i="6"/>
  <c r="L55" i="7"/>
  <c r="L52" i="7"/>
  <c r="O46" i="6"/>
  <c r="X42" i="5"/>
  <c r="S27" i="5"/>
  <c r="S5" i="5" s="1"/>
  <c r="I45" i="6"/>
  <c r="H52" i="7"/>
  <c r="L54" i="7"/>
  <c r="V46" i="6"/>
  <c r="Y43" i="6"/>
  <c r="T55" i="7"/>
  <c r="C27" i="5"/>
  <c r="E44" i="6"/>
  <c r="E41" i="6" s="1"/>
  <c r="H53" i="7"/>
  <c r="N46" i="6"/>
  <c r="N41" i="6" s="1"/>
  <c r="Y53" i="7"/>
  <c r="U42" i="6"/>
  <c r="V27" i="5"/>
  <c r="L27" i="5"/>
  <c r="R55" i="7"/>
  <c r="O45" i="6"/>
  <c r="Y42" i="6"/>
  <c r="K46" i="6"/>
  <c r="C52" i="7"/>
  <c r="D53" i="7"/>
  <c r="G55" i="7"/>
  <c r="Q5" i="5"/>
  <c r="L53" i="7"/>
  <c r="K44" i="6"/>
  <c r="J53" i="7"/>
  <c r="Q47" i="6"/>
  <c r="Y46" i="6"/>
  <c r="Y48" i="6"/>
  <c r="Y41" i="6" s="1"/>
  <c r="U48" i="6"/>
  <c r="E27" i="5"/>
  <c r="E5" i="5" s="1"/>
  <c r="F52" i="7"/>
  <c r="M47" i="6"/>
  <c r="U46" i="6"/>
  <c r="G54" i="7"/>
  <c r="Q41" i="6"/>
  <c r="M48" i="6"/>
  <c r="M41" i="6" s="1"/>
  <c r="I5" i="5"/>
  <c r="Y27" i="5"/>
  <c r="Y5" i="5" s="1"/>
  <c r="R27" i="5"/>
  <c r="T52" i="7"/>
  <c r="C41" i="6"/>
  <c r="I47" i="6"/>
  <c r="Q46" i="6"/>
  <c r="W53" i="7"/>
  <c r="I48" i="6"/>
  <c r="P27" i="5"/>
  <c r="P5" i="5" s="1"/>
  <c r="U45" i="6"/>
  <c r="Q45" i="6"/>
  <c r="H45" i="6"/>
  <c r="J54" i="7"/>
  <c r="M46" i="6"/>
  <c r="T41" i="6"/>
  <c r="U47" i="6"/>
  <c r="B54" i="7"/>
  <c r="M44" i="6"/>
  <c r="J55" i="7"/>
  <c r="L48" i="6"/>
  <c r="N53" i="7"/>
  <c r="G27" i="5"/>
  <c r="H54" i="7"/>
  <c r="P72" i="33"/>
  <c r="U146" i="23"/>
  <c r="I132" i="23"/>
  <c r="T163" i="23"/>
  <c r="T161" i="23"/>
  <c r="T158" i="23"/>
  <c r="T155" i="23"/>
  <c r="T154" i="23"/>
  <c r="T151" i="23"/>
  <c r="T57" i="20"/>
  <c r="T56" i="20" s="1"/>
  <c r="T61" i="20"/>
  <c r="V146" i="23"/>
  <c r="F146" i="23"/>
  <c r="O194" i="21"/>
  <c r="X229" i="19"/>
  <c r="X192" i="19"/>
  <c r="X191" i="19"/>
  <c r="X188" i="19"/>
  <c r="X187" i="19"/>
  <c r="X185" i="19"/>
  <c r="X183" i="19"/>
  <c r="X81" i="16"/>
  <c r="X77" i="16"/>
  <c r="X76" i="16" s="1"/>
  <c r="F217" i="19"/>
  <c r="F176" i="19"/>
  <c r="F173" i="19"/>
  <c r="F167" i="19"/>
  <c r="F168" i="19"/>
  <c r="F165" i="19"/>
  <c r="F169" i="19"/>
  <c r="F172" i="19"/>
  <c r="F80" i="16"/>
  <c r="F77" i="16"/>
  <c r="F76" i="16" s="1"/>
  <c r="N194" i="21"/>
  <c r="N178" i="19"/>
  <c r="B160" i="18"/>
  <c r="X184" i="19"/>
  <c r="S160" i="17"/>
  <c r="S89" i="16"/>
  <c r="W160" i="17"/>
  <c r="E160" i="17"/>
  <c r="P253" i="15"/>
  <c r="P220" i="15"/>
  <c r="P218" i="15"/>
  <c r="P217" i="15"/>
  <c r="P214" i="15"/>
  <c r="P213" i="15"/>
  <c r="P211" i="15"/>
  <c r="P210" i="15"/>
  <c r="P209" i="15"/>
  <c r="P78" i="12"/>
  <c r="P71" i="12"/>
  <c r="P70" i="12" s="1"/>
  <c r="Y101" i="16"/>
  <c r="Y164" i="4" s="1"/>
  <c r="Y91" i="16"/>
  <c r="Y89" i="16" s="1"/>
  <c r="Y52" i="16"/>
  <c r="Y62" i="4"/>
  <c r="Y135" i="4" s="1"/>
  <c r="E89" i="16"/>
  <c r="K204" i="15"/>
  <c r="W171" i="15"/>
  <c r="H117" i="11"/>
  <c r="C117" i="11"/>
  <c r="P54" i="8"/>
  <c r="P100" i="4"/>
  <c r="G147" i="11"/>
  <c r="G132" i="11"/>
  <c r="G130" i="11"/>
  <c r="G129" i="11"/>
  <c r="G126" i="11"/>
  <c r="G125" i="11"/>
  <c r="G56" i="8"/>
  <c r="G52" i="8"/>
  <c r="G51" i="8" s="1"/>
  <c r="G122" i="11"/>
  <c r="G123" i="11"/>
  <c r="P66" i="8"/>
  <c r="P155" i="4" s="1"/>
  <c r="O48" i="5"/>
  <c r="P229" i="19"/>
  <c r="P192" i="19"/>
  <c r="P191" i="19"/>
  <c r="P188" i="19"/>
  <c r="P187" i="19"/>
  <c r="P185" i="19"/>
  <c r="P183" i="19"/>
  <c r="P81" i="16"/>
  <c r="P77" i="16"/>
  <c r="P76" i="16" s="1"/>
  <c r="I101" i="16"/>
  <c r="I164" i="4" s="1"/>
  <c r="I91" i="16"/>
  <c r="I89" i="16" s="1"/>
  <c r="I52" i="16"/>
  <c r="I62" i="4"/>
  <c r="I135" i="4" s="1"/>
  <c r="J204" i="15"/>
  <c r="W100" i="11"/>
  <c r="R54" i="8"/>
  <c r="R101" i="4"/>
  <c r="O42" i="5"/>
  <c r="G113" i="29"/>
  <c r="L217" i="18"/>
  <c r="L175" i="18"/>
  <c r="L174" i="18"/>
  <c r="L173" i="18"/>
  <c r="L172" i="18"/>
  <c r="L170" i="18"/>
  <c r="L169" i="18"/>
  <c r="L168" i="18"/>
  <c r="L167" i="18"/>
  <c r="L165" i="18"/>
  <c r="L164" i="18"/>
  <c r="L163" i="18"/>
  <c r="L162" i="18"/>
  <c r="L161" i="18"/>
  <c r="L97" i="16"/>
  <c r="L95" i="16" s="1"/>
  <c r="S229" i="17"/>
  <c r="H253" i="15"/>
  <c r="H220" i="15"/>
  <c r="H218" i="15"/>
  <c r="H217" i="15"/>
  <c r="H214" i="15"/>
  <c r="H213" i="15"/>
  <c r="H211" i="15"/>
  <c r="H210" i="15"/>
  <c r="H209" i="15"/>
  <c r="H204" i="15" s="1"/>
  <c r="H78" i="12"/>
  <c r="H71" i="12"/>
  <c r="H70" i="12" s="1"/>
  <c r="H72" i="33"/>
  <c r="H113" i="29"/>
  <c r="N132" i="23"/>
  <c r="E146" i="23"/>
  <c r="L132" i="23"/>
  <c r="S165" i="23"/>
  <c r="W146" i="23"/>
  <c r="O132" i="23"/>
  <c r="B165" i="23"/>
  <c r="C160" i="23"/>
  <c r="G194" i="21"/>
  <c r="B157" i="23"/>
  <c r="F165" i="23"/>
  <c r="T194" i="21"/>
  <c r="W184" i="19"/>
  <c r="H229" i="19"/>
  <c r="H192" i="19"/>
  <c r="H191" i="19"/>
  <c r="H188" i="19"/>
  <c r="H187" i="19"/>
  <c r="H185" i="19"/>
  <c r="H183" i="19"/>
  <c r="H81" i="16"/>
  <c r="H77" i="16"/>
  <c r="H76" i="16" s="1"/>
  <c r="G179" i="23"/>
  <c r="G176" i="23"/>
  <c r="G172" i="23"/>
  <c r="G170" i="23"/>
  <c r="G62" i="20"/>
  <c r="G57" i="20"/>
  <c r="G56" i="20" s="1"/>
  <c r="E176" i="23"/>
  <c r="E172" i="23"/>
  <c r="E170" i="23"/>
  <c r="E179" i="23"/>
  <c r="E62" i="20"/>
  <c r="E57" i="20"/>
  <c r="E56" i="20" s="1"/>
  <c r="N217" i="18"/>
  <c r="N175" i="18"/>
  <c r="N174" i="18"/>
  <c r="N173" i="18"/>
  <c r="N172" i="18"/>
  <c r="N170" i="18"/>
  <c r="N169" i="18"/>
  <c r="N168" i="18"/>
  <c r="N167" i="18"/>
  <c r="N165" i="18"/>
  <c r="N164" i="18"/>
  <c r="N163" i="18"/>
  <c r="N162" i="18"/>
  <c r="N161" i="18"/>
  <c r="N97" i="16"/>
  <c r="N95" i="16" s="1"/>
  <c r="P184" i="19"/>
  <c r="L160" i="17"/>
  <c r="H160" i="18"/>
  <c r="C160" i="17"/>
  <c r="K178" i="19"/>
  <c r="G160" i="19"/>
  <c r="E160" i="18"/>
  <c r="G240" i="17"/>
  <c r="Q178" i="19"/>
  <c r="L171" i="18"/>
  <c r="L166" i="18"/>
  <c r="L229" i="17"/>
  <c r="N160" i="17"/>
  <c r="C89" i="16"/>
  <c r="K240" i="17"/>
  <c r="O89" i="16"/>
  <c r="N171" i="15"/>
  <c r="M171" i="15"/>
  <c r="W253" i="15"/>
  <c r="W220" i="15"/>
  <c r="W218" i="15"/>
  <c r="W217" i="15"/>
  <c r="W214" i="15"/>
  <c r="W213" i="15"/>
  <c r="W211" i="15"/>
  <c r="W78" i="12"/>
  <c r="W71" i="12"/>
  <c r="W70" i="12" s="1"/>
  <c r="W209" i="15"/>
  <c r="W210" i="15"/>
  <c r="U253" i="15"/>
  <c r="U220" i="15"/>
  <c r="U218" i="15"/>
  <c r="U217" i="15"/>
  <c r="U210" i="15"/>
  <c r="U211" i="15"/>
  <c r="U214" i="15"/>
  <c r="U78" i="12"/>
  <c r="U71" i="12"/>
  <c r="U70" i="12" s="1"/>
  <c r="U213" i="15"/>
  <c r="U209" i="15"/>
  <c r="P216" i="15"/>
  <c r="R233" i="15"/>
  <c r="R185" i="15"/>
  <c r="R183" i="15"/>
  <c r="R182" i="15"/>
  <c r="R179" i="15"/>
  <c r="R178" i="15"/>
  <c r="R176" i="15"/>
  <c r="R76" i="12"/>
  <c r="R71" i="12"/>
  <c r="R70" i="12" s="1"/>
  <c r="G171" i="15"/>
  <c r="O100" i="11"/>
  <c r="X117" i="11"/>
  <c r="M100" i="11"/>
  <c r="L100" i="11"/>
  <c r="W147" i="11"/>
  <c r="W132" i="11"/>
  <c r="W130" i="11"/>
  <c r="W129" i="11"/>
  <c r="W126" i="11"/>
  <c r="W125" i="11"/>
  <c r="W56" i="8"/>
  <c r="W52" i="8"/>
  <c r="W51" i="8" s="1"/>
  <c r="W122" i="11"/>
  <c r="W123" i="11"/>
  <c r="Q53" i="7"/>
  <c r="B46" i="5"/>
  <c r="E47" i="5"/>
  <c r="O47" i="5"/>
  <c r="W44" i="5"/>
  <c r="B48" i="5"/>
  <c r="V217" i="18"/>
  <c r="V175" i="18"/>
  <c r="V174" i="18"/>
  <c r="V173" i="18"/>
  <c r="V172" i="18"/>
  <c r="V170" i="18"/>
  <c r="V169" i="18"/>
  <c r="V168" i="18"/>
  <c r="V167" i="18"/>
  <c r="V165" i="18"/>
  <c r="V164" i="18"/>
  <c r="V163" i="18"/>
  <c r="V162" i="18"/>
  <c r="V161" i="18"/>
  <c r="V97" i="16"/>
  <c r="V95" i="16" s="1"/>
  <c r="Q101" i="16"/>
  <c r="Q164" i="4" s="1"/>
  <c r="Q91" i="16"/>
  <c r="Q89" i="16" s="1"/>
  <c r="Q52" i="16"/>
  <c r="Q62" i="4"/>
  <c r="Q135" i="4" s="1"/>
  <c r="W113" i="29"/>
  <c r="F132" i="23"/>
  <c r="D132" i="23"/>
  <c r="O146" i="23"/>
  <c r="G132" i="23"/>
  <c r="Q132" i="23"/>
  <c r="T160" i="23"/>
  <c r="L163" i="23"/>
  <c r="L161" i="23"/>
  <c r="L158" i="23"/>
  <c r="L155" i="23"/>
  <c r="L154" i="23"/>
  <c r="L151" i="23"/>
  <c r="L57" i="20"/>
  <c r="L56" i="20" s="1"/>
  <c r="L61" i="20"/>
  <c r="R146" i="23"/>
  <c r="D194" i="21"/>
  <c r="E205" i="23"/>
  <c r="F217" i="18"/>
  <c r="F175" i="18"/>
  <c r="F174" i="18"/>
  <c r="F173" i="18"/>
  <c r="F172" i="18"/>
  <c r="F170" i="18"/>
  <c r="F169" i="18"/>
  <c r="F168" i="18"/>
  <c r="F167" i="18"/>
  <c r="F165" i="18"/>
  <c r="F164" i="18"/>
  <c r="F163" i="18"/>
  <c r="F162" i="18"/>
  <c r="F161" i="18"/>
  <c r="F97" i="16"/>
  <c r="F95" i="16" s="1"/>
  <c r="X190" i="19"/>
  <c r="D160" i="17"/>
  <c r="E178" i="19"/>
  <c r="Y240" i="17"/>
  <c r="P240" i="17"/>
  <c r="S178" i="19"/>
  <c r="Y178" i="19"/>
  <c r="U240" i="17"/>
  <c r="F160" i="17"/>
  <c r="T240" i="17"/>
  <c r="K229" i="17"/>
  <c r="K160" i="19"/>
  <c r="C160" i="19"/>
  <c r="F171" i="15"/>
  <c r="E171" i="15"/>
  <c r="O253" i="15"/>
  <c r="O220" i="15"/>
  <c r="O218" i="15"/>
  <c r="O217" i="15"/>
  <c r="O214" i="15"/>
  <c r="O213" i="15"/>
  <c r="O209" i="15"/>
  <c r="O78" i="12"/>
  <c r="O71" i="12"/>
  <c r="O70" i="12" s="1"/>
  <c r="O210" i="15"/>
  <c r="O211" i="15"/>
  <c r="Y160" i="17"/>
  <c r="M253" i="15"/>
  <c r="M220" i="15"/>
  <c r="M218" i="15"/>
  <c r="M217" i="15"/>
  <c r="M213" i="15"/>
  <c r="M209" i="15"/>
  <c r="M78" i="12"/>
  <c r="M71" i="12"/>
  <c r="M70" i="12" s="1"/>
  <c r="M210" i="15"/>
  <c r="M214" i="15"/>
  <c r="M211" i="15"/>
  <c r="S233" i="15"/>
  <c r="S185" i="15"/>
  <c r="S183" i="15"/>
  <c r="S182" i="15"/>
  <c r="S179" i="15"/>
  <c r="S178" i="15"/>
  <c r="S176" i="15"/>
  <c r="S76" i="12"/>
  <c r="S71" i="12"/>
  <c r="S70" i="12" s="1"/>
  <c r="J233" i="15"/>
  <c r="J185" i="15"/>
  <c r="J183" i="15"/>
  <c r="J182" i="15"/>
  <c r="J179" i="15"/>
  <c r="J178" i="15"/>
  <c r="J176" i="15"/>
  <c r="J171" i="15" s="1"/>
  <c r="J76" i="12"/>
  <c r="J71" i="12"/>
  <c r="J70" i="12" s="1"/>
  <c r="O216" i="15"/>
  <c r="U216" i="15"/>
  <c r="I204" i="15"/>
  <c r="G100" i="11"/>
  <c r="V100" i="11"/>
  <c r="E100" i="11"/>
  <c r="D100" i="11"/>
  <c r="R100" i="11"/>
  <c r="H54" i="8"/>
  <c r="H100" i="4"/>
  <c r="J54" i="8"/>
  <c r="J101" i="4"/>
  <c r="R67" i="8"/>
  <c r="R156" i="4" s="1"/>
  <c r="W128" i="11"/>
  <c r="Q55" i="7"/>
  <c r="Y156" i="4"/>
  <c r="B43" i="5"/>
  <c r="E48" i="5"/>
  <c r="O44" i="5"/>
  <c r="U46" i="5"/>
  <c r="E44" i="5"/>
  <c r="V160" i="17"/>
  <c r="V72" i="33"/>
  <c r="T179" i="23"/>
  <c r="T176" i="23"/>
  <c r="T172" i="23"/>
  <c r="T170" i="23"/>
  <c r="T62" i="20"/>
  <c r="U132" i="23"/>
  <c r="K194" i="23"/>
  <c r="J176" i="23"/>
  <c r="J172" i="23"/>
  <c r="J170" i="23"/>
  <c r="J179" i="23"/>
  <c r="J62" i="20"/>
  <c r="J57" i="20"/>
  <c r="J56" i="20" s="1"/>
  <c r="C165" i="23"/>
  <c r="S132" i="23"/>
  <c r="J171" i="23"/>
  <c r="Y146" i="23"/>
  <c r="G146" i="23"/>
  <c r="L194" i="23"/>
  <c r="K146" i="23"/>
  <c r="V171" i="18"/>
  <c r="W176" i="23"/>
  <c r="W179" i="23"/>
  <c r="W172" i="23"/>
  <c r="W170" i="23"/>
  <c r="W62" i="20"/>
  <c r="W57" i="20"/>
  <c r="W56" i="20" s="1"/>
  <c r="U172" i="23"/>
  <c r="U170" i="23"/>
  <c r="U176" i="23"/>
  <c r="U62" i="20"/>
  <c r="U57" i="20"/>
  <c r="U56" i="20" s="1"/>
  <c r="U179" i="23"/>
  <c r="F171" i="19"/>
  <c r="T229" i="19"/>
  <c r="T188" i="19"/>
  <c r="T191" i="19"/>
  <c r="T187" i="19"/>
  <c r="T183" i="19"/>
  <c r="T185" i="19"/>
  <c r="T192" i="19"/>
  <c r="T81" i="16"/>
  <c r="T77" i="16"/>
  <c r="T76" i="16" s="1"/>
  <c r="R160" i="19"/>
  <c r="J160" i="19"/>
  <c r="B160" i="19"/>
  <c r="M160" i="19"/>
  <c r="H184" i="19"/>
  <c r="M178" i="19"/>
  <c r="Y160" i="19"/>
  <c r="Q160" i="19"/>
  <c r="I160" i="19"/>
  <c r="P160" i="18"/>
  <c r="U160" i="18"/>
  <c r="X160" i="17"/>
  <c r="D217" i="18"/>
  <c r="D175" i="18"/>
  <c r="D174" i="18"/>
  <c r="D173" i="18"/>
  <c r="D172" i="18"/>
  <c r="D170" i="18"/>
  <c r="D169" i="18"/>
  <c r="D168" i="18"/>
  <c r="D167" i="18"/>
  <c r="D165" i="18"/>
  <c r="D164" i="18"/>
  <c r="D163" i="18"/>
  <c r="D162" i="18"/>
  <c r="D161" i="18"/>
  <c r="D97" i="16"/>
  <c r="D95" i="16" s="1"/>
  <c r="D229" i="17"/>
  <c r="O160" i="17"/>
  <c r="R174" i="17"/>
  <c r="R170" i="17"/>
  <c r="R53" i="16"/>
  <c r="R165" i="17"/>
  <c r="R173" i="17"/>
  <c r="R168" i="17"/>
  <c r="R162" i="17"/>
  <c r="R161" i="17"/>
  <c r="R163" i="17"/>
  <c r="R166" i="17"/>
  <c r="R169" i="17"/>
  <c r="R175" i="17"/>
  <c r="R172" i="17"/>
  <c r="R164" i="17"/>
  <c r="R167" i="17"/>
  <c r="C240" i="17"/>
  <c r="G253" i="15"/>
  <c r="G220" i="15"/>
  <c r="G218" i="15"/>
  <c r="G217" i="15"/>
  <c r="G214" i="15"/>
  <c r="G213" i="15"/>
  <c r="G210" i="15"/>
  <c r="G211" i="15"/>
  <c r="G78" i="12"/>
  <c r="G71" i="12"/>
  <c r="G70" i="12" s="1"/>
  <c r="G209" i="15"/>
  <c r="Q160" i="17"/>
  <c r="T171" i="15"/>
  <c r="E253" i="15"/>
  <c r="E220" i="15"/>
  <c r="E218" i="15"/>
  <c r="E217" i="15"/>
  <c r="E214" i="15"/>
  <c r="E209" i="15"/>
  <c r="E210" i="15"/>
  <c r="E211" i="15"/>
  <c r="E78" i="12"/>
  <c r="E71" i="12"/>
  <c r="E70" i="12" s="1"/>
  <c r="E213" i="15"/>
  <c r="K233" i="15"/>
  <c r="K185" i="15"/>
  <c r="K183" i="15"/>
  <c r="K182" i="15"/>
  <c r="K179" i="15"/>
  <c r="K178" i="15"/>
  <c r="K176" i="15"/>
  <c r="K76" i="12"/>
  <c r="K71" i="12"/>
  <c r="K70" i="12" s="1"/>
  <c r="H216" i="15"/>
  <c r="B233" i="15"/>
  <c r="B185" i="15"/>
  <c r="B183" i="15"/>
  <c r="B182" i="15"/>
  <c r="B179" i="15"/>
  <c r="B178" i="15"/>
  <c r="B176" i="15"/>
  <c r="B76" i="12"/>
  <c r="B71" i="12"/>
  <c r="B70" i="12" s="1"/>
  <c r="Y5" i="4"/>
  <c r="Y3" i="4"/>
  <c r="N100" i="11"/>
  <c r="N117" i="11"/>
  <c r="J100" i="11"/>
  <c r="H100" i="11"/>
  <c r="R41" i="6"/>
  <c r="J67" i="8"/>
  <c r="J156" i="4" s="1"/>
  <c r="I154" i="4"/>
  <c r="Y52" i="7"/>
  <c r="W55" i="7"/>
  <c r="L179" i="23"/>
  <c r="L176" i="23"/>
  <c r="L172" i="23"/>
  <c r="L170" i="23"/>
  <c r="L62" i="20"/>
  <c r="V205" i="23"/>
  <c r="B163" i="23"/>
  <c r="B161" i="23"/>
  <c r="B158" i="23"/>
  <c r="B155" i="23"/>
  <c r="B154" i="23"/>
  <c r="B151" i="23"/>
  <c r="B61" i="20"/>
  <c r="B57" i="20"/>
  <c r="B56" i="20" s="1"/>
  <c r="F205" i="23"/>
  <c r="K132" i="23"/>
  <c r="Q146" i="23"/>
  <c r="L160" i="23"/>
  <c r="N146" i="23"/>
  <c r="O160" i="18"/>
  <c r="W229" i="19"/>
  <c r="W192" i="19"/>
  <c r="W191" i="19"/>
  <c r="W188" i="19"/>
  <c r="W187" i="19"/>
  <c r="W185" i="19"/>
  <c r="W183" i="19"/>
  <c r="W81" i="16"/>
  <c r="W77" i="16"/>
  <c r="W76" i="16" s="1"/>
  <c r="U205" i="23"/>
  <c r="V194" i="21"/>
  <c r="L192" i="19"/>
  <c r="L229" i="19"/>
  <c r="L188" i="19"/>
  <c r="L184" i="19"/>
  <c r="L191" i="19"/>
  <c r="L187" i="19"/>
  <c r="L183" i="19"/>
  <c r="L190" i="19"/>
  <c r="L185" i="19"/>
  <c r="L81" i="16"/>
  <c r="L77" i="16"/>
  <c r="L76" i="16" s="1"/>
  <c r="P190" i="19"/>
  <c r="B178" i="19"/>
  <c r="D160" i="19"/>
  <c r="U178" i="19"/>
  <c r="H240" i="17"/>
  <c r="P160" i="17"/>
  <c r="M240" i="17"/>
  <c r="C160" i="18"/>
  <c r="L240" i="17"/>
  <c r="C229" i="17"/>
  <c r="J173" i="17"/>
  <c r="J165" i="17"/>
  <c r="J53" i="16"/>
  <c r="J168" i="17"/>
  <c r="J163" i="17"/>
  <c r="J162" i="17"/>
  <c r="J161" i="17"/>
  <c r="J166" i="17"/>
  <c r="J175" i="17"/>
  <c r="J169" i="17"/>
  <c r="J172" i="17"/>
  <c r="J164" i="17"/>
  <c r="J174" i="17"/>
  <c r="J167" i="17"/>
  <c r="J170" i="17"/>
  <c r="I160" i="17"/>
  <c r="L171" i="15"/>
  <c r="V253" i="15"/>
  <c r="V220" i="15"/>
  <c r="V218" i="15"/>
  <c r="V217" i="15"/>
  <c r="V214" i="15"/>
  <c r="V211" i="15"/>
  <c r="V78" i="12"/>
  <c r="V71" i="12"/>
  <c r="V70" i="12" s="1"/>
  <c r="V213" i="15"/>
  <c r="V209" i="15"/>
  <c r="V210" i="15"/>
  <c r="C233" i="15"/>
  <c r="C185" i="15"/>
  <c r="C183" i="15"/>
  <c r="C182" i="15"/>
  <c r="C179" i="15"/>
  <c r="C178" i="15"/>
  <c r="C176" i="15"/>
  <c r="C76" i="12"/>
  <c r="C71" i="12"/>
  <c r="C70" i="12" s="1"/>
  <c r="R181" i="15"/>
  <c r="G216" i="15"/>
  <c r="Q5" i="4"/>
  <c r="Q3" i="4"/>
  <c r="M216" i="15"/>
  <c r="F100" i="11"/>
  <c r="S100" i="11"/>
  <c r="T117" i="11"/>
  <c r="B100" i="11"/>
  <c r="X54" i="8"/>
  <c r="X100" i="4"/>
  <c r="J41" i="6"/>
  <c r="O147" i="11"/>
  <c r="O132" i="11"/>
  <c r="O130" i="11"/>
  <c r="O129" i="11"/>
  <c r="O126" i="11"/>
  <c r="O125" i="11"/>
  <c r="O56" i="8"/>
  <c r="O52" i="8"/>
  <c r="O51" i="8" s="1"/>
  <c r="O122" i="11"/>
  <c r="O123" i="11"/>
  <c r="I55" i="7"/>
  <c r="Q52" i="7"/>
  <c r="B45" i="5"/>
  <c r="H43" i="5"/>
  <c r="O46" i="5"/>
  <c r="N113" i="29"/>
  <c r="X72" i="33"/>
  <c r="X113" i="29"/>
  <c r="D179" i="23"/>
  <c r="D176" i="23"/>
  <c r="D172" i="23"/>
  <c r="D170" i="23"/>
  <c r="D165" i="23" s="1"/>
  <c r="D62" i="20"/>
  <c r="E132" i="23"/>
  <c r="C132" i="23"/>
  <c r="R132" i="23"/>
  <c r="Y165" i="23"/>
  <c r="Y132" i="23"/>
  <c r="D163" i="23"/>
  <c r="D161" i="23"/>
  <c r="D158" i="23"/>
  <c r="D155" i="23"/>
  <c r="D154" i="23"/>
  <c r="D151" i="23"/>
  <c r="D146" i="23" s="1"/>
  <c r="D57" i="20"/>
  <c r="D56" i="20" s="1"/>
  <c r="D61" i="20"/>
  <c r="S146" i="23"/>
  <c r="U160" i="19"/>
  <c r="G184" i="19"/>
  <c r="V217" i="19"/>
  <c r="V176" i="19"/>
  <c r="V173" i="19"/>
  <c r="V172" i="19"/>
  <c r="V169" i="19"/>
  <c r="V167" i="19"/>
  <c r="V168" i="19"/>
  <c r="V165" i="19"/>
  <c r="V80" i="16"/>
  <c r="V77" i="16"/>
  <c r="V76" i="16" s="1"/>
  <c r="G160" i="18"/>
  <c r="O229" i="19"/>
  <c r="O192" i="19"/>
  <c r="O191" i="19"/>
  <c r="O188" i="19"/>
  <c r="O187" i="19"/>
  <c r="O185" i="19"/>
  <c r="O183" i="19"/>
  <c r="O81" i="16"/>
  <c r="O77" i="16"/>
  <c r="O76" i="16" s="1"/>
  <c r="U171" i="23"/>
  <c r="D185" i="19"/>
  <c r="D192" i="19"/>
  <c r="D229" i="19"/>
  <c r="D188" i="19"/>
  <c r="D191" i="19"/>
  <c r="D187" i="19"/>
  <c r="D183" i="19"/>
  <c r="D81" i="16"/>
  <c r="D77" i="16"/>
  <c r="D76" i="16" s="1"/>
  <c r="R160" i="18"/>
  <c r="J178" i="19"/>
  <c r="X160" i="18"/>
  <c r="Q240" i="17"/>
  <c r="W240" i="17"/>
  <c r="T217" i="18"/>
  <c r="T175" i="18"/>
  <c r="T174" i="18"/>
  <c r="T173" i="18"/>
  <c r="T172" i="18"/>
  <c r="T170" i="18"/>
  <c r="T169" i="18"/>
  <c r="T168" i="18"/>
  <c r="T167" i="18"/>
  <c r="T165" i="18"/>
  <c r="T164" i="18"/>
  <c r="T163" i="18"/>
  <c r="T162" i="18"/>
  <c r="T161" i="18"/>
  <c r="T97" i="16"/>
  <c r="T95" i="16" s="1"/>
  <c r="B168" i="17"/>
  <c r="B53" i="16"/>
  <c r="B175" i="17"/>
  <c r="B166" i="17"/>
  <c r="B163" i="17"/>
  <c r="B162" i="17"/>
  <c r="B161" i="17"/>
  <c r="B169" i="17"/>
  <c r="B174" i="17"/>
  <c r="B172" i="17"/>
  <c r="B164" i="17"/>
  <c r="B167" i="17"/>
  <c r="B170" i="17"/>
  <c r="B173" i="17"/>
  <c r="B165" i="17"/>
  <c r="U160" i="17"/>
  <c r="U89" i="16"/>
  <c r="D171" i="15"/>
  <c r="N253" i="15"/>
  <c r="N220" i="15"/>
  <c r="N218" i="15"/>
  <c r="N217" i="15"/>
  <c r="N214" i="15"/>
  <c r="N213" i="15"/>
  <c r="N209" i="15"/>
  <c r="N78" i="12"/>
  <c r="N71" i="12"/>
  <c r="N70" i="12" s="1"/>
  <c r="N210" i="15"/>
  <c r="N211" i="15"/>
  <c r="B204" i="15"/>
  <c r="J181" i="15"/>
  <c r="I5" i="4"/>
  <c r="I3" i="4"/>
  <c r="Y117" i="11"/>
  <c r="V117" i="11"/>
  <c r="K100" i="11"/>
  <c r="K117" i="11"/>
  <c r="X100" i="11"/>
  <c r="B41" i="6"/>
  <c r="R117" i="11"/>
  <c r="O128" i="11"/>
  <c r="Y54" i="7"/>
  <c r="I52" i="7"/>
  <c r="B42" i="5"/>
  <c r="U47" i="5"/>
  <c r="X41" i="5"/>
  <c r="O43" i="5"/>
  <c r="U45" i="5"/>
  <c r="C163" i="23"/>
  <c r="C161" i="23"/>
  <c r="C158" i="23"/>
  <c r="C155" i="23"/>
  <c r="C154" i="23"/>
  <c r="C151" i="23"/>
  <c r="C146" i="23" s="1"/>
  <c r="C61" i="20"/>
  <c r="C57" i="20"/>
  <c r="C56" i="20" s="1"/>
  <c r="T175" i="23"/>
  <c r="J132" i="23"/>
  <c r="Q165" i="23"/>
  <c r="R165" i="23"/>
  <c r="N165" i="23"/>
  <c r="T153" i="23"/>
  <c r="D194" i="23"/>
  <c r="V165" i="23"/>
  <c r="L160" i="19"/>
  <c r="N217" i="19"/>
  <c r="N176" i="19"/>
  <c r="N173" i="19"/>
  <c r="N172" i="19"/>
  <c r="N167" i="19"/>
  <c r="N168" i="19"/>
  <c r="N171" i="19"/>
  <c r="N165" i="19"/>
  <c r="N169" i="19"/>
  <c r="N80" i="16"/>
  <c r="N77" i="16"/>
  <c r="N76" i="16" s="1"/>
  <c r="G229" i="19"/>
  <c r="G192" i="19"/>
  <c r="G191" i="19"/>
  <c r="G188" i="19"/>
  <c r="G187" i="19"/>
  <c r="G185" i="19"/>
  <c r="G183" i="19"/>
  <c r="G81" i="16"/>
  <c r="G77" i="16"/>
  <c r="G76" i="16" s="1"/>
  <c r="V166" i="18"/>
  <c r="O176" i="23"/>
  <c r="O179" i="23"/>
  <c r="O172" i="23"/>
  <c r="O170" i="23"/>
  <c r="O62" i="20"/>
  <c r="O57" i="20"/>
  <c r="O56" i="20" s="1"/>
  <c r="M172" i="23"/>
  <c r="M170" i="23"/>
  <c r="M176" i="23"/>
  <c r="M179" i="23"/>
  <c r="M62" i="20"/>
  <c r="M57" i="20"/>
  <c r="M56" i="20" s="1"/>
  <c r="F178" i="19"/>
  <c r="J160" i="18"/>
  <c r="H190" i="19"/>
  <c r="R178" i="19"/>
  <c r="K160" i="18"/>
  <c r="D240" i="17"/>
  <c r="M160" i="18"/>
  <c r="X253" i="15"/>
  <c r="X220" i="15"/>
  <c r="X218" i="15"/>
  <c r="X217" i="15"/>
  <c r="X214" i="15"/>
  <c r="X213" i="15"/>
  <c r="X211" i="15"/>
  <c r="X210" i="15"/>
  <c r="X209" i="15"/>
  <c r="X78" i="12"/>
  <c r="X71" i="12"/>
  <c r="X70" i="12" s="1"/>
  <c r="F253" i="15"/>
  <c r="F220" i="15"/>
  <c r="F218" i="15"/>
  <c r="F217" i="15"/>
  <c r="F214" i="15"/>
  <c r="F209" i="15"/>
  <c r="F210" i="15"/>
  <c r="F211" i="15"/>
  <c r="F78" i="12"/>
  <c r="F71" i="12"/>
  <c r="F70" i="12" s="1"/>
  <c r="F213" i="15"/>
  <c r="Q171" i="15"/>
  <c r="S204" i="15"/>
  <c r="P89" i="16"/>
  <c r="E216" i="15"/>
  <c r="U117" i="11"/>
  <c r="M117" i="11"/>
  <c r="E117" i="11"/>
  <c r="L117" i="11"/>
  <c r="C100" i="11"/>
  <c r="B54" i="8"/>
  <c r="B101" i="4"/>
  <c r="X66" i="8"/>
  <c r="X155" i="4" s="1"/>
  <c r="Q54" i="7"/>
  <c r="B47" i="5"/>
  <c r="U48" i="5"/>
  <c r="W45" i="5"/>
  <c r="S48" i="5"/>
  <c r="U42" i="5"/>
  <c r="Y48" i="5"/>
  <c r="H48" i="5"/>
  <c r="O51" i="4" l="1"/>
  <c r="L165" i="23"/>
  <c r="I59" i="20"/>
  <c r="I113" i="4"/>
  <c r="I77" i="20"/>
  <c r="I168" i="4" s="1"/>
  <c r="U113" i="4"/>
  <c r="U77" i="20"/>
  <c r="U168" i="4" s="1"/>
  <c r="I114" i="4"/>
  <c r="I78" i="20"/>
  <c r="I169" i="4" s="1"/>
  <c r="S112" i="4"/>
  <c r="S76" i="20"/>
  <c r="S167" i="4" s="1"/>
  <c r="M113" i="4"/>
  <c r="M77" i="20"/>
  <c r="M168" i="4" s="1"/>
  <c r="S114" i="4"/>
  <c r="S78" i="20"/>
  <c r="S169" i="4" s="1"/>
  <c r="V59" i="20"/>
  <c r="V113" i="4"/>
  <c r="V77" i="20"/>
  <c r="V168" i="4" s="1"/>
  <c r="G113" i="4"/>
  <c r="G77" i="20"/>
  <c r="G168" i="4" s="1"/>
  <c r="X132" i="23"/>
  <c r="H114" i="4"/>
  <c r="H78" i="20"/>
  <c r="H169" i="4" s="1"/>
  <c r="T113" i="4"/>
  <c r="T77" i="20"/>
  <c r="T168" i="4" s="1"/>
  <c r="X113" i="4"/>
  <c r="X59" i="20"/>
  <c r="X77" i="20"/>
  <c r="X168" i="4" s="1"/>
  <c r="E114" i="4"/>
  <c r="E78" i="20"/>
  <c r="E169" i="4" s="1"/>
  <c r="R114" i="4"/>
  <c r="R78" i="20"/>
  <c r="R169" i="4" s="1"/>
  <c r="X114" i="4"/>
  <c r="X78" i="20"/>
  <c r="X169" i="4" s="1"/>
  <c r="C115" i="4"/>
  <c r="C79" i="20"/>
  <c r="C170" i="4" s="1"/>
  <c r="Y76" i="20"/>
  <c r="Y167" i="4" s="1"/>
  <c r="G114" i="4"/>
  <c r="G78" i="20"/>
  <c r="G169" i="4" s="1"/>
  <c r="H132" i="23"/>
  <c r="L146" i="23"/>
  <c r="F76" i="20"/>
  <c r="F167" i="4" s="1"/>
  <c r="Q76" i="20"/>
  <c r="Q167" i="4" s="1"/>
  <c r="H59" i="20"/>
  <c r="H113" i="4"/>
  <c r="H77" i="20"/>
  <c r="H168" i="4" s="1"/>
  <c r="E113" i="4"/>
  <c r="E77" i="20"/>
  <c r="E168" i="4" s="1"/>
  <c r="W113" i="4"/>
  <c r="W77" i="20"/>
  <c r="W168" i="4" s="1"/>
  <c r="P112" i="4"/>
  <c r="P76" i="20"/>
  <c r="P167" i="4" s="1"/>
  <c r="X115" i="4"/>
  <c r="X79" i="20"/>
  <c r="X170" i="4" s="1"/>
  <c r="K76" i="20"/>
  <c r="K167" i="4" s="1"/>
  <c r="Y115" i="4"/>
  <c r="Y79" i="20"/>
  <c r="Y170" i="4" s="1"/>
  <c r="R59" i="20"/>
  <c r="P47" i="7"/>
  <c r="Q79" i="16"/>
  <c r="Q108" i="4" s="1"/>
  <c r="Q110" i="4"/>
  <c r="Q102" i="16"/>
  <c r="Q165" i="4" s="1"/>
  <c r="L178" i="19"/>
  <c r="E100" i="16"/>
  <c r="E163" i="4" s="1"/>
  <c r="S110" i="4"/>
  <c r="S79" i="16"/>
  <c r="S102" i="16"/>
  <c r="S165" i="4" s="1"/>
  <c r="E110" i="4"/>
  <c r="E102" i="16"/>
  <c r="E165" i="4" s="1"/>
  <c r="N160" i="19"/>
  <c r="W47" i="7"/>
  <c r="Q160" i="18"/>
  <c r="G101" i="16"/>
  <c r="G164" i="4" s="1"/>
  <c r="G62" i="4"/>
  <c r="G135" i="4" s="1"/>
  <c r="G52" i="16"/>
  <c r="G61" i="4" s="1"/>
  <c r="G91" i="16"/>
  <c r="G89" i="16" s="1"/>
  <c r="Y160" i="18"/>
  <c r="X101" i="16"/>
  <c r="X164" i="4" s="1"/>
  <c r="X62" i="4"/>
  <c r="X135" i="4" s="1"/>
  <c r="X91" i="16"/>
  <c r="X89" i="16" s="1"/>
  <c r="X52" i="16"/>
  <c r="X61" i="4" s="1"/>
  <c r="K101" i="16"/>
  <c r="K164" i="4" s="1"/>
  <c r="K52" i="16"/>
  <c r="K62" i="4"/>
  <c r="K135" i="4" s="1"/>
  <c r="K91" i="16"/>
  <c r="K89" i="16" s="1"/>
  <c r="H101" i="16"/>
  <c r="H164" i="4" s="1"/>
  <c r="H62" i="4"/>
  <c r="H135" i="4" s="1"/>
  <c r="H52" i="16"/>
  <c r="H61" i="4" s="1"/>
  <c r="H134" i="4" s="1"/>
  <c r="H91" i="16"/>
  <c r="H89" i="16" s="1"/>
  <c r="E61" i="4"/>
  <c r="E134" i="4" s="1"/>
  <c r="M101" i="16"/>
  <c r="M164" i="4" s="1"/>
  <c r="M62" i="4"/>
  <c r="M135" i="4" s="1"/>
  <c r="M52" i="16"/>
  <c r="M91" i="16"/>
  <c r="M89" i="16" s="1"/>
  <c r="O47" i="7"/>
  <c r="M204" i="15"/>
  <c r="T104" i="4"/>
  <c r="T73" i="12"/>
  <c r="W98" i="12"/>
  <c r="W159" i="4" s="1"/>
  <c r="D104" i="4"/>
  <c r="D73" i="12"/>
  <c r="D102" i="4" s="1"/>
  <c r="G105" i="4"/>
  <c r="G75" i="12"/>
  <c r="G99" i="12"/>
  <c r="G160" i="4" s="1"/>
  <c r="O104" i="4"/>
  <c r="O98" i="12"/>
  <c r="O159" i="4" s="1"/>
  <c r="E104" i="4"/>
  <c r="E98" i="12"/>
  <c r="E159" i="4" s="1"/>
  <c r="D98" i="12"/>
  <c r="D159" i="4" s="1"/>
  <c r="I104" i="4"/>
  <c r="I73" i="12"/>
  <c r="W204" i="15"/>
  <c r="E204" i="15"/>
  <c r="Q104" i="4"/>
  <c r="Q73" i="12"/>
  <c r="Q102" i="4" s="1"/>
  <c r="Q98" i="4" s="1"/>
  <c r="F98" i="12"/>
  <c r="F159" i="4" s="1"/>
  <c r="P98" i="12"/>
  <c r="P159" i="4" s="1"/>
  <c r="X75" i="12"/>
  <c r="X105" i="4"/>
  <c r="W51" i="4"/>
  <c r="P51" i="4"/>
  <c r="I130" i="4"/>
  <c r="D55" i="4"/>
  <c r="D130" i="4" s="1"/>
  <c r="Y130" i="4"/>
  <c r="V47" i="7"/>
  <c r="U47" i="7"/>
  <c r="H51" i="4"/>
  <c r="L96" i="12"/>
  <c r="L157" i="4" s="1"/>
  <c r="Q55" i="4"/>
  <c r="Q130" i="4"/>
  <c r="X101" i="4"/>
  <c r="X67" i="8"/>
  <c r="X156" i="4" s="1"/>
  <c r="T54" i="8"/>
  <c r="T100" i="4"/>
  <c r="T66" i="8"/>
  <c r="T155" i="4" s="1"/>
  <c r="N54" i="8"/>
  <c r="N100" i="4"/>
  <c r="N66" i="8"/>
  <c r="N155" i="4" s="1"/>
  <c r="M47" i="7"/>
  <c r="U65" i="8"/>
  <c r="U154" i="4" s="1"/>
  <c r="Q65" i="8"/>
  <c r="Q154" i="4" s="1"/>
  <c r="S65" i="8"/>
  <c r="S154" i="4" s="1"/>
  <c r="N47" i="7"/>
  <c r="D101" i="4"/>
  <c r="D54" i="8"/>
  <c r="D67" i="8"/>
  <c r="D156" i="4" s="1"/>
  <c r="M100" i="4"/>
  <c r="M66" i="8"/>
  <c r="M155" i="4" s="1"/>
  <c r="M54" i="8"/>
  <c r="V54" i="8"/>
  <c r="V100" i="4"/>
  <c r="V66" i="8"/>
  <c r="V155" i="4" s="1"/>
  <c r="R47" i="7"/>
  <c r="D117" i="11"/>
  <c r="L129" i="4"/>
  <c r="L51" i="4"/>
  <c r="N129" i="4"/>
  <c r="N51" i="4"/>
  <c r="T129" i="4"/>
  <c r="T51" i="4"/>
  <c r="E129" i="4"/>
  <c r="V129" i="4"/>
  <c r="V51" i="4"/>
  <c r="D129" i="4"/>
  <c r="D51" i="4"/>
  <c r="E47" i="7"/>
  <c r="M129" i="4"/>
  <c r="K47" i="7"/>
  <c r="F129" i="4"/>
  <c r="F51" i="4"/>
  <c r="U129" i="4"/>
  <c r="U51" i="4"/>
  <c r="K129" i="4"/>
  <c r="S129" i="4"/>
  <c r="S51" i="4"/>
  <c r="C129" i="4"/>
  <c r="C51" i="4"/>
  <c r="J47" i="7"/>
  <c r="G47" i="7"/>
  <c r="X47" i="7"/>
  <c r="B47" i="7"/>
  <c r="F47" i="7"/>
  <c r="R5" i="5"/>
  <c r="Y47" i="5"/>
  <c r="Y42" i="5"/>
  <c r="Y43" i="5"/>
  <c r="Y44" i="5"/>
  <c r="Y45" i="5"/>
  <c r="Y46" i="5"/>
  <c r="I42" i="5"/>
  <c r="I43" i="5"/>
  <c r="I44" i="5"/>
  <c r="I45" i="5"/>
  <c r="I46" i="5"/>
  <c r="I47" i="5"/>
  <c r="T5" i="5"/>
  <c r="G5" i="5"/>
  <c r="G48" i="5"/>
  <c r="Y41" i="5"/>
  <c r="D47" i="5"/>
  <c r="D45" i="5"/>
  <c r="L41" i="6"/>
  <c r="C5" i="5"/>
  <c r="C48" i="5" s="1"/>
  <c r="E42" i="5"/>
  <c r="E45" i="5"/>
  <c r="U41" i="6"/>
  <c r="P41" i="6"/>
  <c r="M5" i="5"/>
  <c r="H47" i="7"/>
  <c r="W47" i="5"/>
  <c r="W42" i="5"/>
  <c r="D47" i="7"/>
  <c r="S42" i="5"/>
  <c r="S41" i="5" s="1"/>
  <c r="S43" i="5"/>
  <c r="S44" i="5"/>
  <c r="S45" i="5"/>
  <c r="S46" i="5"/>
  <c r="S47" i="5"/>
  <c r="P48" i="5"/>
  <c r="P42" i="5"/>
  <c r="P43" i="5"/>
  <c r="P44" i="5"/>
  <c r="P45" i="5"/>
  <c r="P46" i="5"/>
  <c r="P47" i="5"/>
  <c r="Q47" i="5"/>
  <c r="Q42" i="5"/>
  <c r="Q43" i="5"/>
  <c r="Q44" i="5"/>
  <c r="Q45" i="5"/>
  <c r="Q46" i="5"/>
  <c r="F5" i="5"/>
  <c r="L47" i="7"/>
  <c r="N43" i="5"/>
  <c r="I41" i="6"/>
  <c r="S47" i="7"/>
  <c r="I48" i="5"/>
  <c r="I47" i="7"/>
  <c r="N44" i="5"/>
  <c r="C47" i="7"/>
  <c r="N45" i="5"/>
  <c r="W48" i="5"/>
  <c r="W43" i="5"/>
  <c r="D44" i="5"/>
  <c r="N46" i="5"/>
  <c r="J5" i="5"/>
  <c r="J48" i="5" s="1"/>
  <c r="H41" i="5"/>
  <c r="E43" i="5"/>
  <c r="E46" i="5"/>
  <c r="N42" i="5"/>
  <c r="N41" i="5" s="1"/>
  <c r="D48" i="5"/>
  <c r="D43" i="5"/>
  <c r="W46" i="5"/>
  <c r="D42" i="5"/>
  <c r="D41" i="5" s="1"/>
  <c r="L48" i="5"/>
  <c r="L5" i="5"/>
  <c r="D46" i="5"/>
  <c r="N47" i="5"/>
  <c r="T47" i="7"/>
  <c r="V5" i="5"/>
  <c r="V48" i="5"/>
  <c r="Q48" i="5"/>
  <c r="B160" i="17"/>
  <c r="O79" i="16"/>
  <c r="O110" i="4"/>
  <c r="O102" i="16"/>
  <c r="O165" i="4" s="1"/>
  <c r="Q47" i="7"/>
  <c r="Y47" i="7"/>
  <c r="K171" i="15"/>
  <c r="G204" i="15"/>
  <c r="R160" i="17"/>
  <c r="W165" i="23"/>
  <c r="T165" i="23"/>
  <c r="S171" i="15"/>
  <c r="E59" i="20"/>
  <c r="E115" i="4"/>
  <c r="E79" i="20"/>
  <c r="E170" i="4" s="1"/>
  <c r="G165" i="23"/>
  <c r="P79" i="16"/>
  <c r="P110" i="4"/>
  <c r="P102" i="16"/>
  <c r="P165" i="4" s="1"/>
  <c r="G117" i="11"/>
  <c r="P73" i="12"/>
  <c r="P107" i="4"/>
  <c r="P101" i="12"/>
  <c r="P162" i="4" s="1"/>
  <c r="X107" i="4"/>
  <c r="X101" i="12"/>
  <c r="X162" i="4" s="1"/>
  <c r="O59" i="20"/>
  <c r="O115" i="4"/>
  <c r="O79" i="20"/>
  <c r="O170" i="4" s="1"/>
  <c r="M59" i="20"/>
  <c r="M115" i="4"/>
  <c r="M79" i="20"/>
  <c r="M170" i="4" s="1"/>
  <c r="O165" i="23"/>
  <c r="G178" i="19"/>
  <c r="N73" i="12"/>
  <c r="N107" i="4"/>
  <c r="N101" i="12"/>
  <c r="N162" i="4" s="1"/>
  <c r="O178" i="19"/>
  <c r="O54" i="8"/>
  <c r="O101" i="4"/>
  <c r="O67" i="8"/>
  <c r="O156" i="4" s="1"/>
  <c r="J52" i="16"/>
  <c r="J101" i="16"/>
  <c r="J164" i="4" s="1"/>
  <c r="J91" i="16"/>
  <c r="J62" i="4"/>
  <c r="J135" i="4" s="1"/>
  <c r="W79" i="16"/>
  <c r="W110" i="4"/>
  <c r="W102" i="16"/>
  <c r="W165" i="4" s="1"/>
  <c r="U59" i="20"/>
  <c r="U115" i="4"/>
  <c r="U79" i="20"/>
  <c r="U170" i="4" s="1"/>
  <c r="J165" i="23"/>
  <c r="W54" i="8"/>
  <c r="W101" i="4"/>
  <c r="W67" i="8"/>
  <c r="W156" i="4" s="1"/>
  <c r="U73" i="12"/>
  <c r="U107" i="4"/>
  <c r="U101" i="12"/>
  <c r="U162" i="4" s="1"/>
  <c r="I100" i="16"/>
  <c r="I163" i="4" s="1"/>
  <c r="I61" i="4"/>
  <c r="P178" i="19"/>
  <c r="P204" i="15"/>
  <c r="U41" i="5"/>
  <c r="F73" i="12"/>
  <c r="F107" i="4"/>
  <c r="F101" i="12"/>
  <c r="F162" i="4" s="1"/>
  <c r="G79" i="16"/>
  <c r="G110" i="4"/>
  <c r="G102" i="16"/>
  <c r="G165" i="4" s="1"/>
  <c r="N79" i="16"/>
  <c r="N109" i="4"/>
  <c r="N101" i="16"/>
  <c r="N164" i="4" s="1"/>
  <c r="B41" i="5"/>
  <c r="I128" i="4"/>
  <c r="N204" i="15"/>
  <c r="T160" i="18"/>
  <c r="X99" i="4"/>
  <c r="X65" i="8"/>
  <c r="X154" i="4" s="1"/>
  <c r="V204" i="15"/>
  <c r="L79" i="16"/>
  <c r="L110" i="4"/>
  <c r="L102" i="16"/>
  <c r="L165" i="4" s="1"/>
  <c r="W178" i="19"/>
  <c r="E73" i="12"/>
  <c r="E107" i="4"/>
  <c r="E101" i="12"/>
  <c r="E162" i="4" s="1"/>
  <c r="G73" i="12"/>
  <c r="G107" i="4"/>
  <c r="G101" i="12"/>
  <c r="G162" i="4" s="1"/>
  <c r="J99" i="4"/>
  <c r="J65" i="8"/>
  <c r="J154" i="4" s="1"/>
  <c r="O73" i="12"/>
  <c r="O107" i="4"/>
  <c r="O101" i="12"/>
  <c r="O162" i="4" s="1"/>
  <c r="E165" i="23"/>
  <c r="O41" i="5"/>
  <c r="G54" i="8"/>
  <c r="G101" i="4"/>
  <c r="G67" i="8"/>
  <c r="G156" i="4" s="1"/>
  <c r="F204" i="15"/>
  <c r="D79" i="16"/>
  <c r="D110" i="4"/>
  <c r="D102" i="16"/>
  <c r="D165" i="4" s="1"/>
  <c r="V79" i="16"/>
  <c r="V109" i="4"/>
  <c r="V101" i="16"/>
  <c r="V164" i="4" s="1"/>
  <c r="B59" i="20"/>
  <c r="B114" i="4"/>
  <c r="B78" i="20"/>
  <c r="B169" i="4" s="1"/>
  <c r="B75" i="12"/>
  <c r="B105" i="4"/>
  <c r="B99" i="12"/>
  <c r="B160" i="4" s="1"/>
  <c r="T79" i="16"/>
  <c r="T110" i="4"/>
  <c r="T102" i="16"/>
  <c r="T165" i="4" s="1"/>
  <c r="U165" i="23"/>
  <c r="O204" i="15"/>
  <c r="F160" i="18"/>
  <c r="L114" i="4"/>
  <c r="L59" i="20"/>
  <c r="L78" i="20"/>
  <c r="L169" i="4" s="1"/>
  <c r="Q100" i="16"/>
  <c r="Q163" i="4" s="1"/>
  <c r="Q61" i="4"/>
  <c r="V160" i="18"/>
  <c r="H73" i="12"/>
  <c r="H107" i="4"/>
  <c r="H101" i="12"/>
  <c r="H162" i="4" s="1"/>
  <c r="L160" i="18"/>
  <c r="Y100" i="16"/>
  <c r="Y163" i="4" s="1"/>
  <c r="Y61" i="4"/>
  <c r="F79" i="16"/>
  <c r="F109" i="4"/>
  <c r="F101" i="16"/>
  <c r="F164" i="4" s="1"/>
  <c r="M165" i="23"/>
  <c r="C59" i="20"/>
  <c r="C114" i="4"/>
  <c r="C78" i="20"/>
  <c r="C169" i="4" s="1"/>
  <c r="D178" i="19"/>
  <c r="V160" i="19"/>
  <c r="D59" i="20"/>
  <c r="D114" i="4"/>
  <c r="D78" i="20"/>
  <c r="D169" i="4" s="1"/>
  <c r="Q128" i="4"/>
  <c r="B146" i="23"/>
  <c r="L115" i="4"/>
  <c r="L79" i="20"/>
  <c r="L170" i="4" s="1"/>
  <c r="B171" i="15"/>
  <c r="H99" i="4"/>
  <c r="H65" i="8"/>
  <c r="H154" i="4" s="1"/>
  <c r="M73" i="12"/>
  <c r="M107" i="4"/>
  <c r="M101" i="12"/>
  <c r="M162" i="4" s="1"/>
  <c r="R75" i="12"/>
  <c r="R105" i="4"/>
  <c r="R99" i="12"/>
  <c r="R160" i="4" s="1"/>
  <c r="P99" i="4"/>
  <c r="P65" i="8"/>
  <c r="T114" i="4"/>
  <c r="T59" i="20"/>
  <c r="T78" i="20"/>
  <c r="T169" i="4" s="1"/>
  <c r="B52" i="16"/>
  <c r="B101" i="16"/>
  <c r="B164" i="4" s="1"/>
  <c r="B91" i="16"/>
  <c r="B62" i="4"/>
  <c r="B135" i="4" s="1"/>
  <c r="V73" i="12"/>
  <c r="V107" i="4"/>
  <c r="V101" i="12"/>
  <c r="V162" i="4" s="1"/>
  <c r="J160" i="17"/>
  <c r="Y128" i="4"/>
  <c r="R52" i="16"/>
  <c r="R101" i="16"/>
  <c r="R164" i="4" s="1"/>
  <c r="R91" i="16"/>
  <c r="R62" i="4"/>
  <c r="R135" i="4" s="1"/>
  <c r="D160" i="18"/>
  <c r="J75" i="12"/>
  <c r="J105" i="4"/>
  <c r="J99" i="12"/>
  <c r="J160" i="4" s="1"/>
  <c r="R171" i="15"/>
  <c r="R99" i="4"/>
  <c r="R65" i="8"/>
  <c r="R154" i="4" s="1"/>
  <c r="C75" i="12"/>
  <c r="C105" i="4"/>
  <c r="C99" i="12"/>
  <c r="C160" i="4" s="1"/>
  <c r="T178" i="19"/>
  <c r="U204" i="15"/>
  <c r="H79" i="16"/>
  <c r="H110" i="4"/>
  <c r="H102" i="16"/>
  <c r="H165" i="4" s="1"/>
  <c r="F160" i="19"/>
  <c r="X79" i="16"/>
  <c r="X110" i="4"/>
  <c r="X102" i="16"/>
  <c r="X165" i="4" s="1"/>
  <c r="T146" i="23"/>
  <c r="B99" i="4"/>
  <c r="B65" i="8"/>
  <c r="B154" i="4" s="1"/>
  <c r="X204" i="15"/>
  <c r="D79" i="20"/>
  <c r="D170" i="4" s="1"/>
  <c r="D115" i="4"/>
  <c r="O117" i="11"/>
  <c r="C171" i="15"/>
  <c r="K75" i="12"/>
  <c r="K105" i="4"/>
  <c r="K99" i="12"/>
  <c r="K160" i="4" s="1"/>
  <c r="W59" i="20"/>
  <c r="W115" i="4"/>
  <c r="W79" i="20"/>
  <c r="W170" i="4" s="1"/>
  <c r="J59" i="20"/>
  <c r="J115" i="4"/>
  <c r="J79" i="20"/>
  <c r="J170" i="4" s="1"/>
  <c r="T115" i="4"/>
  <c r="T79" i="20"/>
  <c r="T170" i="4" s="1"/>
  <c r="S75" i="12"/>
  <c r="S105" i="4"/>
  <c r="S99" i="12"/>
  <c r="S160" i="4" s="1"/>
  <c r="W117" i="11"/>
  <c r="W73" i="12"/>
  <c r="W107" i="4"/>
  <c r="W101" i="12"/>
  <c r="W162" i="4" s="1"/>
  <c r="N160" i="18"/>
  <c r="G59" i="20"/>
  <c r="G115" i="4"/>
  <c r="G79" i="20"/>
  <c r="G170" i="4" s="1"/>
  <c r="H178" i="19"/>
  <c r="X178" i="19"/>
  <c r="X112" i="4" l="1"/>
  <c r="X76" i="20"/>
  <c r="X167" i="4" s="1"/>
  <c r="V112" i="4"/>
  <c r="V76" i="20"/>
  <c r="V167" i="4" s="1"/>
  <c r="I112" i="4"/>
  <c r="I76" i="20"/>
  <c r="I167" i="4" s="1"/>
  <c r="H112" i="4"/>
  <c r="H76" i="20"/>
  <c r="H167" i="4" s="1"/>
  <c r="R112" i="4"/>
  <c r="R76" i="20"/>
  <c r="R167" i="4" s="1"/>
  <c r="S108" i="4"/>
  <c r="S100" i="16"/>
  <c r="S163" i="4" s="1"/>
  <c r="K100" i="16"/>
  <c r="K163" i="4" s="1"/>
  <c r="K61" i="4"/>
  <c r="X134" i="4"/>
  <c r="X51" i="4"/>
  <c r="M100" i="16"/>
  <c r="M163" i="4" s="1"/>
  <c r="M61" i="4"/>
  <c r="G134" i="4"/>
  <c r="G51" i="4"/>
  <c r="E51" i="4"/>
  <c r="I102" i="4"/>
  <c r="I98" i="4" s="1"/>
  <c r="I96" i="12"/>
  <c r="I157" i="4" s="1"/>
  <c r="Q96" i="12"/>
  <c r="Q157" i="4" s="1"/>
  <c r="T102" i="4"/>
  <c r="T96" i="12"/>
  <c r="T157" i="4" s="1"/>
  <c r="X104" i="4"/>
  <c r="X98" i="12"/>
  <c r="X159" i="4" s="1"/>
  <c r="G104" i="4"/>
  <c r="G98" i="12"/>
  <c r="G159" i="4" s="1"/>
  <c r="X73" i="12"/>
  <c r="X102" i="4" s="1"/>
  <c r="D96" i="12"/>
  <c r="D157" i="4" s="1"/>
  <c r="D99" i="4"/>
  <c r="D65" i="8"/>
  <c r="D154" i="4" s="1"/>
  <c r="V99" i="4"/>
  <c r="V65" i="8"/>
  <c r="V154" i="4" s="1"/>
  <c r="N99" i="4"/>
  <c r="N65" i="8"/>
  <c r="N154" i="4" s="1"/>
  <c r="T99" i="4"/>
  <c r="T65" i="8"/>
  <c r="T154" i="4" s="1"/>
  <c r="M99" i="4"/>
  <c r="M65" i="8"/>
  <c r="M154" i="4" s="1"/>
  <c r="T47" i="5"/>
  <c r="T44" i="5"/>
  <c r="T45" i="5"/>
  <c r="T46" i="5"/>
  <c r="T43" i="5"/>
  <c r="T42" i="5"/>
  <c r="I41" i="5"/>
  <c r="F44" i="5"/>
  <c r="F47" i="5"/>
  <c r="F46" i="5"/>
  <c r="F45" i="5"/>
  <c r="F43" i="5"/>
  <c r="F42" i="5"/>
  <c r="C42" i="5"/>
  <c r="C43" i="5"/>
  <c r="C44" i="5"/>
  <c r="C45" i="5"/>
  <c r="C46" i="5"/>
  <c r="C47" i="5"/>
  <c r="T48" i="5"/>
  <c r="E41" i="5"/>
  <c r="J42" i="5"/>
  <c r="J43" i="5"/>
  <c r="J44" i="5"/>
  <c r="J45" i="5"/>
  <c r="J46" i="5"/>
  <c r="J47" i="5"/>
  <c r="P41" i="5"/>
  <c r="V47" i="5"/>
  <c r="V46" i="5"/>
  <c r="V45" i="5"/>
  <c r="V42" i="5"/>
  <c r="V43" i="5"/>
  <c r="V44" i="5"/>
  <c r="M45" i="5"/>
  <c r="M46" i="5"/>
  <c r="M42" i="5"/>
  <c r="M43" i="5"/>
  <c r="M44" i="5"/>
  <c r="M47" i="5"/>
  <c r="R42" i="5"/>
  <c r="R43" i="5"/>
  <c r="R44" i="5"/>
  <c r="R45" i="5"/>
  <c r="R46" i="5"/>
  <c r="R47" i="5"/>
  <c r="Q41" i="5"/>
  <c r="G44" i="5"/>
  <c r="G45" i="5"/>
  <c r="G46" i="5"/>
  <c r="G47" i="5"/>
  <c r="G42" i="5"/>
  <c r="G43" i="5"/>
  <c r="W41" i="5"/>
  <c r="L45" i="5"/>
  <c r="L42" i="5"/>
  <c r="L46" i="5"/>
  <c r="L43" i="5"/>
  <c r="L44" i="5"/>
  <c r="L47" i="5"/>
  <c r="F48" i="5"/>
  <c r="M48" i="5"/>
  <c r="R48" i="5"/>
  <c r="S73" i="12"/>
  <c r="S104" i="4"/>
  <c r="S98" i="12"/>
  <c r="S159" i="4" s="1"/>
  <c r="W112" i="4"/>
  <c r="W76" i="20"/>
  <c r="W167" i="4" s="1"/>
  <c r="V102" i="4"/>
  <c r="V96" i="12"/>
  <c r="V157" i="4" s="1"/>
  <c r="C112" i="4"/>
  <c r="C76" i="20"/>
  <c r="C167" i="4" s="1"/>
  <c r="E102" i="4"/>
  <c r="E96" i="12"/>
  <c r="E157" i="4" s="1"/>
  <c r="L108" i="4"/>
  <c r="L100" i="16"/>
  <c r="L163" i="4" s="1"/>
  <c r="F102" i="4"/>
  <c r="F96" i="12"/>
  <c r="U102" i="4"/>
  <c r="U96" i="12"/>
  <c r="U157" i="4" s="1"/>
  <c r="M112" i="4"/>
  <c r="M76" i="20"/>
  <c r="J100" i="16"/>
  <c r="J163" i="4" s="1"/>
  <c r="J61" i="4"/>
  <c r="O108" i="4"/>
  <c r="O100" i="16"/>
  <c r="O163" i="4" s="1"/>
  <c r="B112" i="4"/>
  <c r="B76" i="20"/>
  <c r="G99" i="4"/>
  <c r="G65" i="8"/>
  <c r="G154" i="4" s="1"/>
  <c r="I134" i="4"/>
  <c r="I51" i="4"/>
  <c r="U112" i="4"/>
  <c r="U76" i="20"/>
  <c r="U167" i="4" s="1"/>
  <c r="W108" i="4"/>
  <c r="W100" i="16"/>
  <c r="W163" i="4" s="1"/>
  <c r="W102" i="4"/>
  <c r="W96" i="12"/>
  <c r="M102" i="4"/>
  <c r="M96" i="12"/>
  <c r="D112" i="4"/>
  <c r="D76" i="20"/>
  <c r="G108" i="4"/>
  <c r="G100" i="16"/>
  <c r="W99" i="4"/>
  <c r="W65" i="8"/>
  <c r="W154" i="4" s="1"/>
  <c r="O112" i="4"/>
  <c r="O76" i="20"/>
  <c r="E112" i="4"/>
  <c r="E76" i="20"/>
  <c r="R73" i="12"/>
  <c r="R104" i="4"/>
  <c r="R98" i="12"/>
  <c r="R159" i="4" s="1"/>
  <c r="F108" i="4"/>
  <c r="F100" i="16"/>
  <c r="F163" i="4" s="1"/>
  <c r="Q134" i="4"/>
  <c r="Q51" i="4"/>
  <c r="T108" i="4"/>
  <c r="T100" i="16"/>
  <c r="T163" i="4" s="1"/>
  <c r="O99" i="4"/>
  <c r="O65" i="8"/>
  <c r="O154" i="4" s="1"/>
  <c r="D108" i="4"/>
  <c r="D100" i="16"/>
  <c r="D163" i="4" s="1"/>
  <c r="P102" i="4"/>
  <c r="P96" i="12"/>
  <c r="P157" i="4" s="1"/>
  <c r="R89" i="16"/>
  <c r="T112" i="4"/>
  <c r="T76" i="20"/>
  <c r="H102" i="4"/>
  <c r="H96" i="12"/>
  <c r="H157" i="4" s="1"/>
  <c r="O102" i="4"/>
  <c r="O96" i="12"/>
  <c r="O157" i="4" s="1"/>
  <c r="G102" i="4"/>
  <c r="G96" i="12"/>
  <c r="G157" i="4" s="1"/>
  <c r="X108" i="4"/>
  <c r="X100" i="16"/>
  <c r="X163" i="4" s="1"/>
  <c r="B100" i="16"/>
  <c r="B163" i="4" s="1"/>
  <c r="B61" i="4"/>
  <c r="K73" i="12"/>
  <c r="K104" i="4"/>
  <c r="K98" i="12"/>
  <c r="K159" i="4" s="1"/>
  <c r="G112" i="4"/>
  <c r="G76" i="20"/>
  <c r="J112" i="4"/>
  <c r="J76" i="20"/>
  <c r="J167" i="4" s="1"/>
  <c r="H108" i="4"/>
  <c r="H100" i="16"/>
  <c r="J73" i="12"/>
  <c r="J104" i="4"/>
  <c r="J98" i="12"/>
  <c r="J159" i="4" s="1"/>
  <c r="Y134" i="4"/>
  <c r="Y51" i="4"/>
  <c r="V108" i="4"/>
  <c r="V100" i="16"/>
  <c r="V163" i="4" s="1"/>
  <c r="X96" i="12"/>
  <c r="P108" i="4"/>
  <c r="P100" i="16"/>
  <c r="N102" i="4"/>
  <c r="N96" i="12"/>
  <c r="N157" i="4" s="1"/>
  <c r="C73" i="12"/>
  <c r="C104" i="4"/>
  <c r="C98" i="12"/>
  <c r="C159" i="4" s="1"/>
  <c r="R100" i="16"/>
  <c r="R163" i="4" s="1"/>
  <c r="R61" i="4"/>
  <c r="B89" i="16"/>
  <c r="P154" i="4"/>
  <c r="L76" i="20"/>
  <c r="L112" i="4"/>
  <c r="B73" i="12"/>
  <c r="B104" i="4"/>
  <c r="B98" i="12"/>
  <c r="B159" i="4" s="1"/>
  <c r="N108" i="4"/>
  <c r="N100" i="16"/>
  <c r="J89" i="16"/>
  <c r="M98" i="4" l="1"/>
  <c r="D98" i="4"/>
  <c r="T98" i="4"/>
  <c r="K134" i="4"/>
  <c r="K51" i="4"/>
  <c r="M134" i="4"/>
  <c r="M51" i="4"/>
  <c r="X98" i="4"/>
  <c r="P98" i="4"/>
  <c r="H98" i="4"/>
  <c r="W98" i="4"/>
  <c r="N98" i="4"/>
  <c r="N153" i="4" s="1"/>
  <c r="J41" i="5"/>
  <c r="R41" i="5"/>
  <c r="F41" i="5"/>
  <c r="G41" i="5"/>
  <c r="M41" i="5"/>
  <c r="C41" i="5"/>
  <c r="V41" i="5"/>
  <c r="T41" i="5"/>
  <c r="L41" i="5"/>
  <c r="X153" i="4"/>
  <c r="P153" i="4"/>
  <c r="H153" i="4"/>
  <c r="X157" i="4"/>
  <c r="Q153" i="4"/>
  <c r="L98" i="4"/>
  <c r="B102" i="4"/>
  <c r="B98" i="4" s="1"/>
  <c r="B96" i="12"/>
  <c r="B157" i="4" s="1"/>
  <c r="W157" i="4"/>
  <c r="M167" i="4"/>
  <c r="R134" i="4"/>
  <c r="R51" i="4"/>
  <c r="Y153" i="4"/>
  <c r="H163" i="4"/>
  <c r="K102" i="4"/>
  <c r="K98" i="4" s="1"/>
  <c r="K96" i="12"/>
  <c r="K157" i="4" s="1"/>
  <c r="O98" i="4"/>
  <c r="E98" i="4"/>
  <c r="I153" i="4"/>
  <c r="B134" i="4"/>
  <c r="B51" i="4"/>
  <c r="W153" i="4"/>
  <c r="D167" i="4"/>
  <c r="U98" i="4"/>
  <c r="S102" i="4"/>
  <c r="S98" i="4" s="1"/>
  <c r="S96" i="12"/>
  <c r="S157" i="4" s="1"/>
  <c r="T167" i="4"/>
  <c r="E167" i="4"/>
  <c r="G163" i="4"/>
  <c r="F157" i="4"/>
  <c r="L167" i="4"/>
  <c r="N163" i="4"/>
  <c r="C102" i="4"/>
  <c r="C98" i="4" s="1"/>
  <c r="C96" i="12"/>
  <c r="C157" i="4" s="1"/>
  <c r="P163" i="4"/>
  <c r="G167" i="4"/>
  <c r="D153" i="4"/>
  <c r="M157" i="4"/>
  <c r="G98" i="4"/>
  <c r="F98" i="4"/>
  <c r="J102" i="4"/>
  <c r="J98" i="4" s="1"/>
  <c r="J96" i="12"/>
  <c r="J157" i="4" s="1"/>
  <c r="T153" i="4"/>
  <c r="R102" i="4"/>
  <c r="R98" i="4" s="1"/>
  <c r="R96" i="12"/>
  <c r="R157" i="4" s="1"/>
  <c r="O167" i="4"/>
  <c r="M153" i="4"/>
  <c r="B167" i="4"/>
  <c r="J134" i="4"/>
  <c r="J51" i="4"/>
  <c r="V98" i="4"/>
  <c r="U153" i="4" l="1"/>
  <c r="R153" i="4"/>
  <c r="F153" i="4"/>
  <c r="V153" i="4"/>
  <c r="J153" i="4"/>
  <c r="C153" i="4"/>
  <c r="E153" i="4"/>
  <c r="K153" i="4"/>
  <c r="O153" i="4"/>
  <c r="L153" i="4"/>
  <c r="G153" i="4"/>
  <c r="S153" i="4"/>
  <c r="B153" i="4"/>
</calcChain>
</file>

<file path=xl/sharedStrings.xml><?xml version="1.0" encoding="utf-8"?>
<sst xmlns="http://schemas.openxmlformats.org/spreadsheetml/2006/main" count="8364" uniqueCount="3249">
  <si>
    <t>JRC-IDEES-2023 - Integrated Database of the European Energy System</t>
  </si>
  <si>
    <t>Industrial sectors</t>
  </si>
  <si>
    <t>Prepared by JRC C.6</t>
  </si>
  <si>
    <t>v2023-1.00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</si>
  <si>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</si>
  <si>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</si>
  <si>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</si>
  <si>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</si>
  <si>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</si>
  <si>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</si>
  <si>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</si>
  <si>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</si>
  <si>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</si>
  <si>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</si>
  <si>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</si>
  <si>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</si>
  <si>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</si>
  <si>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</si>
  <si>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</si>
  <si>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</si>
  <si>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</si>
  <si>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</si>
  <si>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</si>
  <si>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</si>
  <si>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</si>
  <si>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</si>
  <si>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</si>
  <si>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</si>
  <si>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</si>
  <si>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</si>
  <si>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</si>
  <si>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</si>
  <si>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Fuel oil</t>
  </si>
  <si>
    <t>Other liquids</t>
  </si>
  <si>
    <t>Gas</t>
  </si>
  <si>
    <t>Natural gas and biogas</t>
  </si>
  <si>
    <t>Derived gases</t>
  </si>
  <si>
    <t>RES and wastes</t>
  </si>
  <si>
    <t>Biomass and waste</t>
  </si>
  <si>
    <t>Distributed steam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</si>
  <si>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</si>
  <si>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</si>
  <si>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</si>
  <si>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</si>
  <si>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</si>
  <si>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</si>
  <si>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</si>
  <si>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</si>
  <si>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</si>
  <si>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</si>
  <si>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</si>
  <si>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</si>
  <si>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</si>
  <si>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</si>
  <si>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</si>
  <si>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</si>
  <si>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</si>
  <si>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(M€2023)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</si>
  <si>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</si>
  <si>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</si>
  <si>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</si>
  <si>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</si>
  <si>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</si>
  <si>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</si>
  <si>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</si>
  <si>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</si>
  <si>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</si>
  <si>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</si>
  <si>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</si>
  <si>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</si>
  <si>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</si>
  <si>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</si>
  <si>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Gases</t>
  </si>
  <si>
    <t>Natural gas</t>
  </si>
  <si>
    <t>Biogas</t>
  </si>
  <si>
    <t>Liquid biofuels</t>
  </si>
  <si>
    <t>Solar</t>
  </si>
  <si>
    <t>Geothermal</t>
  </si>
  <si>
    <t>Ambient heat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</si>
  <si>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</si>
  <si>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</si>
  <si>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</si>
  <si>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</si>
  <si>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</si>
  <si>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</si>
  <si>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</si>
  <si>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M€2023)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</si>
  <si>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</si>
  <si>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</si>
  <si>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</si>
  <si>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</si>
  <si>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</si>
  <si>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</si>
  <si>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</si>
  <si>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</si>
  <si>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</si>
  <si>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</si>
  <si>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</si>
  <si>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</si>
  <si>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</si>
  <si>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</si>
  <si>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</si>
  <si>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</si>
  <si>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</si>
  <si>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</si>
  <si>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</si>
  <si>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</si>
  <si>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</si>
  <si>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</si>
  <si>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</si>
  <si>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</si>
  <si>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PROCESS_EMI.ktCO2.ES.NSI.TOTAL</t>
  </si>
  <si>
    <t>Market shares of CO2 emissions (%)</t>
  </si>
  <si>
    <t>VA.Meuro2023.ES.ISI.BF_BOF</t>
  </si>
  <si>
    <t>VA.Meuro2023.ES.ISI.EAF</t>
  </si>
  <si>
    <t>Physical output (kt steel)</t>
  </si>
  <si>
    <t>OUTPUT.kt.ES.ISI.BF_BOF</t>
  </si>
  <si>
    <t>OUTPUT.kt.ES.ISI.EAF</t>
  </si>
  <si>
    <t>Installed capacity (kt steel production)</t>
  </si>
  <si>
    <t>CAP.kt.ES.ISI.BF_BOF</t>
  </si>
  <si>
    <t>CAP.kt.ES.ISI.EAF</t>
  </si>
  <si>
    <t>Capacity investment (kt steel production)</t>
  </si>
  <si>
    <t>NEWCAP.kt.ES.ISI.BF_BOF</t>
  </si>
  <si>
    <t>NEWCAP.kt.ES.ISI.EAF</t>
  </si>
  <si>
    <t>Decommissioned capacity (kt steel production)</t>
  </si>
  <si>
    <t>Idle capacity (kt steel production)</t>
  </si>
  <si>
    <t>FEC.ktoe.ES.ISI.TOTAL.TOTAL.TOTAL.TOTAL</t>
  </si>
  <si>
    <t>FEC.ktoe.ES.ISI.TOTAL.TOTAL.TOTAL.NONCOKE_SOLIDS</t>
  </si>
  <si>
    <t>FEC.ktoe.ES.ISI.TOTAL.TOTAL.TOTAL.COKE</t>
  </si>
  <si>
    <t>FEC.ktoe.ES.ISI.TOTAL.TOTAL.TOTAL.RFG</t>
  </si>
  <si>
    <t>FEC.ktoe.ES.ISI.TOTAL.TOTAL.TOTAL.LPG</t>
  </si>
  <si>
    <t>FEC.ktoe.ES.ISI.TOTAL.TOTAL.TOTAL.DIESEL</t>
  </si>
  <si>
    <t>FEC.ktoe.ES.ISI.TOTAL.TOTAL.TOTAL.RFO</t>
  </si>
  <si>
    <t>FEC.ktoe.ES.ISI.TOTAL.TOTAL.TOTAL.OTHER</t>
  </si>
  <si>
    <t>FEC.ktoe.ES.ISI.TOTAL.TOTAL.TOTAL.NG</t>
  </si>
  <si>
    <t>FEC.ktoe.ES.ISI.TOTAL.TOTAL.TOTAL.DERIVED</t>
  </si>
  <si>
    <t>FEC.ktoe.ES.ISI.TOTAL.TOTAL.TOTAL.BIOMASS_WASTE</t>
  </si>
  <si>
    <t>FEC.ktoe.ES.ISI.TOTAL.TOTAL.TOTAL.BIOGAS</t>
  </si>
  <si>
    <t>FEC.ktoe.ES.ISI.TOTAL.TOTAL.TOTAL.LIQBIO</t>
  </si>
  <si>
    <t>FEC.ktoe.ES.ISI.TOTAL.TOTAL.TOTAL.SOLAR</t>
  </si>
  <si>
    <t>FEC.ktoe.ES.ISI.TOTAL.TOTAL.TOTAL.GEO</t>
  </si>
  <si>
    <t>FEC.ktoe.ES.ISI.TOTAL.TOTAL.TOTAL.AMBIENT</t>
  </si>
  <si>
    <t>FEC.ktoe.ES.ISI.TOTAL.TOTAL.TOTAL.STEAM_DISTR</t>
  </si>
  <si>
    <t>FEC.ktoe.ES.ISI.TOTAL.TOTAL.TOTAL.ELEC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</si>
  <si>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</si>
  <si>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</si>
  <si>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</si>
  <si>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</si>
  <si>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</si>
  <si>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</si>
  <si>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</si>
  <si>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</si>
  <si>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</si>
  <si>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FEC.ktoe.ES.ISI.BF_BOF.TOTAL.TOTAL.TOTAL</t>
  </si>
  <si>
    <t>FEC.ktoe.ES.ISI.BF_BOF.LIGHT.GENERIC.ELEC</t>
  </si>
  <si>
    <t>FEC.ktoe.ES.ISI.BF_BOF.AIRCOMP.GENERIC.ELEC</t>
  </si>
  <si>
    <t>FEC.ktoe.ES.ISI.BF_BOF.MOTOR.GENERIC.ELEC</t>
  </si>
  <si>
    <t>FEC.ktoe.ES.ISI.BF_BOF.FANS.GENERIC.ELEC</t>
  </si>
  <si>
    <t>FEC.ktoe.ES.ISI.BF_BOF.LOW_ENTH.TOTAL.TOTAL</t>
  </si>
  <si>
    <t>Diesel oil and liquid biofuels</t>
  </si>
  <si>
    <t>FEC.ktoe.ES.ISI.BF_BOF.LOW_ENTH.THERM.DIESEL_LIQBIO</t>
  </si>
  <si>
    <t>FEC.ktoe.ES.ISI.BF_BOF.LOW_ENTH.THERM.NG_BIOGAS</t>
  </si>
  <si>
    <t>FEC.ktoe.ES.ISI.BF_BOF.LOW_ENTH.THERM.SOLAR_GEO</t>
  </si>
  <si>
    <t>FEC.ktoe.ES.ISI.BF_BOF.LOW_ENTH.HP.AMBIENT</t>
  </si>
  <si>
    <t>FEC.ktoe.ES.ISI.BF_BOF.LOW_ENTH.THERM.ELEC</t>
  </si>
  <si>
    <t>Steel: Sinter/Pellet-making</t>
  </si>
  <si>
    <t>FEC.ktoe.ES.ISI.BF_BOF.SINTERING.TOTAL.TOTAL</t>
  </si>
  <si>
    <t>FEC.ktoe.ES.ISI.BF_BOF.SINTERING.THERM.NONCOKE_SOLIDS</t>
  </si>
  <si>
    <t>FEC.ktoe.ES.ISI.BF_BOF.SINTERING.THERM.RFO</t>
  </si>
  <si>
    <t>FEC.ktoe.ES.ISI.BF_BOF.SINTERING.THERM.NG_BIOGAS</t>
  </si>
  <si>
    <t>FEC.ktoe.ES.ISI.BF_BOF.SINTERING.THERM.DERIVED</t>
  </si>
  <si>
    <t>FEC.ktoe.ES.ISI.BF_BOF.SINTERING.THERM.ELEC</t>
  </si>
  <si>
    <t>Steel: Blast /Basic oxygen furnace</t>
  </si>
  <si>
    <t>FEC.ktoe.ES.ISI.BF_BOF.BLAST_FURNACE.TOTAL.TOTAL</t>
  </si>
  <si>
    <t>FEC.ktoe.ES.ISI.BF_BOF.BLAST_FURNACE.THERM.NONCOKE_SOLIDS</t>
  </si>
  <si>
    <t>FEC.ktoe.ES.ISI.BF_BOF.BLAST_FURNACE.THERM.COKE</t>
  </si>
  <si>
    <t>FEC.ktoe.ES.ISI.BF_BOF.BLAST_FURNACE.THERM.RFO</t>
  </si>
  <si>
    <t>FEC.ktoe.ES.ISI.BF_BOF.BLAST_FURNACE.THERM.NG_BIOGAS</t>
  </si>
  <si>
    <t>FEC.ktoe.ES.ISI.BF_BOF.BLAST_FURNACE.THERM.DERIVED</t>
  </si>
  <si>
    <t>Steel: Furnaces, refining and rolling</t>
  </si>
  <si>
    <t>FEC.ktoe.ES.ISI.BF_BOF.REFINING.TOTAL.TOTAL</t>
  </si>
  <si>
    <t>Steel: Furnaces, refining and rolling - Thermal</t>
  </si>
  <si>
    <t>FEC.ktoe.ES.ISI.BF_BOF.REFINING.THERM.TOTAL</t>
  </si>
  <si>
    <t>FEC.ktoe.ES.ISI.BF_BOF.REFINING.THERM.LPG</t>
  </si>
  <si>
    <t>FEC.ktoe.ES.ISI.BF_BOF.REFINING.THERM.DIESEL_LIQBIO</t>
  </si>
  <si>
    <t>FEC.ktoe.ES.ISI.BF_BOF.REFINING.THERM.RFO</t>
  </si>
  <si>
    <t>FEC.ktoe.ES.ISI.BF_BOF.REFINING.THERM.NG_BIOGAS</t>
  </si>
  <si>
    <t>Steel: Furnaces, refining and rolling - Electric</t>
  </si>
  <si>
    <t>FEC.ktoe.ES.ISI.BF_BOF.REFINING.ELEC.ELEC</t>
  </si>
  <si>
    <t>Steel: Product finishing</t>
  </si>
  <si>
    <t>Steel: Product finishing - Thermal</t>
  </si>
  <si>
    <t>FEC.ktoe.ES.ISI.BF_BOF.FINISHING.THERM.TOTAL</t>
  </si>
  <si>
    <t>FEC.ktoe.ES.ISI.BF_BOF.FINISHING.THERM.LPG</t>
  </si>
  <si>
    <t>FEC.ktoe.ES.ISI.BF_BOF.FINISHING.THERM.DIESEL_LIQBIO</t>
  </si>
  <si>
    <t>FEC.ktoe.ES.ISI.BF_BOF.FINISHING.THERM.NG_BIOGAS</t>
  </si>
  <si>
    <t>Steel: Product finishing - Steam</t>
  </si>
  <si>
    <t>FEC.ktoe.ES.ISI.BF_BOF.FINISHING_STEAM.TOTAL.TOTAL</t>
  </si>
  <si>
    <t>FEC.ktoe.ES.ISI.BF_BOF.FINISHING_STEAM.STEAM.NONCOKE_SOLIDS</t>
  </si>
  <si>
    <t>FEC.ktoe.ES.ISI.BF_BOF.FINISHING_STEAM.STEAM.RFG</t>
  </si>
  <si>
    <t>FEC.ktoe.ES.ISI.BF_BOF.FINISHING_STEAM.STEAM.LPG</t>
  </si>
  <si>
    <t>FEC.ktoe.ES.ISI.BF_BOF.FINISHING_STEAM.STEAM.DIESEL_LIQBIO</t>
  </si>
  <si>
    <t>FEC.ktoe.ES.ISI.BF_BOF.FINISHING_STEAM.STEAM.RFO</t>
  </si>
  <si>
    <t>FEC.ktoe.ES.ISI.BF_BOF.FINISHING_STEAM.STEAM.OTHER</t>
  </si>
  <si>
    <t>FEC.ktoe.ES.ISI.BF_BOF.FINISHING_STEAM.STEAM.NG_BIOGAS</t>
  </si>
  <si>
    <t>FEC.ktoe.ES.ISI.BF_BOF.FINISHING_STEAM.STEAM.DERIVED</t>
  </si>
  <si>
    <t>FEC.ktoe.ES.ISI.BF_BOF.FINISHING_STEAM.STEAM.BIOMASS_WASTE</t>
  </si>
  <si>
    <t>FEC.ktoe.ES.ISI.BF_BOF.FINISHING_STEAM.STEAM.STEAM_DISTR</t>
  </si>
  <si>
    <t>Steel: Product finishing - Electric</t>
  </si>
  <si>
    <t>FEC.ktoe.ES.ISI.BF_BOF.FINISHING.ELEC.ELEC</t>
  </si>
  <si>
    <t>FEC.ktoe.ES.ISI.EAF.TOTAL.TOTAL.TOTAL</t>
  </si>
  <si>
    <t>FEC.ktoe.ES.ISI.EAF.LIGHT.GENERIC.ELEC</t>
  </si>
  <si>
    <t>FEC.ktoe.ES.ISI.EAF.AIRCOMP.GENERIC.ELEC</t>
  </si>
  <si>
    <t>FEC.ktoe.ES.ISI.EAF.MOTOR.GENERIC.ELEC</t>
  </si>
  <si>
    <t>FEC.ktoe.ES.ISI.EAF.FANS.GENERIC.ELEC</t>
  </si>
  <si>
    <t>FEC.ktoe.ES.ISI.EAF.LOW_ENTH.TOTAL.TOTAL</t>
  </si>
  <si>
    <t>FEC.ktoe.ES.ISI.EAF.LOW_ENTH.THERM.DIESEL_LIQBIO</t>
  </si>
  <si>
    <t>FEC.ktoe.ES.ISI.EAF.LOW_ENTH.THERM.NG_BIOGAS</t>
  </si>
  <si>
    <t>FEC.ktoe.ES.ISI.EAF.LOW_ENTH.THERM.SOLAR_GEO</t>
  </si>
  <si>
    <t>FEC.ktoe.ES.ISI.EAF.LOW_ENTH.HP.AMBIENT</t>
  </si>
  <si>
    <t>FEC.ktoe.ES.ISI.EAF.LOW_ENTH.THERM.ELEC</t>
  </si>
  <si>
    <t>Steel: Smelters</t>
  </si>
  <si>
    <t>FEC.ktoe.ES.ISI.EAF.SMELTING.TOTAL.TOTAL</t>
  </si>
  <si>
    <t>FEC.ktoe.ES.ISI.EAF.SMELTING.THERM.NONCOKE_SOLIDS</t>
  </si>
  <si>
    <t>FEC.ktoe.ES.ISI.EAF.SMELTING.THERM.RFO</t>
  </si>
  <si>
    <t>FEC.ktoe.ES.ISI.EAF.SMELTING.THERM.NG_BIOGAS</t>
  </si>
  <si>
    <t>FEC.ktoe.ES.ISI.EAF.SMELTING.THERM.DERIVED</t>
  </si>
  <si>
    <t>Steel: Electric arc</t>
  </si>
  <si>
    <t>FEC.ktoe.ES.ISI.EAF.ARC_FURNACE.ELEC.ELEC</t>
  </si>
  <si>
    <t>FEC.ktoe.ES.ISI.EAF.REFINING.TOTAL.TOTAL</t>
  </si>
  <si>
    <t>FEC.ktoe.ES.ISI.EAF.REFINING.THERM.TOTAL</t>
  </si>
  <si>
    <t>FEC.ktoe.ES.ISI.EAF.REFINING.THERM.LPG</t>
  </si>
  <si>
    <t>FEC.ktoe.ES.ISI.EAF.REFINING.THERM.DIESEL_LIQBIO</t>
  </si>
  <si>
    <t>FEC.ktoe.ES.ISI.EAF.REFINING.THERM.RFO</t>
  </si>
  <si>
    <t>FEC.ktoe.ES.ISI.EAF.REFINING.THERM.NG_BIOGAS</t>
  </si>
  <si>
    <t>FEC.ktoe.ES.ISI.EAF.REFINING.ELEC.ELEC</t>
  </si>
  <si>
    <t>FEC.ktoe.ES.ISI.EAF.FINISHING.THERM.TOTAL</t>
  </si>
  <si>
    <t>FEC.ktoe.ES.ISI.EAF.FINISHING.THERM.LPG</t>
  </si>
  <si>
    <t>FEC.ktoe.ES.ISI.EAF.FINISHING.THERM.DIESEL_LIQBIO</t>
  </si>
  <si>
    <t>FEC.ktoe.ES.ISI.EAF.FINISHING.THERM.NG_BIOGAS</t>
  </si>
  <si>
    <t>FEC.ktoe.ES.ISI.EAF.FINISHING_STEAM.TOTAL.TOTAL</t>
  </si>
  <si>
    <t>FEC.ktoe.ES.ISI.EAF.FINISHING_STEAM.STEAM.NONCOKE_SOLIDS</t>
  </si>
  <si>
    <t>FEC.ktoe.ES.ISI.EAF.FINISHING_STEAM.STEAM.RFG</t>
  </si>
  <si>
    <t>FEC.ktoe.ES.ISI.EAF.FINISHING_STEAM.STEAM.LPG</t>
  </si>
  <si>
    <t>FEC.ktoe.ES.ISI.EAF.FINISHING_STEAM.STEAM.DIESEL_LIQBIO</t>
  </si>
  <si>
    <t>FEC.ktoe.ES.ISI.EAF.FINISHING_STEAM.STEAM.RFO</t>
  </si>
  <si>
    <t>FEC.ktoe.ES.ISI.EAF.FINISHING_STEAM.STEAM.OTHER</t>
  </si>
  <si>
    <t>FEC.ktoe.ES.ISI.EAF.FINISHING_STEAM.STEAM.NG_BIOGAS</t>
  </si>
  <si>
    <t>FEC.ktoe.ES.ISI.EAF.FINISHING_STEAM.STEAM.DERIVED</t>
  </si>
  <si>
    <t>FEC.ktoe.ES.ISI.EAF.FINISHING_STEAM.STEAM.BIOMASS_WASTE</t>
  </si>
  <si>
    <t>FEC.ktoe.ES.ISI.EAF.FINISHING_STEAM.STEAM.STEAM_DISTR</t>
  </si>
  <si>
    <t>FEC.ktoe.ES.ISI.EAF.FINISHING.ELEC.ELEC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</si>
  <si>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</si>
  <si>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</si>
  <si>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</si>
  <si>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UED.ktoe.ES.ISI.BF_BOF.TOTAL.TOTAL.TOTAL</t>
  </si>
  <si>
    <t>UED.ktoe.ES.ISI.BF_BOF.LIGHT.GENERIC.ELEC</t>
  </si>
  <si>
    <t>UED.ktoe.ES.ISI.BF_BOF.AIRCOMP.GENERIC.ELEC</t>
  </si>
  <si>
    <t>UED.ktoe.ES.ISI.BF_BOF.MOTOR.GENERIC.ELEC</t>
  </si>
  <si>
    <t>UED.ktoe.ES.ISI.BF_BOF.FANS.GENERIC.ELEC</t>
  </si>
  <si>
    <t>UED.ktoe.ES.ISI.BF_BOF.LOW_ENTH.TOTAL.TOTAL</t>
  </si>
  <si>
    <t>UED.ktoe.ES.ISI.BF_BOF.LOW_ENTH.THERM.DIESEL_LIQBIO</t>
  </si>
  <si>
    <t>UED.ktoe.ES.ISI.BF_BOF.LOW_ENTH.THERM.NG_BIOGAS</t>
  </si>
  <si>
    <t>UED.ktoe.ES.ISI.BF_BOF.LOW_ENTH.THERM.SOLAR_GEO</t>
  </si>
  <si>
    <t>UED.ktoe.ES.ISI.BF_BOF.LOW_ENTH.HP.AMBIENT</t>
  </si>
  <si>
    <t>UED.ktoe.ES.ISI.BF_BOF.LOW_ENTH.THERM.ELEC</t>
  </si>
  <si>
    <t>UED.ktoe.ES.ISI.BF_BOF.SINTERING.TOTAL.TOTAL</t>
  </si>
  <si>
    <t>UED.ktoe.ES.ISI.BF_BOF.SINTERING.THERM.NONCOKE_SOLIDS</t>
  </si>
  <si>
    <t>UED.ktoe.ES.ISI.BF_BOF.SINTERING.THERM.RFO</t>
  </si>
  <si>
    <t>UED.ktoe.ES.ISI.BF_BOF.SINTERING.THERM.NG_BIOGAS</t>
  </si>
  <si>
    <t>UED.ktoe.ES.ISI.BF_BOF.SINTERING.THERM.DERIVED</t>
  </si>
  <si>
    <t>UED.ktoe.ES.ISI.BF_BOF.SINTERING.THERM.ELEC</t>
  </si>
  <si>
    <t>UED.ktoe.ES.ISI.BF_BOF.BLAST_FURNACE.TOTAL.TOTAL</t>
  </si>
  <si>
    <t>UED.ktoe.ES.ISI.BF_BOF.BLAST_FURNACE.THERM.NONCOKE_SOLIDS</t>
  </si>
  <si>
    <t>UED.ktoe.ES.ISI.BF_BOF.BLAST_FURNACE.THERM.COKE</t>
  </si>
  <si>
    <t>UED.ktoe.ES.ISI.BF_BOF.BLAST_FURNACE.THERM.RFO</t>
  </si>
  <si>
    <t>UED.ktoe.ES.ISI.BF_BOF.BLAST_FURNACE.THERM.NG_BIOGAS</t>
  </si>
  <si>
    <t>UED.ktoe.ES.ISI.BF_BOF.BLAST_FURNACE.THERM.DERIVED</t>
  </si>
  <si>
    <t>UED.ktoe.ES.ISI.BF_BOF.REFINING.TOTAL.TOTAL</t>
  </si>
  <si>
    <t>UED.ktoe.ES.ISI.BF_BOF.REFINING.THERM.TOTAL</t>
  </si>
  <si>
    <t>UED.ktoe.ES.ISI.BF_BOF.REFINING.THERM.LPG</t>
  </si>
  <si>
    <t>UED.ktoe.ES.ISI.BF_BOF.REFINING.THERM.DIESEL_LIQBIO</t>
  </si>
  <si>
    <t>UED.ktoe.ES.ISI.BF_BOF.REFINING.THERM.RFO</t>
  </si>
  <si>
    <t>UED.ktoe.ES.ISI.BF_BOF.REFINING.THERM.NG_BIOGAS</t>
  </si>
  <si>
    <t>UED.ktoe.ES.ISI.BF_BOF.REFINING.ELEC.ELEC</t>
  </si>
  <si>
    <t>UED.ktoe.ES.ISI.BF_BOF.FINISHING.THERM.TOTAL</t>
  </si>
  <si>
    <t>UED.ktoe.ES.ISI.BF_BOF.FINISHING.THERM.LPG</t>
  </si>
  <si>
    <t>UED.ktoe.ES.ISI.BF_BOF.FINISHING.THERM.DIESEL_LIQBIO</t>
  </si>
  <si>
    <t>UED.ktoe.ES.ISI.BF_BOF.FINISHING.THERM.NG_BIOGAS</t>
  </si>
  <si>
    <t>UED.ktoe.ES.ISI.BF_BOF.FINISHING_STEAM.TOTAL.TOTAL</t>
  </si>
  <si>
    <t>UED.ktoe.ES.ISI.BF_BOF.FINISHING_STEAM.STEAM.NONCOKE_SOLIDS</t>
  </si>
  <si>
    <t>UED.ktoe.ES.ISI.BF_BOF.FINISHING_STEAM.STEAM.RFG</t>
  </si>
  <si>
    <t>UED.ktoe.ES.ISI.BF_BOF.FINISHING_STEAM.STEAM.LPG</t>
  </si>
  <si>
    <t>UED.ktoe.ES.ISI.BF_BOF.FINISHING_STEAM.STEAM.DIESEL_LIQBIO</t>
  </si>
  <si>
    <t>UED.ktoe.ES.ISI.BF_BOF.FINISHING_STEAM.STEAM.RFO</t>
  </si>
  <si>
    <t>UED.ktoe.ES.ISI.BF_BOF.FINISHING_STEAM.STEAM.OTHER</t>
  </si>
  <si>
    <t>UED.ktoe.ES.ISI.BF_BOF.FINISHING_STEAM.STEAM.NG_BIOGAS</t>
  </si>
  <si>
    <t>UED.ktoe.ES.ISI.BF_BOF.FINISHING_STEAM.STEAM.DERIVED</t>
  </si>
  <si>
    <t>UED.ktoe.ES.ISI.BF_BOF.FINISHING_STEAM.STEAM.BIOMASS_WASTE</t>
  </si>
  <si>
    <t>UED.ktoe.ES.ISI.BF_BOF.FINISHING_STEAM.STEAM.STEAM_DISTR</t>
  </si>
  <si>
    <t>UED.ktoe.ES.ISI.BF_BOF.FINISHING.ELEC.ELEC</t>
  </si>
  <si>
    <t>UED.ktoe.ES.ISI.EAF.TOTAL.TOTAL.TOTAL</t>
  </si>
  <si>
    <t>UED.ktoe.ES.ISI.EAF.LIGHT.GENERIC.ELEC</t>
  </si>
  <si>
    <t>UED.ktoe.ES.ISI.EAF.AIRCOMP.GENERIC.ELEC</t>
  </si>
  <si>
    <t>UED.ktoe.ES.ISI.EAF.MOTOR.GENERIC.ELEC</t>
  </si>
  <si>
    <t>UED.ktoe.ES.ISI.EAF.FANS.GENERIC.ELEC</t>
  </si>
  <si>
    <t>UED.ktoe.ES.ISI.EAF.LOW_ENTH.TOTAL.TOTAL</t>
  </si>
  <si>
    <t>UED.ktoe.ES.ISI.EAF.LOW_ENTH.THERM.DIESEL_LIQBIO</t>
  </si>
  <si>
    <t>UED.ktoe.ES.ISI.EAF.LOW_ENTH.THERM.NG_BIOGAS</t>
  </si>
  <si>
    <t>UED.ktoe.ES.ISI.EAF.LOW_ENTH.THERM.SOLAR_GEO</t>
  </si>
  <si>
    <t>UED.ktoe.ES.ISI.EAF.LOW_ENTH.HP.AMBIENT</t>
  </si>
  <si>
    <t>UED.ktoe.ES.ISI.EAF.LOW_ENTH.THERM.ELEC</t>
  </si>
  <si>
    <t>UED.ktoe.ES.ISI.EAF.SMELTING.TOTAL.TOTAL</t>
  </si>
  <si>
    <t>UED.ktoe.ES.ISI.EAF.SMELTING.THERM.NONCOKE_SOLIDS</t>
  </si>
  <si>
    <t>UED.ktoe.ES.ISI.EAF.SMELTING.THERM.RFO</t>
  </si>
  <si>
    <t>UED.ktoe.ES.ISI.EAF.SMELTING.THERM.NG_BIOGAS</t>
  </si>
  <si>
    <t>UED.ktoe.ES.ISI.EAF.SMELTING.THERM.DERIVED</t>
  </si>
  <si>
    <t>UED.ktoe.ES.ISI.EAF.ARC_FURNACE.ELEC.ELEC</t>
  </si>
  <si>
    <t>UED.ktoe.ES.ISI.EAF.REFINING.TOTAL.TOTAL</t>
  </si>
  <si>
    <t>UED.ktoe.ES.ISI.EAF.REFINING.THERM.TOTAL</t>
  </si>
  <si>
    <t>UED.ktoe.ES.ISI.EAF.REFINING.THERM.LPG</t>
  </si>
  <si>
    <t>UED.ktoe.ES.ISI.EAF.REFINING.THERM.DIESEL_LIQBIO</t>
  </si>
  <si>
    <t>UED.ktoe.ES.ISI.EAF.REFINING.THERM.RFO</t>
  </si>
  <si>
    <t>UED.ktoe.ES.ISI.EAF.REFINING.THERM.NG_BIOGAS</t>
  </si>
  <si>
    <t>UED.ktoe.ES.ISI.EAF.REFINING.ELEC.ELEC</t>
  </si>
  <si>
    <t>UED.ktoe.ES.ISI.EAF.FINISHING.THERM.TOTAL</t>
  </si>
  <si>
    <t>UED.ktoe.ES.ISI.EAF.FINISHING.THERM.LPG</t>
  </si>
  <si>
    <t>UED.ktoe.ES.ISI.EAF.FINISHING.THERM.DIESEL_LIQBIO</t>
  </si>
  <si>
    <t>UED.ktoe.ES.ISI.EAF.FINISHING.THERM.NG_BIOGAS</t>
  </si>
  <si>
    <t>UED.ktoe.ES.ISI.EAF.FINISHING_STEAM.TOTAL.TOTAL</t>
  </si>
  <si>
    <t>UED.ktoe.ES.ISI.EAF.FINISHING_STEAM.STEAM.NONCOKE_SOLIDS</t>
  </si>
  <si>
    <t>UED.ktoe.ES.ISI.EAF.FINISHING_STEAM.STEAM.RFG</t>
  </si>
  <si>
    <t>UED.ktoe.ES.ISI.EAF.FINISHING_STEAM.STEAM.LPG</t>
  </si>
  <si>
    <t>UED.ktoe.ES.ISI.EAF.FINISHING_STEAM.STEAM.DIESEL_LIQBIO</t>
  </si>
  <si>
    <t>UED.ktoe.ES.ISI.EAF.FINISHING_STEAM.STEAM.RFO</t>
  </si>
  <si>
    <t>UED.ktoe.ES.ISI.EAF.FINISHING_STEAM.STEAM.OTHER</t>
  </si>
  <si>
    <t>UED.ktoe.ES.ISI.EAF.FINISHING_STEAM.STEAM.NG_BIOGAS</t>
  </si>
  <si>
    <t>UED.ktoe.ES.ISI.EAF.FINISHING_STEAM.STEAM.DERIVED</t>
  </si>
  <si>
    <t>UED.ktoe.ES.ISI.EAF.FINISHING_STEAM.STEAM.BIOMASS_WASTE</t>
  </si>
  <si>
    <t>UED.ktoe.ES.ISI.EAF.FINISHING_STEAM.STEAM.STEAM_DISTR</t>
  </si>
  <si>
    <t>UED.ktoe.ES.ISI.EAF.FINISHING.ELEC.ELEC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</si>
  <si>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</si>
  <si>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</si>
  <si>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</si>
  <si>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FUEL_EMI.ktCO2.ES.ISI.BF_BOF.LIGHT.GENERIC.ELEC</t>
  </si>
  <si>
    <t>FUEL_EMI.ktCO2.ES.ISI.BF_BOF.AIRCOMP.GENERIC.ELEC</t>
  </si>
  <si>
    <t>FUEL_EMI.ktCO2.ES.ISI.BF_BOF.MOTOR.GENERIC.ELEC</t>
  </si>
  <si>
    <t>FUEL_EMI.ktCO2.ES.ISI.BF_BOF.FANS.GENERIC.ELEC</t>
  </si>
  <si>
    <t>FUEL_EMI.ktCO2.ES.ISI.BF_BOF.LOW_ENTH.TOTAL.TOTAL</t>
  </si>
  <si>
    <t>FUEL_EMI.ktCO2.ES.ISI.BF_BOF.LOW_ENTH.THERM.DIESEL_LIQBIO</t>
  </si>
  <si>
    <t>FUEL_EMI.ktCO2.ES.ISI.BF_BOF.LOW_ENTH.THERM.NG_BIOGAS</t>
  </si>
  <si>
    <t>FUEL_EMI.ktCO2.ES.ISI.BF_BOF.LOW_ENTH.THERM.SOLAR_GEO</t>
  </si>
  <si>
    <t>FUEL_EMI.ktCO2.ES.ISI.BF_BOF.LOW_ENTH.HP.AMBIENT</t>
  </si>
  <si>
    <t>FUEL_EMI.ktCO2.ES.ISI.BF_BOF.LOW_ENTH.THERM.ELEC</t>
  </si>
  <si>
    <t>FUEL_EMI.ktCO2.ES.ISI.BF_BOF.SINTERING.TOTAL.TOTAL</t>
  </si>
  <si>
    <t>FUEL_EMI.ktCO2.ES.ISI.BF_BOF.SINTERING.THERM.NONCOKE_SOLIDS</t>
  </si>
  <si>
    <t>FUEL_EMI.ktCO2.ES.ISI.BF_BOF.SINTERING.THERM.RFO</t>
  </si>
  <si>
    <t>FUEL_EMI.ktCO2.ES.ISI.BF_BOF.SINTERING.THERM.NG_BIOGAS</t>
  </si>
  <si>
    <t>FUEL_EMI.ktCO2.ES.ISI.BF_BOF.SINTERING.THERM.DERIVED</t>
  </si>
  <si>
    <t>FUEL_EMI.ktCO2.ES.ISI.BF_BOF.SINTERING.THERM.ELEC</t>
  </si>
  <si>
    <t>FUEL_EMI.ktCO2.ES.ISI.BF_BOF.BLAST_FURNACE.TOTAL.TOTAL</t>
  </si>
  <si>
    <t>FUEL_EMI.ktCO2.ES.ISI.BF_BOF.BLAST_FURNACE.THERM.NONCOKE_SOLIDS</t>
  </si>
  <si>
    <t>FUEL_EMI.ktCO2.ES.ISI.BF_BOF.BLAST_FURNACE.THERM.COKE</t>
  </si>
  <si>
    <t>FUEL_EMI.ktCO2.ES.ISI.BF_BOF.BLAST_FURNACE.THERM.RFO</t>
  </si>
  <si>
    <t>FUEL_EMI.ktCO2.ES.ISI.BF_BOF.BLAST_FURNACE.THERM.NG_BIOGAS</t>
  </si>
  <si>
    <t>FUEL_EMI.ktCO2.ES.ISI.BF_BOF.BLAST_FURNACE.THERM.DERIVED</t>
  </si>
  <si>
    <t>FUEL_EMI.ktCO2.ES.ISI.BF_BOF.REFINING.TOTAL.TOTAL</t>
  </si>
  <si>
    <t>FUEL_EMI.ktCO2.ES.ISI.BF_BOF.REFINING.THERM.TOTAL</t>
  </si>
  <si>
    <t>FUEL_EMI.ktCO2.ES.ISI.BF_BOF.REFINING.THERM.LPG</t>
  </si>
  <si>
    <t>FUEL_EMI.ktCO2.ES.ISI.BF_BOF.REFINING.THERM.DIESEL_LIQBIO</t>
  </si>
  <si>
    <t>FUEL_EMI.ktCO2.ES.ISI.BF_BOF.REFINING.THERM.RFO</t>
  </si>
  <si>
    <t>FUEL_EMI.ktCO2.ES.ISI.BF_BOF.REFINING.THERM.NG_BIOGAS</t>
  </si>
  <si>
    <t>FUEL_EMI.ktCO2.ES.ISI.BF_BOF.REFINING.ELEC.ELEC</t>
  </si>
  <si>
    <t>FUEL_EMI.ktCO2.ES.ISI.BF_BOF.FINISHING.THERM.TOTAL</t>
  </si>
  <si>
    <t>FUEL_EMI.ktCO2.ES.ISI.BF_BOF.FINISHING.THERM.LPG</t>
  </si>
  <si>
    <t>FUEL_EMI.ktCO2.ES.ISI.BF_BOF.FINISHING.THERM.DIESEL_LIQBIO</t>
  </si>
  <si>
    <t>FUEL_EMI.ktCO2.ES.ISI.BF_BOF.FINISHING.THERM.NG_BIOGAS</t>
  </si>
  <si>
    <t>FUEL_EMI.ktCO2.ES.ISI.BF_BOF.FINISHING_STEAM.TOTAL.TOTAL</t>
  </si>
  <si>
    <t>FUEL_EMI.ktCO2.ES.ISI.BF_BOF.FINISHING_STEAM.STEAM.NONCOKE_SOLIDS</t>
  </si>
  <si>
    <t>FUEL_EMI.ktCO2.ES.ISI.BF_BOF.FINISHING_STEAM.STEAM.RFG</t>
  </si>
  <si>
    <t>FUEL_EMI.ktCO2.ES.ISI.BF_BOF.FINISHING_STEAM.STEAM.LPG</t>
  </si>
  <si>
    <t>FUEL_EMI.ktCO2.ES.ISI.BF_BOF.FINISHING_STEAM.STEAM.DIESEL_LIQBIO</t>
  </si>
  <si>
    <t>FUEL_EMI.ktCO2.ES.ISI.BF_BOF.FINISHING_STEAM.STEAM.RFO</t>
  </si>
  <si>
    <t>FUEL_EMI.ktCO2.ES.ISI.BF_BOF.FINISHING_STEAM.STEAM.OTHER</t>
  </si>
  <si>
    <t>FUEL_EMI.ktCO2.ES.ISI.BF_BOF.FINISHING_STEAM.STEAM.NG_BIOGAS</t>
  </si>
  <si>
    <t>FUEL_EMI.ktCO2.ES.ISI.BF_BOF.FINISHING_STEAM.STEAM.DERIVED</t>
  </si>
  <si>
    <t>FUEL_EMI.ktCO2.ES.ISI.BF_BOF.FINISHING_STEAM.STEAM.BIOMASS_WASTE</t>
  </si>
  <si>
    <t>FUEL_EMI.ktCO2.ES.ISI.BF_BOF.FINISHING_STEAM.STEAM.STEAM_DISTR</t>
  </si>
  <si>
    <t>FUEL_EMI.ktCO2.ES.ISI.BF_BOF.FINISHING.ELEC.ELEC</t>
  </si>
  <si>
    <t>PROCESS_EMI.ktCO2.ES.ISI.BF_BOF</t>
  </si>
  <si>
    <t>FUEL_EMI.ktCO2.ES.ISI.EAF.LIGHT.GENERIC.ELEC</t>
  </si>
  <si>
    <t>FUEL_EMI.ktCO2.ES.ISI.EAF.AIRCOMP.GENERIC.ELEC</t>
  </si>
  <si>
    <t>FUEL_EMI.ktCO2.ES.ISI.EAF.MOTOR.GENERIC.ELEC</t>
  </si>
  <si>
    <t>FUEL_EMI.ktCO2.ES.ISI.EAF.FANS.GENERIC.ELEC</t>
  </si>
  <si>
    <t>FUEL_EMI.ktCO2.ES.ISI.EAF.LOW_ENTH.TOTAL.TOTAL</t>
  </si>
  <si>
    <t>FUEL_EMI.ktCO2.ES.ISI.EAF.LOW_ENTH.THERM.DIESEL_LIQBIO</t>
  </si>
  <si>
    <t>FUEL_EMI.ktCO2.ES.ISI.EAF.LOW_ENTH.THERM.NG_BIOGAS</t>
  </si>
  <si>
    <t>FUEL_EMI.ktCO2.ES.ISI.EAF.LOW_ENTH.THERM.SOLAR_GEO</t>
  </si>
  <si>
    <t>FUEL_EMI.ktCO2.ES.ISI.EAF.LOW_ENTH.HP.AMBIENT</t>
  </si>
  <si>
    <t>FUEL_EMI.ktCO2.ES.ISI.EAF.LOW_ENTH.THERM.ELEC</t>
  </si>
  <si>
    <t>FUEL_EMI.ktCO2.ES.ISI.EAF.SMELTING.TOTAL.TOTAL</t>
  </si>
  <si>
    <t>FUEL_EMI.ktCO2.ES.ISI.EAF.SMELTING.THERM.NONCOKE_SOLIDS</t>
  </si>
  <si>
    <t>FUEL_EMI.ktCO2.ES.ISI.EAF.SMELTING.THERM.RFO</t>
  </si>
  <si>
    <t>FUEL_EMI.ktCO2.ES.ISI.EAF.SMELTING.THERM.NG_BIOGAS</t>
  </si>
  <si>
    <t>FUEL_EMI.ktCO2.ES.ISI.EAF.SMELTING.THERM.DERIVED</t>
  </si>
  <si>
    <t>FUEL_EMI.ktCO2.ES.ISI.EAF.ARC_FURNACE.ELEC.ELEC</t>
  </si>
  <si>
    <t>FUEL_EMI.ktCO2.ES.ISI.EAF.REFINING.TOTAL.TOTAL</t>
  </si>
  <si>
    <t>FUEL_EMI.ktCO2.ES.ISI.EAF.REFINING.THERM.TOTAL</t>
  </si>
  <si>
    <t>FUEL_EMI.ktCO2.ES.ISI.EAF.REFINING.THERM.LPG</t>
  </si>
  <si>
    <t>FUEL_EMI.ktCO2.ES.ISI.EAF.REFINING.THERM.DIESEL_LIQBIO</t>
  </si>
  <si>
    <t>FUEL_EMI.ktCO2.ES.ISI.EAF.REFINING.THERM.RFO</t>
  </si>
  <si>
    <t>FUEL_EMI.ktCO2.ES.ISI.EAF.REFINING.THERM.NG_BIOGAS</t>
  </si>
  <si>
    <t>FUEL_EMI.ktCO2.ES.ISI.EAF.REFINING.ELEC.ELEC</t>
  </si>
  <si>
    <t>FUEL_EMI.ktCO2.ES.ISI.EAF.FINISHING.THERM.TOTAL</t>
  </si>
  <si>
    <t>FUEL_EMI.ktCO2.ES.ISI.EAF.FINISHING.THERM.LPG</t>
  </si>
  <si>
    <t>FUEL_EMI.ktCO2.ES.ISI.EAF.FINISHING.THERM.DIESEL_LIQBIO</t>
  </si>
  <si>
    <t>FUEL_EMI.ktCO2.ES.ISI.EAF.FINISHING.THERM.NG_BIOGAS</t>
  </si>
  <si>
    <t>FUEL_EMI.ktCO2.ES.ISI.EAF.FINISHING_STEAM.TOTAL.TOTAL</t>
  </si>
  <si>
    <t>FUEL_EMI.ktCO2.ES.ISI.EAF.FINISHING_STEAM.STEAM.NONCOKE_SOLIDS</t>
  </si>
  <si>
    <t>FUEL_EMI.ktCO2.ES.ISI.EAF.FINISHING_STEAM.STEAM.RFG</t>
  </si>
  <si>
    <t>FUEL_EMI.ktCO2.ES.ISI.EAF.FINISHING_STEAM.STEAM.LPG</t>
  </si>
  <si>
    <t>FUEL_EMI.ktCO2.ES.ISI.EAF.FINISHING_STEAM.STEAM.DIESEL_LIQBIO</t>
  </si>
  <si>
    <t>FUEL_EMI.ktCO2.ES.ISI.EAF.FINISHING_STEAM.STEAM.RFO</t>
  </si>
  <si>
    <t>FUEL_EMI.ktCO2.ES.ISI.EAF.FINISHING_STEAM.STEAM.OTHER</t>
  </si>
  <si>
    <t>FUEL_EMI.ktCO2.ES.ISI.EAF.FINISHING_STEAM.STEAM.NG_BIOGAS</t>
  </si>
  <si>
    <t>FUEL_EMI.ktCO2.ES.ISI.EAF.FINISHING_STEAM.STEAM.DERIVED</t>
  </si>
  <si>
    <t>FUEL_EMI.ktCO2.ES.ISI.EAF.FINISHING_STEAM.STEAM.BIOMASS_WASTE</t>
  </si>
  <si>
    <t>FUEL_EMI.ktCO2.ES.ISI.EAF.FINISHING_STEAM.STEAM.STEAM_DISTR</t>
  </si>
  <si>
    <t>FUEL_EMI.ktCO2.ES.ISI.EAF.FINISHING.ELEC.ELEC</t>
  </si>
  <si>
    <t>PROCESS_EMI.ktCO2.ES.ISI.EAF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</si>
  <si>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</si>
  <si>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</si>
  <si>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</si>
  <si>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</si>
  <si>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VA.Meuro2023.ES.NFM.ALUMINA</t>
  </si>
  <si>
    <t>VA.Meuro2023.ES.NFM.PRIM_ALU</t>
  </si>
  <si>
    <t>VA.Meuro2023.ES.NFM.SEC_ALU</t>
  </si>
  <si>
    <t>VA.Meuro2023.ES.NFM.OTHER_NFM</t>
  </si>
  <si>
    <t>Physical output (kt)</t>
  </si>
  <si>
    <t>Alumina production (kt)</t>
  </si>
  <si>
    <t>OUTPUT.kt.ES.NFM.ALUMINA</t>
  </si>
  <si>
    <t>Aluminium production (kt)</t>
  </si>
  <si>
    <t>OUTPUT.kt.ES.NFM.PRIM_ALU</t>
  </si>
  <si>
    <t>OUTPUT.kt.ES.NFM.SEC_ALU</t>
  </si>
  <si>
    <t>Other non-ferrous metals (kt lead eq.)</t>
  </si>
  <si>
    <t>OUTPUT.kt.ES.NFM.OTHER_NFM</t>
  </si>
  <si>
    <t>Installed capacity (kt production)</t>
  </si>
  <si>
    <t>CAP.kt.ES.NFM.ALUMINA</t>
  </si>
  <si>
    <t>CAP.kt.ES.NFM.PRIM_ALU</t>
  </si>
  <si>
    <t>CAP.kt.ES.NFM.SEC_ALU</t>
  </si>
  <si>
    <t>CAP.kt.ES.NFM.OTHER_NFM</t>
  </si>
  <si>
    <t>Capacity investment (kt production)</t>
  </si>
  <si>
    <t>NEWCAP.kt.ES.NFM.ALUMINA</t>
  </si>
  <si>
    <t>NEWCAP.kt.ES.NFM.PRIM_ALU</t>
  </si>
  <si>
    <t>NEWCAP.kt.ES.NFM.SEC_ALU</t>
  </si>
  <si>
    <t>NEWCAP.kt.ES.NFM.OTHER_NFM</t>
  </si>
  <si>
    <t>Decommissioned capacity (kt production)</t>
  </si>
  <si>
    <t>Idle capacity (kt production)</t>
  </si>
  <si>
    <t>FEC.ktoe.ES.NFM.TOTAL.TOTAL.TOTAL.TOTAL</t>
  </si>
  <si>
    <t>FEC.ktoe.ES.NFM.TOTAL.TOTAL.TOTAL.SOLIDS</t>
  </si>
  <si>
    <t>FEC.ktoe.ES.NFM.TOTAL.TOTAL.TOTAL.RFG</t>
  </si>
  <si>
    <t>FEC.ktoe.ES.NFM.TOTAL.TOTAL.TOTAL.LPG</t>
  </si>
  <si>
    <t>FEC.ktoe.ES.NFM.TOTAL.TOTAL.TOTAL.DIESEL</t>
  </si>
  <si>
    <t>FEC.ktoe.ES.NFM.TOTAL.TOTAL.TOTAL.RFO</t>
  </si>
  <si>
    <t>FEC.ktoe.ES.NFM.TOTAL.TOTAL.TOTAL.OTHER</t>
  </si>
  <si>
    <t>FEC.ktoe.ES.NFM.TOTAL.TOTAL.TOTAL.NG</t>
  </si>
  <si>
    <t>FEC.ktoe.ES.NFM.TOTAL.TOTAL.TOTAL.DERIVED</t>
  </si>
  <si>
    <t>FEC.ktoe.ES.NFM.TOTAL.TOTAL.TOTAL.BIOMASS_WASTE</t>
  </si>
  <si>
    <t>FEC.ktoe.ES.NFM.TOTAL.TOTAL.TOTAL.BIOGAS</t>
  </si>
  <si>
    <t>FEC.ktoe.ES.NFM.TOTAL.TOTAL.TOTAL.LIQBIO</t>
  </si>
  <si>
    <t>FEC.ktoe.ES.NFM.TOTAL.TOTAL.TOTAL.SOLAR</t>
  </si>
  <si>
    <t>FEC.ktoe.ES.NFM.TOTAL.TOTAL.TOTAL.GEO</t>
  </si>
  <si>
    <t>FEC.ktoe.ES.NFM.TOTAL.TOTAL.TOTAL.AMBIENT</t>
  </si>
  <si>
    <t>FEC.ktoe.ES.NFM.TOTAL.TOTAL.TOTAL.STEAM_DISTR</t>
  </si>
  <si>
    <t>FEC.ktoe.ES.NFM.TOTAL.TOTAL.TOTAL.ELEC</t>
  </si>
  <si>
    <t>FEC.ktoe.ES.NFM.ALUMINA.TOTAL.TOTAL.TOTAL</t>
  </si>
  <si>
    <t>FEC.ktoe.ES.NFM.ALUMINA.LIGHT.GENERIC.ELEC</t>
  </si>
  <si>
    <t>FEC.ktoe.ES.NFM.ALUMINA.AIRCOMP.GENERIC.ELEC</t>
  </si>
  <si>
    <t>FEC.ktoe.ES.NFM.ALUMINA.MOTOR.GENERIC.ELEC</t>
  </si>
  <si>
    <t>FEC.ktoe.ES.NFM.ALUMINA.FANS.GENERIC.ELEC</t>
  </si>
  <si>
    <t>FEC.ktoe.ES.NFM.ALUMINA.LOW_ENTH.TOTAL.TOTAL</t>
  </si>
  <si>
    <t>FEC.ktoe.ES.NFM.ALUMINA.LOW_ENTH.THERM.DIESEL_LIQBIO</t>
  </si>
  <si>
    <t>FEC.ktoe.ES.NFM.ALUMINA.LOW_ENTH.THERM.NG_BIOGAS</t>
  </si>
  <si>
    <t>FEC.ktoe.ES.NFM.ALUMINA.LOW_ENTH.THERM.SOLAR_GEO</t>
  </si>
  <si>
    <t>FEC.ktoe.ES.NFM.ALUMINA.LOW_ENTH.HP.AMBIENT</t>
  </si>
  <si>
    <t>FEC.ktoe.ES.NFM.ALUMINA.LOW_ENTH.THERM.ELEC</t>
  </si>
  <si>
    <t>Alumina production: High-enthalpy heat</t>
  </si>
  <si>
    <t>FEC.ktoe.ES.NFM.ALUMINA.A_PRODUCTION.TOTAL.TOTAL</t>
  </si>
  <si>
    <t>FEC.ktoe.ES.NFM.ALUMINA.A_PRODUCTION.STEAM.SOLIDS</t>
  </si>
  <si>
    <t>FEC.ktoe.ES.NFM.ALUMINA.A_PRODUCTION.STEAM.RFG</t>
  </si>
  <si>
    <t>FEC.ktoe.ES.NFM.ALUMINA.A_PRODUCTION.STEAM.LPG</t>
  </si>
  <si>
    <t>FEC.ktoe.ES.NFM.ALUMINA.A_PRODUCTION.STEAM.DIESEL_LIQBIO</t>
  </si>
  <si>
    <t>FEC.ktoe.ES.NFM.ALUMINA.A_PRODUCTION.STEAM.RFO</t>
  </si>
  <si>
    <t>FEC.ktoe.ES.NFM.ALUMINA.A_PRODUCTION.STEAM.OTHER</t>
  </si>
  <si>
    <t>FEC.ktoe.ES.NFM.ALUMINA.A_PRODUCTION.STEAM.NG_BIOGAS</t>
  </si>
  <si>
    <t>FEC.ktoe.ES.NFM.ALUMINA.A_PRODUCTION.STEAM.DERIVED</t>
  </si>
  <si>
    <t>FEC.ktoe.ES.NFM.ALUMINA.A_PRODUCTION.STEAM.BIOMASS_WASTE</t>
  </si>
  <si>
    <t>FEC.ktoe.ES.NFM.ALUMINA.A_PRODUCTION.STEAM.STEAM_DISTR</t>
  </si>
  <si>
    <t>Alumina production: Refining</t>
  </si>
  <si>
    <t>FEC.ktoe.ES.NFM.ALUMINA.A_REFINING.TOTAL.TOTAL</t>
  </si>
  <si>
    <t>FEC.ktoe.ES.NFM.ALUMINA.A_REFINING.THERM.LPG</t>
  </si>
  <si>
    <t>FEC.ktoe.ES.NFM.ALUMINA.A_REFINING.THERM.DIESEL_LIQBIO</t>
  </si>
  <si>
    <t>FEC.ktoe.ES.NFM.ALUMINA.A_REFINING.THERM.RFO</t>
  </si>
  <si>
    <t>FEC.ktoe.ES.NFM.ALUMINA.A_REFINING.THERM.NG_BIOGAS</t>
  </si>
  <si>
    <t>FEC.ktoe.ES.NFM.ALUMINA.A_REFINING.THERM.ELEC</t>
  </si>
  <si>
    <t>FEC.ktoe.ES.NFM.PRIM_ALU.TOTAL.TOTAL.TOTAL</t>
  </si>
  <si>
    <t>FEC.ktoe.ES.NFM.PRIM_ALU.LIGHT.GENERIC.ELEC</t>
  </si>
  <si>
    <t>FEC.ktoe.ES.NFM.PRIM_ALU.AIRCOMP.GENERIC.ELEC</t>
  </si>
  <si>
    <t>FEC.ktoe.ES.NFM.PRIM_ALU.MOTOR.GENERIC.ELEC</t>
  </si>
  <si>
    <t>FEC.ktoe.ES.NFM.PRIM_ALU.FANS.GENERIC.ELEC</t>
  </si>
  <si>
    <t>FEC.ktoe.ES.NFM.PRIM_ALU.LOW_ENTH.TOTAL.TOTAL</t>
  </si>
  <si>
    <t>FEC.ktoe.ES.NFM.PRIM_ALU.LOW_ENTH.THERM.DIESEL_LIQBIO</t>
  </si>
  <si>
    <t>FEC.ktoe.ES.NFM.PRIM_ALU.LOW_ENTH.THERM.NG_BIOGAS</t>
  </si>
  <si>
    <t>FEC.ktoe.ES.NFM.PRIM_ALU.LOW_ENTH.THERM.SOLAR_GEO</t>
  </si>
  <si>
    <t>FEC.ktoe.ES.NFM.PRIM_ALU.LOW_ENTH.HP.AMBIENT</t>
  </si>
  <si>
    <t>FEC.ktoe.ES.NFM.PRIM_ALU.LOW_ENTH.THERM.ELEC</t>
  </si>
  <si>
    <t>Aluminium electrolysis (smelting)</t>
  </si>
  <si>
    <t>FEC.ktoe.ES.NFM.PRIM_ALU.SMELTING.ELEC.ELEC</t>
  </si>
  <si>
    <t>Aluminium processing  (metallurgy e.g. cast house, reheating)</t>
  </si>
  <si>
    <t>FEC.ktoe.ES.NFM.PRIM_ALU.PROCESSING.TOTAL.TOTAL</t>
  </si>
  <si>
    <t>Aluminium processing - Thermal</t>
  </si>
  <si>
    <t>FEC.ktoe.ES.NFM.PRIM_ALU.PROCESSING.THERM.TOTAL</t>
  </si>
  <si>
    <t>FEC.ktoe.ES.NFM.PRIM_ALU.PROCESSING.THERM.LPG</t>
  </si>
  <si>
    <t>FEC.ktoe.ES.NFM.PRIM_ALU.PROCESSING.THERM.DIESEL_LIQBIO</t>
  </si>
  <si>
    <t>FEC.ktoe.ES.NFM.PRIM_ALU.PROCESSING.THERM.RFO</t>
  </si>
  <si>
    <t>FEC.ktoe.ES.NFM.PRIM_ALU.PROCESSING.THERM.NG_BIOGAS</t>
  </si>
  <si>
    <t>Aluminium processing - Electric</t>
  </si>
  <si>
    <t>FEC.ktoe.ES.NFM.PRIM_ALU.PROCESSING.ELEC.ELEC</t>
  </si>
  <si>
    <t>Aluminium finishing</t>
  </si>
  <si>
    <t>Aluminium finishing - Thermal</t>
  </si>
  <si>
    <t>FEC.ktoe.ES.NFM.PRIM_ALU.FINISHING.THERM.TOTAL</t>
  </si>
  <si>
    <t>FEC.ktoe.ES.NFM.PRIM_ALU.FINISHING.THERM.LPG</t>
  </si>
  <si>
    <t>FEC.ktoe.ES.NFM.PRIM_ALU.FINISHING.THERM.DIESEL_LIQBIO</t>
  </si>
  <si>
    <t>FEC.ktoe.ES.NFM.PRIM_ALU.FINISHING.THERM.NG_BIOGAS</t>
  </si>
  <si>
    <t>Aluminium finishing - Steam</t>
  </si>
  <si>
    <t>FEC.ktoe.ES.NFM.PRIM_ALU.FINISHING_STEAM.TOTAL.TOTAL</t>
  </si>
  <si>
    <t>FEC.ktoe.ES.NFM.PRIM_ALU.FINISHING_STEAM.STEAM.SOLIDS</t>
  </si>
  <si>
    <t>FEC.ktoe.ES.NFM.PRIM_ALU.FINISHING_STEAM.STEAM.RFG</t>
  </si>
  <si>
    <t>FEC.ktoe.ES.NFM.PRIM_ALU.FINISHING_STEAM.STEAM.LPG</t>
  </si>
  <si>
    <t>FEC.ktoe.ES.NFM.PRIM_ALU.FINISHING_STEAM.STEAM.DIESEL_LIQBIO</t>
  </si>
  <si>
    <t>FEC.ktoe.ES.NFM.PRIM_ALU.FINISHING_STEAM.STEAM.RFO</t>
  </si>
  <si>
    <t>FEC.ktoe.ES.NFM.PRIM_ALU.FINISHING_STEAM.STEAM.OTHER</t>
  </si>
  <si>
    <t>FEC.ktoe.ES.NFM.PRIM_ALU.FINISHING_STEAM.STEAM.NG_BIOGAS</t>
  </si>
  <si>
    <t>FEC.ktoe.ES.NFM.PRIM_ALU.FINISHING_STEAM.STEAM.DERIVED</t>
  </si>
  <si>
    <t>FEC.ktoe.ES.NFM.PRIM_ALU.FINISHING_STEAM.STEAM.BIOMASS_WASTE</t>
  </si>
  <si>
    <t>FEC.ktoe.ES.NFM.PRIM_ALU.FINISHING_STEAM.STEAM.STEAM_DISTR</t>
  </si>
  <si>
    <t>Aluminium finishing - Electric</t>
  </si>
  <si>
    <t>FEC.ktoe.ES.NFM.PRIM_ALU.FINISHING.ELEC.ELEC</t>
  </si>
  <si>
    <t>FEC.ktoe.ES.NFM.SEC_ALU.TOTAL.TOTAL.TOTAL</t>
  </si>
  <si>
    <t>FEC.ktoe.ES.NFM.SEC_ALU.LIGHT.GENERIC.ELEC</t>
  </si>
  <si>
    <t>FEC.ktoe.ES.NFM.SEC_ALU.AIRCOMP.GENERIC.ELEC</t>
  </si>
  <si>
    <t>FEC.ktoe.ES.NFM.SEC_ALU.MOTOR.GENERIC.ELEC</t>
  </si>
  <si>
    <t>FEC.ktoe.ES.NFM.SEC_ALU.FANS.GENERIC.ELEC</t>
  </si>
  <si>
    <t>FEC.ktoe.ES.NFM.SEC_ALU.LOW_ENTH.TOTAL.TOTAL</t>
  </si>
  <si>
    <t>FEC.ktoe.ES.NFM.SEC_ALU.LOW_ENTH.THERM.DIESEL_LIQBIO</t>
  </si>
  <si>
    <t>FEC.ktoe.ES.NFM.SEC_ALU.LOW_ENTH.THERM.NG_BIOGAS</t>
  </si>
  <si>
    <t>FEC.ktoe.ES.NFM.SEC_ALU.LOW_ENTH.THERM.SOLAR_GEO</t>
  </si>
  <si>
    <t>FEC.ktoe.ES.NFM.SEC_ALU.LOW_ENTH.HP.AMBIENT</t>
  </si>
  <si>
    <t>FEC.ktoe.ES.NFM.SEC_ALU.LOW_ENTH.THERM.ELEC</t>
  </si>
  <si>
    <t>Secondary aluminium (incl. pre-treatment, remelting)</t>
  </si>
  <si>
    <t>FEC.ktoe.ES.NFM.SEC_ALU.SEC_REMELTING.TOTAL.TOTAL</t>
  </si>
  <si>
    <t>Secondary aluminium - Thermal</t>
  </si>
  <si>
    <t>FEC.ktoe.ES.NFM.SEC_ALU.SEC_REMELTING.THERM.TOTAL</t>
  </si>
  <si>
    <t>FEC.ktoe.ES.NFM.SEC_ALU.SEC_REMELTING.THERM.LPG</t>
  </si>
  <si>
    <t>FEC.ktoe.ES.NFM.SEC_ALU.SEC_REMELTING.THERM.DIESEL_LIQBIO</t>
  </si>
  <si>
    <t>FEC.ktoe.ES.NFM.SEC_ALU.SEC_REMELTING.THERM.RFO</t>
  </si>
  <si>
    <t>FEC.ktoe.ES.NFM.SEC_ALU.SEC_REMELTING.THERM.NG_BIOGAS</t>
  </si>
  <si>
    <t>Secondary aluminium - Electric</t>
  </si>
  <si>
    <t>FEC.ktoe.ES.NFM.SEC_ALU.SEC_REMELTING.ELEC.ELEC</t>
  </si>
  <si>
    <t>FEC.ktoe.ES.NFM.SEC_ALU.SEC_PROCESSING.TOTAL.TOTAL</t>
  </si>
  <si>
    <t>FEC.ktoe.ES.NFM.SEC_ALU.SEC_PROCESSING.THERM.TOTAL</t>
  </si>
  <si>
    <t>FEC.ktoe.ES.NFM.SEC_ALU.SEC_PROCESSING.THERM.LPG</t>
  </si>
  <si>
    <t>FEC.ktoe.ES.NFM.SEC_ALU.SEC_PROCESSING.THERM.DIESEL_LIQBIO</t>
  </si>
  <si>
    <t>FEC.ktoe.ES.NFM.SEC_ALU.SEC_PROCESSING.THERM.RFO</t>
  </si>
  <si>
    <t>FEC.ktoe.ES.NFM.SEC_ALU.SEC_PROCESSING.THERM.NG_BIOGAS</t>
  </si>
  <si>
    <t>FEC.ktoe.ES.NFM.SEC_ALU.SEC_PROCESSING.ELEC.ELEC</t>
  </si>
  <si>
    <t>FEC.ktoe.ES.NFM.SEC_ALU.SEC_FINISHING.THERM.TOTAL</t>
  </si>
  <si>
    <t>FEC.ktoe.ES.NFM.SEC_ALU.SEC_FINISHING.THERM.LPG</t>
  </si>
  <si>
    <t>FEC.ktoe.ES.NFM.SEC_ALU.SEC_FINISHING.THERM.DIESEL_LIQBIO</t>
  </si>
  <si>
    <t>FEC.ktoe.ES.NFM.SEC_ALU.SEC_FINISHING.THERM.NG_BIOGAS</t>
  </si>
  <si>
    <t>FEC.ktoe.ES.NFM.SEC_ALU.SEC_FINISHING_STEAM.TOTAL.TOTAL</t>
  </si>
  <si>
    <t>FEC.ktoe.ES.NFM.SEC_ALU.SEC_FINISHING_STEAM.STEAM.SOLIDS</t>
  </si>
  <si>
    <t>FEC.ktoe.ES.NFM.SEC_ALU.SEC_FINISHING_STEAM.STEAM.RFG</t>
  </si>
  <si>
    <t>FEC.ktoe.ES.NFM.SEC_ALU.SEC_FINISHING_STEAM.STEAM.LPG</t>
  </si>
  <si>
    <t>FEC.ktoe.ES.NFM.SEC_ALU.SEC_FINISHING_STEAM.STEAM.DIESEL_LIQBIO</t>
  </si>
  <si>
    <t>FEC.ktoe.ES.NFM.SEC_ALU.SEC_FINISHING_STEAM.STEAM.RFO</t>
  </si>
  <si>
    <t>FEC.ktoe.ES.NFM.SEC_ALU.SEC_FINISHING_STEAM.STEAM.OTHER</t>
  </si>
  <si>
    <t>FEC.ktoe.ES.NFM.SEC_ALU.SEC_FINISHING_STEAM.STEAM.NG_BIOGAS</t>
  </si>
  <si>
    <t>FEC.ktoe.ES.NFM.SEC_ALU.SEC_FINISHING_STEAM.STEAM.DERIVED</t>
  </si>
  <si>
    <t>FEC.ktoe.ES.NFM.SEC_ALU.SEC_FINISHING_STEAM.STEAM.BIOMASS_WASTE</t>
  </si>
  <si>
    <t>FEC.ktoe.ES.NFM.SEC_ALU.SEC_FINISHING_STEAM.STEAM.STEAM_DISTR</t>
  </si>
  <si>
    <t>FEC.ktoe.ES.NFM.SEC_ALU.SEC_FINISHING.ELEC.ELEC</t>
  </si>
  <si>
    <t>FEC.ktoe.ES.NFM.OTHER_NFM.TOTAL.TOTAL.TOTAL</t>
  </si>
  <si>
    <t>FEC.ktoe.ES.NFM.OTHER_NFM.LIGHT.GENERIC.ELEC</t>
  </si>
  <si>
    <t>FEC.ktoe.ES.NFM.OTHER_NFM.AIRCOMP.GENERIC.ELEC</t>
  </si>
  <si>
    <t>FEC.ktoe.ES.NFM.OTHER_NFM.MOTOR.GENERIC.ELEC</t>
  </si>
  <si>
    <t>FEC.ktoe.ES.NFM.OTHER_NFM.FANS.GENERIC.ELEC</t>
  </si>
  <si>
    <t>FEC.ktoe.ES.NFM.OTHER_NFM.LOW_ENTH.TOTAL.TOTAL</t>
  </si>
  <si>
    <t>FEC.ktoe.ES.NFM.OTHER_NFM.LOW_ENTH.THERM.DIESEL_LIQBIO</t>
  </si>
  <si>
    <t>FEC.ktoe.ES.NFM.OTHER_NFM.LOW_ENTH.THERM.NG_BIOGAS</t>
  </si>
  <si>
    <t>FEC.ktoe.ES.NFM.OTHER_NFM.LOW_ENTH.THERM.SOLAR_GEO</t>
  </si>
  <si>
    <t>FEC.ktoe.ES.NFM.OTHER_NFM.LOW_ENTH.HP.AMBIENT</t>
  </si>
  <si>
    <t>FEC.ktoe.ES.NFM.OTHER_NFM.LOW_ENTH.THERM.ELEC</t>
  </si>
  <si>
    <t>Other Metals: production</t>
  </si>
  <si>
    <t>FEC.ktoe.ES.NFM.OTHER_NFM.OTH_PRODUCTION.TOTAL.TOTAL</t>
  </si>
  <si>
    <t>Metal production - Thermal</t>
  </si>
  <si>
    <t>FEC.ktoe.ES.NFM.OTHER_NFM.OTH_PRODUCTION.THERM.TOTAL</t>
  </si>
  <si>
    <t>FEC.ktoe.ES.NFM.OTHER_NFM.OTH_PRODUCTION.THERM.SOLIDS</t>
  </si>
  <si>
    <t>FEC.ktoe.ES.NFM.OTHER_NFM.OTH_PRODUCTION.THERM.LPG</t>
  </si>
  <si>
    <t>FEC.ktoe.ES.NFM.OTHER_NFM.OTH_PRODUCTION.THERM.DIESEL_LIQBIO</t>
  </si>
  <si>
    <t>FEC.ktoe.ES.NFM.OTHER_NFM.OTH_PRODUCTION.THERM.RFO</t>
  </si>
  <si>
    <t>FEC.ktoe.ES.NFM.OTHER_NFM.OTH_PRODUCTION.THERM.NG_BIOGAS</t>
  </si>
  <si>
    <t>Metal production - Electric</t>
  </si>
  <si>
    <t>FEC.ktoe.ES.NFM.OTHER_NFM.OTH_PRODUCTION.ELEC.ELEC</t>
  </si>
  <si>
    <t>Metal processing  (metallurgy e.g. cast house, reheating)</t>
  </si>
  <si>
    <t>FEC.ktoe.ES.NFM.OTHER_NFM.OTH_PROCESSING.TOTAL.TOTAL</t>
  </si>
  <si>
    <t>Metal processing - Thermal</t>
  </si>
  <si>
    <t>FEC.ktoe.ES.NFM.OTHER_NFM.OTH_PROCESSING.THERM.TOTAL</t>
  </si>
  <si>
    <t>FEC.ktoe.ES.NFM.OTHER_NFM.OTH_PROCESSING.THERM.LPG</t>
  </si>
  <si>
    <t>FEC.ktoe.ES.NFM.OTHER_NFM.OTH_PROCESSING.THERM.DIESEL_LIQBIO</t>
  </si>
  <si>
    <t>FEC.ktoe.ES.NFM.OTHER_NFM.OTH_PROCESSING.THERM.RFO</t>
  </si>
  <si>
    <t>FEC.ktoe.ES.NFM.OTHER_NFM.OTH_PROCESSING.THERM.NG_BIOGAS</t>
  </si>
  <si>
    <t>Metal processing - Electric</t>
  </si>
  <si>
    <t>FEC.ktoe.ES.NFM.OTHER_NFM.OTH_PROCESSING.ELEC.ELEC</t>
  </si>
  <si>
    <t>Metal finishing</t>
  </si>
  <si>
    <t>Metal finishing - Thermal</t>
  </si>
  <si>
    <t>FEC.ktoe.ES.NFM.OTHER_NFM.OTH_FINISHING.THERM.TOTAL</t>
  </si>
  <si>
    <t>FEC.ktoe.ES.NFM.OTHER_NFM.OTH_FINISHING.THERM.LPG</t>
  </si>
  <si>
    <t>FEC.ktoe.ES.NFM.OTHER_NFM.OTH_FINISHING.THERM.DIESEL_LIQBIO</t>
  </si>
  <si>
    <t>FEC.ktoe.ES.NFM.OTHER_NFM.OTH_FINISHING.THERM.NG_BIOGAS</t>
  </si>
  <si>
    <t>Metal finishing - Steam</t>
  </si>
  <si>
    <t>FEC.ktoe.ES.NFM.OTHER_NFM.OTH_FINISHING_STEAM.TOTAL.TOTAL</t>
  </si>
  <si>
    <t>FEC.ktoe.ES.NFM.OTHER_NFM.OTH_FINISHING_STEAM.STEAM.SOLIDS</t>
  </si>
  <si>
    <t>FEC.ktoe.ES.NFM.OTHER_NFM.OTH_FINISHING_STEAM.STEAM.RFG</t>
  </si>
  <si>
    <t>FEC.ktoe.ES.NFM.OTHER_NFM.OTH_FINISHING_STEAM.STEAM.LPG</t>
  </si>
  <si>
    <t>FEC.ktoe.ES.NFM.OTHER_NFM.OTH_FINISHING_STEAM.STEAM.DIESEL_LIQBIO</t>
  </si>
  <si>
    <t>FEC.ktoe.ES.NFM.OTHER_NFM.OTH_FINISHING_STEAM.STEAM.RFO</t>
  </si>
  <si>
    <t>FEC.ktoe.ES.NFM.OTHER_NFM.OTH_FINISHING_STEAM.STEAM.OTHER</t>
  </si>
  <si>
    <t>FEC.ktoe.ES.NFM.OTHER_NFM.OTH_FINISHING_STEAM.STEAM.NG_BIOGAS</t>
  </si>
  <si>
    <t>FEC.ktoe.ES.NFM.OTHER_NFM.OTH_FINISHING_STEAM.STEAM.DERIVED</t>
  </si>
  <si>
    <t>FEC.ktoe.ES.NFM.OTHER_NFM.OTH_FINISHING_STEAM.STEAM.BIOMASS_WASTE</t>
  </si>
  <si>
    <t>FEC.ktoe.ES.NFM.OTHER_NFM.OTH_FINISHING_STEAM.STEAM.STEAM_DISTR</t>
  </si>
  <si>
    <t>Metal finishing - Electric</t>
  </si>
  <si>
    <t>FEC.ktoe.ES.NFM.OTHER_NFM.OTH_FINISHING.ELEC.ELEC</t>
  </si>
  <si>
    <t>UED.ktoe.ES.NFM.ALUMINA.TOTAL.TOTAL.TOTAL</t>
  </si>
  <si>
    <t>UED.ktoe.ES.NFM.ALUMINA.LIGHT.GENERIC.ELEC</t>
  </si>
  <si>
    <t>UED.ktoe.ES.NFM.ALUMINA.AIRCOMP.GENERIC.ELEC</t>
  </si>
  <si>
    <t>UED.ktoe.ES.NFM.ALUMINA.MOTOR.GENERIC.ELEC</t>
  </si>
  <si>
    <t>UED.ktoe.ES.NFM.ALUMINA.FANS.GENERIC.ELEC</t>
  </si>
  <si>
    <t>UED.ktoe.ES.NFM.ALUMINA.LOW_ENTH.TOTAL.TOTAL</t>
  </si>
  <si>
    <t>UED.ktoe.ES.NFM.ALUMINA.LOW_ENTH.THERM.DIESEL_LIQBIO</t>
  </si>
  <si>
    <t>UED.ktoe.ES.NFM.ALUMINA.LOW_ENTH.THERM.NG_BIOGAS</t>
  </si>
  <si>
    <t>UED.ktoe.ES.NFM.ALUMINA.LOW_ENTH.THERM.SOLAR_GEO</t>
  </si>
  <si>
    <t>UED.ktoe.ES.NFM.ALUMINA.LOW_ENTH.HP.AMBIENT</t>
  </si>
  <si>
    <t>UED.ktoe.ES.NFM.ALUMINA.LOW_ENTH.THERM.ELEC</t>
  </si>
  <si>
    <t>UED.ktoe.ES.NFM.ALUMINA.A_PRODUCTION.TOTAL.TOTAL</t>
  </si>
  <si>
    <t>UED.ktoe.ES.NFM.ALUMINA.A_PRODUCTION.STEAM.SOLIDS</t>
  </si>
  <si>
    <t>UED.ktoe.ES.NFM.ALUMINA.A_PRODUCTION.STEAM.RFG</t>
  </si>
  <si>
    <t>UED.ktoe.ES.NFM.ALUMINA.A_PRODUCTION.STEAM.LPG</t>
  </si>
  <si>
    <t>UED.ktoe.ES.NFM.ALUMINA.A_PRODUCTION.STEAM.DIESEL_LIQBIO</t>
  </si>
  <si>
    <t>UED.ktoe.ES.NFM.ALUMINA.A_PRODUCTION.STEAM.RFO</t>
  </si>
  <si>
    <t>UED.ktoe.ES.NFM.ALUMINA.A_PRODUCTION.STEAM.OTHER</t>
  </si>
  <si>
    <t>UED.ktoe.ES.NFM.ALUMINA.A_PRODUCTION.STEAM.NG_BIOGAS</t>
  </si>
  <si>
    <t>UED.ktoe.ES.NFM.ALUMINA.A_PRODUCTION.STEAM.DERIVED</t>
  </si>
  <si>
    <t>UED.ktoe.ES.NFM.ALUMINA.A_PRODUCTION.STEAM.BIOMASS_WASTE</t>
  </si>
  <si>
    <t>UED.ktoe.ES.NFM.ALUMINA.A_PRODUCTION.STEAM.STEAM_DISTR</t>
  </si>
  <si>
    <t>UED.ktoe.ES.NFM.ALUMINA.A_REFINING.TOTAL.TOTAL</t>
  </si>
  <si>
    <t>UED.ktoe.ES.NFM.ALUMINA.A_REFINING.THERM.LPG</t>
  </si>
  <si>
    <t>UED.ktoe.ES.NFM.ALUMINA.A_REFINING.THERM.DIESEL_LIQBIO</t>
  </si>
  <si>
    <t>UED.ktoe.ES.NFM.ALUMINA.A_REFINING.THERM.RFO</t>
  </si>
  <si>
    <t>UED.ktoe.ES.NFM.ALUMINA.A_REFINING.THERM.NG_BIOGAS</t>
  </si>
  <si>
    <t>UED.ktoe.ES.NFM.ALUMINA.A_REFINING.THERM.ELEC</t>
  </si>
  <si>
    <t>UED.ktoe.ES.NFM.PRIM_ALU.TOTAL.TOTAL.TOTAL</t>
  </si>
  <si>
    <t>UED.ktoe.ES.NFM.PRIM_ALU.LIGHT.GENERIC.ELEC</t>
  </si>
  <si>
    <t>UED.ktoe.ES.NFM.PRIM_ALU.AIRCOMP.GENERIC.ELEC</t>
  </si>
  <si>
    <t>UED.ktoe.ES.NFM.PRIM_ALU.MOTOR.GENERIC.ELEC</t>
  </si>
  <si>
    <t>UED.ktoe.ES.NFM.PRIM_ALU.FANS.GENERIC.ELEC</t>
  </si>
  <si>
    <t>UED.ktoe.ES.NFM.PRIM_ALU.LOW_ENTH.TOTAL.TOTAL</t>
  </si>
  <si>
    <t>UED.ktoe.ES.NFM.PRIM_ALU.LOW_ENTH.THERM.DIESEL_LIQBIO</t>
  </si>
  <si>
    <t>UED.ktoe.ES.NFM.PRIM_ALU.LOW_ENTH.THERM.NG_BIOGAS</t>
  </si>
  <si>
    <t>UED.ktoe.ES.NFM.PRIM_ALU.LOW_ENTH.THERM.SOLAR_GEO</t>
  </si>
  <si>
    <t>UED.ktoe.ES.NFM.PRIM_ALU.LOW_ENTH.HP.AMBIENT</t>
  </si>
  <si>
    <t>UED.ktoe.ES.NFM.PRIM_ALU.LOW_ENTH.THERM.ELEC</t>
  </si>
  <si>
    <t>UED.ktoe.ES.NFM.PRIM_ALU.SMELTING.ELEC.ELEC</t>
  </si>
  <si>
    <t>UED.ktoe.ES.NFM.PRIM_ALU.PROCESSING.TOTAL.TOTAL</t>
  </si>
  <si>
    <t>UED.ktoe.ES.NFM.PRIM_ALU.PROCESSING.THERM.TOTAL</t>
  </si>
  <si>
    <t>UED.ktoe.ES.NFM.PRIM_ALU.PROCESSING.THERM.LPG</t>
  </si>
  <si>
    <t>UED.ktoe.ES.NFM.PRIM_ALU.PROCESSING.THERM.DIESEL_LIQBIO</t>
  </si>
  <si>
    <t>UED.ktoe.ES.NFM.PRIM_ALU.PROCESSING.THERM.RFO</t>
  </si>
  <si>
    <t>UED.ktoe.ES.NFM.PRIM_ALU.PROCESSING.THERM.NG_BIOGAS</t>
  </si>
  <si>
    <t>UED.ktoe.ES.NFM.PRIM_ALU.PROCESSING.ELEC.ELEC</t>
  </si>
  <si>
    <t>UED.ktoe.ES.NFM.PRIM_ALU.FINISHING.THERM.TOTAL</t>
  </si>
  <si>
    <t>UED.ktoe.ES.NFM.PRIM_ALU.FINISHING.THERM.LPG</t>
  </si>
  <si>
    <t>UED.ktoe.ES.NFM.PRIM_ALU.FINISHING.THERM.DIESEL_LIQBIO</t>
  </si>
  <si>
    <t>UED.ktoe.ES.NFM.PRIM_ALU.FINISHING.THERM.NG_BIOGAS</t>
  </si>
  <si>
    <t>UED.ktoe.ES.NFM.PRIM_ALU.FINISHING_STEAM.TOTAL.TOTAL</t>
  </si>
  <si>
    <t>UED.ktoe.ES.NFM.PRIM_ALU.FINISHING_STEAM.STEAM.SOLIDS</t>
  </si>
  <si>
    <t>UED.ktoe.ES.NFM.PRIM_ALU.FINISHING_STEAM.STEAM.RFG</t>
  </si>
  <si>
    <t>UED.ktoe.ES.NFM.PRIM_ALU.FINISHING_STEAM.STEAM.LPG</t>
  </si>
  <si>
    <t>UED.ktoe.ES.NFM.PRIM_ALU.FINISHING_STEAM.STEAM.DIESEL_LIQBIO</t>
  </si>
  <si>
    <t>UED.ktoe.ES.NFM.PRIM_ALU.FINISHING_STEAM.STEAM.RFO</t>
  </si>
  <si>
    <t>UED.ktoe.ES.NFM.PRIM_ALU.FINISHING_STEAM.STEAM.OTHER</t>
  </si>
  <si>
    <t>UED.ktoe.ES.NFM.PRIM_ALU.FINISHING_STEAM.STEAM.NG_BIOGAS</t>
  </si>
  <si>
    <t>UED.ktoe.ES.NFM.PRIM_ALU.FINISHING_STEAM.STEAM.DERIVED</t>
  </si>
  <si>
    <t>UED.ktoe.ES.NFM.PRIM_ALU.FINISHING_STEAM.STEAM.BIOMASS_WASTE</t>
  </si>
  <si>
    <t>UED.ktoe.ES.NFM.PRIM_ALU.FINISHING_STEAM.STEAM.STEAM_DISTR</t>
  </si>
  <si>
    <t>UED.ktoe.ES.NFM.PRIM_ALU.FINISHING.ELEC.ELEC</t>
  </si>
  <si>
    <t>UED.ktoe.ES.NFM.SEC_ALU.TOTAL.TOTAL.TOTAL</t>
  </si>
  <si>
    <t>UED.ktoe.ES.NFM.SEC_ALU.LIGHT.GENERIC.ELEC</t>
  </si>
  <si>
    <t>UED.ktoe.ES.NFM.SEC_ALU.AIRCOMP.GENERIC.ELEC</t>
  </si>
  <si>
    <t>UED.ktoe.ES.NFM.SEC_ALU.MOTOR.GENERIC.ELEC</t>
  </si>
  <si>
    <t>UED.ktoe.ES.NFM.SEC_ALU.FANS.GENERIC.ELEC</t>
  </si>
  <si>
    <t>UED.ktoe.ES.NFM.SEC_ALU.LOW_ENTH.TOTAL.TOTAL</t>
  </si>
  <si>
    <t>UED.ktoe.ES.NFM.SEC_ALU.LOW_ENTH.THERM.DIESEL_LIQBIO</t>
  </si>
  <si>
    <t>UED.ktoe.ES.NFM.SEC_ALU.LOW_ENTH.THERM.NG_BIOGAS</t>
  </si>
  <si>
    <t>UED.ktoe.ES.NFM.SEC_ALU.LOW_ENTH.THERM.SOLAR_GEO</t>
  </si>
  <si>
    <t>UED.ktoe.ES.NFM.SEC_ALU.LOW_ENTH.HP.AMBIENT</t>
  </si>
  <si>
    <t>UED.ktoe.ES.NFM.SEC_ALU.LOW_ENTH.THERM.ELEC</t>
  </si>
  <si>
    <t>UED.ktoe.ES.NFM.SEC_ALU.SEC_REMELTING.TOTAL.TOTAL</t>
  </si>
  <si>
    <t>UED.ktoe.ES.NFM.SEC_ALU.SEC_REMELTING.THERM.TOTAL</t>
  </si>
  <si>
    <t>UED.ktoe.ES.NFM.SEC_ALU.SEC_REMELTING.THERM.LPG</t>
  </si>
  <si>
    <t>UED.ktoe.ES.NFM.SEC_ALU.SEC_REMELTING.THERM.DIESEL_LIQBIO</t>
  </si>
  <si>
    <t>UED.ktoe.ES.NFM.SEC_ALU.SEC_REMELTING.THERM.RFO</t>
  </si>
  <si>
    <t>UED.ktoe.ES.NFM.SEC_ALU.SEC_REMELTING.THERM.NG_BIOGAS</t>
  </si>
  <si>
    <t>UED.ktoe.ES.NFM.SEC_ALU.SEC_REMELTING.ELEC.ELEC</t>
  </si>
  <si>
    <t>UED.ktoe.ES.NFM.SEC_ALU.SEC_PROCESSING.TOTAL.TOTAL</t>
  </si>
  <si>
    <t>UED.ktoe.ES.NFM.SEC_ALU.SEC_PROCESSING.THERM.TOTAL</t>
  </si>
  <si>
    <t>UED.ktoe.ES.NFM.SEC_ALU.SEC_PROCESSING.THERM.LPG</t>
  </si>
  <si>
    <t>UED.ktoe.ES.NFM.SEC_ALU.SEC_PROCESSING.THERM.DIESEL_LIQBIO</t>
  </si>
  <si>
    <t>UED.ktoe.ES.NFM.SEC_ALU.SEC_PROCESSING.THERM.RFO</t>
  </si>
  <si>
    <t>UED.ktoe.ES.NFM.SEC_ALU.SEC_PROCESSING.THERM.NG_BIOGAS</t>
  </si>
  <si>
    <t>UED.ktoe.ES.NFM.SEC_ALU.SEC_PROCESSING.ELEC.ELEC</t>
  </si>
  <si>
    <t>UED.ktoe.ES.NFM.SEC_ALU.SEC_FINISHING.THERM.TOTAL</t>
  </si>
  <si>
    <t>UED.ktoe.ES.NFM.SEC_ALU.SEC_FINISHING.THERM.LPG</t>
  </si>
  <si>
    <t>UED.ktoe.ES.NFM.SEC_ALU.SEC_FINISHING.THERM.DIESEL_LIQBIO</t>
  </si>
  <si>
    <t>UED.ktoe.ES.NFM.SEC_ALU.SEC_FINISHING.THERM.NG_BIOGAS</t>
  </si>
  <si>
    <t>UED.ktoe.ES.NFM.SEC_ALU.SEC_FINISHING_STEAM.TOTAL.TOTAL</t>
  </si>
  <si>
    <t>UED.ktoe.ES.NFM.SEC_ALU.SEC_FINISHING_STEAM.STEAM.SOLIDS</t>
  </si>
  <si>
    <t>UED.ktoe.ES.NFM.SEC_ALU.SEC_FINISHING_STEAM.STEAM.RFG</t>
  </si>
  <si>
    <t>UED.ktoe.ES.NFM.SEC_ALU.SEC_FINISHING_STEAM.STEAM.LPG</t>
  </si>
  <si>
    <t>UED.ktoe.ES.NFM.SEC_ALU.SEC_FINISHING_STEAM.STEAM.DIESEL_LIQBIO</t>
  </si>
  <si>
    <t>UED.ktoe.ES.NFM.SEC_ALU.SEC_FINISHING_STEAM.STEAM.RFO</t>
  </si>
  <si>
    <t>UED.ktoe.ES.NFM.SEC_ALU.SEC_FINISHING_STEAM.STEAM.OTHER</t>
  </si>
  <si>
    <t>UED.ktoe.ES.NFM.SEC_ALU.SEC_FINISHING_STEAM.STEAM.NG_BIOGAS</t>
  </si>
  <si>
    <t>UED.ktoe.ES.NFM.SEC_ALU.SEC_FINISHING_STEAM.STEAM.DERIVED</t>
  </si>
  <si>
    <t>UED.ktoe.ES.NFM.SEC_ALU.SEC_FINISHING_STEAM.STEAM.BIOMASS_WASTE</t>
  </si>
  <si>
    <t>UED.ktoe.ES.NFM.SEC_ALU.SEC_FINISHING_STEAM.STEAM.STEAM_DISTR</t>
  </si>
  <si>
    <t>UED.ktoe.ES.NFM.SEC_ALU.SEC_FINISHING.ELEC.ELEC</t>
  </si>
  <si>
    <t>UED.ktoe.ES.NFM.OTHER_NFM.TOTAL.TOTAL.TOTAL</t>
  </si>
  <si>
    <t>UED.ktoe.ES.NFM.OTHER_NFM.LIGHT.GENERIC.ELEC</t>
  </si>
  <si>
    <t>UED.ktoe.ES.NFM.OTHER_NFM.AIRCOMP.GENERIC.ELEC</t>
  </si>
  <si>
    <t>UED.ktoe.ES.NFM.OTHER_NFM.MOTOR.GENERIC.ELEC</t>
  </si>
  <si>
    <t>UED.ktoe.ES.NFM.OTHER_NFM.FANS.GENERIC.ELEC</t>
  </si>
  <si>
    <t>UED.ktoe.ES.NFM.OTHER_NFM.LOW_ENTH.TOTAL.TOTAL</t>
  </si>
  <si>
    <t>UED.ktoe.ES.NFM.OTHER_NFM.LOW_ENTH.THERM.DIESEL_LIQBIO</t>
  </si>
  <si>
    <t>UED.ktoe.ES.NFM.OTHER_NFM.LOW_ENTH.THERM.NG_BIOGAS</t>
  </si>
  <si>
    <t>UED.ktoe.ES.NFM.OTHER_NFM.LOW_ENTH.THERM.SOLAR_GEO</t>
  </si>
  <si>
    <t>UED.ktoe.ES.NFM.OTHER_NFM.LOW_ENTH.HP.AMBIENT</t>
  </si>
  <si>
    <t>UED.ktoe.ES.NFM.OTHER_NFM.LOW_ENTH.THERM.ELEC</t>
  </si>
  <si>
    <t>UED.ktoe.ES.NFM.OTHER_NFM.OTH_PRODUCTION.TOTAL.TOTAL</t>
  </si>
  <si>
    <t>UED.ktoe.ES.NFM.OTHER_NFM.OTH_PRODUCTION.THERM.TOTAL</t>
  </si>
  <si>
    <t>UED.ktoe.ES.NFM.OTHER_NFM.OTH_PRODUCTION.THERM.SOLIDS</t>
  </si>
  <si>
    <t>UED.ktoe.ES.NFM.OTHER_NFM.OTH_PRODUCTION.THERM.LPG</t>
  </si>
  <si>
    <t>UED.ktoe.ES.NFM.OTHER_NFM.OTH_PRODUCTION.THERM.DIESEL_LIQBIO</t>
  </si>
  <si>
    <t>UED.ktoe.ES.NFM.OTHER_NFM.OTH_PRODUCTION.THERM.RFO</t>
  </si>
  <si>
    <t>UED.ktoe.ES.NFM.OTHER_NFM.OTH_PRODUCTION.THERM.NG_BIOGAS</t>
  </si>
  <si>
    <t>UED.ktoe.ES.NFM.OTHER_NFM.OTH_PRODUCTION.ELEC.ELEC</t>
  </si>
  <si>
    <t>UED.ktoe.ES.NFM.OTHER_NFM.OTH_PROCESSING.TOTAL.TOTAL</t>
  </si>
  <si>
    <t>UED.ktoe.ES.NFM.OTHER_NFM.OTH_PROCESSING.THERM.TOTAL</t>
  </si>
  <si>
    <t>UED.ktoe.ES.NFM.OTHER_NFM.OTH_PROCESSING.THERM.LPG</t>
  </si>
  <si>
    <t>UED.ktoe.ES.NFM.OTHER_NFM.OTH_PROCESSING.THERM.DIESEL_LIQBIO</t>
  </si>
  <si>
    <t>UED.ktoe.ES.NFM.OTHER_NFM.OTH_PROCESSING.THERM.RFO</t>
  </si>
  <si>
    <t>UED.ktoe.ES.NFM.OTHER_NFM.OTH_PROCESSING.THERM.NG_BIOGAS</t>
  </si>
  <si>
    <t>UED.ktoe.ES.NFM.OTHER_NFM.OTH_PROCESSING.ELEC.ELEC</t>
  </si>
  <si>
    <t>UED.ktoe.ES.NFM.OTHER_NFM.OTH_FINISHING.THERM.TOTAL</t>
  </si>
  <si>
    <t>UED.ktoe.ES.NFM.OTHER_NFM.OTH_FINISHING.THERM.LPG</t>
  </si>
  <si>
    <t>UED.ktoe.ES.NFM.OTHER_NFM.OTH_FINISHING.THERM.DIESEL_LIQBIO</t>
  </si>
  <si>
    <t>UED.ktoe.ES.NFM.OTHER_NFM.OTH_FINISHING.THERM.NG_BIOGAS</t>
  </si>
  <si>
    <t>UED.ktoe.ES.NFM.OTHER_NFM.OTH_FINISHING_STEAM.TOTAL.TOTAL</t>
  </si>
  <si>
    <t>UED.ktoe.ES.NFM.OTHER_NFM.OTH_FINISHING_STEAM.STEAM.SOLIDS</t>
  </si>
  <si>
    <t>UED.ktoe.ES.NFM.OTHER_NFM.OTH_FINISHING_STEAM.STEAM.RFG</t>
  </si>
  <si>
    <t>UED.ktoe.ES.NFM.OTHER_NFM.OTH_FINISHING_STEAM.STEAM.LPG</t>
  </si>
  <si>
    <t>UED.ktoe.ES.NFM.OTHER_NFM.OTH_FINISHING_STEAM.STEAM.DIESEL_LIQBIO</t>
  </si>
  <si>
    <t>UED.ktoe.ES.NFM.OTHER_NFM.OTH_FINISHING_STEAM.STEAM.RFO</t>
  </si>
  <si>
    <t>UED.ktoe.ES.NFM.OTHER_NFM.OTH_FINISHING_STEAM.STEAM.OTHER</t>
  </si>
  <si>
    <t>UED.ktoe.ES.NFM.OTHER_NFM.OTH_FINISHING_STEAM.STEAM.NG_BIOGAS</t>
  </si>
  <si>
    <t>UED.ktoe.ES.NFM.OTHER_NFM.OTH_FINISHING_STEAM.STEAM.DERIVED</t>
  </si>
  <si>
    <t>UED.ktoe.ES.NFM.OTHER_NFM.OTH_FINISHING_STEAM.STEAM.BIOMASS_WASTE</t>
  </si>
  <si>
    <t>UED.ktoe.ES.NFM.OTHER_NFM.OTH_FINISHING_STEAM.STEAM.STEAM_DISTR</t>
  </si>
  <si>
    <t>UED.ktoe.ES.NFM.OTHER_NFM.OTH_FINISHING.ELEC.ELEC</t>
  </si>
  <si>
    <t>FUEL_EMI.ktCO2.ES.NFM.ALUMINA.TOTAL.TOTAL.TOTAL</t>
  </si>
  <si>
    <t>FUEL_EMI.ktCO2.ES.NFM.ALUMINA.LIGHT.GENERIC.ELEC</t>
  </si>
  <si>
    <t>FUEL_EMI.ktCO2.ES.NFM.ALUMINA.AIRCOMP.GENERIC.ELEC</t>
  </si>
  <si>
    <t>FUEL_EMI.ktCO2.ES.NFM.ALUMINA.MOTOR.GENERIC.ELEC</t>
  </si>
  <si>
    <t>FUEL_EMI.ktCO2.ES.NFM.ALUMINA.FANS.GENERIC.ELEC</t>
  </si>
  <si>
    <t>FUEL_EMI.ktCO2.ES.NFM.ALUMINA.LOW_ENTH.TOTAL.TOTAL</t>
  </si>
  <si>
    <t>FUEL_EMI.ktCO2.ES.NFM.ALUMINA.LOW_ENTH.THERM.DIESEL_LIQBIO</t>
  </si>
  <si>
    <t>FUEL_EMI.ktCO2.ES.NFM.ALUMINA.LOW_ENTH.THERM.NG_BIOGAS</t>
  </si>
  <si>
    <t>FUEL_EMI.ktCO2.ES.NFM.ALUMINA.LOW_ENTH.THERM.SOLAR_GEO</t>
  </si>
  <si>
    <t>FUEL_EMI.ktCO2.ES.NFM.ALUMINA.LOW_ENTH.HP.AMBIENT</t>
  </si>
  <si>
    <t>FUEL_EMI.ktCO2.ES.NFM.ALUMINA.LOW_ENTH.THERM.ELEC</t>
  </si>
  <si>
    <t>FUEL_EMI.ktCO2.ES.NFM.ALUMINA.A_PRODUCTION.TOTAL.TOTAL</t>
  </si>
  <si>
    <t>FUEL_EMI.ktCO2.ES.NFM.ALUMINA.A_PRODUCTION.STEAM.SOLIDS</t>
  </si>
  <si>
    <t>FUEL_EMI.ktCO2.ES.NFM.ALUMINA.A_PRODUCTION.STEAM.RFG</t>
  </si>
  <si>
    <t>FUEL_EMI.ktCO2.ES.NFM.ALUMINA.A_PRODUCTION.STEAM.LPG</t>
  </si>
  <si>
    <t>FUEL_EMI.ktCO2.ES.NFM.ALUMINA.A_PRODUCTION.STEAM.DIESEL_LIQBIO</t>
  </si>
  <si>
    <t>FUEL_EMI.ktCO2.ES.NFM.ALUMINA.A_PRODUCTION.STEAM.RFO</t>
  </si>
  <si>
    <t>FUEL_EMI.ktCO2.ES.NFM.ALUMINA.A_PRODUCTION.STEAM.OTHER</t>
  </si>
  <si>
    <t>FUEL_EMI.ktCO2.ES.NFM.ALUMINA.A_PRODUCTION.STEAM.NG_BIOGAS</t>
  </si>
  <si>
    <t>FUEL_EMI.ktCO2.ES.NFM.ALUMINA.A_PRODUCTION.STEAM.DERIVED</t>
  </si>
  <si>
    <t>FUEL_EMI.ktCO2.ES.NFM.ALUMINA.A_PRODUCTION.STEAM.BIOMASS_WASTE</t>
  </si>
  <si>
    <t>FUEL_EMI.ktCO2.ES.NFM.ALUMINA.A_PRODUCTION.STEAM.STEAM_DISTR</t>
  </si>
  <si>
    <t>FUEL_EMI.ktCO2.ES.NFM.ALUMINA.A_REFINING.TOTAL.TOTAL</t>
  </si>
  <si>
    <t>FUEL_EMI.ktCO2.ES.NFM.ALUMINA.A_REFINING.THERM.LPG</t>
  </si>
  <si>
    <t>FUEL_EMI.ktCO2.ES.NFM.ALUMINA.A_REFINING.THERM.DIESEL_LIQBIO</t>
  </si>
  <si>
    <t>FUEL_EMI.ktCO2.ES.NFM.ALUMINA.A_REFINING.THERM.RFO</t>
  </si>
  <si>
    <t>FUEL_EMI.ktCO2.ES.NFM.ALUMINA.A_REFINING.THERM.NG_BIOGAS</t>
  </si>
  <si>
    <t>FUEL_EMI.ktCO2.ES.NFM.ALUMINA.A_REFINING.THERM.ELEC</t>
  </si>
  <si>
    <t>FUEL_EMI.ktCO2.ES.NFM.PRIM_ALU.LIGHT.GENERIC.ELEC</t>
  </si>
  <si>
    <t>FUEL_EMI.ktCO2.ES.NFM.PRIM_ALU.AIRCOMP.GENERIC.ELEC</t>
  </si>
  <si>
    <t>FUEL_EMI.ktCO2.ES.NFM.PRIM_ALU.MOTOR.GENERIC.ELEC</t>
  </si>
  <si>
    <t>FUEL_EMI.ktCO2.ES.NFM.PRIM_ALU.FANS.GENERIC.ELEC</t>
  </si>
  <si>
    <t>FUEL_EMI.ktCO2.ES.NFM.PRIM_ALU.LOW_ENTH.TOTAL.TOTAL</t>
  </si>
  <si>
    <t>FUEL_EMI.ktCO2.ES.NFM.PRIM_ALU.LOW_ENTH.THERM.DIESEL_LIQBIO</t>
  </si>
  <si>
    <t>FUEL_EMI.ktCO2.ES.NFM.PRIM_ALU.LOW_ENTH.THERM.NG_BIOGAS</t>
  </si>
  <si>
    <t>FUEL_EMI.ktCO2.ES.NFM.PRIM_ALU.LOW_ENTH.THERM.SOLAR_GEO</t>
  </si>
  <si>
    <t>FUEL_EMI.ktCO2.ES.NFM.PRIM_ALU.LOW_ENTH.HP.AMBIENT</t>
  </si>
  <si>
    <t>FUEL_EMI.ktCO2.ES.NFM.PRIM_ALU.LOW_ENTH.THERM.ELEC</t>
  </si>
  <si>
    <t>FUEL_EMI.ktCO2.ES.NFM.PRIM_ALU.SMELTING.ELEC.ELEC</t>
  </si>
  <si>
    <t>FUEL_EMI.ktCO2.ES.NFM.PRIM_ALU.PROCESSING.TOTAL.TOTAL</t>
  </si>
  <si>
    <t>FUEL_EMI.ktCO2.ES.NFM.PRIM_ALU.PROCESSING.THERM.TOTAL</t>
  </si>
  <si>
    <t>FUEL_EMI.ktCO2.ES.NFM.PRIM_ALU.PROCESSING.THERM.LPG</t>
  </si>
  <si>
    <t>FUEL_EMI.ktCO2.ES.NFM.PRIM_ALU.PROCESSING.THERM.DIESEL_LIQBIO</t>
  </si>
  <si>
    <t>FUEL_EMI.ktCO2.ES.NFM.PRIM_ALU.PROCESSING.THERM.RFO</t>
  </si>
  <si>
    <t>FUEL_EMI.ktCO2.ES.NFM.PRIM_ALU.PROCESSING.THERM.NG_BIOGAS</t>
  </si>
  <si>
    <t>FUEL_EMI.ktCO2.ES.NFM.PRIM_ALU.PROCESSING.ELEC.ELEC</t>
  </si>
  <si>
    <t>FUEL_EMI.ktCO2.ES.NFM.PRIM_ALU.FINISHING.THERM.TOTAL</t>
  </si>
  <si>
    <t>FUEL_EMI.ktCO2.ES.NFM.PRIM_ALU.FINISHING.THERM.LPG</t>
  </si>
  <si>
    <t>FUEL_EMI.ktCO2.ES.NFM.PRIM_ALU.FINISHING.THERM.DIESEL_LIQBIO</t>
  </si>
  <si>
    <t>FUEL_EMI.ktCO2.ES.NFM.PRIM_ALU.FINISHING.THERM.NG_BIOGAS</t>
  </si>
  <si>
    <t>FUEL_EMI.ktCO2.ES.NFM.PRIM_ALU.FINISHING_STEAM.TOTAL.TOTAL</t>
  </si>
  <si>
    <t>FUEL_EMI.ktCO2.ES.NFM.PRIM_ALU.FINISHING_STEAM.STEAM.SOLIDS</t>
  </si>
  <si>
    <t>FUEL_EMI.ktCO2.ES.NFM.PRIM_ALU.FINISHING_STEAM.STEAM.RFG</t>
  </si>
  <si>
    <t>FUEL_EMI.ktCO2.ES.NFM.PRIM_ALU.FINISHING_STEAM.STEAM.LPG</t>
  </si>
  <si>
    <t>FUEL_EMI.ktCO2.ES.NFM.PRIM_ALU.FINISHING_STEAM.STEAM.DIESEL_LIQBIO</t>
  </si>
  <si>
    <t>FUEL_EMI.ktCO2.ES.NFM.PRIM_ALU.FINISHING_STEAM.STEAM.RFO</t>
  </si>
  <si>
    <t>FUEL_EMI.ktCO2.ES.NFM.PRIM_ALU.FINISHING_STEAM.STEAM.OTHER</t>
  </si>
  <si>
    <t>FUEL_EMI.ktCO2.ES.NFM.PRIM_ALU.FINISHING_STEAM.STEAM.NG_BIOGAS</t>
  </si>
  <si>
    <t>FUEL_EMI.ktCO2.ES.NFM.PRIM_ALU.FINISHING_STEAM.STEAM.DERIVED</t>
  </si>
  <si>
    <t>FUEL_EMI.ktCO2.ES.NFM.PRIM_ALU.FINISHING_STEAM.STEAM.BIOMASS_WASTE</t>
  </si>
  <si>
    <t>FUEL_EMI.ktCO2.ES.NFM.PRIM_ALU.FINISHING_STEAM.STEAM.STEAM_DISTR</t>
  </si>
  <si>
    <t>FUEL_EMI.ktCO2.ES.NFM.PRIM_ALU.FINISHING.ELEC.ELEC</t>
  </si>
  <si>
    <t>PROCESS_EMI.ktCO2.ES.NFM.PRIM_ALU</t>
  </si>
  <si>
    <t>FUEL_EMI.ktCO2.ES.NFM.SEC_ALU.TOTAL.TOTAL.TOTAL</t>
  </si>
  <si>
    <t>FUEL_EMI.ktCO2.ES.NFM.SEC_ALU.LIGHT.GENERIC.ELEC</t>
  </si>
  <si>
    <t>FUEL_EMI.ktCO2.ES.NFM.SEC_ALU.AIRCOMP.GENERIC.ELEC</t>
  </si>
  <si>
    <t>FUEL_EMI.ktCO2.ES.NFM.SEC_ALU.MOTOR.GENERIC.ELEC</t>
  </si>
  <si>
    <t>FUEL_EMI.ktCO2.ES.NFM.SEC_ALU.FANS.GENERIC.ELEC</t>
  </si>
  <si>
    <t>FUEL_EMI.ktCO2.ES.NFM.SEC_ALU.LOW_ENTH.TOTAL.TOTAL</t>
  </si>
  <si>
    <t>FUEL_EMI.ktCO2.ES.NFM.SEC_ALU.LOW_ENTH.THERM.DIESEL_LIQBIO</t>
  </si>
  <si>
    <t>FUEL_EMI.ktCO2.ES.NFM.SEC_ALU.LOW_ENTH.THERM.NG_BIOGAS</t>
  </si>
  <si>
    <t>FUEL_EMI.ktCO2.ES.NFM.SEC_ALU.LOW_ENTH.THERM.SOLAR_GEO</t>
  </si>
  <si>
    <t>FUEL_EMI.ktCO2.ES.NFM.SEC_ALU.LOW_ENTH.HP.AMBIENT</t>
  </si>
  <si>
    <t>FUEL_EMI.ktCO2.ES.NFM.SEC_ALU.LOW_ENTH.THERM.ELEC</t>
  </si>
  <si>
    <t>FUEL_EMI.ktCO2.ES.NFM.SEC_ALU.SEC_REMELTING.TOTAL.TOTAL</t>
  </si>
  <si>
    <t>FUEL_EMI.ktCO2.ES.NFM.SEC_ALU.SEC_REMELTING.THERM.TOTAL</t>
  </si>
  <si>
    <t>FUEL_EMI.ktCO2.ES.NFM.SEC_ALU.SEC_REMELTING.THERM.LPG</t>
  </si>
  <si>
    <t>FUEL_EMI.ktCO2.ES.NFM.SEC_ALU.SEC_REMELTING.THERM.DIESEL_LIQBIO</t>
  </si>
  <si>
    <t>FUEL_EMI.ktCO2.ES.NFM.SEC_ALU.SEC_REMELTING.THERM.RFO</t>
  </si>
  <si>
    <t>FUEL_EMI.ktCO2.ES.NFM.SEC_ALU.SEC_REMELTING.THERM.NG_BIOGAS</t>
  </si>
  <si>
    <t>FUEL_EMI.ktCO2.ES.NFM.SEC_ALU.SEC_REMELTING.ELEC.ELEC</t>
  </si>
  <si>
    <t>FUEL_EMI.ktCO2.ES.NFM.SEC_ALU.SEC_PROCESSING.TOTAL.TOTAL</t>
  </si>
  <si>
    <t>FUEL_EMI.ktCO2.ES.NFM.SEC_ALU.SEC_PROCESSING.THERM.TOTAL</t>
  </si>
  <si>
    <t>FUEL_EMI.ktCO2.ES.NFM.SEC_ALU.SEC_PROCESSING.THERM.LPG</t>
  </si>
  <si>
    <t>FUEL_EMI.ktCO2.ES.NFM.SEC_ALU.SEC_PROCESSING.THERM.DIESEL_LIQBIO</t>
  </si>
  <si>
    <t>FUEL_EMI.ktCO2.ES.NFM.SEC_ALU.SEC_PROCESSING.THERM.RFO</t>
  </si>
  <si>
    <t>FUEL_EMI.ktCO2.ES.NFM.SEC_ALU.SEC_PROCESSING.THERM.NG_BIOGAS</t>
  </si>
  <si>
    <t>FUEL_EMI.ktCO2.ES.NFM.SEC_ALU.SEC_PROCESSING.ELEC.ELEC</t>
  </si>
  <si>
    <t>FUEL_EMI.ktCO2.ES.NFM.SEC_ALU.SEC_FINISHING.THERM.TOTAL</t>
  </si>
  <si>
    <t>FUEL_EMI.ktCO2.ES.NFM.SEC_ALU.SEC_FINISHING.THERM.LPG</t>
  </si>
  <si>
    <t>FUEL_EMI.ktCO2.ES.NFM.SEC_ALU.SEC_FINISHING.THERM.DIESEL_LIQBIO</t>
  </si>
  <si>
    <t>FUEL_EMI.ktCO2.ES.NFM.SEC_ALU.SEC_FINISHING.THERM.NG_BIOGAS</t>
  </si>
  <si>
    <t>FUEL_EMI.ktCO2.ES.NFM.SEC_ALU.SEC_FINISHING_STEAM.TOTAL.TOTAL</t>
  </si>
  <si>
    <t>FUEL_EMI.ktCO2.ES.NFM.SEC_ALU.SEC_FINISHING_STEAM.STEAM.SOLIDS</t>
  </si>
  <si>
    <t>FUEL_EMI.ktCO2.ES.NFM.SEC_ALU.SEC_FINISHING_STEAM.STEAM.RFG</t>
  </si>
  <si>
    <t>FUEL_EMI.ktCO2.ES.NFM.SEC_ALU.SEC_FINISHING_STEAM.STEAM.LPG</t>
  </si>
  <si>
    <t>FUEL_EMI.ktCO2.ES.NFM.SEC_ALU.SEC_FINISHING_STEAM.STEAM.DIESEL_LIQBIO</t>
  </si>
  <si>
    <t>FUEL_EMI.ktCO2.ES.NFM.SEC_ALU.SEC_FINISHING_STEAM.STEAM.RFO</t>
  </si>
  <si>
    <t>FUEL_EMI.ktCO2.ES.NFM.SEC_ALU.SEC_FINISHING_STEAM.STEAM.OTHER</t>
  </si>
  <si>
    <t>FUEL_EMI.ktCO2.ES.NFM.SEC_ALU.SEC_FINISHING_STEAM.STEAM.NG_BIOGAS</t>
  </si>
  <si>
    <t>FUEL_EMI.ktCO2.ES.NFM.SEC_ALU.SEC_FINISHING_STEAM.STEAM.DERIVED</t>
  </si>
  <si>
    <t>FUEL_EMI.ktCO2.ES.NFM.SEC_ALU.SEC_FINISHING_STEAM.STEAM.BIOMASS_WASTE</t>
  </si>
  <si>
    <t>FUEL_EMI.ktCO2.ES.NFM.SEC_ALU.SEC_FINISHING_STEAM.STEAM.STEAM_DISTR</t>
  </si>
  <si>
    <t>FUEL_EMI.ktCO2.ES.NFM.SEC_ALU.SEC_FINISHING.ELEC.ELEC</t>
  </si>
  <si>
    <t>FUEL_EMI.ktCO2.ES.NFM.OTHER_NFM.LIGHT.GENERIC.ELEC</t>
  </si>
  <si>
    <t>FUEL_EMI.ktCO2.ES.NFM.OTHER_NFM.AIRCOMP.GENERIC.ELEC</t>
  </si>
  <si>
    <t>FUEL_EMI.ktCO2.ES.NFM.OTHER_NFM.MOTOR.GENERIC.ELEC</t>
  </si>
  <si>
    <t>FUEL_EMI.ktCO2.ES.NFM.OTHER_NFM.FANS.GENERIC.ELEC</t>
  </si>
  <si>
    <t>FUEL_EMI.ktCO2.ES.NFM.OTHER_NFM.LOW_ENTH.TOTAL.TOTAL</t>
  </si>
  <si>
    <t>FUEL_EMI.ktCO2.ES.NFM.OTHER_NFM.LOW_ENTH.THERM.DIESEL_LIQBIO</t>
  </si>
  <si>
    <t>FUEL_EMI.ktCO2.ES.NFM.OTHER_NFM.LOW_ENTH.THERM.NG_BIOGAS</t>
  </si>
  <si>
    <t>FUEL_EMI.ktCO2.ES.NFM.OTHER_NFM.LOW_ENTH.THERM.SOLAR_GEO</t>
  </si>
  <si>
    <t>FUEL_EMI.ktCO2.ES.NFM.OTHER_NFM.LOW_ENTH.HP.AMBIENT</t>
  </si>
  <si>
    <t>FUEL_EMI.ktCO2.ES.NFM.OTHER_NFM.LOW_ENTH.THERM.ELEC</t>
  </si>
  <si>
    <t>FUEL_EMI.ktCO2.ES.NFM.OTHER_NFM.OTH_PRODUCTION.TOTAL.TOTAL</t>
  </si>
  <si>
    <t>FUEL_EMI.ktCO2.ES.NFM.OTHER_NFM.OTH_PRODUCTION.THERM.TOTAL</t>
  </si>
  <si>
    <t>FUEL_EMI.ktCO2.ES.NFM.OTHER_NFM.OTH_PRODUCTION.THERM.SOLIDS</t>
  </si>
  <si>
    <t>FUEL_EMI.ktCO2.ES.NFM.OTHER_NFM.OTH_PRODUCTION.THERM.LPG</t>
  </si>
  <si>
    <t>FUEL_EMI.ktCO2.ES.NFM.OTHER_NFM.OTH_PRODUCTION.THERM.DIESEL_LIQBIO</t>
  </si>
  <si>
    <t>FUEL_EMI.ktCO2.ES.NFM.OTHER_NFM.OTH_PRODUCTION.THERM.RFO</t>
  </si>
  <si>
    <t>FUEL_EMI.ktCO2.ES.NFM.OTHER_NFM.OTH_PRODUCTION.THERM.NG_BIOGAS</t>
  </si>
  <si>
    <t>FUEL_EMI.ktCO2.ES.NFM.OTHER_NFM.OTH_PRODUCTION.ELEC.ELEC</t>
  </si>
  <si>
    <t>FUEL_EMI.ktCO2.ES.NFM.OTHER_NFM.OTH_PROCESSING.TOTAL.TOTAL</t>
  </si>
  <si>
    <t>FUEL_EMI.ktCO2.ES.NFM.OTHER_NFM.OTH_PROCESSING.THERM.TOTAL</t>
  </si>
  <si>
    <t>FUEL_EMI.ktCO2.ES.NFM.OTHER_NFM.OTH_PROCESSING.THERM.LPG</t>
  </si>
  <si>
    <t>FUEL_EMI.ktCO2.ES.NFM.OTHER_NFM.OTH_PROCESSING.THERM.DIESEL_LIQBIO</t>
  </si>
  <si>
    <t>FUEL_EMI.ktCO2.ES.NFM.OTHER_NFM.OTH_PROCESSING.THERM.RFO</t>
  </si>
  <si>
    <t>FUEL_EMI.ktCO2.ES.NFM.OTHER_NFM.OTH_PROCESSING.THERM.NG_BIOGAS</t>
  </si>
  <si>
    <t>FUEL_EMI.ktCO2.ES.NFM.OTHER_NFM.OTH_PROCESSING.ELEC.ELEC</t>
  </si>
  <si>
    <t>FUEL_EMI.ktCO2.ES.NFM.OTHER_NFM.OTH_FINISHING.THERM.TOTAL</t>
  </si>
  <si>
    <t>FUEL_EMI.ktCO2.ES.NFM.OTHER_NFM.OTH_FINISHING.THERM.LPG</t>
  </si>
  <si>
    <t>FUEL_EMI.ktCO2.ES.NFM.OTHER_NFM.OTH_FINISHING.THERM.DIESEL_LIQBIO</t>
  </si>
  <si>
    <t>FUEL_EMI.ktCO2.ES.NFM.OTHER_NFM.OTH_FINISHING.THERM.NG_BIOGAS</t>
  </si>
  <si>
    <t>FUEL_EMI.ktCO2.ES.NFM.OTHER_NFM.OTH_FINISHING_STEAM.TOTAL.TOTAL</t>
  </si>
  <si>
    <t>FUEL_EMI.ktCO2.ES.NFM.OTHER_NFM.OTH_FINISHING_STEAM.STEAM.SOLIDS</t>
  </si>
  <si>
    <t>FUEL_EMI.ktCO2.ES.NFM.OTHER_NFM.OTH_FINISHING_STEAM.STEAM.RFG</t>
  </si>
  <si>
    <t>FUEL_EMI.ktCO2.ES.NFM.OTHER_NFM.OTH_FINISHING_STEAM.STEAM.LPG</t>
  </si>
  <si>
    <t>FUEL_EMI.ktCO2.ES.NFM.OTHER_NFM.OTH_FINISHING_STEAM.STEAM.DIESEL_LIQBIO</t>
  </si>
  <si>
    <t>FUEL_EMI.ktCO2.ES.NFM.OTHER_NFM.OTH_FINISHING_STEAM.STEAM.RFO</t>
  </si>
  <si>
    <t>FUEL_EMI.ktCO2.ES.NFM.OTHER_NFM.OTH_FINISHING_STEAM.STEAM.OTHER</t>
  </si>
  <si>
    <t>FUEL_EMI.ktCO2.ES.NFM.OTHER_NFM.OTH_FINISHING_STEAM.STEAM.NG_BIOGAS</t>
  </si>
  <si>
    <t>FUEL_EMI.ktCO2.ES.NFM.OTHER_NFM.OTH_FINISHING_STEAM.STEAM.DERIVED</t>
  </si>
  <si>
    <t>FUEL_EMI.ktCO2.ES.NFM.OTHER_NFM.OTH_FINISHING_STEAM.STEAM.BIOMASS_WASTE</t>
  </si>
  <si>
    <t>FUEL_EMI.ktCO2.ES.NFM.OTHER_NFM.OTH_FINISHING_STEAM.STEAM.STEAM_DISTR</t>
  </si>
  <si>
    <t>FUEL_EMI.ktCO2.ES.NFM.OTHER_NFM.OTH_FINISHING.ELEC.ELEC</t>
  </si>
  <si>
    <t>PROCESS_EMI.ktCO2.ES.NFM.OTHER_NFM</t>
  </si>
  <si>
    <t>Aluminium - primary production (without process emissions)</t>
  </si>
  <si>
    <t>Other non-ferrous metals (without process emissions)</t>
  </si>
  <si>
    <t>Basic and other chemicals</t>
  </si>
  <si>
    <t>VA.Meuro2023.ES.CHI.BASIC_CHEM</t>
  </si>
  <si>
    <t>VA.Meuro2023.ES.CHI.OTHER_CHEM</t>
  </si>
  <si>
    <t>VA.Meuro2023.ES.CHI.PHARM</t>
  </si>
  <si>
    <t>Basic chemicals (kt ethylene eq.)</t>
  </si>
  <si>
    <t>OUTPUT.kt.ES.CHI.BASIC_CHEM</t>
  </si>
  <si>
    <t>Other chemicals (kt ethylene eq.)</t>
  </si>
  <si>
    <t>OUTPUT.kt.ES.CHI.OTHER_CHEM</t>
  </si>
  <si>
    <t>Pharmaceutical products etc. (kt ethylene eq.)</t>
  </si>
  <si>
    <t>OUTPUT.kt.ES.CHI.PHARM</t>
  </si>
  <si>
    <t>CAP.kt.ES.CHI.BASIC_CHEM</t>
  </si>
  <si>
    <t>CAP.kt.ES.CHI.OTHER_CHEM</t>
  </si>
  <si>
    <t>CAP.kt.ES.CHI.PHARM</t>
  </si>
  <si>
    <t>NEWCAP.kt.ES.CHI.BASIC_CHEM</t>
  </si>
  <si>
    <t>NEWCAP.kt.ES.CHI.OTHER_CHEM</t>
  </si>
  <si>
    <t>NEWCAP.kt.ES.CHI.PHARM</t>
  </si>
  <si>
    <t>FEC.ktoe.ES.CHI.TOTAL.TOTAL.TOTAL.TOTAL</t>
  </si>
  <si>
    <t>FEC.ktoe.ES.CHI.TOTAL.TOTAL.TOTAL.SOLIDS</t>
  </si>
  <si>
    <t>FEC.ktoe.ES.CHI.TOTAL.TOTAL.TOTAL.RFG</t>
  </si>
  <si>
    <t>FEC.ktoe.ES.CHI.TOTAL.TOTAL.TOTAL.LPG</t>
  </si>
  <si>
    <t>FEC.ktoe.ES.CHI.TOTAL.TOTAL.TOTAL.DIESEL</t>
  </si>
  <si>
    <t>FEC.ktoe.ES.CHI.TOTAL.TOTAL.TOTAL.RFO</t>
  </si>
  <si>
    <t>FEC.ktoe.ES.CHI.TOTAL.TOTAL.TOTAL.OTHER</t>
  </si>
  <si>
    <t>FEC.ktoe.ES.CHI.TOTAL.TOTAL.TOTAL.NG</t>
  </si>
  <si>
    <t>FEC.ktoe.ES.CHI.TOTAL.TOTAL.TOTAL.DERIVED</t>
  </si>
  <si>
    <t>FEC.ktoe.ES.CHI.TOTAL.TOTAL.TOTAL.BIOMASS_WASTE</t>
  </si>
  <si>
    <t>FEC.ktoe.ES.CHI.TOTAL.TOTAL.TOTAL.BIOGAS</t>
  </si>
  <si>
    <t>FEC.ktoe.ES.CHI.TOTAL.TOTAL.TOTAL.LIQBIO</t>
  </si>
  <si>
    <t>FEC.ktoe.ES.CHI.TOTAL.TOTAL.TOTAL.SOLAR</t>
  </si>
  <si>
    <t>FEC.ktoe.ES.CHI.TOTAL.TOTAL.TOTAL.GEO</t>
  </si>
  <si>
    <t>FEC.ktoe.ES.CHI.TOTAL.TOTAL.TOTAL.AMBIENT</t>
  </si>
  <si>
    <t>FEC.ktoe.ES.CHI.TOTAL.TOTAL.TOTAL.STEAM_DISTR</t>
  </si>
  <si>
    <t>FEC.ktoe.ES.CHI.TOTAL.TOTAL.TOTAL.ELEC</t>
  </si>
  <si>
    <t>Non-energy use in the Chemical industry (ktoe)</t>
  </si>
  <si>
    <t>NONENERGY.ktoe.ES.CHI.TOTAL.TOTAL.TOTAL.TOTAL</t>
  </si>
  <si>
    <t>NONENERGY.ktoe.ES.CHI.TOTAL.TOTAL.TOTAL.SOLIDS</t>
  </si>
  <si>
    <t>NONENERGY.ktoe.ES.CHI.TOTAL.TOTAL.TOTAL.RFG</t>
  </si>
  <si>
    <t>NONENERGY.ktoe.ES.CHI.TOTAL.TOTAL.TOTAL.LPG</t>
  </si>
  <si>
    <t>NONENERGY.ktoe.ES.CHI.TOTAL.TOTAL.TOTAL.DIESEL</t>
  </si>
  <si>
    <t>NONENERGY.ktoe.ES.CHI.TOTAL.TOTAL.TOTAL.RFO</t>
  </si>
  <si>
    <t>NONENERGY.ktoe.ES.CHI.TOTAL.TOTAL.TOTAL.OTHER</t>
  </si>
  <si>
    <t>NONENERGY.ktoe.ES.CHI.TOTAL.TOTAL.TOTAL.NAPHTHA</t>
  </si>
  <si>
    <t>NONENERGY.ktoe.ES.CHI.TOTAL.TOTAL.TOTAL.NG_BIOGAS</t>
  </si>
  <si>
    <t>NONENERGY.ktoe.ES.CHI.TOTAL.TOTAL.TOTAL.DERIVED</t>
  </si>
  <si>
    <t>NONENERGY.ktoe.ES.CHI.TOTAL.TOTAL.TOTAL.BIOMASS_WASTE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</si>
  <si>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</si>
  <si>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</si>
  <si>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</si>
  <si>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</si>
  <si>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</si>
  <si>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FEC.ktoe.ES.CHI.BASIC_CHEM.LIGHT.GENERIC.ELEC</t>
  </si>
  <si>
    <t>FEC.ktoe.ES.CHI.BASIC_CHEM.AIRCOMP.GENERIC.ELEC</t>
  </si>
  <si>
    <t>FEC.ktoe.ES.CHI.BASIC_CHEM.MOTOR.GENERIC.ELEC</t>
  </si>
  <si>
    <t>FEC.ktoe.ES.CHI.BASIC_CHEM.FANS.GENERIC.ELEC</t>
  </si>
  <si>
    <t>FEC.ktoe.ES.CHI.BASIC_CHEM.LOW_ENTH.TOTAL.TOTAL</t>
  </si>
  <si>
    <t>FEC.ktoe.ES.CHI.BASIC_CHEM.LOW_ENTH.THERM.DIESEL_LIQBIO</t>
  </si>
  <si>
    <t>FEC.ktoe.ES.CHI.BASIC_CHEM.LOW_ENTH.THERM.NG_BIOGAS</t>
  </si>
  <si>
    <t>FEC.ktoe.ES.CHI.BASIC_CHEM.LOW_ENTH.THERM.SOLAR_GEO</t>
  </si>
  <si>
    <t>FEC.ktoe.ES.CHI.BASIC_CHEM.LOW_ENTH.HP.AMBIENT</t>
  </si>
  <si>
    <t>FEC.ktoe.ES.CHI.BASIC_CHEM.LOW_ENTH.THERM.ELEC</t>
  </si>
  <si>
    <t>Chemicals: Feedstock (energy used as raw material)</t>
  </si>
  <si>
    <t>Chemicals: Steam processing</t>
  </si>
  <si>
    <t>FEC.ktoe.ES.CHI.BASIC_CHEM.PROCESSING.TOTAL.TOTAL</t>
  </si>
  <si>
    <t>FEC.ktoe.ES.CHI.BASIC_CHEM.PROCESSING.STEAM.SOLIDS</t>
  </si>
  <si>
    <t>FEC.ktoe.ES.CHI.BASIC_CHEM.PROCESSING.STEAM.RFG</t>
  </si>
  <si>
    <t>FEC.ktoe.ES.CHI.BASIC_CHEM.PROCESSING.STEAM.LPG</t>
  </si>
  <si>
    <t>FEC.ktoe.ES.CHI.BASIC_CHEM.PROCESSING.STEAM.DIESEL_LIQBIO</t>
  </si>
  <si>
    <t>FEC.ktoe.ES.CHI.BASIC_CHEM.PROCESSING.STEAM.RFO</t>
  </si>
  <si>
    <t>FEC.ktoe.ES.CHI.BASIC_CHEM.PROCESSING.STEAM.OTHER</t>
  </si>
  <si>
    <t>FEC.ktoe.ES.CHI.BASIC_CHEM.PROCESSING.STEAM.NG_BIOGAS</t>
  </si>
  <si>
    <t>FEC.ktoe.ES.CHI.BASIC_CHEM.PROCESSING.STEAM.DERIVED</t>
  </si>
  <si>
    <t>FEC.ktoe.ES.CHI.BASIC_CHEM.PROCESSING.STEAM.BIOMASS_WASTE</t>
  </si>
  <si>
    <t>FEC.ktoe.ES.CHI.BASIC_CHEM.PROCESSING.STEAM.STEAM_DISTR</t>
  </si>
  <si>
    <t>Chemicals: Furnaces</t>
  </si>
  <si>
    <t>FEC.ktoe.ES.CHI.BASIC_CHEM.PROC_HEAT.TOTAL.TOTAL</t>
  </si>
  <si>
    <t>Chemicals: Furnaces - Thermal</t>
  </si>
  <si>
    <t>FEC.ktoe.ES.CHI.BASIC_CHEM.PROC_HEAT.THERM.TOTAL</t>
  </si>
  <si>
    <t>FEC.ktoe.ES.CHI.BASIC_CHEM.PROC_HEAT.THERM.SOLIDS</t>
  </si>
  <si>
    <t>FEC.ktoe.ES.CHI.BASIC_CHEM.PROC_HEAT.THERM.LPG</t>
  </si>
  <si>
    <t>FEC.ktoe.ES.CHI.BASIC_CHEM.PROC_HEAT.THERM.DIESEL_LIQBIO</t>
  </si>
  <si>
    <t>FEC.ktoe.ES.CHI.BASIC_CHEM.PROC_HEAT.THERM.RFO</t>
  </si>
  <si>
    <t>FEC.ktoe.ES.CHI.BASIC_CHEM.PROC_HEAT.THERM.NG_BIOGAS</t>
  </si>
  <si>
    <t>Chemicals: Furnaces - Electric</t>
  </si>
  <si>
    <t>FEC.ktoe.ES.CHI.BASIC_CHEM.PROC_HEAT.ELEC.ELEC</t>
  </si>
  <si>
    <t>Chemicals: Process cooling</t>
  </si>
  <si>
    <t>Chemicals: Process cooling - Natural gas and biogas</t>
  </si>
  <si>
    <t>FEC.ktoe.ES.CHI.BASIC_CHEM.PROC_COOL.THERM.NG_BIOGAS</t>
  </si>
  <si>
    <t>Chemicals: Process cooling - Steam</t>
  </si>
  <si>
    <t>FEC.ktoe.ES.CHI.BASIC_CHEM.PROC_COOL_STEAM.TOTAL.TOTAL</t>
  </si>
  <si>
    <t>FEC.ktoe.ES.CHI.BASIC_CHEM.PROC_COOL_STEAM.STEAM.SOLIDS</t>
  </si>
  <si>
    <t>FEC.ktoe.ES.CHI.BASIC_CHEM.PROC_COOL_STEAM.STEAM.RFG</t>
  </si>
  <si>
    <t>FEC.ktoe.ES.CHI.BASIC_CHEM.PROC_COOL_STEAM.STEAM.LPG</t>
  </si>
  <si>
    <t>FEC.ktoe.ES.CHI.BASIC_CHEM.PROC_COOL_STEAM.STEAM.DIESEL_LIQBIO</t>
  </si>
  <si>
    <t>FEC.ktoe.ES.CHI.BASIC_CHEM.PROC_COOL_STEAM.STEAM.RFO</t>
  </si>
  <si>
    <t>FEC.ktoe.ES.CHI.BASIC_CHEM.PROC_COOL_STEAM.STEAM.OTHER</t>
  </si>
  <si>
    <t>FEC.ktoe.ES.CHI.BASIC_CHEM.PROC_COOL_STEAM.STEAM.NG_BIOGAS</t>
  </si>
  <si>
    <t>FEC.ktoe.ES.CHI.BASIC_CHEM.PROC_COOL_STEAM.STEAM.DERIVED</t>
  </si>
  <si>
    <t>FEC.ktoe.ES.CHI.BASIC_CHEM.PROC_COOL_STEAM.STEAM.BIOMASS_WASTE</t>
  </si>
  <si>
    <t>FEC.ktoe.ES.CHI.BASIC_CHEM.PROC_COOL_STEAM.STEAM.STEAM_DISTR</t>
  </si>
  <si>
    <t>Chemicals: Process cooling - Electric</t>
  </si>
  <si>
    <t>FEC.ktoe.ES.CHI.BASIC_CHEM.PROC_COOL.ELEC.ELEC</t>
  </si>
  <si>
    <t>Chemicals: Generic electric process</t>
  </si>
  <si>
    <t>FEC.ktoe.ES.CHI.BASIC_CHEM.GENERIC.MECH.ELEC</t>
  </si>
  <si>
    <t>FEC.ktoe.ES.CHI.OTHER_CHEM.TOTAL.TOTAL.TOTAL</t>
  </si>
  <si>
    <t>FEC.ktoe.ES.CHI.OTHER_CHEM.LIGHT.GENERIC.ELEC</t>
  </si>
  <si>
    <t>FEC.ktoe.ES.CHI.OTHER_CHEM.AIRCOMP.GENERIC.ELEC</t>
  </si>
  <si>
    <t>FEC.ktoe.ES.CHI.OTHER_CHEM.MOTOR.GENERIC.ELEC</t>
  </si>
  <si>
    <t>FEC.ktoe.ES.CHI.OTHER_CHEM.FANS.GENERIC.ELEC</t>
  </si>
  <si>
    <t>FEC.ktoe.ES.CHI.OTHER_CHEM.LOW_ENTH.TOTAL.TOTAL</t>
  </si>
  <si>
    <t>FEC.ktoe.ES.CHI.OTHER_CHEM.LOW_ENTH.THERM.DIESEL_LIQBIO</t>
  </si>
  <si>
    <t>FEC.ktoe.ES.CHI.OTHER_CHEM.LOW_ENTH.THERM.NG_BIOGAS</t>
  </si>
  <si>
    <t>FEC.ktoe.ES.CHI.OTHER_CHEM.LOW_ENTH.THERM.SOLAR_GEO</t>
  </si>
  <si>
    <t>FEC.ktoe.ES.CHI.OTHER_CHEM.LOW_ENTH.HP.AMBIENT</t>
  </si>
  <si>
    <t>FEC.ktoe.ES.CHI.OTHER_CHEM.LOW_ENTH.THERM.ELEC</t>
  </si>
  <si>
    <t>Chemicals: High-enthalpy heat processing</t>
  </si>
  <si>
    <t>High-enthalpy heat processing - Steam</t>
  </si>
  <si>
    <t>FEC.ktoe.ES.CHI.OTHER_CHEM.PROCESSING_STEAM.TOTAL.TOTAL</t>
  </si>
  <si>
    <t>FEC.ktoe.ES.CHI.OTHER_CHEM.PROCESSING_STEAM.STEAM.SOLIDS</t>
  </si>
  <si>
    <t>FEC.ktoe.ES.CHI.OTHER_CHEM.PROCESSING_STEAM.STEAM.RFG</t>
  </si>
  <si>
    <t>FEC.ktoe.ES.CHI.OTHER_CHEM.PROCESSING_STEAM.STEAM.LPG</t>
  </si>
  <si>
    <t>FEC.ktoe.ES.CHI.OTHER_CHEM.PROCESSING_STEAM.STEAM.DIESEL_LIQBIO</t>
  </si>
  <si>
    <t>FEC.ktoe.ES.CHI.OTHER_CHEM.PROCESSING_STEAM.STEAM.RFO</t>
  </si>
  <si>
    <t>FEC.ktoe.ES.CHI.OTHER_CHEM.PROCESSING_STEAM.STEAM.OTHER</t>
  </si>
  <si>
    <t>FEC.ktoe.ES.CHI.OTHER_CHEM.PROCESSING_STEAM.STEAM.NG_BIOGAS</t>
  </si>
  <si>
    <t>FEC.ktoe.ES.CHI.OTHER_CHEM.PROCESSING_STEAM.STEAM.DERIVED</t>
  </si>
  <si>
    <t>FEC.ktoe.ES.CHI.OTHER_CHEM.PROCESSING_STEAM.STEAM.BIOMASS_WASTE</t>
  </si>
  <si>
    <t>FEC.ktoe.ES.CHI.OTHER_CHEM.PROCESSING_STEAM.STEAM.STEAM_DISTR</t>
  </si>
  <si>
    <t>High-enthalpy heat processing - Electric (microwave)</t>
  </si>
  <si>
    <t>FEC.ktoe.ES.CHI.OTHER_CHEM.PROCESSING.MICROW.ELEC</t>
  </si>
  <si>
    <t>FEC.ktoe.ES.CHI.OTHER_CHEM.PROC_HEAT.TOTAL.TOTAL</t>
  </si>
  <si>
    <t>FEC.ktoe.ES.CHI.OTHER_CHEM.PROC_HEAT.THERM.TOTAL</t>
  </si>
  <si>
    <t>FEC.ktoe.ES.CHI.OTHER_CHEM.PROC_HEAT.THERM.SOLIDS</t>
  </si>
  <si>
    <t>FEC.ktoe.ES.CHI.OTHER_CHEM.PROC_HEAT.THERM.LPG</t>
  </si>
  <si>
    <t>FEC.ktoe.ES.CHI.OTHER_CHEM.PROC_HEAT.THERM.DIESEL_LIQBIO</t>
  </si>
  <si>
    <t>FEC.ktoe.ES.CHI.OTHER_CHEM.PROC_HEAT.THERM.RFO</t>
  </si>
  <si>
    <t>FEC.ktoe.ES.CHI.OTHER_CHEM.PROC_HEAT.THERM.NG_BIOGAS</t>
  </si>
  <si>
    <t>FEC.ktoe.ES.CHI.OTHER_CHEM.PROC_HEAT.ELEC.ELEC</t>
  </si>
  <si>
    <t>FEC.ktoe.ES.CHI.OTHER_CHEM.PROC_COOL.THERM.NG_BIOGAS</t>
  </si>
  <si>
    <t>FEC.ktoe.ES.CHI.OTHER_CHEM.PROC_COOL_STEAM.TOTAL.TOTAL</t>
  </si>
  <si>
    <t>FEC.ktoe.ES.CHI.OTHER_CHEM.PROC_COOL_STEAM.STEAM.SOLIDS</t>
  </si>
  <si>
    <t>FEC.ktoe.ES.CHI.OTHER_CHEM.PROC_COOL_STEAM.STEAM.RFG</t>
  </si>
  <si>
    <t>FEC.ktoe.ES.CHI.OTHER_CHEM.PROC_COOL_STEAM.STEAM.LPG</t>
  </si>
  <si>
    <t>FEC.ktoe.ES.CHI.OTHER_CHEM.PROC_COOL_STEAM.STEAM.DIESEL_LIQBIO</t>
  </si>
  <si>
    <t>FEC.ktoe.ES.CHI.OTHER_CHEM.PROC_COOL_STEAM.STEAM.RFO</t>
  </si>
  <si>
    <t>FEC.ktoe.ES.CHI.OTHER_CHEM.PROC_COOL_STEAM.STEAM.OTHER</t>
  </si>
  <si>
    <t>FEC.ktoe.ES.CHI.OTHER_CHEM.PROC_COOL_STEAM.STEAM.NG_BIOGAS</t>
  </si>
  <si>
    <t>FEC.ktoe.ES.CHI.OTHER_CHEM.PROC_COOL_STEAM.STEAM.DERIVED</t>
  </si>
  <si>
    <t>FEC.ktoe.ES.CHI.OTHER_CHEM.PROC_COOL_STEAM.STEAM.BIOMASS_WASTE</t>
  </si>
  <si>
    <t>FEC.ktoe.ES.CHI.OTHER_CHEM.PROC_COOL_STEAM.STEAM.STEAM_DISTR</t>
  </si>
  <si>
    <t>FEC.ktoe.ES.CHI.OTHER_CHEM.PROC_COOL.ELEC.ELEC</t>
  </si>
  <si>
    <t>FEC.ktoe.ES.CHI.OTHER_CHEM.GENERIC.MECH.ELEC</t>
  </si>
  <si>
    <t>FEC.ktoe.ES.CHI.PHARM.TOTAL.TOTAL.TOTAL</t>
  </si>
  <si>
    <t>FEC.ktoe.ES.CHI.PHARM.LIGHT.GENERIC.ELEC</t>
  </si>
  <si>
    <t>FEC.ktoe.ES.CHI.PHARM.AIRCOMP.GENERIC.ELEC</t>
  </si>
  <si>
    <t>FEC.ktoe.ES.CHI.PHARM.MOTOR.GENERIC.ELEC</t>
  </si>
  <si>
    <t>FEC.ktoe.ES.CHI.PHARM.FANS.GENERIC.ELEC</t>
  </si>
  <si>
    <t>FEC.ktoe.ES.CHI.PHARM.LOW_ENTH.TOTAL.TOTAL</t>
  </si>
  <si>
    <t>FEC.ktoe.ES.CHI.PHARM.LOW_ENTH.THERM.DIESEL_LIQBIO</t>
  </si>
  <si>
    <t>FEC.ktoe.ES.CHI.PHARM.LOW_ENTH.THERM.NG_BIOGAS</t>
  </si>
  <si>
    <t>FEC.ktoe.ES.CHI.PHARM.LOW_ENTH.THERM.SOLAR_GEO</t>
  </si>
  <si>
    <t>FEC.ktoe.ES.CHI.PHARM.LOW_ENTH.HP.AMBIENT</t>
  </si>
  <si>
    <t>FEC.ktoe.ES.CHI.PHARM.LOW_ENTH.THERM.ELEC</t>
  </si>
  <si>
    <t>FEC.ktoe.ES.CHI.PHARM.PROCESSING_STEAM.TOTAL.TOTAL</t>
  </si>
  <si>
    <t>FEC.ktoe.ES.CHI.PHARM.PROCESSING_STEAM.STEAM.SOLIDS</t>
  </si>
  <si>
    <t>FEC.ktoe.ES.CHI.PHARM.PROCESSING_STEAM.STEAM.RFG</t>
  </si>
  <si>
    <t>FEC.ktoe.ES.CHI.PHARM.PROCESSING_STEAM.STEAM.LPG</t>
  </si>
  <si>
    <t>FEC.ktoe.ES.CHI.PHARM.PROCESSING_STEAM.STEAM.DIESEL_LIQBIO</t>
  </si>
  <si>
    <t>FEC.ktoe.ES.CHI.PHARM.PROCESSING_STEAM.STEAM.RFO</t>
  </si>
  <si>
    <t>FEC.ktoe.ES.CHI.PHARM.PROCESSING_STEAM.STEAM.OTHER</t>
  </si>
  <si>
    <t>FEC.ktoe.ES.CHI.PHARM.PROCESSING_STEAM.STEAM.NG_BIOGAS</t>
  </si>
  <si>
    <t>FEC.ktoe.ES.CHI.PHARM.PROCESSING_STEAM.STEAM.DERIVED</t>
  </si>
  <si>
    <t>FEC.ktoe.ES.CHI.PHARM.PROCESSING_STEAM.STEAM.BIOMASS_WASTE</t>
  </si>
  <si>
    <t>FEC.ktoe.ES.CHI.PHARM.PROCESSING_STEAM.STEAM.STEAM_DISTR</t>
  </si>
  <si>
    <t>FEC.ktoe.ES.CHI.PHARM.PROCESSING.MICROW.ELEC</t>
  </si>
  <si>
    <t>FEC.ktoe.ES.CHI.PHARM.PROC_HEAT.TOTAL.TOTAL</t>
  </si>
  <si>
    <t>FEC.ktoe.ES.CHI.PHARM.PROC_HEAT.THERM.TOTAL</t>
  </si>
  <si>
    <t>FEC.ktoe.ES.CHI.PHARM.PROC_HEAT.THERM.SOLIDS</t>
  </si>
  <si>
    <t>FEC.ktoe.ES.CHI.PHARM.PROC_HEAT.THERM.LPG</t>
  </si>
  <si>
    <t>FEC.ktoe.ES.CHI.PHARM.PROC_HEAT.THERM.DIESEL_LIQBIO</t>
  </si>
  <si>
    <t>FEC.ktoe.ES.CHI.PHARM.PROC_HEAT.THERM.RFO</t>
  </si>
  <si>
    <t>FEC.ktoe.ES.CHI.PHARM.PROC_HEAT.THERM.NG_BIOGAS</t>
  </si>
  <si>
    <t>FEC.ktoe.ES.CHI.PHARM.PROC_HEAT.ELEC.ELEC</t>
  </si>
  <si>
    <t>FEC.ktoe.ES.CHI.PHARM.PROC_COOL.THERM.NG_BIOGAS</t>
  </si>
  <si>
    <t>FEC.ktoe.ES.CHI.PHARM.PROC_COOL_STEAM.TOTAL.TOTAL</t>
  </si>
  <si>
    <t>FEC.ktoe.ES.CHI.PHARM.PROC_COOL_STEAM.STEAM.SOLIDS</t>
  </si>
  <si>
    <t>FEC.ktoe.ES.CHI.PHARM.PROC_COOL_STEAM.STEAM.RFG</t>
  </si>
  <si>
    <t>FEC.ktoe.ES.CHI.PHARM.PROC_COOL_STEAM.STEAM.LPG</t>
  </si>
  <si>
    <t>FEC.ktoe.ES.CHI.PHARM.PROC_COOL_STEAM.STEAM.DIESEL_LIQBIO</t>
  </si>
  <si>
    <t>FEC.ktoe.ES.CHI.PHARM.PROC_COOL_STEAM.STEAM.RFO</t>
  </si>
  <si>
    <t>FEC.ktoe.ES.CHI.PHARM.PROC_COOL_STEAM.STEAM.OTHER</t>
  </si>
  <si>
    <t>FEC.ktoe.ES.CHI.PHARM.PROC_COOL_STEAM.STEAM.NG_BIOGAS</t>
  </si>
  <si>
    <t>FEC.ktoe.ES.CHI.PHARM.PROC_COOL_STEAM.STEAM.DERIVED</t>
  </si>
  <si>
    <t>FEC.ktoe.ES.CHI.PHARM.PROC_COOL_STEAM.STEAM.BIOMASS_WASTE</t>
  </si>
  <si>
    <t>FEC.ktoe.ES.CHI.PHARM.PROC_COOL_STEAM.STEAM.STEAM_DISTR</t>
  </si>
  <si>
    <t>FEC.ktoe.ES.CHI.PHARM.PROC_COOL.ELEC.ELEC</t>
  </si>
  <si>
    <t>FEC.ktoe.ES.CHI.PHARM.GENERIC.MECH.ELEC</t>
  </si>
  <si>
    <t>Chemicals: Process cooling - Natural gas</t>
  </si>
  <si>
    <t>UED.ktoe.ES.CHI.BASIC_CHEM.LIGHT.GENERIC.ELEC</t>
  </si>
  <si>
    <t>UED.ktoe.ES.CHI.BASIC_CHEM.AIRCOMP.GENERIC.ELEC</t>
  </si>
  <si>
    <t>UED.ktoe.ES.CHI.BASIC_CHEM.MOTOR.GENERIC.ELEC</t>
  </si>
  <si>
    <t>UED.ktoe.ES.CHI.BASIC_CHEM.FANS.GENERIC.ELEC</t>
  </si>
  <si>
    <t>UED.ktoe.ES.CHI.BASIC_CHEM.LOW_ENTH.TOTAL.TOTAL</t>
  </si>
  <si>
    <t>UED.ktoe.ES.CHI.BASIC_CHEM.LOW_ENTH.THERM.DIESEL_LIQBIO</t>
  </si>
  <si>
    <t>UED.ktoe.ES.CHI.BASIC_CHEM.LOW_ENTH.THERM.NG_BIOGAS</t>
  </si>
  <si>
    <t>UED.ktoe.ES.CHI.BASIC_CHEM.LOW_ENTH.THERM.SOLAR_GEO</t>
  </si>
  <si>
    <t>UED.ktoe.ES.CHI.BASIC_CHEM.LOW_ENTH.HP.AMBIENT</t>
  </si>
  <si>
    <t>UED.ktoe.ES.CHI.BASIC_CHEM.LOW_ENTH.THERM.ELEC</t>
  </si>
  <si>
    <t>UED.ktoe.ES.CHI.BASIC_CHEM.PROCESSING.TOTAL.TOTAL</t>
  </si>
  <si>
    <t>UED.ktoe.ES.CHI.BASIC_CHEM.PROCESSING.STEAM.SOLIDS</t>
  </si>
  <si>
    <t>UED.ktoe.ES.CHI.BASIC_CHEM.PROCESSING.STEAM.RFG</t>
  </si>
  <si>
    <t>UED.ktoe.ES.CHI.BASIC_CHEM.PROCESSING.STEAM.LPG</t>
  </si>
  <si>
    <t>UED.ktoe.ES.CHI.BASIC_CHEM.PROCESSING.STEAM.DIESEL_LIQBIO</t>
  </si>
  <si>
    <t>UED.ktoe.ES.CHI.BASIC_CHEM.PROCESSING.STEAM.RFO</t>
  </si>
  <si>
    <t>UED.ktoe.ES.CHI.BASIC_CHEM.PROCESSING.STEAM.OTHER</t>
  </si>
  <si>
    <t>UED.ktoe.ES.CHI.BASIC_CHEM.PROCESSING.STEAM.NG_BIOGAS</t>
  </si>
  <si>
    <t>UED.ktoe.ES.CHI.BASIC_CHEM.PROCESSING.STEAM.DERIVED</t>
  </si>
  <si>
    <t>UED.ktoe.ES.CHI.BASIC_CHEM.PROCESSING.STEAM.BIOMASS_WASTE</t>
  </si>
  <si>
    <t>UED.ktoe.ES.CHI.BASIC_CHEM.PROCESSING.STEAM.STEAM_DISTR</t>
  </si>
  <si>
    <t>UED.ktoe.ES.CHI.BASIC_CHEM.PROC_HEAT.TOTAL.TOTAL</t>
  </si>
  <si>
    <t>UED.ktoe.ES.CHI.BASIC_CHEM.PROC_HEAT.THERM.TOTAL</t>
  </si>
  <si>
    <t>UED.ktoe.ES.CHI.BASIC_CHEM.PROC_HEAT.THERM.SOLIDS</t>
  </si>
  <si>
    <t>UED.ktoe.ES.CHI.BASIC_CHEM.PROC_HEAT.THERM.LPG</t>
  </si>
  <si>
    <t>UED.ktoe.ES.CHI.BASIC_CHEM.PROC_HEAT.THERM.DIESEL_LIQBIO</t>
  </si>
  <si>
    <t>UED.ktoe.ES.CHI.BASIC_CHEM.PROC_HEAT.THERM.RFO</t>
  </si>
  <si>
    <t>UED.ktoe.ES.CHI.BASIC_CHEM.PROC_HEAT.THERM.NG_BIOGAS</t>
  </si>
  <si>
    <t>UED.ktoe.ES.CHI.BASIC_CHEM.PROC_HEAT.ELEC.ELEC</t>
  </si>
  <si>
    <t>UED.ktoe.ES.CHI.BASIC_CHEM.PROC_COOL.THERM.NG_BIOGAS</t>
  </si>
  <si>
    <t>UED.ktoe.ES.CHI.BASIC_CHEM.PROC_COOL_STEAM.TOTAL.TOTAL</t>
  </si>
  <si>
    <t>UED.ktoe.ES.CHI.BASIC_CHEM.PROC_COOL_STEAM.STEAM.SOLIDS</t>
  </si>
  <si>
    <t>UED.ktoe.ES.CHI.BASIC_CHEM.PROC_COOL_STEAM.STEAM.RFG</t>
  </si>
  <si>
    <t>UED.ktoe.ES.CHI.BASIC_CHEM.PROC_COOL_STEAM.STEAM.LPG</t>
  </si>
  <si>
    <t>UED.ktoe.ES.CHI.BASIC_CHEM.PROC_COOL_STEAM.STEAM.DIESEL_LIQBIO</t>
  </si>
  <si>
    <t>UED.ktoe.ES.CHI.BASIC_CHEM.PROC_COOL_STEAM.STEAM.RFO</t>
  </si>
  <si>
    <t>UED.ktoe.ES.CHI.BASIC_CHEM.PROC_COOL_STEAM.STEAM.OTHER</t>
  </si>
  <si>
    <t>UED.ktoe.ES.CHI.BASIC_CHEM.PROC_COOL_STEAM.STEAM.NG_BIOGAS</t>
  </si>
  <si>
    <t>UED.ktoe.ES.CHI.BASIC_CHEM.PROC_COOL_STEAM.STEAM.DERIVED</t>
  </si>
  <si>
    <t>UED.ktoe.ES.CHI.BASIC_CHEM.PROC_COOL_STEAM.STEAM.BIOMASS_WASTE</t>
  </si>
  <si>
    <t>UED.ktoe.ES.CHI.BASIC_CHEM.PROC_COOL_STEAM.STEAM.STEAM_DISTR</t>
  </si>
  <si>
    <t>UED.ktoe.ES.CHI.BASIC_CHEM.PROC_COOL.ELEC.ELEC</t>
  </si>
  <si>
    <t>UED.ktoe.ES.CHI.BASIC_CHEM.GENERIC.MECH.ELEC</t>
  </si>
  <si>
    <t>UED.ktoe.ES.CHI.OTHER_CHEM.TOTAL.TOTAL.TOTAL</t>
  </si>
  <si>
    <t>UED.ktoe.ES.CHI.OTHER_CHEM.LIGHT.GENERIC.ELEC</t>
  </si>
  <si>
    <t>UED.ktoe.ES.CHI.OTHER_CHEM.AIRCOMP.GENERIC.ELEC</t>
  </si>
  <si>
    <t>UED.ktoe.ES.CHI.OTHER_CHEM.MOTOR.GENERIC.ELEC</t>
  </si>
  <si>
    <t>UED.ktoe.ES.CHI.OTHER_CHEM.FANS.GENERIC.ELEC</t>
  </si>
  <si>
    <t>UED.ktoe.ES.CHI.OTHER_CHEM.LOW_ENTH.TOTAL.TOTAL</t>
  </si>
  <si>
    <t>UED.ktoe.ES.CHI.OTHER_CHEM.LOW_ENTH.THERM.DIESEL_LIQBIO</t>
  </si>
  <si>
    <t>UED.ktoe.ES.CHI.OTHER_CHEM.LOW_ENTH.THERM.NG_BIOGAS</t>
  </si>
  <si>
    <t>UED.ktoe.ES.CHI.OTHER_CHEM.LOW_ENTH.THERM.SOLAR_GEO</t>
  </si>
  <si>
    <t>UED.ktoe.ES.CHI.OTHER_CHEM.LOW_ENTH.HP.AMBIENT</t>
  </si>
  <si>
    <t>UED.ktoe.ES.CHI.OTHER_CHEM.LOW_ENTH.THERM.ELEC</t>
  </si>
  <si>
    <t>UED.ktoe.ES.CHI.OTHER_CHEM.PROCESSING_STEAM.TOTAL.TOTAL</t>
  </si>
  <si>
    <t>UED.ktoe.ES.CHI.OTHER_CHEM.PROCESSING_STEAM.STEAM.SOLIDS</t>
  </si>
  <si>
    <t>UED.ktoe.ES.CHI.OTHER_CHEM.PROCESSING_STEAM.STEAM.RFG</t>
  </si>
  <si>
    <t>UED.ktoe.ES.CHI.OTHER_CHEM.PROCESSING_STEAM.STEAM.LPG</t>
  </si>
  <si>
    <t>UED.ktoe.ES.CHI.OTHER_CHEM.PROCESSING_STEAM.STEAM.DIESEL_LIQBIO</t>
  </si>
  <si>
    <t>UED.ktoe.ES.CHI.OTHER_CHEM.PROCESSING_STEAM.STEAM.RFO</t>
  </si>
  <si>
    <t>UED.ktoe.ES.CHI.OTHER_CHEM.PROCESSING_STEAM.STEAM.OTHER</t>
  </si>
  <si>
    <t>UED.ktoe.ES.CHI.OTHER_CHEM.PROCESSING_STEAM.STEAM.NG_BIOGAS</t>
  </si>
  <si>
    <t>UED.ktoe.ES.CHI.OTHER_CHEM.PROCESSING_STEAM.STEAM.DERIVED</t>
  </si>
  <si>
    <t>UED.ktoe.ES.CHI.OTHER_CHEM.PROCESSING_STEAM.STEAM.BIOMASS_WASTE</t>
  </si>
  <si>
    <t>UED.ktoe.ES.CHI.OTHER_CHEM.PROCESSING_STEAM.STEAM.STEAM_DISTR</t>
  </si>
  <si>
    <t>UED.ktoe.ES.CHI.OTHER_CHEM.PROCESSING.MICROW.ELEC</t>
  </si>
  <si>
    <t>UED.ktoe.ES.CHI.OTHER_CHEM.PROC_HEAT.TOTAL.TOTAL</t>
  </si>
  <si>
    <t>UED.ktoe.ES.CHI.OTHER_CHEM.PROC_HEAT.THERM.TOTAL</t>
  </si>
  <si>
    <t>UED.ktoe.ES.CHI.OTHER_CHEM.PROC_HEAT.THERM.SOLIDS</t>
  </si>
  <si>
    <t>UED.ktoe.ES.CHI.OTHER_CHEM.PROC_HEAT.THERM.LPG</t>
  </si>
  <si>
    <t>UED.ktoe.ES.CHI.OTHER_CHEM.PROC_HEAT.THERM.DIESEL_LIQBIO</t>
  </si>
  <si>
    <t>UED.ktoe.ES.CHI.OTHER_CHEM.PROC_HEAT.THERM.RFO</t>
  </si>
  <si>
    <t>UED.ktoe.ES.CHI.OTHER_CHEM.PROC_HEAT.THERM.NG_BIOGAS</t>
  </si>
  <si>
    <t>UED.ktoe.ES.CHI.OTHER_CHEM.PROC_HEAT.ELEC.ELEC</t>
  </si>
  <si>
    <t>UED.ktoe.ES.CHI.OTHER_CHEM.PROC_COOL.THERM.NG_BIOGAS</t>
  </si>
  <si>
    <t>UED.ktoe.ES.CHI.OTHER_CHEM.PROC_COOL_STEAM.TOTAL.TOTAL</t>
  </si>
  <si>
    <t>UED.ktoe.ES.CHI.OTHER_CHEM.PROC_COOL_STEAM.STEAM.SOLIDS</t>
  </si>
  <si>
    <t>UED.ktoe.ES.CHI.OTHER_CHEM.PROC_COOL_STEAM.STEAM.RFG</t>
  </si>
  <si>
    <t>UED.ktoe.ES.CHI.OTHER_CHEM.PROC_COOL_STEAM.STEAM.LPG</t>
  </si>
  <si>
    <t>UED.ktoe.ES.CHI.OTHER_CHEM.PROC_COOL_STEAM.STEAM.DIESEL_LIQBIO</t>
  </si>
  <si>
    <t>UED.ktoe.ES.CHI.OTHER_CHEM.PROC_COOL_STEAM.STEAM.RFO</t>
  </si>
  <si>
    <t>UED.ktoe.ES.CHI.OTHER_CHEM.PROC_COOL_STEAM.STEAM.OTHER</t>
  </si>
  <si>
    <t>UED.ktoe.ES.CHI.OTHER_CHEM.PROC_COOL_STEAM.STEAM.NG_BIOGAS</t>
  </si>
  <si>
    <t>UED.ktoe.ES.CHI.OTHER_CHEM.PROC_COOL_STEAM.STEAM.DERIVED</t>
  </si>
  <si>
    <t>UED.ktoe.ES.CHI.OTHER_CHEM.PROC_COOL_STEAM.STEAM.BIOMASS_WASTE</t>
  </si>
  <si>
    <t>UED.ktoe.ES.CHI.OTHER_CHEM.PROC_COOL_STEAM.STEAM.STEAM_DISTR</t>
  </si>
  <si>
    <t>UED.ktoe.ES.CHI.OTHER_CHEM.PROC_COOL.ELEC.ELEC</t>
  </si>
  <si>
    <t>UED.ktoe.ES.CHI.OTHER_CHEM.GENERIC.MECH.ELEC</t>
  </si>
  <si>
    <t>UED.ktoe.ES.CHI.PHARM.TOTAL.TOTAL.TOTAL</t>
  </si>
  <si>
    <t>UED.ktoe.ES.CHI.PHARM.LIGHT.GENERIC.ELEC</t>
  </si>
  <si>
    <t>UED.ktoe.ES.CHI.PHARM.AIRCOMP.GENERIC.ELEC</t>
  </si>
  <si>
    <t>UED.ktoe.ES.CHI.PHARM.MOTOR.GENERIC.ELEC</t>
  </si>
  <si>
    <t>UED.ktoe.ES.CHI.PHARM.FANS.GENERIC.ELEC</t>
  </si>
  <si>
    <t>UED.ktoe.ES.CHI.PHARM.LOW_ENTH.TOTAL.TOTAL</t>
  </si>
  <si>
    <t>UED.ktoe.ES.CHI.PHARM.LOW_ENTH.THERM.DIESEL_LIQBIO</t>
  </si>
  <si>
    <t>UED.ktoe.ES.CHI.PHARM.LOW_ENTH.THERM.NG_BIOGAS</t>
  </si>
  <si>
    <t>UED.ktoe.ES.CHI.PHARM.LOW_ENTH.THERM.SOLAR_GEO</t>
  </si>
  <si>
    <t>UED.ktoe.ES.CHI.PHARM.LOW_ENTH.HP.AMBIENT</t>
  </si>
  <si>
    <t>UED.ktoe.ES.CHI.PHARM.LOW_ENTH.THERM.ELEC</t>
  </si>
  <si>
    <t>UED.ktoe.ES.CHI.PHARM.PROCESSING_STEAM.TOTAL.TOTAL</t>
  </si>
  <si>
    <t>UED.ktoe.ES.CHI.PHARM.PROCESSING_STEAM.STEAM.SOLIDS</t>
  </si>
  <si>
    <t>UED.ktoe.ES.CHI.PHARM.PROCESSING_STEAM.STEAM.RFG</t>
  </si>
  <si>
    <t>UED.ktoe.ES.CHI.PHARM.PROCESSING_STEAM.STEAM.LPG</t>
  </si>
  <si>
    <t>UED.ktoe.ES.CHI.PHARM.PROCESSING_STEAM.STEAM.DIESEL_LIQBIO</t>
  </si>
  <si>
    <t>UED.ktoe.ES.CHI.PHARM.PROCESSING_STEAM.STEAM.RFO</t>
  </si>
  <si>
    <t>UED.ktoe.ES.CHI.PHARM.PROCESSING_STEAM.STEAM.OTHER</t>
  </si>
  <si>
    <t>UED.ktoe.ES.CHI.PHARM.PROCESSING_STEAM.STEAM.NG_BIOGAS</t>
  </si>
  <si>
    <t>UED.ktoe.ES.CHI.PHARM.PROCESSING_STEAM.STEAM.DERIVED</t>
  </si>
  <si>
    <t>UED.ktoe.ES.CHI.PHARM.PROCESSING_STEAM.STEAM.BIOMASS_WASTE</t>
  </si>
  <si>
    <t>UED.ktoe.ES.CHI.PHARM.PROCESSING_STEAM.STEAM.STEAM_DISTR</t>
  </si>
  <si>
    <t>UED.ktoe.ES.CHI.PHARM.PROCESSING.MICROW.ELEC</t>
  </si>
  <si>
    <t>UED.ktoe.ES.CHI.PHARM.PROC_HEAT.TOTAL.TOTAL</t>
  </si>
  <si>
    <t>UED.ktoe.ES.CHI.PHARM.PROC_HEAT.THERM.TOTAL</t>
  </si>
  <si>
    <t>UED.ktoe.ES.CHI.PHARM.PROC_HEAT.THERM.SOLIDS</t>
  </si>
  <si>
    <t>UED.ktoe.ES.CHI.PHARM.PROC_HEAT.THERM.LPG</t>
  </si>
  <si>
    <t>UED.ktoe.ES.CHI.PHARM.PROC_HEAT.THERM.DIESEL_LIQBIO</t>
  </si>
  <si>
    <t>UED.ktoe.ES.CHI.PHARM.PROC_HEAT.THERM.RFO</t>
  </si>
  <si>
    <t>UED.ktoe.ES.CHI.PHARM.PROC_HEAT.THERM.NG_BIOGAS</t>
  </si>
  <si>
    <t>UED.ktoe.ES.CHI.PHARM.PROC_HEAT.ELEC.ELEC</t>
  </si>
  <si>
    <t>UED.ktoe.ES.CHI.PHARM.PROC_COOL.THERM.NG_BIOGAS</t>
  </si>
  <si>
    <t>UED.ktoe.ES.CHI.PHARM.PROC_COOL_STEAM.TOTAL.TOTAL</t>
  </si>
  <si>
    <t>UED.ktoe.ES.CHI.PHARM.PROC_COOL_STEAM.STEAM.SOLIDS</t>
  </si>
  <si>
    <t>UED.ktoe.ES.CHI.PHARM.PROC_COOL_STEAM.STEAM.RFG</t>
  </si>
  <si>
    <t>UED.ktoe.ES.CHI.PHARM.PROC_COOL_STEAM.STEAM.LPG</t>
  </si>
  <si>
    <t>UED.ktoe.ES.CHI.PHARM.PROC_COOL_STEAM.STEAM.DIESEL_LIQBIO</t>
  </si>
  <si>
    <t>UED.ktoe.ES.CHI.PHARM.PROC_COOL_STEAM.STEAM.RFO</t>
  </si>
  <si>
    <t>UED.ktoe.ES.CHI.PHARM.PROC_COOL_STEAM.STEAM.OTHER</t>
  </si>
  <si>
    <t>UED.ktoe.ES.CHI.PHARM.PROC_COOL_STEAM.STEAM.NG_BIOGAS</t>
  </si>
  <si>
    <t>UED.ktoe.ES.CHI.PHARM.PROC_COOL_STEAM.STEAM.DERIVED</t>
  </si>
  <si>
    <t>UED.ktoe.ES.CHI.PHARM.PROC_COOL_STEAM.STEAM.BIOMASS_WASTE</t>
  </si>
  <si>
    <t>UED.ktoe.ES.CHI.PHARM.PROC_COOL_STEAM.STEAM.STEAM_DISTR</t>
  </si>
  <si>
    <t>UED.ktoe.ES.CHI.PHARM.PROC_COOL.ELEC.ELEC</t>
  </si>
  <si>
    <t>UED.ktoe.ES.CHI.PHARM.GENERIC.MECH.ELEC</t>
  </si>
  <si>
    <t>Basic chemicals (energy consumption)</t>
  </si>
  <si>
    <t>FUEL_EMI.ktCO2.ES.CHI.BASIC_CHEM.LIGHT.GENERIC.ELEC</t>
  </si>
  <si>
    <t>FUEL_EMI.ktCO2.ES.CHI.BASIC_CHEM.AIRCOMP.GENERIC.ELEC</t>
  </si>
  <si>
    <t>FUEL_EMI.ktCO2.ES.CHI.BASIC_CHEM.MOTOR.GENERIC.ELEC</t>
  </si>
  <si>
    <t>FUEL_EMI.ktCO2.ES.CHI.BASIC_CHEM.FANS.GENERIC.ELEC</t>
  </si>
  <si>
    <t>FUEL_EMI.ktCO2.ES.CHI.BASIC_CHEM.LOW_ENTH.TOTAL.TOTAL</t>
  </si>
  <si>
    <t>FUEL_EMI.ktCO2.ES.CHI.BASIC_CHEM.LOW_ENTH.THERM.DIESEL_LIQBIO</t>
  </si>
  <si>
    <t>FUEL_EMI.ktCO2.ES.CHI.BASIC_CHEM.LOW_ENTH.THERM.NG_BIOGAS</t>
  </si>
  <si>
    <t>FUEL_EMI.ktCO2.ES.CHI.BASIC_CHEM.LOW_ENTH.THERM.SOLAR_GEO</t>
  </si>
  <si>
    <t>FUEL_EMI.ktCO2.ES.CHI.BASIC_CHEM.LOW_ENTH.HP.AMBIENT</t>
  </si>
  <si>
    <t>FUEL_EMI.ktCO2.ES.CHI.BASIC_CHEM.LOW_ENTH.THERM.ELEC</t>
  </si>
  <si>
    <t>FUEL_EMI.ktCO2.ES.CHI.BASIC_CHEM.PROCESSING.TOTAL.TOTAL</t>
  </si>
  <si>
    <t>FUEL_EMI.ktCO2.ES.CHI.BASIC_CHEM.PROCESSING.STEAM.SOLIDS</t>
  </si>
  <si>
    <t>FUEL_EMI.ktCO2.ES.CHI.BASIC_CHEM.PROCESSING.STEAM.RFG</t>
  </si>
  <si>
    <t>FUEL_EMI.ktCO2.ES.CHI.BASIC_CHEM.PROCESSING.STEAM.LPG</t>
  </si>
  <si>
    <t>FUEL_EMI.ktCO2.ES.CHI.BASIC_CHEM.PROCESSING.STEAM.DIESEL_LIQBIO</t>
  </si>
  <si>
    <t>FUEL_EMI.ktCO2.ES.CHI.BASIC_CHEM.PROCESSING.STEAM.RFO</t>
  </si>
  <si>
    <t>FUEL_EMI.ktCO2.ES.CHI.BASIC_CHEM.PROCESSING.STEAM.OTHER</t>
  </si>
  <si>
    <t>FUEL_EMI.ktCO2.ES.CHI.BASIC_CHEM.PROCESSING.STEAM.NG_BIOGAS</t>
  </si>
  <si>
    <t>FUEL_EMI.ktCO2.ES.CHI.BASIC_CHEM.PROCESSING.STEAM.DERIVED</t>
  </si>
  <si>
    <t>FUEL_EMI.ktCO2.ES.CHI.BASIC_CHEM.PROCESSING.STEAM.BIOMASS_WASTE</t>
  </si>
  <si>
    <t>FUEL_EMI.ktCO2.ES.CHI.BASIC_CHEM.PROCESSING.STEAM.STEAM_DISTR</t>
  </si>
  <si>
    <t>FUEL_EMI.ktCO2.ES.CHI.BASIC_CHEM.PROC_HEAT.TOTAL.TOTAL</t>
  </si>
  <si>
    <t>FUEL_EMI.ktCO2.ES.CHI.BASIC_CHEM.PROC_HEAT.THERM.TOTAL</t>
  </si>
  <si>
    <t>FUEL_EMI.ktCO2.ES.CHI.BASIC_CHEM.PROC_HEAT.THERM.SOLIDS</t>
  </si>
  <si>
    <t>FUEL_EMI.ktCO2.ES.CHI.BASIC_CHEM.PROC_HEAT.THERM.LPG</t>
  </si>
  <si>
    <t>FUEL_EMI.ktCO2.ES.CHI.BASIC_CHEM.PROC_HEAT.THERM.DIESEL_LIQBIO</t>
  </si>
  <si>
    <t>FUEL_EMI.ktCO2.ES.CHI.BASIC_CHEM.PROC_HEAT.THERM.RFO</t>
  </si>
  <si>
    <t>FUEL_EMI.ktCO2.ES.CHI.BASIC_CHEM.PROC_HEAT.THERM.NG_BIOGAS</t>
  </si>
  <si>
    <t>FUEL_EMI.ktCO2.ES.CHI.BASIC_CHEM.PROC_HEAT.ELEC.ELEC</t>
  </si>
  <si>
    <t>FUEL_EMI.ktCO2.ES.CHI.BASIC_CHEM.PROC_COOL.THERM.NG_BIOGAS</t>
  </si>
  <si>
    <t>FUEL_EMI.ktCO2.ES.CHI.BASIC_CHEM.PROC_COOL_STEAM.TOTAL.TOTAL</t>
  </si>
  <si>
    <t>FUEL_EMI.ktCO2.ES.CHI.BASIC_CHEM.PROC_COOL_STEAM.STEAM.SOLIDS</t>
  </si>
  <si>
    <t>FUEL_EMI.ktCO2.ES.CHI.BASIC_CHEM.PROC_COOL_STEAM.STEAM.RFG</t>
  </si>
  <si>
    <t>FUEL_EMI.ktCO2.ES.CHI.BASIC_CHEM.PROC_COOL_STEAM.STEAM.LPG</t>
  </si>
  <si>
    <t>FUEL_EMI.ktCO2.ES.CHI.BASIC_CHEM.PROC_COOL_STEAM.STEAM.DIESEL_LIQBIO</t>
  </si>
  <si>
    <t>FUEL_EMI.ktCO2.ES.CHI.BASIC_CHEM.PROC_COOL_STEAM.STEAM.RFO</t>
  </si>
  <si>
    <t>FUEL_EMI.ktCO2.ES.CHI.BASIC_CHEM.PROC_COOL_STEAM.STEAM.OTHER</t>
  </si>
  <si>
    <t>FUEL_EMI.ktCO2.ES.CHI.BASIC_CHEM.PROC_COOL_STEAM.STEAM.NG_BIOGAS</t>
  </si>
  <si>
    <t>FUEL_EMI.ktCO2.ES.CHI.BASIC_CHEM.PROC_COOL_STEAM.STEAM.DERIVED</t>
  </si>
  <si>
    <t>FUEL_EMI.ktCO2.ES.CHI.BASIC_CHEM.PROC_COOL_STEAM.STEAM.BIOMASS_WASTE</t>
  </si>
  <si>
    <t>FUEL_EMI.ktCO2.ES.CHI.BASIC_CHEM.PROC_COOL_STEAM.STEAM.STEAM_DISTR</t>
  </si>
  <si>
    <t>FUEL_EMI.ktCO2.ES.CHI.BASIC_CHEM.PROC_COOL.ELEC.ELEC</t>
  </si>
  <si>
    <t>FUEL_EMI.ktCO2.ES.CHI.BASIC_CHEM.GENERIC.MECH.ELEC</t>
  </si>
  <si>
    <t>PROCESS_EMI.ktCO2.ES.CHI.BASIC_CHEM</t>
  </si>
  <si>
    <t>FUEL_EMI.ktCO2.ES.CHI.OTHER_CHEM.LIGHT.GENERIC.ELEC</t>
  </si>
  <si>
    <t>FUEL_EMI.ktCO2.ES.CHI.OTHER_CHEM.AIRCOMP.GENERIC.ELEC</t>
  </si>
  <si>
    <t>FUEL_EMI.ktCO2.ES.CHI.OTHER_CHEM.MOTOR.GENERIC.ELEC</t>
  </si>
  <si>
    <t>FUEL_EMI.ktCO2.ES.CHI.OTHER_CHEM.FANS.GENERIC.ELEC</t>
  </si>
  <si>
    <t>FUEL_EMI.ktCO2.ES.CHI.OTHER_CHEM.LOW_ENTH.TOTAL.TOTAL</t>
  </si>
  <si>
    <t>FUEL_EMI.ktCO2.ES.CHI.OTHER_CHEM.LOW_ENTH.THERM.DIESEL_LIQBIO</t>
  </si>
  <si>
    <t>FUEL_EMI.ktCO2.ES.CHI.OTHER_CHEM.LOW_ENTH.THERM.NG_BIOGAS</t>
  </si>
  <si>
    <t>FUEL_EMI.ktCO2.ES.CHI.OTHER_CHEM.LOW_ENTH.THERM.SOLAR_GEO</t>
  </si>
  <si>
    <t>FUEL_EMI.ktCO2.ES.CHI.OTHER_CHEM.LOW_ENTH.HP.AMBIENT</t>
  </si>
  <si>
    <t>FUEL_EMI.ktCO2.ES.CHI.OTHER_CHEM.LOW_ENTH.THERM.ELEC</t>
  </si>
  <si>
    <t>FUEL_EMI.ktCO2.ES.CHI.OTHER_CHEM.PROCESSING_STEAM.TOTAL.TOTAL</t>
  </si>
  <si>
    <t>FUEL_EMI.ktCO2.ES.CHI.OTHER_CHEM.PROCESSING_STEAM.STEAM.SOLIDS</t>
  </si>
  <si>
    <t>FUEL_EMI.ktCO2.ES.CHI.OTHER_CHEM.PROCESSING_STEAM.STEAM.RFG</t>
  </si>
  <si>
    <t>FUEL_EMI.ktCO2.ES.CHI.OTHER_CHEM.PROCESSING_STEAM.STEAM.LPG</t>
  </si>
  <si>
    <t>FUEL_EMI.ktCO2.ES.CHI.OTHER_CHEM.PROCESSING_STEAM.STEAM.DIESEL_LIQBIO</t>
  </si>
  <si>
    <t>FUEL_EMI.ktCO2.ES.CHI.OTHER_CHEM.PROCESSING_STEAM.STEAM.RFO</t>
  </si>
  <si>
    <t>FUEL_EMI.ktCO2.ES.CHI.OTHER_CHEM.PROCESSING_STEAM.STEAM.OTHER</t>
  </si>
  <si>
    <t>FUEL_EMI.ktCO2.ES.CHI.OTHER_CHEM.PROCESSING_STEAM.STEAM.NG_BIOGAS</t>
  </si>
  <si>
    <t>FUEL_EMI.ktCO2.ES.CHI.OTHER_CHEM.PROCESSING_STEAM.STEAM.DERIVED</t>
  </si>
  <si>
    <t>FUEL_EMI.ktCO2.ES.CHI.OTHER_CHEM.PROCESSING_STEAM.STEAM.BIOMASS_WASTE</t>
  </si>
  <si>
    <t>FUEL_EMI.ktCO2.ES.CHI.OTHER_CHEM.PROCESSING_STEAM.STEAM.STEAM_DISTR</t>
  </si>
  <si>
    <t>FUEL_EMI.ktCO2.ES.CHI.OTHER_CHEM.PROCESSING.MICROW.ELEC</t>
  </si>
  <si>
    <t>FUEL_EMI.ktCO2.ES.CHI.OTHER_CHEM.PROC_HEAT.TOTAL.TOTAL</t>
  </si>
  <si>
    <t>FUEL_EMI.ktCO2.ES.CHI.OTHER_CHEM.PROC_HEAT.THERM.TOTAL</t>
  </si>
  <si>
    <t>FUEL_EMI.ktCO2.ES.CHI.OTHER_CHEM.PROC_HEAT.THERM.SOLIDS</t>
  </si>
  <si>
    <t>FUEL_EMI.ktCO2.ES.CHI.OTHER_CHEM.PROC_HEAT.THERM.LPG</t>
  </si>
  <si>
    <t>FUEL_EMI.ktCO2.ES.CHI.OTHER_CHEM.PROC_HEAT.THERM.DIESEL_LIQBIO</t>
  </si>
  <si>
    <t>FUEL_EMI.ktCO2.ES.CHI.OTHER_CHEM.PROC_HEAT.THERM.RFO</t>
  </si>
  <si>
    <t>FUEL_EMI.ktCO2.ES.CHI.OTHER_CHEM.PROC_HEAT.THERM.NG_BIOGAS</t>
  </si>
  <si>
    <t>FUEL_EMI.ktCO2.ES.CHI.OTHER_CHEM.PROC_HEAT.ELEC.ELEC</t>
  </si>
  <si>
    <t>FUEL_EMI.ktCO2.ES.CHI.OTHER_CHEM.PROC_COOL.THERM.NG_BIOGAS</t>
  </si>
  <si>
    <t>FUEL_EMI.ktCO2.ES.CHI.OTHER_CHEM.PROC_COOL_STEAM.TOTAL.TOTAL</t>
  </si>
  <si>
    <t>FUEL_EMI.ktCO2.ES.CHI.OTHER_CHEM.PROC_COOL_STEAM.STEAM.SOLIDS</t>
  </si>
  <si>
    <t>FUEL_EMI.ktCO2.ES.CHI.OTHER_CHEM.PROC_COOL_STEAM.STEAM.RFG</t>
  </si>
  <si>
    <t>FUEL_EMI.ktCO2.ES.CHI.OTHER_CHEM.PROC_COOL_STEAM.STEAM.LPG</t>
  </si>
  <si>
    <t>FUEL_EMI.ktCO2.ES.CHI.OTHER_CHEM.PROC_COOL_STEAM.STEAM.DIESEL_LIQBIO</t>
  </si>
  <si>
    <t>FUEL_EMI.ktCO2.ES.CHI.OTHER_CHEM.PROC_COOL_STEAM.STEAM.RFO</t>
  </si>
  <si>
    <t>FUEL_EMI.ktCO2.ES.CHI.OTHER_CHEM.PROC_COOL_STEAM.STEAM.OTHER</t>
  </si>
  <si>
    <t>FUEL_EMI.ktCO2.ES.CHI.OTHER_CHEM.PROC_COOL_STEAM.STEAM.NG_BIOGAS</t>
  </si>
  <si>
    <t>FUEL_EMI.ktCO2.ES.CHI.OTHER_CHEM.PROC_COOL_STEAM.STEAM.DERIVED</t>
  </si>
  <si>
    <t>FUEL_EMI.ktCO2.ES.CHI.OTHER_CHEM.PROC_COOL_STEAM.STEAM.BIOMASS_WASTE</t>
  </si>
  <si>
    <t>FUEL_EMI.ktCO2.ES.CHI.OTHER_CHEM.PROC_COOL_STEAM.STEAM.STEAM_DISTR</t>
  </si>
  <si>
    <t>FUEL_EMI.ktCO2.ES.CHI.OTHER_CHEM.PROC_COOL.ELEC.ELEC</t>
  </si>
  <si>
    <t>FUEL_EMI.ktCO2.ES.CHI.OTHER_CHEM.GENERIC.MECH.ELEC</t>
  </si>
  <si>
    <t>PROCESS_EMI.ktCO2.ES.CHI.OTHER_CHEM</t>
  </si>
  <si>
    <t>FUEL_EMI.ktCO2.ES.CHI.PHARM.TOTAL.TOTAL.TOTAL</t>
  </si>
  <si>
    <t>FUEL_EMI.ktCO2.ES.CHI.PHARM.LIGHT.GENERIC.ELEC</t>
  </si>
  <si>
    <t>FUEL_EMI.ktCO2.ES.CHI.PHARM.AIRCOMP.GENERIC.ELEC</t>
  </si>
  <si>
    <t>FUEL_EMI.ktCO2.ES.CHI.PHARM.MOTOR.GENERIC.ELEC</t>
  </si>
  <si>
    <t>FUEL_EMI.ktCO2.ES.CHI.PHARM.FANS.GENERIC.ELEC</t>
  </si>
  <si>
    <t>FUEL_EMI.ktCO2.ES.CHI.PHARM.LOW_ENTH.TOTAL.TOTAL</t>
  </si>
  <si>
    <t>FUEL_EMI.ktCO2.ES.CHI.PHARM.LOW_ENTH.THERM.DIESEL_LIQBIO</t>
  </si>
  <si>
    <t>FUEL_EMI.ktCO2.ES.CHI.PHARM.LOW_ENTH.THERM.NG_BIOGAS</t>
  </si>
  <si>
    <t>FUEL_EMI.ktCO2.ES.CHI.PHARM.LOW_ENTH.THERM.SOLAR_GEO</t>
  </si>
  <si>
    <t>FUEL_EMI.ktCO2.ES.CHI.PHARM.LOW_ENTH.HP.AMBIENT</t>
  </si>
  <si>
    <t>FUEL_EMI.ktCO2.ES.CHI.PHARM.LOW_ENTH.THERM.ELEC</t>
  </si>
  <si>
    <t>FUEL_EMI.ktCO2.ES.CHI.PHARM.PROCESSING_STEAM.TOTAL.TOTAL</t>
  </si>
  <si>
    <t>FUEL_EMI.ktCO2.ES.CHI.PHARM.PROCESSING_STEAM.STEAM.SOLIDS</t>
  </si>
  <si>
    <t>FUEL_EMI.ktCO2.ES.CHI.PHARM.PROCESSING_STEAM.STEAM.RFG</t>
  </si>
  <si>
    <t>FUEL_EMI.ktCO2.ES.CHI.PHARM.PROCESSING_STEAM.STEAM.LPG</t>
  </si>
  <si>
    <t>FUEL_EMI.ktCO2.ES.CHI.PHARM.PROCESSING_STEAM.STEAM.DIESEL_LIQBIO</t>
  </si>
  <si>
    <t>FUEL_EMI.ktCO2.ES.CHI.PHARM.PROCESSING_STEAM.STEAM.RFO</t>
  </si>
  <si>
    <t>FUEL_EMI.ktCO2.ES.CHI.PHARM.PROCESSING_STEAM.STEAM.OTHER</t>
  </si>
  <si>
    <t>FUEL_EMI.ktCO2.ES.CHI.PHARM.PROCESSING_STEAM.STEAM.NG_BIOGAS</t>
  </si>
  <si>
    <t>FUEL_EMI.ktCO2.ES.CHI.PHARM.PROCESSING_STEAM.STEAM.DERIVED</t>
  </si>
  <si>
    <t>FUEL_EMI.ktCO2.ES.CHI.PHARM.PROCESSING_STEAM.STEAM.BIOMASS_WASTE</t>
  </si>
  <si>
    <t>FUEL_EMI.ktCO2.ES.CHI.PHARM.PROCESSING_STEAM.STEAM.STEAM_DISTR</t>
  </si>
  <si>
    <t>FUEL_EMI.ktCO2.ES.CHI.PHARM.PROCESSING.MICROW.ELEC</t>
  </si>
  <si>
    <t>FUEL_EMI.ktCO2.ES.CHI.PHARM.PROC_HEAT.TOTAL.TOTAL</t>
  </si>
  <si>
    <t>FUEL_EMI.ktCO2.ES.CHI.PHARM.PROC_HEAT.THERM.TOTAL</t>
  </si>
  <si>
    <t>FUEL_EMI.ktCO2.ES.CHI.PHARM.PROC_HEAT.THERM.SOLIDS</t>
  </si>
  <si>
    <t>FUEL_EMI.ktCO2.ES.CHI.PHARM.PROC_HEAT.THERM.LPG</t>
  </si>
  <si>
    <t>FUEL_EMI.ktCO2.ES.CHI.PHARM.PROC_HEAT.THERM.DIESEL_LIQBIO</t>
  </si>
  <si>
    <t>FUEL_EMI.ktCO2.ES.CHI.PHARM.PROC_HEAT.THERM.RFO</t>
  </si>
  <si>
    <t>FUEL_EMI.ktCO2.ES.CHI.PHARM.PROC_HEAT.THERM.NG_BIOGAS</t>
  </si>
  <si>
    <t>FUEL_EMI.ktCO2.ES.CHI.PHARM.PROC_HEAT.ELEC.ELEC</t>
  </si>
  <si>
    <t>FUEL_EMI.ktCO2.ES.CHI.PHARM.PROC_COOL.THERM.NG_BIOGAS</t>
  </si>
  <si>
    <t>FUEL_EMI.ktCO2.ES.CHI.PHARM.PROC_COOL_STEAM.TOTAL.TOTAL</t>
  </si>
  <si>
    <t>FUEL_EMI.ktCO2.ES.CHI.PHARM.PROC_COOL_STEAM.STEAM.SOLIDS</t>
  </si>
  <si>
    <t>FUEL_EMI.ktCO2.ES.CHI.PHARM.PROC_COOL_STEAM.STEAM.RFG</t>
  </si>
  <si>
    <t>FUEL_EMI.ktCO2.ES.CHI.PHARM.PROC_COOL_STEAM.STEAM.LPG</t>
  </si>
  <si>
    <t>FUEL_EMI.ktCO2.ES.CHI.PHARM.PROC_COOL_STEAM.STEAM.DIESEL_LIQBIO</t>
  </si>
  <si>
    <t>FUEL_EMI.ktCO2.ES.CHI.PHARM.PROC_COOL_STEAM.STEAM.RFO</t>
  </si>
  <si>
    <t>FUEL_EMI.ktCO2.ES.CHI.PHARM.PROC_COOL_STEAM.STEAM.OTHER</t>
  </si>
  <si>
    <t>FUEL_EMI.ktCO2.ES.CHI.PHARM.PROC_COOL_STEAM.STEAM.NG_BIOGAS</t>
  </si>
  <si>
    <t>FUEL_EMI.ktCO2.ES.CHI.PHARM.PROC_COOL_STEAM.STEAM.DERIVED</t>
  </si>
  <si>
    <t>FUEL_EMI.ktCO2.ES.CHI.PHARM.PROC_COOL_STEAM.STEAM.BIOMASS_WASTE</t>
  </si>
  <si>
    <t>FUEL_EMI.ktCO2.ES.CHI.PHARM.PROC_COOL_STEAM.STEAM.STEAM_DISTR</t>
  </si>
  <si>
    <t>FUEL_EMI.ktCO2.ES.CHI.PHARM.PROC_COOL.ELEC.ELEC</t>
  </si>
  <si>
    <t>FUEL_EMI.ktCO2.ES.CHI.PHARM.GENERIC.MECH.ELEC</t>
  </si>
  <si>
    <t>Basic chemicals (over energy consumption, without process emissions)</t>
  </si>
  <si>
    <t>Other chemicals (without process emissions)</t>
  </si>
  <si>
    <t>VA.Meuro2023.ES.NMM.CEM</t>
  </si>
  <si>
    <t>VA.Meuro2023.ES.NMM.CER</t>
  </si>
  <si>
    <t>VA.Meuro2023.ES.NMM.GLASS</t>
  </si>
  <si>
    <t>Cement (kt)</t>
  </si>
  <si>
    <t>OUTPUT.kt.ES.NMM.CEM</t>
  </si>
  <si>
    <t>Ceramics &amp; other NMM (kt bricks eq.)</t>
  </si>
  <si>
    <t>OUTPUT.kt.ES.NMM.CER</t>
  </si>
  <si>
    <t>Glass production  (kt)</t>
  </si>
  <si>
    <t>OUTPUT.kt.ES.NMM.GLASS</t>
  </si>
  <si>
    <t>CAP.kt.ES.NMM.CEM</t>
  </si>
  <si>
    <t>CAP.kt.ES.NMM.CER</t>
  </si>
  <si>
    <t>CAP.kt.ES.NMM.GLASS</t>
  </si>
  <si>
    <t>NEWCAP.kt.ES.NMM.CEM</t>
  </si>
  <si>
    <t>NEWCAP.kt.ES.NMM.CER</t>
  </si>
  <si>
    <t>NEWCAP.kt.ES.NMM.GLASS</t>
  </si>
  <si>
    <t>FEC.ktoe.ES.NMM.TOTAL.TOTAL.TOTAL.TOTAL</t>
  </si>
  <si>
    <t>FEC.ktoe.ES.NMM.TOTAL.TOTAL.TOTAL.SOLIDS</t>
  </si>
  <si>
    <t>FEC.ktoe.ES.NMM.TOTAL.TOTAL.TOTAL.RFG</t>
  </si>
  <si>
    <t>FEC.ktoe.ES.NMM.TOTAL.TOTAL.TOTAL.LPG</t>
  </si>
  <si>
    <t>FEC.ktoe.ES.NMM.TOTAL.TOTAL.TOTAL.DIESEL</t>
  </si>
  <si>
    <t>FEC.ktoe.ES.NMM.TOTAL.TOTAL.TOTAL.RFO</t>
  </si>
  <si>
    <t>FEC.ktoe.ES.NMM.TOTAL.TOTAL.TOTAL.OTHER</t>
  </si>
  <si>
    <t>FEC.ktoe.ES.NMM.TOTAL.TOTAL.TOTAL.NG</t>
  </si>
  <si>
    <t>FEC.ktoe.ES.NMM.TOTAL.TOTAL.TOTAL.DERIVED</t>
  </si>
  <si>
    <t>FEC.ktoe.ES.NMM.TOTAL.TOTAL.TOTAL.BIOMASS_WASTE</t>
  </si>
  <si>
    <t>FEC.ktoe.ES.NMM.TOTAL.TOTAL.TOTAL.BIOGAS</t>
  </si>
  <si>
    <t>FEC.ktoe.ES.NMM.TOTAL.TOTAL.TOTAL.LIQBIO</t>
  </si>
  <si>
    <t>FEC.ktoe.ES.NMM.TOTAL.TOTAL.TOTAL.SOLAR</t>
  </si>
  <si>
    <t>FEC.ktoe.ES.NMM.TOTAL.TOTAL.TOTAL.GEO</t>
  </si>
  <si>
    <t>FEC.ktoe.ES.NMM.TOTAL.TOTAL.TOTAL.AMBIENT</t>
  </si>
  <si>
    <t>FEC.ktoe.ES.NMM.TOTAL.TOTAL.TOTAL.STEAM_DISTR</t>
  </si>
  <si>
    <t>FEC.ktoe.ES.NMM.TOTAL.TOTAL.TOTAL.ELEC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</si>
  <si>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</si>
  <si>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</si>
  <si>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</si>
  <si>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FEC.ktoe.ES.NMM.CEM.TOTAL.TOTAL.TOTAL</t>
  </si>
  <si>
    <t>FEC.ktoe.ES.NMM.CEM.LIGHT.GENERIC.ELEC</t>
  </si>
  <si>
    <t>FEC.ktoe.ES.NMM.CEM.AIRCOMP.GENERIC.ELEC</t>
  </si>
  <si>
    <t>FEC.ktoe.ES.NMM.CEM.MOTOR.GENERIC.ELEC</t>
  </si>
  <si>
    <t>FEC.ktoe.ES.NMM.CEM.FANS.GENERIC.ELEC</t>
  </si>
  <si>
    <t>FEC.ktoe.ES.NMM.CEM.LOW_ENTH.TOTAL.TOTAL</t>
  </si>
  <si>
    <t>FEC.ktoe.ES.NMM.CEM.LOW_ENTH.THERM.DIESEL_LIQBIO</t>
  </si>
  <si>
    <t>FEC.ktoe.ES.NMM.CEM.LOW_ENTH.THERM.NG_BIOGAS</t>
  </si>
  <si>
    <t>FEC.ktoe.ES.NMM.CEM.LOW_ENTH.THERM.SOLAR_GEO</t>
  </si>
  <si>
    <t>FEC.ktoe.ES.NMM.CEM.LOW_ENTH.HP.AMBIENT</t>
  </si>
  <si>
    <t>FEC.ktoe.ES.NMM.CEM.LOW_ENTH.THERM.ELEC</t>
  </si>
  <si>
    <t>Cement: Grinding, milling of raw material</t>
  </si>
  <si>
    <t>FEC.ktoe.ES.NMM.CEM.GRINDING_RAW.MECH.ELEC</t>
  </si>
  <si>
    <t>Cement: Pre-heating and pre-calcination</t>
  </si>
  <si>
    <t>FEC.ktoe.ES.NMM.CEM.PREHEAT.TOTAL.TOTAL</t>
  </si>
  <si>
    <t>FEC.ktoe.ES.NMM.CEM.PREHEAT.THERM.SOLIDS</t>
  </si>
  <si>
    <t>FEC.ktoe.ES.NMM.CEM.PREHEAT.THERM.LPG</t>
  </si>
  <si>
    <t>FEC.ktoe.ES.NMM.CEM.PREHEAT.THERM.DIESEL_LIQBIO</t>
  </si>
  <si>
    <t>FEC.ktoe.ES.NMM.CEM.PREHEAT.THERM.RFO</t>
  </si>
  <si>
    <t>FEC.ktoe.ES.NMM.CEM.PREHEAT.THERM.OTHER</t>
  </si>
  <si>
    <t>FEC.ktoe.ES.NMM.CEM.PREHEAT.THERM.NG_BIOGAS</t>
  </si>
  <si>
    <t>FEC.ktoe.ES.NMM.CEM.PREHEAT.THERM.BIOMASS_WASTE</t>
  </si>
  <si>
    <t>Cement: Clinker production (kilns)</t>
  </si>
  <si>
    <t>FEC.ktoe.ES.NMM.CEM.KILN.TOTAL.TOTAL</t>
  </si>
  <si>
    <t>FEC.ktoe.ES.NMM.CEM.KILN.THERM.SOLIDS</t>
  </si>
  <si>
    <t>FEC.ktoe.ES.NMM.CEM.KILN.THERM.LPG</t>
  </si>
  <si>
    <t>FEC.ktoe.ES.NMM.CEM.KILN.THERM.DIESEL_LIQBIO</t>
  </si>
  <si>
    <t>FEC.ktoe.ES.NMM.CEM.KILN.THERM.RFO</t>
  </si>
  <si>
    <t>FEC.ktoe.ES.NMM.CEM.KILN.THERM.OTHER</t>
  </si>
  <si>
    <t>FEC.ktoe.ES.NMM.CEM.KILN.THERM.NG_BIOGAS</t>
  </si>
  <si>
    <t>FEC.ktoe.ES.NMM.CEM.KILN.THERM.BIOMASS_WASTE</t>
  </si>
  <si>
    <t>Cement: Grinding, packaging and precasting</t>
  </si>
  <si>
    <t>Cement: Grinding, packaging and precasting (electricity)</t>
  </si>
  <si>
    <t>FEC.ktoe.ES.NMM.CEM.PRECAST.MECH.ELEC</t>
  </si>
  <si>
    <t>Cement: Precasting - Steam</t>
  </si>
  <si>
    <t>FEC.ktoe.ES.NMM.CEM.PRECAST_STEAM.TOTAL.TOTAL</t>
  </si>
  <si>
    <t>FEC.ktoe.ES.NMM.CEM.PRECAST_STEAM.STEAM.SOLIDS</t>
  </si>
  <si>
    <t>FEC.ktoe.ES.NMM.CEM.PRECAST_STEAM.STEAM.RFG</t>
  </si>
  <si>
    <t>FEC.ktoe.ES.NMM.CEM.PRECAST_STEAM.STEAM.LPG</t>
  </si>
  <si>
    <t>FEC.ktoe.ES.NMM.CEM.PRECAST_STEAM.STEAM.DIESEL_LIQBIO</t>
  </si>
  <si>
    <t>FEC.ktoe.ES.NMM.CEM.PRECAST_STEAM.STEAM.RFO</t>
  </si>
  <si>
    <t>FEC.ktoe.ES.NMM.CEM.PRECAST_STEAM.STEAM.OTHER</t>
  </si>
  <si>
    <t>FEC.ktoe.ES.NMM.CEM.PRECAST_STEAM.STEAM.NG_BIOGAS</t>
  </si>
  <si>
    <t>FEC.ktoe.ES.NMM.CEM.PRECAST_STEAM.STEAM.DERIVED</t>
  </si>
  <si>
    <t>FEC.ktoe.ES.NMM.CEM.PRECAST_STEAM.STEAM.BIOMASS_WASTE</t>
  </si>
  <si>
    <t>FEC.ktoe.ES.NMM.CEM.PRECAST_STEAM.STEAM.STEAM_DISTR</t>
  </si>
  <si>
    <t>FEC.ktoe.ES.NMM.CER.TOTAL.TOTAL.TOTAL</t>
  </si>
  <si>
    <t>FEC.ktoe.ES.NMM.CER.LIGHT.GENERIC.ELEC</t>
  </si>
  <si>
    <t>FEC.ktoe.ES.NMM.CER.AIRCOMP.GENERIC.ELEC</t>
  </si>
  <si>
    <t>FEC.ktoe.ES.NMM.CER.MOTOR.GENERIC.ELEC</t>
  </si>
  <si>
    <t>FEC.ktoe.ES.NMM.CER.FANS.GENERIC.ELEC</t>
  </si>
  <si>
    <t>FEC.ktoe.ES.NMM.CER.LOW_ENTH.TOTAL.TOTAL</t>
  </si>
  <si>
    <t>FEC.ktoe.ES.NMM.CER.LOW_ENTH.THERM.DIESEL_LIQBIO</t>
  </si>
  <si>
    <t>FEC.ktoe.ES.NMM.CER.LOW_ENTH.THERM.NG_BIOGAS</t>
  </si>
  <si>
    <t>FEC.ktoe.ES.NMM.CER.LOW_ENTH.THERM.SOLAR_GEO</t>
  </si>
  <si>
    <t>FEC.ktoe.ES.NMM.CER.LOW_ENTH.HP.AMBIENT</t>
  </si>
  <si>
    <t>FEC.ktoe.ES.NMM.CER.LOW_ENTH.THERM.ELEC</t>
  </si>
  <si>
    <t>Ceramics: Mixing of raw material</t>
  </si>
  <si>
    <t>FEC.ktoe.ES.NMM.CER.MIXING.MECH.ELEC</t>
  </si>
  <si>
    <t>Ceramics: Drying and sintering of raw material</t>
  </si>
  <si>
    <t>Ceramics: Thermal drying and sintering</t>
  </si>
  <si>
    <t>FEC.ktoe.ES.NMM.CER.DRYING.TOTAL.TOTAL</t>
  </si>
  <si>
    <t>FEC.ktoe.ES.NMM.CER.DRYING.THERM.SOLIDS</t>
  </si>
  <si>
    <t>FEC.ktoe.ES.NMM.CER.DRYING.THERM.LPG</t>
  </si>
  <si>
    <t>FEC.ktoe.ES.NMM.CER.DRYING.THERM.DIESEL_LIQBIO</t>
  </si>
  <si>
    <t>FEC.ktoe.ES.NMM.CER.DRYING.THERM.RFO</t>
  </si>
  <si>
    <t>FEC.ktoe.ES.NMM.CER.DRYING.THERM.NG_BIOGAS</t>
  </si>
  <si>
    <t>Ceramics: Steam drying and sintering</t>
  </si>
  <si>
    <t>FEC.ktoe.ES.NMM.CER.DRYING_STEAM.TOTAL.TOTAL</t>
  </si>
  <si>
    <t>FEC.ktoe.ES.NMM.CER.DRYING_STEAM.STEAM.SOLIDS</t>
  </si>
  <si>
    <t>FEC.ktoe.ES.NMM.CER.DRYING_STEAM.STEAM.RFG</t>
  </si>
  <si>
    <t>FEC.ktoe.ES.NMM.CER.DRYING_STEAM.STEAM.LPG</t>
  </si>
  <si>
    <t>FEC.ktoe.ES.NMM.CER.DRYING_STEAM.STEAM.DIESEL_LIQBIO</t>
  </si>
  <si>
    <t>FEC.ktoe.ES.NMM.CER.DRYING_STEAM.STEAM.RFO</t>
  </si>
  <si>
    <t>FEC.ktoe.ES.NMM.CER.DRYING_STEAM.STEAM.OTHER</t>
  </si>
  <si>
    <t>FEC.ktoe.ES.NMM.CER.DRYING_STEAM.STEAM.NG_BIOGAS</t>
  </si>
  <si>
    <t>FEC.ktoe.ES.NMM.CER.DRYING_STEAM.STEAM.DERIVED</t>
  </si>
  <si>
    <t>FEC.ktoe.ES.NMM.CER.DRYING_STEAM.STEAM.BIOMASS_WASTE</t>
  </si>
  <si>
    <t>FEC.ktoe.ES.NMM.CER.DRYING_STEAM.STEAM.STEAM_DISTR</t>
  </si>
  <si>
    <t>Ceramics: Microwave drying and sintering</t>
  </si>
  <si>
    <t>FEC.ktoe.ES.NMM.CER.DRYING_MICROW.MICROW.ELEC</t>
  </si>
  <si>
    <t>Ceramics: Primary production process</t>
  </si>
  <si>
    <t>Ceramics: Thermal kiln</t>
  </si>
  <si>
    <t>FEC.ktoe.ES.NMM.CER.KILN_THERM.TOTAL.TOTAL</t>
  </si>
  <si>
    <t>FEC.ktoe.ES.NMM.CER.KILN_THERM.THERM.SOLIDS</t>
  </si>
  <si>
    <t>FEC.ktoe.ES.NMM.CER.KILN_THERM.THERM.LPG</t>
  </si>
  <si>
    <t>FEC.ktoe.ES.NMM.CER.KILN_THERM.THERM.DIESEL_LIQBIO</t>
  </si>
  <si>
    <t>FEC.ktoe.ES.NMM.CER.KILN_THERM.THERM.RFO</t>
  </si>
  <si>
    <t>FEC.ktoe.ES.NMM.CER.KILN_THERM.THERM.OTHER</t>
  </si>
  <si>
    <t>FEC.ktoe.ES.NMM.CER.KILN_THERM.THERM.NG_BIOGAS</t>
  </si>
  <si>
    <t>FEC.ktoe.ES.NMM.CER.KILN_THERM.THERM.BIOMASS_WASTE</t>
  </si>
  <si>
    <t>Ceramics: Electric kiln</t>
  </si>
  <si>
    <t>FEC.ktoe.ES.NMM.CER.KILN_ELEC.ELEC.ELEC</t>
  </si>
  <si>
    <t>Ceramics: Product finishing</t>
  </si>
  <si>
    <t>Ceramics: Thermal furnace</t>
  </si>
  <si>
    <t>FEC.ktoe.ES.NMM.CER.FINISHING.TOTAL.TOTAL</t>
  </si>
  <si>
    <t>FEC.ktoe.ES.NMM.CER.FINISHING.THERM.SOLIDS</t>
  </si>
  <si>
    <t>FEC.ktoe.ES.NMM.CER.FINISHING.THERM.LPG</t>
  </si>
  <si>
    <t>FEC.ktoe.ES.NMM.CER.FINISHING.THERM.DIESEL_LIQBIO</t>
  </si>
  <si>
    <t>FEC.ktoe.ES.NMM.CER.FINISHING.THERM.RFO</t>
  </si>
  <si>
    <t>FEC.ktoe.ES.NMM.CER.FINISHING.THERM.NG_BIOGAS</t>
  </si>
  <si>
    <t>Ceramics: Electric furnace</t>
  </si>
  <si>
    <t>FEC.ktoe.ES.NMM.CER.FINISHING_ELEC.ELEC.ELEC</t>
  </si>
  <si>
    <t>FEC.ktoe.ES.NMM.GLASS.TOTAL.TOTAL.TOTAL</t>
  </si>
  <si>
    <t>FEC.ktoe.ES.NMM.GLASS.LIGHT.GENERIC.ELEC</t>
  </si>
  <si>
    <t>FEC.ktoe.ES.NMM.GLASS.AIRCOMP.GENERIC.ELEC</t>
  </si>
  <si>
    <t>FEC.ktoe.ES.NMM.GLASS.MOTOR.GENERIC.ELEC</t>
  </si>
  <si>
    <t>FEC.ktoe.ES.NMM.GLASS.FANS.GENERIC.ELEC</t>
  </si>
  <si>
    <t>FEC.ktoe.ES.NMM.GLASS.LOW_ENTH.TOTAL.TOTAL</t>
  </si>
  <si>
    <t>FEC.ktoe.ES.NMM.GLASS.LOW_ENTH.THERM.DIESEL_LIQBIO</t>
  </si>
  <si>
    <t>FEC.ktoe.ES.NMM.GLASS.LOW_ENTH.THERM.NG_BIOGAS</t>
  </si>
  <si>
    <t>FEC.ktoe.ES.NMM.GLASS.LOW_ENTH.THERM.SOLAR_GEO</t>
  </si>
  <si>
    <t>FEC.ktoe.ES.NMM.GLASS.LOW_ENTH.HP.AMBIENT</t>
  </si>
  <si>
    <t>FEC.ktoe.ES.NMM.GLASS.LOW_ENTH.THERM.ELEC</t>
  </si>
  <si>
    <t>Glass: Melting tank</t>
  </si>
  <si>
    <t>Glass: Thermal melting tank</t>
  </si>
  <si>
    <t>FEC.ktoe.ES.NMM.GLASS.MELTING.TOTAL.TOTAL</t>
  </si>
  <si>
    <t>FEC.ktoe.ES.NMM.GLASS.MELTING.THERM.SOLIDS</t>
  </si>
  <si>
    <t>FEC.ktoe.ES.NMM.GLASS.MELTING.THERM.LPG</t>
  </si>
  <si>
    <t>FEC.ktoe.ES.NMM.GLASS.MELTING.THERM.DIESEL_LIQBIO</t>
  </si>
  <si>
    <t>FEC.ktoe.ES.NMM.GLASS.MELTING.THERM.RFO</t>
  </si>
  <si>
    <t>FEC.ktoe.ES.NMM.GLASS.MELTING.THERM.NG_BIOGAS</t>
  </si>
  <si>
    <t>Glass: Electric melting tank</t>
  </si>
  <si>
    <t>FEC.ktoe.ES.NMM.GLASS.MELTING_ELEC.ELEC.ELEC</t>
  </si>
  <si>
    <t>Glass: Forming</t>
  </si>
  <si>
    <t>FEC.ktoe.ES.NMM.GLASS.FORMING.ELEC.ELEC</t>
  </si>
  <si>
    <t>Glass: Annealing</t>
  </si>
  <si>
    <t>Glass: Annealing - thermal</t>
  </si>
  <si>
    <t>FEC.ktoe.ES.NMM.GLASS.ANNEALING.TOTAL.TOTAL</t>
  </si>
  <si>
    <t>FEC.ktoe.ES.NMM.GLASS.ANNEALING.THERM.SOLIDS</t>
  </si>
  <si>
    <t>FEC.ktoe.ES.NMM.GLASS.ANNEALING.THERM.LPG</t>
  </si>
  <si>
    <t>FEC.ktoe.ES.NMM.GLASS.ANNEALING.THERM.DIESEL_LIQBIO</t>
  </si>
  <si>
    <t>FEC.ktoe.ES.NMM.GLASS.ANNEALING.THERM.RFO</t>
  </si>
  <si>
    <t>FEC.ktoe.ES.NMM.GLASS.ANNEALING.THERM.NG_BIOGAS</t>
  </si>
  <si>
    <t>Glass: Annealing - electric</t>
  </si>
  <si>
    <t>FEC.ktoe.ES.NMM.GLASS.ANNEALING_ELEC.ELEC.ELEC</t>
  </si>
  <si>
    <t>Glass: Finishing processes</t>
  </si>
  <si>
    <t>FEC.ktoe.ES.NMM.GLASS.FINISHING.ELEC.ELEC</t>
  </si>
  <si>
    <t>Cement: Grinding, packaging - electric</t>
  </si>
  <si>
    <t>Cement: Precasting - steam</t>
  </si>
  <si>
    <t>UED.ktoe.ES.NMM.CEM.TOTAL.TOTAL.TOTAL</t>
  </si>
  <si>
    <t>UED.ktoe.ES.NMM.CEM.LIGHT.GENERIC.ELEC</t>
  </si>
  <si>
    <t>UED.ktoe.ES.NMM.CEM.AIRCOMP.GENERIC.ELEC</t>
  </si>
  <si>
    <t>UED.ktoe.ES.NMM.CEM.MOTOR.GENERIC.ELEC</t>
  </si>
  <si>
    <t>UED.ktoe.ES.NMM.CEM.FANS.GENERIC.ELEC</t>
  </si>
  <si>
    <t>UED.ktoe.ES.NMM.CEM.LOW_ENTH.TOTAL.TOTAL</t>
  </si>
  <si>
    <t>UED.ktoe.ES.NMM.CEM.LOW_ENTH.THERM.DIESEL_LIQBIO</t>
  </si>
  <si>
    <t>UED.ktoe.ES.NMM.CEM.LOW_ENTH.THERM.NG_BIOGAS</t>
  </si>
  <si>
    <t>UED.ktoe.ES.NMM.CEM.LOW_ENTH.THERM.SOLAR_GEO</t>
  </si>
  <si>
    <t>UED.ktoe.ES.NMM.CEM.LOW_ENTH.HP.AMBIENT</t>
  </si>
  <si>
    <t>UED.ktoe.ES.NMM.CEM.LOW_ENTH.THERM.ELEC</t>
  </si>
  <si>
    <t>UED.ktoe.ES.NMM.CEM.GRINDING_RAW.MECH.ELEC</t>
  </si>
  <si>
    <t>UED.ktoe.ES.NMM.CEM.PREHEAT.TOTAL.TOTAL</t>
  </si>
  <si>
    <t>UED.ktoe.ES.NMM.CEM.PREHEAT.THERM.SOLIDS</t>
  </si>
  <si>
    <t>UED.ktoe.ES.NMM.CEM.PREHEAT.THERM.LPG</t>
  </si>
  <si>
    <t>UED.ktoe.ES.NMM.CEM.PREHEAT.THERM.DIESEL_LIQBIO</t>
  </si>
  <si>
    <t>UED.ktoe.ES.NMM.CEM.PREHEAT.THERM.RFO</t>
  </si>
  <si>
    <t>UED.ktoe.ES.NMM.CEM.PREHEAT.THERM.OTHER</t>
  </si>
  <si>
    <t>UED.ktoe.ES.NMM.CEM.PREHEAT.THERM.NG_BIOGAS</t>
  </si>
  <si>
    <t>UED.ktoe.ES.NMM.CEM.PREHEAT.THERM.BIOMASS_WASTE</t>
  </si>
  <si>
    <t>UED.ktoe.ES.NMM.CEM.KILN.TOTAL.TOTAL</t>
  </si>
  <si>
    <t>UED.ktoe.ES.NMM.CEM.KILN.THERM.SOLIDS</t>
  </si>
  <si>
    <t>UED.ktoe.ES.NMM.CEM.KILN.THERM.LPG</t>
  </si>
  <si>
    <t>UED.ktoe.ES.NMM.CEM.KILN.THERM.DIESEL_LIQBIO</t>
  </si>
  <si>
    <t>UED.ktoe.ES.NMM.CEM.KILN.THERM.RFO</t>
  </si>
  <si>
    <t>UED.ktoe.ES.NMM.CEM.KILN.THERM.OTHER</t>
  </si>
  <si>
    <t>UED.ktoe.ES.NMM.CEM.KILN.THERM.NG_BIOGAS</t>
  </si>
  <si>
    <t>UED.ktoe.ES.NMM.CEM.KILN.THERM.BIOMASS_WASTE</t>
  </si>
  <si>
    <t>UED.ktoe.ES.NMM.CEM.PRECAST.MECH.ELEC</t>
  </si>
  <si>
    <t>UED.ktoe.ES.NMM.CEM.PRECAST_STEAM.TOTAL.TOTAL</t>
  </si>
  <si>
    <t>UED.ktoe.ES.NMM.CEM.PRECAST_STEAM.STEAM.SOLIDS</t>
  </si>
  <si>
    <t>UED.ktoe.ES.NMM.CEM.PRECAST_STEAM.STEAM.RFG</t>
  </si>
  <si>
    <t>UED.ktoe.ES.NMM.CEM.PRECAST_STEAM.STEAM.LPG</t>
  </si>
  <si>
    <t>UED.ktoe.ES.NMM.CEM.PRECAST_STEAM.STEAM.DIESEL_LIQBIO</t>
  </si>
  <si>
    <t>UED.ktoe.ES.NMM.CEM.PRECAST_STEAM.STEAM.RFO</t>
  </si>
  <si>
    <t>UED.ktoe.ES.NMM.CEM.PRECAST_STEAM.STEAM.OTHER</t>
  </si>
  <si>
    <t>UED.ktoe.ES.NMM.CEM.PRECAST_STEAM.STEAM.NG_BIOGAS</t>
  </si>
  <si>
    <t>UED.ktoe.ES.NMM.CEM.PRECAST_STEAM.STEAM.DERIVED</t>
  </si>
  <si>
    <t>UED.ktoe.ES.NMM.CEM.PRECAST_STEAM.STEAM.BIOMASS_WASTE</t>
  </si>
  <si>
    <t>UED.ktoe.ES.NMM.CEM.PRECAST_STEAM.STEAM.STEAM_DISTR</t>
  </si>
  <si>
    <t>UED.ktoe.ES.NMM.CER.TOTAL.TOTAL.TOTAL</t>
  </si>
  <si>
    <t>UED.ktoe.ES.NMM.CER.LIGHT.GENERIC.ELEC</t>
  </si>
  <si>
    <t>UED.ktoe.ES.NMM.CER.AIRCOMP.GENERIC.ELEC</t>
  </si>
  <si>
    <t>UED.ktoe.ES.NMM.CER.MOTOR.GENERIC.ELEC</t>
  </si>
  <si>
    <t>UED.ktoe.ES.NMM.CER.FANS.GENERIC.ELEC</t>
  </si>
  <si>
    <t>UED.ktoe.ES.NMM.CER.LOW_ENTH.TOTAL.TOTAL</t>
  </si>
  <si>
    <t>UED.ktoe.ES.NMM.CER.LOW_ENTH.THERM.DIESEL_LIQBIO</t>
  </si>
  <si>
    <t>UED.ktoe.ES.NMM.CER.LOW_ENTH.THERM.NG_BIOGAS</t>
  </si>
  <si>
    <t>UED.ktoe.ES.NMM.CER.LOW_ENTH.THERM.SOLAR_GEO</t>
  </si>
  <si>
    <t>UED.ktoe.ES.NMM.CER.LOW_ENTH.HP.AMBIENT</t>
  </si>
  <si>
    <t>UED.ktoe.ES.NMM.CER.LOW_ENTH.THERM.ELEC</t>
  </si>
  <si>
    <t>UED.ktoe.ES.NMM.CER.MIXING.MECH.ELEC</t>
  </si>
  <si>
    <t>UED.ktoe.ES.NMM.CER.DRYING.TOTAL.TOTAL</t>
  </si>
  <si>
    <t>UED.ktoe.ES.NMM.CER.DRYING.THERM.SOLIDS</t>
  </si>
  <si>
    <t>UED.ktoe.ES.NMM.CER.DRYING.THERM.LPG</t>
  </si>
  <si>
    <t>UED.ktoe.ES.NMM.CER.DRYING.THERM.DIESEL_LIQBIO</t>
  </si>
  <si>
    <t>UED.ktoe.ES.NMM.CER.DRYING.THERM.RFO</t>
  </si>
  <si>
    <t>UED.ktoe.ES.NMM.CER.DRYING.THERM.NG_BIOGAS</t>
  </si>
  <si>
    <t>UED.ktoe.ES.NMM.CER.DRYING_STEAM.TOTAL.TOTAL</t>
  </si>
  <si>
    <t>UED.ktoe.ES.NMM.CER.DRYING_STEAM.STEAM.SOLIDS</t>
  </si>
  <si>
    <t>UED.ktoe.ES.NMM.CER.DRYING_STEAM.STEAM.RFG</t>
  </si>
  <si>
    <t>UED.ktoe.ES.NMM.CER.DRYING_STEAM.STEAM.LPG</t>
  </si>
  <si>
    <t>UED.ktoe.ES.NMM.CER.DRYING_STEAM.STEAM.DIESEL_LIQBIO</t>
  </si>
  <si>
    <t>UED.ktoe.ES.NMM.CER.DRYING_STEAM.STEAM.RFO</t>
  </si>
  <si>
    <t>UED.ktoe.ES.NMM.CER.DRYING_STEAM.STEAM.OTHER</t>
  </si>
  <si>
    <t>UED.ktoe.ES.NMM.CER.DRYING_STEAM.STEAM.NG_BIOGAS</t>
  </si>
  <si>
    <t>UED.ktoe.ES.NMM.CER.DRYING_STEAM.STEAM.DERIVED</t>
  </si>
  <si>
    <t>UED.ktoe.ES.NMM.CER.DRYING_STEAM.STEAM.BIOMASS_WASTE</t>
  </si>
  <si>
    <t>UED.ktoe.ES.NMM.CER.DRYING_STEAM.STEAM.STEAM_DISTR</t>
  </si>
  <si>
    <t>UED.ktoe.ES.NMM.CER.DRYING_MICROW.MICROW.ELEC</t>
  </si>
  <si>
    <t>UED.ktoe.ES.NMM.CER.KILN_THERM.TOTAL.TOTAL</t>
  </si>
  <si>
    <t>UED.ktoe.ES.NMM.CER.KILN_THERM.THERM.SOLIDS</t>
  </si>
  <si>
    <t>UED.ktoe.ES.NMM.CER.KILN_THERM.THERM.LPG</t>
  </si>
  <si>
    <t>UED.ktoe.ES.NMM.CER.KILN_THERM.THERM.DIESEL_LIQBIO</t>
  </si>
  <si>
    <t>UED.ktoe.ES.NMM.CER.KILN_THERM.THERM.RFO</t>
  </si>
  <si>
    <t>UED.ktoe.ES.NMM.CER.KILN_THERM.THERM.OTHER</t>
  </si>
  <si>
    <t>UED.ktoe.ES.NMM.CER.KILN_THERM.THERM.NG_BIOGAS</t>
  </si>
  <si>
    <t>UED.ktoe.ES.NMM.CER.KILN_THERM.THERM.BIOMASS_WASTE</t>
  </si>
  <si>
    <t>UED.ktoe.ES.NMM.CER.KILN_ELEC.ELEC.ELEC</t>
  </si>
  <si>
    <t>UED.ktoe.ES.NMM.CER.FINISHING.TOTAL.TOTAL</t>
  </si>
  <si>
    <t>UED.ktoe.ES.NMM.CER.FINISHING.THERM.SOLIDS</t>
  </si>
  <si>
    <t>UED.ktoe.ES.NMM.CER.FINISHING.THERM.LPG</t>
  </si>
  <si>
    <t>UED.ktoe.ES.NMM.CER.FINISHING.THERM.DIESEL_LIQBIO</t>
  </si>
  <si>
    <t>UED.ktoe.ES.NMM.CER.FINISHING.THERM.RFO</t>
  </si>
  <si>
    <t>UED.ktoe.ES.NMM.CER.FINISHING.THERM.NG_BIOGAS</t>
  </si>
  <si>
    <t>UED.ktoe.ES.NMM.CER.FINISHING_ELEC.ELEC.ELEC</t>
  </si>
  <si>
    <t>UED.ktoe.ES.NMM.GLASS.TOTAL.TOTAL.TOTAL</t>
  </si>
  <si>
    <t>UED.ktoe.ES.NMM.GLASS.LIGHT.GENERIC.ELEC</t>
  </si>
  <si>
    <t>UED.ktoe.ES.NMM.GLASS.AIRCOMP.GENERIC.ELEC</t>
  </si>
  <si>
    <t>UED.ktoe.ES.NMM.GLASS.MOTOR.GENERIC.ELEC</t>
  </si>
  <si>
    <t>UED.ktoe.ES.NMM.GLASS.FANS.GENERIC.ELEC</t>
  </si>
  <si>
    <t>UED.ktoe.ES.NMM.GLASS.LOW_ENTH.TOTAL.TOTAL</t>
  </si>
  <si>
    <t>UED.ktoe.ES.NMM.GLASS.LOW_ENTH.THERM.DIESEL_LIQBIO</t>
  </si>
  <si>
    <t>UED.ktoe.ES.NMM.GLASS.LOW_ENTH.THERM.NG_BIOGAS</t>
  </si>
  <si>
    <t>UED.ktoe.ES.NMM.GLASS.LOW_ENTH.THERM.SOLAR_GEO</t>
  </si>
  <si>
    <t>UED.ktoe.ES.NMM.GLASS.LOW_ENTH.HP.AMBIENT</t>
  </si>
  <si>
    <t>UED.ktoe.ES.NMM.GLASS.LOW_ENTH.THERM.ELEC</t>
  </si>
  <si>
    <t>UED.ktoe.ES.NMM.GLASS.MELTING.TOTAL.TOTAL</t>
  </si>
  <si>
    <t>UED.ktoe.ES.NMM.GLASS.MELTING.THERM.SOLIDS</t>
  </si>
  <si>
    <t>UED.ktoe.ES.NMM.GLASS.MELTING.THERM.LPG</t>
  </si>
  <si>
    <t>UED.ktoe.ES.NMM.GLASS.MELTING.THERM.DIESEL_LIQBIO</t>
  </si>
  <si>
    <t>UED.ktoe.ES.NMM.GLASS.MELTING.THERM.RFO</t>
  </si>
  <si>
    <t>UED.ktoe.ES.NMM.GLASS.MELTING.THERM.NG_BIOGAS</t>
  </si>
  <si>
    <t>UED.ktoe.ES.NMM.GLASS.MELTING_ELEC.ELEC.ELEC</t>
  </si>
  <si>
    <t>UED.ktoe.ES.NMM.GLASS.FORMING.ELEC.ELEC</t>
  </si>
  <si>
    <t>UED.ktoe.ES.NMM.GLASS.ANNEALING.TOTAL.TOTAL</t>
  </si>
  <si>
    <t>UED.ktoe.ES.NMM.GLASS.ANNEALING.THERM.SOLIDS</t>
  </si>
  <si>
    <t>UED.ktoe.ES.NMM.GLASS.ANNEALING.THERM.LPG</t>
  </si>
  <si>
    <t>UED.ktoe.ES.NMM.GLASS.ANNEALING.THERM.DIESEL_LIQBIO</t>
  </si>
  <si>
    <t>UED.ktoe.ES.NMM.GLASS.ANNEALING.THERM.RFO</t>
  </si>
  <si>
    <t>UED.ktoe.ES.NMM.GLASS.ANNEALING.THERM.NG_BIOGAS</t>
  </si>
  <si>
    <t>UED.ktoe.ES.NMM.GLASS.ANNEALING_ELEC.ELEC.ELEC</t>
  </si>
  <si>
    <t>UED.ktoe.ES.NMM.GLASS.FINISHING.ELEC.ELEC</t>
  </si>
  <si>
    <t>FUEL_EMI.ktCO2.ES.NMM.CEM.LIGHT.GENERIC.ELEC</t>
  </si>
  <si>
    <t>FUEL_EMI.ktCO2.ES.NMM.CEM.AIRCOMP.GENERIC.ELEC</t>
  </si>
  <si>
    <t>FUEL_EMI.ktCO2.ES.NMM.CEM.MOTOR.GENERIC.ELEC</t>
  </si>
  <si>
    <t>FUEL_EMI.ktCO2.ES.NMM.CEM.FANS.GENERIC.ELEC</t>
  </si>
  <si>
    <t>FUEL_EMI.ktCO2.ES.NMM.CEM.LOW_ENTH.TOTAL.TOTAL</t>
  </si>
  <si>
    <t>FUEL_EMI.ktCO2.ES.NMM.CEM.LOW_ENTH.THERM.DIESEL_LIQBIO</t>
  </si>
  <si>
    <t>FUEL_EMI.ktCO2.ES.NMM.CEM.LOW_ENTH.THERM.NG_BIOGAS</t>
  </si>
  <si>
    <t>FUEL_EMI.ktCO2.ES.NMM.CEM.LOW_ENTH.THERM.SOLAR_GEO</t>
  </si>
  <si>
    <t>FUEL_EMI.ktCO2.ES.NMM.CEM.LOW_ENTH.HP.AMBIENT</t>
  </si>
  <si>
    <t>FUEL_EMI.ktCO2.ES.NMM.CEM.LOW_ENTH.THERM.ELEC</t>
  </si>
  <si>
    <t>FUEL_EMI.ktCO2.ES.NMM.CEM.GRINDING_RAW.MECH.ELEC</t>
  </si>
  <si>
    <t>FUEL_EMI.ktCO2.ES.NMM.CEM.PREHEAT.TOTAL.TOTAL</t>
  </si>
  <si>
    <t>FUEL_EMI.ktCO2.ES.NMM.CEM.PREHEAT.THERM.SOLIDS</t>
  </si>
  <si>
    <t>FUEL_EMI.ktCO2.ES.NMM.CEM.PREHEAT.THERM.LPG</t>
  </si>
  <si>
    <t>FUEL_EMI.ktCO2.ES.NMM.CEM.PREHEAT.THERM.DIESEL_LIQBIO</t>
  </si>
  <si>
    <t>FUEL_EMI.ktCO2.ES.NMM.CEM.PREHEAT.THERM.RFO</t>
  </si>
  <si>
    <t>FUEL_EMI.ktCO2.ES.NMM.CEM.PREHEAT.THERM.OTHER</t>
  </si>
  <si>
    <t>FUEL_EMI.ktCO2.ES.NMM.CEM.PREHEAT.THERM.NG_BIOGAS</t>
  </si>
  <si>
    <t>FUEL_EMI.ktCO2.ES.NMM.CEM.PREHEAT.THERM.BIOMASS_WASTE</t>
  </si>
  <si>
    <t>FUEL_EMI.ktCO2.ES.NMM.CEM.KILN.TOTAL.TOTAL</t>
  </si>
  <si>
    <t>FUEL_EMI.ktCO2.ES.NMM.CEM.KILN.THERM.SOLIDS</t>
  </si>
  <si>
    <t>FUEL_EMI.ktCO2.ES.NMM.CEM.KILN.THERM.LPG</t>
  </si>
  <si>
    <t>FUEL_EMI.ktCO2.ES.NMM.CEM.KILN.THERM.DIESEL_LIQBIO</t>
  </si>
  <si>
    <t>FUEL_EMI.ktCO2.ES.NMM.CEM.KILN.THERM.RFO</t>
  </si>
  <si>
    <t>FUEL_EMI.ktCO2.ES.NMM.CEM.KILN.THERM.OTHER</t>
  </si>
  <si>
    <t>FUEL_EMI.ktCO2.ES.NMM.CEM.KILN.THERM.NG_BIOGAS</t>
  </si>
  <si>
    <t>FUEL_EMI.ktCO2.ES.NMM.CEM.KILN.THERM.BIOMASS_WASTE</t>
  </si>
  <si>
    <t>FUEL_EMI.ktCO2.ES.NMM.CEM.PRECAST.MECH.ELEC</t>
  </si>
  <si>
    <t>FUEL_EMI.ktCO2.ES.NMM.CEM.PRECAST_STEAM.TOTAL.TOTAL</t>
  </si>
  <si>
    <t>FUEL_EMI.ktCO2.ES.NMM.CEM.PRECAST_STEAM.STEAM.SOLIDS</t>
  </si>
  <si>
    <t>FUEL_EMI.ktCO2.ES.NMM.CEM.PRECAST_STEAM.STEAM.RFG</t>
  </si>
  <si>
    <t>FUEL_EMI.ktCO2.ES.NMM.CEM.PRECAST_STEAM.STEAM.LPG</t>
  </si>
  <si>
    <t>FUEL_EMI.ktCO2.ES.NMM.CEM.PRECAST_STEAM.STEAM.DIESEL_LIQBIO</t>
  </si>
  <si>
    <t>FUEL_EMI.ktCO2.ES.NMM.CEM.PRECAST_STEAM.STEAM.RFO</t>
  </si>
  <si>
    <t>FUEL_EMI.ktCO2.ES.NMM.CEM.PRECAST_STEAM.STEAM.OTHER</t>
  </si>
  <si>
    <t>FUEL_EMI.ktCO2.ES.NMM.CEM.PRECAST_STEAM.STEAM.NG_BIOGAS</t>
  </si>
  <si>
    <t>FUEL_EMI.ktCO2.ES.NMM.CEM.PRECAST_STEAM.STEAM.DERIVED</t>
  </si>
  <si>
    <t>FUEL_EMI.ktCO2.ES.NMM.CEM.PRECAST_STEAM.STEAM.BIOMASS_WASTE</t>
  </si>
  <si>
    <t>FUEL_EMI.ktCO2.ES.NMM.CEM.PRECAST_STEAM.STEAM.STEAM_DISTR</t>
  </si>
  <si>
    <t>PROCESS_EMI.ktCO2.ES.NMM.CEM</t>
  </si>
  <si>
    <t>FUEL_EMI.ktCO2.ES.NMM.CER.LIGHT.GENERIC.ELEC</t>
  </si>
  <si>
    <t>FUEL_EMI.ktCO2.ES.NMM.CER.AIRCOMP.GENERIC.ELEC</t>
  </si>
  <si>
    <t>FUEL_EMI.ktCO2.ES.NMM.CER.MOTOR.GENERIC.ELEC</t>
  </si>
  <si>
    <t>FUEL_EMI.ktCO2.ES.NMM.CER.FANS.GENERIC.ELEC</t>
  </si>
  <si>
    <t>FUEL_EMI.ktCO2.ES.NMM.CER.LOW_ENTH.TOTAL.TOTAL</t>
  </si>
  <si>
    <t>FUEL_EMI.ktCO2.ES.NMM.CER.LOW_ENTH.THERM.DIESEL_LIQBIO</t>
  </si>
  <si>
    <t>FUEL_EMI.ktCO2.ES.NMM.CER.LOW_ENTH.THERM.NG_BIOGAS</t>
  </si>
  <si>
    <t>FUEL_EMI.ktCO2.ES.NMM.CER.LOW_ENTH.THERM.SOLAR_GEO</t>
  </si>
  <si>
    <t>FUEL_EMI.ktCO2.ES.NMM.CER.LOW_ENTH.HP.AMBIENT</t>
  </si>
  <si>
    <t>FUEL_EMI.ktCO2.ES.NMM.CER.LOW_ENTH.THERM.ELEC</t>
  </si>
  <si>
    <t>FUEL_EMI.ktCO2.ES.NMM.CER.MIXING.MECH.ELEC</t>
  </si>
  <si>
    <t>FUEL_EMI.ktCO2.ES.NMM.CER.DRYING.TOTAL.TOTAL</t>
  </si>
  <si>
    <t>FUEL_EMI.ktCO2.ES.NMM.CER.DRYING.THERM.SOLIDS</t>
  </si>
  <si>
    <t>FUEL_EMI.ktCO2.ES.NMM.CER.DRYING.THERM.LPG</t>
  </si>
  <si>
    <t>FUEL_EMI.ktCO2.ES.NMM.CER.DRYING.THERM.DIESEL_LIQBIO</t>
  </si>
  <si>
    <t>FUEL_EMI.ktCO2.ES.NMM.CER.DRYING.THERM.RFO</t>
  </si>
  <si>
    <t>FUEL_EMI.ktCO2.ES.NMM.CER.DRYING.THERM.NG_BIOGAS</t>
  </si>
  <si>
    <t>FUEL_EMI.ktCO2.ES.NMM.CER.DRYING_STEAM.TOTAL.TOTAL</t>
  </si>
  <si>
    <t>FUEL_EMI.ktCO2.ES.NMM.CER.DRYING_STEAM.STEAM.SOLIDS</t>
  </si>
  <si>
    <t>FUEL_EMI.ktCO2.ES.NMM.CER.DRYING_STEAM.STEAM.RFG</t>
  </si>
  <si>
    <t>FUEL_EMI.ktCO2.ES.NMM.CER.DRYING_STEAM.STEAM.LPG</t>
  </si>
  <si>
    <t>FUEL_EMI.ktCO2.ES.NMM.CER.DRYING_STEAM.STEAM.DIESEL_LIQBIO</t>
  </si>
  <si>
    <t>FUEL_EMI.ktCO2.ES.NMM.CER.DRYING_STEAM.STEAM.RFO</t>
  </si>
  <si>
    <t>FUEL_EMI.ktCO2.ES.NMM.CER.DRYING_STEAM.STEAM.OTHER</t>
  </si>
  <si>
    <t>FUEL_EMI.ktCO2.ES.NMM.CER.DRYING_STEAM.STEAM.NG_BIOGAS</t>
  </si>
  <si>
    <t>FUEL_EMI.ktCO2.ES.NMM.CER.DRYING_STEAM.STEAM.DERIVED</t>
  </si>
  <si>
    <t>FUEL_EMI.ktCO2.ES.NMM.CER.DRYING_STEAM.STEAM.BIOMASS_WASTE</t>
  </si>
  <si>
    <t>FUEL_EMI.ktCO2.ES.NMM.CER.DRYING_STEAM.STEAM.STEAM_DISTR</t>
  </si>
  <si>
    <t>FUEL_EMI.ktCO2.ES.NMM.CER.DRYING_MICROW.MICROW.ELEC</t>
  </si>
  <si>
    <t>FUEL_EMI.ktCO2.ES.NMM.CER.KILN_THERM.TOTAL.TOTAL</t>
  </si>
  <si>
    <t>FUEL_EMI.ktCO2.ES.NMM.CER.KILN_THERM.THERM.SOLIDS</t>
  </si>
  <si>
    <t>FUEL_EMI.ktCO2.ES.NMM.CER.KILN_THERM.THERM.LPG</t>
  </si>
  <si>
    <t>FUEL_EMI.ktCO2.ES.NMM.CER.KILN_THERM.THERM.DIESEL_LIQBIO</t>
  </si>
  <si>
    <t>FUEL_EMI.ktCO2.ES.NMM.CER.KILN_THERM.THERM.RFO</t>
  </si>
  <si>
    <t>FUEL_EMI.ktCO2.ES.NMM.CER.KILN_THERM.THERM.OTHER</t>
  </si>
  <si>
    <t>FUEL_EMI.ktCO2.ES.NMM.CER.KILN_THERM.THERM.NG_BIOGAS</t>
  </si>
  <si>
    <t>FUEL_EMI.ktCO2.ES.NMM.CER.KILN_THERM.THERM.BIOMASS_WASTE</t>
  </si>
  <si>
    <t>FUEL_EMI.ktCO2.ES.NMM.CER.KILN_ELEC.ELEC.ELEC</t>
  </si>
  <si>
    <t>FUEL_EMI.ktCO2.ES.NMM.CER.FINISHING.TOTAL.TOTAL</t>
  </si>
  <si>
    <t>FUEL_EMI.ktCO2.ES.NMM.CER.FINISHING.THERM.SOLIDS</t>
  </si>
  <si>
    <t>FUEL_EMI.ktCO2.ES.NMM.CER.FINISHING.THERM.LPG</t>
  </si>
  <si>
    <t>FUEL_EMI.ktCO2.ES.NMM.CER.FINISHING.THERM.DIESEL_LIQBIO</t>
  </si>
  <si>
    <t>FUEL_EMI.ktCO2.ES.NMM.CER.FINISHING.THERM.RFO</t>
  </si>
  <si>
    <t>FUEL_EMI.ktCO2.ES.NMM.CER.FINISHING.THERM.NG_BIOGAS</t>
  </si>
  <si>
    <t>FUEL_EMI.ktCO2.ES.NMM.CER.FINISHING_ELEC.ELEC.ELEC</t>
  </si>
  <si>
    <t>PROCESS_EMI.ktCO2.ES.NMM.CER</t>
  </si>
  <si>
    <t>FUEL_EMI.ktCO2.ES.NMM.GLASS.LIGHT.GENERIC.ELEC</t>
  </si>
  <si>
    <t>FUEL_EMI.ktCO2.ES.NMM.GLASS.AIRCOMP.GENERIC.ELEC</t>
  </si>
  <si>
    <t>FUEL_EMI.ktCO2.ES.NMM.GLASS.MOTOR.GENERIC.ELEC</t>
  </si>
  <si>
    <t>FUEL_EMI.ktCO2.ES.NMM.GLASS.FANS.GENERIC.ELEC</t>
  </si>
  <si>
    <t>FUEL_EMI.ktCO2.ES.NMM.GLASS.LOW_ENTH.TOTAL.TOTAL</t>
  </si>
  <si>
    <t>FUEL_EMI.ktCO2.ES.NMM.GLASS.LOW_ENTH.THERM.DIESEL_LIQBIO</t>
  </si>
  <si>
    <t>FUEL_EMI.ktCO2.ES.NMM.GLASS.LOW_ENTH.THERM.NG_BIOGAS</t>
  </si>
  <si>
    <t>FUEL_EMI.ktCO2.ES.NMM.GLASS.LOW_ENTH.THERM.SOLAR_GEO</t>
  </si>
  <si>
    <t>FUEL_EMI.ktCO2.ES.NMM.GLASS.LOW_ENTH.HP.AMBIENT</t>
  </si>
  <si>
    <t>FUEL_EMI.ktCO2.ES.NMM.GLASS.LOW_ENTH.THERM.ELEC</t>
  </si>
  <si>
    <t>FUEL_EMI.ktCO2.ES.NMM.GLASS.MELTING.TOTAL.TOTAL</t>
  </si>
  <si>
    <t>FUEL_EMI.ktCO2.ES.NMM.GLASS.MELTING.THERM.SOLIDS</t>
  </si>
  <si>
    <t>FUEL_EMI.ktCO2.ES.NMM.GLASS.MELTING.THERM.LPG</t>
  </si>
  <si>
    <t>FUEL_EMI.ktCO2.ES.NMM.GLASS.MELTING.THERM.DIESEL_LIQBIO</t>
  </si>
  <si>
    <t>FUEL_EMI.ktCO2.ES.NMM.GLASS.MELTING.THERM.RFO</t>
  </si>
  <si>
    <t>FUEL_EMI.ktCO2.ES.NMM.GLASS.MELTING.THERM.NG_BIOGAS</t>
  </si>
  <si>
    <t>FUEL_EMI.ktCO2.ES.NMM.GLASS.MELTING_ELEC.ELEC.ELEC</t>
  </si>
  <si>
    <t>FUEL_EMI.ktCO2.ES.NMM.GLASS.FORMING.ELEC.ELEC</t>
  </si>
  <si>
    <t>FUEL_EMI.ktCO2.ES.NMM.GLASS.ANNEALING.TOTAL.TOTAL</t>
  </si>
  <si>
    <t>FUEL_EMI.ktCO2.ES.NMM.GLASS.ANNEALING.THERM.SOLIDS</t>
  </si>
  <si>
    <t>FUEL_EMI.ktCO2.ES.NMM.GLASS.ANNEALING.THERM.LPG</t>
  </si>
  <si>
    <t>FUEL_EMI.ktCO2.ES.NMM.GLASS.ANNEALING.THERM.DIESEL_LIQBIO</t>
  </si>
  <si>
    <t>FUEL_EMI.ktCO2.ES.NMM.GLASS.ANNEALING.THERM.RFO</t>
  </si>
  <si>
    <t>FUEL_EMI.ktCO2.ES.NMM.GLASS.ANNEALING.THERM.NG_BIOGAS</t>
  </si>
  <si>
    <t>FUEL_EMI.ktCO2.ES.NMM.GLASS.ANNEALING_ELEC.ELEC.ELEC</t>
  </si>
  <si>
    <t>FUEL_EMI.ktCO2.ES.NMM.GLASS.FINISHING.ELEC.ELEC</t>
  </si>
  <si>
    <t>PROCESS_EMI.ktCO2.ES.NMM.GLASS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</si>
  <si>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</si>
  <si>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</si>
  <si>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</si>
  <si>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</si>
  <si>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</si>
  <si>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VA.Meuro2023.ES.PPA.PULP</t>
  </si>
  <si>
    <t>VA.Meuro2023.ES.PPA.PAPER</t>
  </si>
  <si>
    <t>VA.Meuro2023.ES.PPA.PRINT</t>
  </si>
  <si>
    <t>Pulp production (kt)</t>
  </si>
  <si>
    <t>OUTPUT.kt.ES.PPA.PULP</t>
  </si>
  <si>
    <t>Paper production  (kt)</t>
  </si>
  <si>
    <t>OUTPUT.kt.ES.PPA.PAPER</t>
  </si>
  <si>
    <t>Printing and media reproduction (kt paper eq.)</t>
  </si>
  <si>
    <t>OUTPUT.kt.ES.PPA.PRINT</t>
  </si>
  <si>
    <t>CAP.kt.ES.PPA.PULP</t>
  </si>
  <si>
    <t>CAP.kt.ES.PPA.PAPER</t>
  </si>
  <si>
    <t>CAP.kt.ES.PPA.PRINT</t>
  </si>
  <si>
    <t>NEWCAP.kt.ES.PPA.PULP</t>
  </si>
  <si>
    <t>NEWCAP.kt.ES.PPA.PAPER</t>
  </si>
  <si>
    <t>NEWCAP.kt.ES.PPA.PRINT</t>
  </si>
  <si>
    <t>FEC.ktoe.ES.PPA.TOTAL.TOTAL.TOTAL.TOTAL</t>
  </si>
  <si>
    <t>FEC.ktoe.ES.PPA.TOTAL.TOTAL.TOTAL.SOLIDS</t>
  </si>
  <si>
    <t>FEC.ktoe.ES.PPA.TOTAL.TOTAL.TOTAL.RFG</t>
  </si>
  <si>
    <t>FEC.ktoe.ES.PPA.TOTAL.TOTAL.TOTAL.LPG</t>
  </si>
  <si>
    <t>FEC.ktoe.ES.PPA.TOTAL.TOTAL.TOTAL.DIESEL</t>
  </si>
  <si>
    <t>FEC.ktoe.ES.PPA.TOTAL.TOTAL.TOTAL.RFO</t>
  </si>
  <si>
    <t>FEC.ktoe.ES.PPA.TOTAL.TOTAL.TOTAL.OTHER</t>
  </si>
  <si>
    <t>FEC.ktoe.ES.PPA.TOTAL.TOTAL.TOTAL.NG</t>
  </si>
  <si>
    <t>FEC.ktoe.ES.PPA.TOTAL.TOTAL.TOTAL.DERIVED</t>
  </si>
  <si>
    <t>FEC.ktoe.ES.PPA.TOTAL.TOTAL.TOTAL.BIOMASS_WASTE</t>
  </si>
  <si>
    <t>FEC.ktoe.ES.PPA.TOTAL.TOTAL.TOTAL.BIOGAS</t>
  </si>
  <si>
    <t>FEC.ktoe.ES.PPA.TOTAL.TOTAL.TOTAL.LIQBIO</t>
  </si>
  <si>
    <t>FEC.ktoe.ES.PPA.TOTAL.TOTAL.TOTAL.SOLAR</t>
  </si>
  <si>
    <t>FEC.ktoe.ES.PPA.TOTAL.TOTAL.TOTAL.GEO</t>
  </si>
  <si>
    <t>FEC.ktoe.ES.PPA.TOTAL.TOTAL.TOTAL.AMBIENT</t>
  </si>
  <si>
    <t>FEC.ktoe.ES.PPA.TOTAL.TOTAL.TOTAL.STEAM_DISTR</t>
  </si>
  <si>
    <t>FEC.ktoe.ES.PPA.TOTAL.TOTAL.TOTAL.ELEC</t>
  </si>
  <si>
    <t>FEC.ktoe.ES.PPA.PULP.TOTAL.TOTAL.TOTAL</t>
  </si>
  <si>
    <t>FEC.ktoe.ES.PPA.PULP.LIGHT.GENERIC.ELEC</t>
  </si>
  <si>
    <t>FEC.ktoe.ES.PPA.PULP.AIRCOMP.GENERIC.ELEC</t>
  </si>
  <si>
    <t>FEC.ktoe.ES.PPA.PULP.MOTOR.GENERIC.ELEC</t>
  </si>
  <si>
    <t>FEC.ktoe.ES.PPA.PULP.FANS.GENERIC.ELEC</t>
  </si>
  <si>
    <t>FEC.ktoe.ES.PPA.PULP.LOW_ENTH.TOTAL.TOTAL</t>
  </si>
  <si>
    <t>FEC.ktoe.ES.PPA.PULP.LOW_ENTH.THERM.DIESEL_LIQBIO</t>
  </si>
  <si>
    <t>FEC.ktoe.ES.PPA.PULP.LOW_ENTH.THERM.NG_BIOGAS</t>
  </si>
  <si>
    <t>FEC.ktoe.ES.PPA.PULP.LOW_ENTH.THERM.SOLAR_GEO</t>
  </si>
  <si>
    <t>FEC.ktoe.ES.PPA.PULP.LOW_ENTH.HP.AMBIENT</t>
  </si>
  <si>
    <t>FEC.ktoe.ES.PPA.PULP.LOW_ENTH.THERM.ELEC</t>
  </si>
  <si>
    <t>Pulp: Wood preparation, grinding</t>
  </si>
  <si>
    <t>FEC.ktoe.ES.PPA.PULP.PREPARATION.MECH.ELEC</t>
  </si>
  <si>
    <t>Pulp: Pulping</t>
  </si>
  <si>
    <t>Pulp: Pulping thermal</t>
  </si>
  <si>
    <t>FEC.ktoe.ES.PPA.PULP.PULPING.TOTAL.TOTAL</t>
  </si>
  <si>
    <t>FEC.ktoe.ES.PPA.PULP.PULPING.STEAM.SOLIDS</t>
  </si>
  <si>
    <t>FEC.ktoe.ES.PPA.PULP.PULPING.STEAM.RFG</t>
  </si>
  <si>
    <t>FEC.ktoe.ES.PPA.PULP.PULPING.STEAM.LPG</t>
  </si>
  <si>
    <t>FEC.ktoe.ES.PPA.PULP.PULPING.STEAM.DIESEL_LIQBIO</t>
  </si>
  <si>
    <t>FEC.ktoe.ES.PPA.PULP.PULPING.STEAM.RFO</t>
  </si>
  <si>
    <t>FEC.ktoe.ES.PPA.PULP.PULPING.STEAM.OTHER</t>
  </si>
  <si>
    <t>FEC.ktoe.ES.PPA.PULP.PULPING.STEAM.NG_BIOGAS</t>
  </si>
  <si>
    <t>FEC.ktoe.ES.PPA.PULP.PULPING.STEAM.DERIVED</t>
  </si>
  <si>
    <t>FEC.ktoe.ES.PPA.PULP.PULPING.STEAM.BIOMASS_WASTE</t>
  </si>
  <si>
    <t>FEC.ktoe.ES.PPA.PULP.PULPING.STEAM.STEAM_DISTR</t>
  </si>
  <si>
    <t>Pulp: Pulping electric</t>
  </si>
  <si>
    <t>FEC.ktoe.ES.PPA.PULP.PULPING_MECH.MECH.ELEC</t>
  </si>
  <si>
    <t>Pulp: Cleaning</t>
  </si>
  <si>
    <t>FEC.ktoe.ES.PPA.PULP.BLEACHING.THERM.ELEC</t>
  </si>
  <si>
    <t>FEC.ktoe.ES.PPA.PAPER.TOTAL.TOTAL.TOTAL</t>
  </si>
  <si>
    <t>FEC.ktoe.ES.PPA.PAPER.LIGHT.GENERIC.ELEC</t>
  </si>
  <si>
    <t>FEC.ktoe.ES.PPA.PAPER.AIRCOMP.GENERIC.ELEC</t>
  </si>
  <si>
    <t>FEC.ktoe.ES.PPA.PAPER.MOTOR.GENERIC.ELEC</t>
  </si>
  <si>
    <t>FEC.ktoe.ES.PPA.PAPER.FANS.GENERIC.ELEC</t>
  </si>
  <si>
    <t>FEC.ktoe.ES.PPA.PAPER.LOW_ENTH.TOTAL.TOTAL</t>
  </si>
  <si>
    <t>FEC.ktoe.ES.PPA.PAPER.LOW_ENTH.THERM.DIESEL_LIQBIO</t>
  </si>
  <si>
    <t>FEC.ktoe.ES.PPA.PAPER.LOW_ENTH.THERM.NG_BIOGAS</t>
  </si>
  <si>
    <t>FEC.ktoe.ES.PPA.PAPER.LOW_ENTH.THERM.SOLAR_GEO</t>
  </si>
  <si>
    <t>FEC.ktoe.ES.PPA.PAPER.LOW_ENTH.HP.AMBIENT</t>
  </si>
  <si>
    <t>FEC.ktoe.ES.PPA.PAPER.LOW_ENTH.THERM.ELEC</t>
  </si>
  <si>
    <t>Paper: Stock preparation</t>
  </si>
  <si>
    <t>Paper: Stock preparation - Thermal</t>
  </si>
  <si>
    <t>FEC.ktoe.ES.PPA.PAPER.PREPARATION.TOTAL.TOTAL</t>
  </si>
  <si>
    <t>FEC.ktoe.ES.PPA.PAPER.PREPARATION.THERM.SOLIDS</t>
  </si>
  <si>
    <t>FEC.ktoe.ES.PPA.PAPER.PREPARATION.THERM.RFG</t>
  </si>
  <si>
    <t>FEC.ktoe.ES.PPA.PAPER.PREPARATION.THERM.LPG</t>
  </si>
  <si>
    <t>FEC.ktoe.ES.PPA.PAPER.PREPARATION.THERM.DIESEL_LIQBIO</t>
  </si>
  <si>
    <t>FEC.ktoe.ES.PPA.PAPER.PREPARATION.THERM.RFO</t>
  </si>
  <si>
    <t>FEC.ktoe.ES.PPA.PAPER.PREPARATION.THERM.OTHER</t>
  </si>
  <si>
    <t>FEC.ktoe.ES.PPA.PAPER.PREPARATION.THERM.NG_BIOGAS</t>
  </si>
  <si>
    <t>FEC.ktoe.ES.PPA.PAPER.PREPARATION.THERM.DERIVED</t>
  </si>
  <si>
    <t>FEC.ktoe.ES.PPA.PAPER.PREPARATION.THERM.BIOMASS_WASTE</t>
  </si>
  <si>
    <t>FEC.ktoe.ES.PPA.PAPER.PREPARATION.THERM.STEAM_DISTR</t>
  </si>
  <si>
    <t>Paper: Stock preparation - Mechanical</t>
  </si>
  <si>
    <t>FEC.ktoe.ES.PPA.PAPER.PREPARATION_ELEC.MECH.ELEC</t>
  </si>
  <si>
    <t>Paper: Paper machine</t>
  </si>
  <si>
    <t>Paper: Paper machine - Steam use</t>
  </si>
  <si>
    <t>FEC.ktoe.ES.PPA.PAPER.PAPER_MACHINE.TOTAL.TOTAL</t>
  </si>
  <si>
    <t>FEC.ktoe.ES.PPA.PAPER.PAPER_MACHINE.STEAM.SOLIDS</t>
  </si>
  <si>
    <t>FEC.ktoe.ES.PPA.PAPER.PAPER_MACHINE.STEAM.RFG</t>
  </si>
  <si>
    <t>FEC.ktoe.ES.PPA.PAPER.PAPER_MACHINE.STEAM.LPG</t>
  </si>
  <si>
    <t>FEC.ktoe.ES.PPA.PAPER.PAPER_MACHINE.STEAM.DIESEL_LIQBIO</t>
  </si>
  <si>
    <t>FEC.ktoe.ES.PPA.PAPER.PAPER_MACHINE.STEAM.RFO</t>
  </si>
  <si>
    <t>FEC.ktoe.ES.PPA.PAPER.PAPER_MACHINE.STEAM.OTHER</t>
  </si>
  <si>
    <t>FEC.ktoe.ES.PPA.PAPER.PAPER_MACHINE.STEAM.NG_BIOGAS</t>
  </si>
  <si>
    <t>FEC.ktoe.ES.PPA.PAPER.PAPER_MACHINE.STEAM.DERIVED</t>
  </si>
  <si>
    <t>FEC.ktoe.ES.PPA.PAPER.PAPER_MACHINE.STEAM.BIOMASS_WASTE</t>
  </si>
  <si>
    <t>FEC.ktoe.ES.PPA.PAPER.PAPER_MACHINE.STEAM.STEAM_DISTR</t>
  </si>
  <si>
    <t>Paper: Paper machine - Electricity</t>
  </si>
  <si>
    <t>FEC.ktoe.ES.PPA.PAPER.PAPER_MACHINE_ELEC.ELEC.ELEC</t>
  </si>
  <si>
    <t>Paper: Product finishing</t>
  </si>
  <si>
    <t>Paper: Product finishing - Steam use</t>
  </si>
  <si>
    <t>FEC.ktoe.ES.PPA.PAPER.FINISHING.TOTAL.TOTAL</t>
  </si>
  <si>
    <t>FEC.ktoe.ES.PPA.PAPER.FINISHING.STEAM.SOLIDS</t>
  </si>
  <si>
    <t>FEC.ktoe.ES.PPA.PAPER.FINISHING.STEAM.RFG</t>
  </si>
  <si>
    <t>FEC.ktoe.ES.PPA.PAPER.FINISHING.STEAM.LPG</t>
  </si>
  <si>
    <t>FEC.ktoe.ES.PPA.PAPER.FINISHING.STEAM.DIESEL_LIQBIO</t>
  </si>
  <si>
    <t>FEC.ktoe.ES.PPA.PAPER.FINISHING.STEAM.RFO</t>
  </si>
  <si>
    <t>FEC.ktoe.ES.PPA.PAPER.FINISHING.STEAM.OTHER</t>
  </si>
  <si>
    <t>FEC.ktoe.ES.PPA.PAPER.FINISHING.STEAM.NG_BIOGAS</t>
  </si>
  <si>
    <t>FEC.ktoe.ES.PPA.PAPER.FINISHING.STEAM.DERIVED</t>
  </si>
  <si>
    <t>FEC.ktoe.ES.PPA.PAPER.FINISHING.STEAM.BIOMASS_WASTE</t>
  </si>
  <si>
    <t>FEC.ktoe.ES.PPA.PAPER.FINISHING.STEAM.STEAM_DISTR</t>
  </si>
  <si>
    <t>Paper: Product finishing - Electricity</t>
  </si>
  <si>
    <t>FEC.ktoe.ES.PPA.PAPER.FINISHING_ELEC.ELEC.ELEC</t>
  </si>
  <si>
    <t>FEC.ktoe.ES.PPA.PRINT.TOTAL.TOTAL.TOTAL</t>
  </si>
  <si>
    <t>FEC.ktoe.ES.PPA.PRINT.LIGHT.GENERIC.ELEC</t>
  </si>
  <si>
    <t>FEC.ktoe.ES.PPA.PRINT.AIRCOMP.GENERIC.ELEC</t>
  </si>
  <si>
    <t>FEC.ktoe.ES.PPA.PRINT.MOTOR.GENERIC.ELEC</t>
  </si>
  <si>
    <t>FEC.ktoe.ES.PPA.PRINT.FANS.GENERIC.ELEC</t>
  </si>
  <si>
    <t>FEC.ktoe.ES.PPA.PRINT.LOW_ENTH.TOTAL.TOTAL</t>
  </si>
  <si>
    <t>FEC.ktoe.ES.PPA.PRINT.LOW_ENTH.THERM.DIESEL_LIQBIO</t>
  </si>
  <si>
    <t>FEC.ktoe.ES.PPA.PRINT.LOW_ENTH.THERM.NG_BIOGAS</t>
  </si>
  <si>
    <t>FEC.ktoe.ES.PPA.PRINT.LOW_ENTH.THERM.SOLAR_GEO</t>
  </si>
  <si>
    <t>FEC.ktoe.ES.PPA.PRINT.LOW_ENTH.HP.AMBIENT</t>
  </si>
  <si>
    <t>FEC.ktoe.ES.PPA.PRINT.LOW_ENTH.THERM.ELEC</t>
  </si>
  <si>
    <t>Printing and publishing</t>
  </si>
  <si>
    <t>FEC.ktoe.ES.PPA.PRINT.PRINTING.MECH.ELEC</t>
  </si>
  <si>
    <t>UED.ktoe.ES.PPA.PULP.TOTAL.TOTAL.TOTAL</t>
  </si>
  <si>
    <t>UED.ktoe.ES.PPA.PULP.LIGHT.GENERIC.ELEC</t>
  </si>
  <si>
    <t>UED.ktoe.ES.PPA.PULP.AIRCOMP.GENERIC.ELEC</t>
  </si>
  <si>
    <t>UED.ktoe.ES.PPA.PULP.MOTOR.GENERIC.ELEC</t>
  </si>
  <si>
    <t>UED.ktoe.ES.PPA.PULP.FANS.GENERIC.ELEC</t>
  </si>
  <si>
    <t>UED.ktoe.ES.PPA.PULP.LOW_ENTH.TOTAL.TOTAL</t>
  </si>
  <si>
    <t>UED.ktoe.ES.PPA.PULP.LOW_ENTH.THERM.DIESEL_LIQBIO</t>
  </si>
  <si>
    <t>UED.ktoe.ES.PPA.PULP.LOW_ENTH.THERM.NG_BIOGAS</t>
  </si>
  <si>
    <t>UED.ktoe.ES.PPA.PULP.LOW_ENTH.THERM.SOLAR_GEO</t>
  </si>
  <si>
    <t>UED.ktoe.ES.PPA.PULP.LOW_ENTH.HP.AMBIENT</t>
  </si>
  <si>
    <t>UED.ktoe.ES.PPA.PULP.LOW_ENTH.THERM.ELEC</t>
  </si>
  <si>
    <t>UED.ktoe.ES.PPA.PULP.PREPARATION.MECH.ELEC</t>
  </si>
  <si>
    <t>UED.ktoe.ES.PPA.PULP.PULPING.TOTAL.TOTAL</t>
  </si>
  <si>
    <t>UED.ktoe.ES.PPA.PULP.PULPING.STEAM.SOLIDS</t>
  </si>
  <si>
    <t>UED.ktoe.ES.PPA.PULP.PULPING.STEAM.RFG</t>
  </si>
  <si>
    <t>UED.ktoe.ES.PPA.PULP.PULPING.STEAM.LPG</t>
  </si>
  <si>
    <t>UED.ktoe.ES.PPA.PULP.PULPING.STEAM.DIESEL_LIQBIO</t>
  </si>
  <si>
    <t>UED.ktoe.ES.PPA.PULP.PULPING.STEAM.RFO</t>
  </si>
  <si>
    <t>UED.ktoe.ES.PPA.PULP.PULPING.STEAM.OTHER</t>
  </si>
  <si>
    <t>UED.ktoe.ES.PPA.PULP.PULPING.STEAM.NG_BIOGAS</t>
  </si>
  <si>
    <t>UED.ktoe.ES.PPA.PULP.PULPING.STEAM.DERIVED</t>
  </si>
  <si>
    <t>UED.ktoe.ES.PPA.PULP.PULPING.STEAM.BIOMASS_WASTE</t>
  </si>
  <si>
    <t>UED.ktoe.ES.PPA.PULP.PULPING.STEAM.STEAM_DISTR</t>
  </si>
  <si>
    <t>UED.ktoe.ES.PPA.PULP.PULPING_MECH.MECH.ELEC</t>
  </si>
  <si>
    <t>UED.ktoe.ES.PPA.PULP.BLEACHING.THERM.ELEC</t>
  </si>
  <si>
    <t>UED.ktoe.ES.PPA.PAPER.TOTAL.TOTAL.TOTAL</t>
  </si>
  <si>
    <t>UED.ktoe.ES.PPA.PAPER.LIGHT.GENERIC.ELEC</t>
  </si>
  <si>
    <t>UED.ktoe.ES.PPA.PAPER.AIRCOMP.GENERIC.ELEC</t>
  </si>
  <si>
    <t>UED.ktoe.ES.PPA.PAPER.MOTOR.GENERIC.ELEC</t>
  </si>
  <si>
    <t>UED.ktoe.ES.PPA.PAPER.FANS.GENERIC.ELEC</t>
  </si>
  <si>
    <t>UED.ktoe.ES.PPA.PAPER.LOW_ENTH.TOTAL.TOTAL</t>
  </si>
  <si>
    <t>UED.ktoe.ES.PPA.PAPER.LOW_ENTH.THERM.DIESEL_LIQBIO</t>
  </si>
  <si>
    <t>UED.ktoe.ES.PPA.PAPER.LOW_ENTH.THERM.NG_BIOGAS</t>
  </si>
  <si>
    <t>UED.ktoe.ES.PPA.PAPER.LOW_ENTH.THERM.SOLAR_GEO</t>
  </si>
  <si>
    <t>UED.ktoe.ES.PPA.PAPER.LOW_ENTH.HP.AMBIENT</t>
  </si>
  <si>
    <t>UED.ktoe.ES.PPA.PAPER.LOW_ENTH.THERM.ELEC</t>
  </si>
  <si>
    <t>UED.ktoe.ES.PPA.PAPER.PREPARATION.TOTAL.TOTAL</t>
  </si>
  <si>
    <t>UED.ktoe.ES.PPA.PAPER.PREPARATION.THERM.SOLIDS</t>
  </si>
  <si>
    <t>UED.ktoe.ES.PPA.PAPER.PREPARATION.THERM.RFG</t>
  </si>
  <si>
    <t>UED.ktoe.ES.PPA.PAPER.PREPARATION.THERM.LPG</t>
  </si>
  <si>
    <t>UED.ktoe.ES.PPA.PAPER.PREPARATION.THERM.DIESEL_LIQBIO</t>
  </si>
  <si>
    <t>UED.ktoe.ES.PPA.PAPER.PREPARATION.THERM.RFO</t>
  </si>
  <si>
    <t>UED.ktoe.ES.PPA.PAPER.PREPARATION.THERM.OTHER</t>
  </si>
  <si>
    <t>UED.ktoe.ES.PPA.PAPER.PREPARATION.THERM.NG_BIOGAS</t>
  </si>
  <si>
    <t>UED.ktoe.ES.PPA.PAPER.PREPARATION.THERM.DERIVED</t>
  </si>
  <si>
    <t>UED.ktoe.ES.PPA.PAPER.PREPARATION.THERM.BIOMASS_WASTE</t>
  </si>
  <si>
    <t>UED.ktoe.ES.PPA.PAPER.PREPARATION.THERM.STEAM_DISTR</t>
  </si>
  <si>
    <t>UED.ktoe.ES.PPA.PAPER.PREPARATION_ELEC.MECH.ELEC</t>
  </si>
  <si>
    <t>UED.ktoe.ES.PPA.PAPER.PAPER_MACHINE.TOTAL.TOTAL</t>
  </si>
  <si>
    <t>UED.ktoe.ES.PPA.PAPER.PAPER_MACHINE.STEAM.SOLIDS</t>
  </si>
  <si>
    <t>UED.ktoe.ES.PPA.PAPER.PAPER_MACHINE.STEAM.RFG</t>
  </si>
  <si>
    <t>UED.ktoe.ES.PPA.PAPER.PAPER_MACHINE.STEAM.LPG</t>
  </si>
  <si>
    <t>UED.ktoe.ES.PPA.PAPER.PAPER_MACHINE.STEAM.DIESEL_LIQBIO</t>
  </si>
  <si>
    <t>UED.ktoe.ES.PPA.PAPER.PAPER_MACHINE.STEAM.RFO</t>
  </si>
  <si>
    <t>UED.ktoe.ES.PPA.PAPER.PAPER_MACHINE.STEAM.OTHER</t>
  </si>
  <si>
    <t>UED.ktoe.ES.PPA.PAPER.PAPER_MACHINE.STEAM.NG_BIOGAS</t>
  </si>
  <si>
    <t>UED.ktoe.ES.PPA.PAPER.PAPER_MACHINE.STEAM.DERIVED</t>
  </si>
  <si>
    <t>UED.ktoe.ES.PPA.PAPER.PAPER_MACHINE.STEAM.BIOMASS_WASTE</t>
  </si>
  <si>
    <t>UED.ktoe.ES.PPA.PAPER.PAPER_MACHINE.STEAM.STEAM_DISTR</t>
  </si>
  <si>
    <t>UED.ktoe.ES.PPA.PAPER.PAPER_MACHINE_ELEC.ELEC.ELEC</t>
  </si>
  <si>
    <t>UED.ktoe.ES.PPA.PAPER.FINISHING.TOTAL.TOTAL</t>
  </si>
  <si>
    <t>UED.ktoe.ES.PPA.PAPER.FINISHING.STEAM.SOLIDS</t>
  </si>
  <si>
    <t>UED.ktoe.ES.PPA.PAPER.FINISHING.STEAM.RFG</t>
  </si>
  <si>
    <t>UED.ktoe.ES.PPA.PAPER.FINISHING.STEAM.LPG</t>
  </si>
  <si>
    <t>UED.ktoe.ES.PPA.PAPER.FINISHING.STEAM.DIESEL_LIQBIO</t>
  </si>
  <si>
    <t>UED.ktoe.ES.PPA.PAPER.FINISHING.STEAM.RFO</t>
  </si>
  <si>
    <t>UED.ktoe.ES.PPA.PAPER.FINISHING.STEAM.OTHER</t>
  </si>
  <si>
    <t>UED.ktoe.ES.PPA.PAPER.FINISHING.STEAM.NG_BIOGAS</t>
  </si>
  <si>
    <t>UED.ktoe.ES.PPA.PAPER.FINISHING.STEAM.DERIVED</t>
  </si>
  <si>
    <t>UED.ktoe.ES.PPA.PAPER.FINISHING.STEAM.BIOMASS_WASTE</t>
  </si>
  <si>
    <t>UED.ktoe.ES.PPA.PAPER.FINISHING.STEAM.STEAM_DISTR</t>
  </si>
  <si>
    <t>UED.ktoe.ES.PPA.PAPER.FINISHING_ELEC.ELEC.ELEC</t>
  </si>
  <si>
    <t>UED.ktoe.ES.PPA.PRINT.TOTAL.TOTAL.TOTAL</t>
  </si>
  <si>
    <t>UED.ktoe.ES.PPA.PRINT.LIGHT.GENERIC.ELEC</t>
  </si>
  <si>
    <t>UED.ktoe.ES.PPA.PRINT.AIRCOMP.GENERIC.ELEC</t>
  </si>
  <si>
    <t>UED.ktoe.ES.PPA.PRINT.MOTOR.GENERIC.ELEC</t>
  </si>
  <si>
    <t>UED.ktoe.ES.PPA.PRINT.FANS.GENERIC.ELEC</t>
  </si>
  <si>
    <t>UED.ktoe.ES.PPA.PRINT.LOW_ENTH.TOTAL.TOTAL</t>
  </si>
  <si>
    <t>UED.ktoe.ES.PPA.PRINT.LOW_ENTH.THERM.DIESEL_LIQBIO</t>
  </si>
  <si>
    <t>UED.ktoe.ES.PPA.PRINT.LOW_ENTH.THERM.NG_BIOGAS</t>
  </si>
  <si>
    <t>UED.ktoe.ES.PPA.PRINT.LOW_ENTH.THERM.SOLAR_GEO</t>
  </si>
  <si>
    <t>UED.ktoe.ES.PPA.PRINT.LOW_ENTH.HP.AMBIENT</t>
  </si>
  <si>
    <t>UED.ktoe.ES.PPA.PRINT.LOW_ENTH.THERM.ELEC</t>
  </si>
  <si>
    <t>UED.ktoe.ES.PPA.PRINT.PRINTING.MECH.ELEC</t>
  </si>
  <si>
    <t>FUEL_EMI.ktCO2.ES.PPA.PULP.TOTAL.TOTAL.TOTAL</t>
  </si>
  <si>
    <t>FUEL_EMI.ktCO2.ES.PPA.PULP.LIGHT.GENERIC.ELEC</t>
  </si>
  <si>
    <t>FUEL_EMI.ktCO2.ES.PPA.PULP.AIRCOMP.GENERIC.ELEC</t>
  </si>
  <si>
    <t>FUEL_EMI.ktCO2.ES.PPA.PULP.MOTOR.GENERIC.ELEC</t>
  </si>
  <si>
    <t>FUEL_EMI.ktCO2.ES.PPA.PULP.FANS.GENERIC.ELEC</t>
  </si>
  <si>
    <t>FUEL_EMI.ktCO2.ES.PPA.PULP.LOW_ENTH.TOTAL.TOTAL</t>
  </si>
  <si>
    <t>FUEL_EMI.ktCO2.ES.PPA.PULP.LOW_ENTH.THERM.DIESEL_LIQBIO</t>
  </si>
  <si>
    <t>FUEL_EMI.ktCO2.ES.PPA.PULP.LOW_ENTH.THERM.NG_BIOGAS</t>
  </si>
  <si>
    <t>FUEL_EMI.ktCO2.ES.PPA.PULP.LOW_ENTH.THERM.SOLAR_GEO</t>
  </si>
  <si>
    <t>FUEL_EMI.ktCO2.ES.PPA.PULP.LOW_ENTH.HP.AMBIENT</t>
  </si>
  <si>
    <t>FUEL_EMI.ktCO2.ES.PPA.PULP.LOW_ENTH.THERM.ELEC</t>
  </si>
  <si>
    <t>FUEL_EMI.ktCO2.ES.PPA.PULP.PREPARATION.MECH.ELEC</t>
  </si>
  <si>
    <t>FUEL_EMI.ktCO2.ES.PPA.PULP.PULPING.TOTAL.TOTAL</t>
  </si>
  <si>
    <t>FUEL_EMI.ktCO2.ES.PPA.PULP.PULPING.STEAM.SOLIDS</t>
  </si>
  <si>
    <t>FUEL_EMI.ktCO2.ES.PPA.PULP.PULPING.STEAM.RFG</t>
  </si>
  <si>
    <t>FUEL_EMI.ktCO2.ES.PPA.PULP.PULPING.STEAM.LPG</t>
  </si>
  <si>
    <t>FUEL_EMI.ktCO2.ES.PPA.PULP.PULPING.STEAM.DIESEL_LIQBIO</t>
  </si>
  <si>
    <t>FUEL_EMI.ktCO2.ES.PPA.PULP.PULPING.STEAM.RFO</t>
  </si>
  <si>
    <t>FUEL_EMI.ktCO2.ES.PPA.PULP.PULPING.STEAM.OTHER</t>
  </si>
  <si>
    <t>FUEL_EMI.ktCO2.ES.PPA.PULP.PULPING.STEAM.NG_BIOGAS</t>
  </si>
  <si>
    <t>FUEL_EMI.ktCO2.ES.PPA.PULP.PULPING.STEAM.DERIVED</t>
  </si>
  <si>
    <t>FUEL_EMI.ktCO2.ES.PPA.PULP.PULPING.STEAM.BIOMASS_WASTE</t>
  </si>
  <si>
    <t>FUEL_EMI.ktCO2.ES.PPA.PULP.PULPING.STEAM.STEAM_DISTR</t>
  </si>
  <si>
    <t>FUEL_EMI.ktCO2.ES.PPA.PULP.PULPING_MECH.MECH.ELEC</t>
  </si>
  <si>
    <t>FUEL_EMI.ktCO2.ES.PPA.PULP.BLEACHING.THERM.ELEC</t>
  </si>
  <si>
    <t>FUEL_EMI.ktCO2.ES.PPA.PAPER.TOTAL.TOTAL.TOTAL</t>
  </si>
  <si>
    <t>FUEL_EMI.ktCO2.ES.PPA.PAPER.LIGHT.GENERIC.ELEC</t>
  </si>
  <si>
    <t>FUEL_EMI.ktCO2.ES.PPA.PAPER.AIRCOMP.GENERIC.ELEC</t>
  </si>
  <si>
    <t>FUEL_EMI.ktCO2.ES.PPA.PAPER.MOTOR.GENERIC.ELEC</t>
  </si>
  <si>
    <t>FUEL_EMI.ktCO2.ES.PPA.PAPER.FANS.GENERIC.ELEC</t>
  </si>
  <si>
    <t>FUEL_EMI.ktCO2.ES.PPA.PAPER.LOW_ENTH.TOTAL.TOTAL</t>
  </si>
  <si>
    <t>FUEL_EMI.ktCO2.ES.PPA.PAPER.LOW_ENTH.THERM.DIESEL_LIQBIO</t>
  </si>
  <si>
    <t>FUEL_EMI.ktCO2.ES.PPA.PAPER.LOW_ENTH.THERM.NG_BIOGAS</t>
  </si>
  <si>
    <t>FUEL_EMI.ktCO2.ES.PPA.PAPER.LOW_ENTH.THERM.SOLAR_GEO</t>
  </si>
  <si>
    <t>FUEL_EMI.ktCO2.ES.PPA.PAPER.LOW_ENTH.HP.AMBIENT</t>
  </si>
  <si>
    <t>FUEL_EMI.ktCO2.ES.PPA.PAPER.LOW_ENTH.THERM.ELEC</t>
  </si>
  <si>
    <t>FUEL_EMI.ktCO2.ES.PPA.PAPER.PREPARATION.TOTAL.TOTAL</t>
  </si>
  <si>
    <t>FUEL_EMI.ktCO2.ES.PPA.PAPER.PREPARATION.THERM.SOLIDS</t>
  </si>
  <si>
    <t>FUEL_EMI.ktCO2.ES.PPA.PAPER.PREPARATION.THERM.RFG</t>
  </si>
  <si>
    <t>FUEL_EMI.ktCO2.ES.PPA.PAPER.PREPARATION.THERM.LPG</t>
  </si>
  <si>
    <t>FUEL_EMI.ktCO2.ES.PPA.PAPER.PREPARATION.THERM.DIESEL_LIQBIO</t>
  </si>
  <si>
    <t>FUEL_EMI.ktCO2.ES.PPA.PAPER.PREPARATION.THERM.RFO</t>
  </si>
  <si>
    <t>FUEL_EMI.ktCO2.ES.PPA.PAPER.PREPARATION.THERM.OTHER</t>
  </si>
  <si>
    <t>FUEL_EMI.ktCO2.ES.PPA.PAPER.PREPARATION.THERM.NG_BIOGAS</t>
  </si>
  <si>
    <t>FUEL_EMI.ktCO2.ES.PPA.PAPER.PREPARATION.THERM.DERIVED</t>
  </si>
  <si>
    <t>FUEL_EMI.ktCO2.ES.PPA.PAPER.PREPARATION.THERM.BIOMASS_WASTE</t>
  </si>
  <si>
    <t>FUEL_EMI.ktCO2.ES.PPA.PAPER.PREPARATION.THERM.STEAM_DISTR</t>
  </si>
  <si>
    <t>FUEL_EMI.ktCO2.ES.PPA.PAPER.PREPARATION_ELEC.MECH.ELEC</t>
  </si>
  <si>
    <t>FUEL_EMI.ktCO2.ES.PPA.PAPER.PAPER_MACHINE.TOTAL.TOTAL</t>
  </si>
  <si>
    <t>FUEL_EMI.ktCO2.ES.PPA.PAPER.PAPER_MACHINE.STEAM.SOLIDS</t>
  </si>
  <si>
    <t>FUEL_EMI.ktCO2.ES.PPA.PAPER.PAPER_MACHINE.STEAM.RFG</t>
  </si>
  <si>
    <t>FUEL_EMI.ktCO2.ES.PPA.PAPER.PAPER_MACHINE.STEAM.LPG</t>
  </si>
  <si>
    <t>FUEL_EMI.ktCO2.ES.PPA.PAPER.PAPER_MACHINE.STEAM.DIESEL_LIQBIO</t>
  </si>
  <si>
    <t>FUEL_EMI.ktCO2.ES.PPA.PAPER.PAPER_MACHINE.STEAM.RFO</t>
  </si>
  <si>
    <t>FUEL_EMI.ktCO2.ES.PPA.PAPER.PAPER_MACHINE.STEAM.OTHER</t>
  </si>
  <si>
    <t>FUEL_EMI.ktCO2.ES.PPA.PAPER.PAPER_MACHINE.STEAM.NG_BIOGAS</t>
  </si>
  <si>
    <t>FUEL_EMI.ktCO2.ES.PPA.PAPER.PAPER_MACHINE.STEAM.DERIVED</t>
  </si>
  <si>
    <t>FUEL_EMI.ktCO2.ES.PPA.PAPER.PAPER_MACHINE.STEAM.BIOMASS_WASTE</t>
  </si>
  <si>
    <t>FUEL_EMI.ktCO2.ES.PPA.PAPER.PAPER_MACHINE.STEAM.STEAM_DISTR</t>
  </si>
  <si>
    <t>FUEL_EMI.ktCO2.ES.PPA.PAPER.PAPER_MACHINE_ELEC.ELEC.ELEC</t>
  </si>
  <si>
    <t>FUEL_EMI.ktCO2.ES.PPA.PAPER.FINISHING.TOTAL.TOTAL</t>
  </si>
  <si>
    <t>FUEL_EMI.ktCO2.ES.PPA.PAPER.FINISHING.STEAM.SOLIDS</t>
  </si>
  <si>
    <t>FUEL_EMI.ktCO2.ES.PPA.PAPER.FINISHING.STEAM.RFG</t>
  </si>
  <si>
    <t>FUEL_EMI.ktCO2.ES.PPA.PAPER.FINISHING.STEAM.LPG</t>
  </si>
  <si>
    <t>FUEL_EMI.ktCO2.ES.PPA.PAPER.FINISHING.STEAM.DIESEL_LIQBIO</t>
  </si>
  <si>
    <t>FUEL_EMI.ktCO2.ES.PPA.PAPER.FINISHING.STEAM.RFO</t>
  </si>
  <si>
    <t>FUEL_EMI.ktCO2.ES.PPA.PAPER.FINISHING.STEAM.OTHER</t>
  </si>
  <si>
    <t>FUEL_EMI.ktCO2.ES.PPA.PAPER.FINISHING.STEAM.NG_BIOGAS</t>
  </si>
  <si>
    <t>FUEL_EMI.ktCO2.ES.PPA.PAPER.FINISHING.STEAM.DERIVED</t>
  </si>
  <si>
    <t>FUEL_EMI.ktCO2.ES.PPA.PAPER.FINISHING.STEAM.BIOMASS_WASTE</t>
  </si>
  <si>
    <t>FUEL_EMI.ktCO2.ES.PPA.PAPER.FINISHING.STEAM.STEAM_DISTR</t>
  </si>
  <si>
    <t>FUEL_EMI.ktCO2.ES.PPA.PAPER.FINISHING_ELEC.ELEC.ELEC</t>
  </si>
  <si>
    <t>FUEL_EMI.ktCO2.ES.PPA.PRINT.TOTAL.TOTAL.TOTAL</t>
  </si>
  <si>
    <t>FUEL_EMI.ktCO2.ES.PPA.PRINT.LIGHT.GENERIC.ELEC</t>
  </si>
  <si>
    <t>FUEL_EMI.ktCO2.ES.PPA.PRINT.AIRCOMP.GENERIC.ELEC</t>
  </si>
  <si>
    <t>FUEL_EMI.ktCO2.ES.PPA.PRINT.MOTOR.GENERIC.ELEC</t>
  </si>
  <si>
    <t>FUEL_EMI.ktCO2.ES.PPA.PRINT.FANS.GENERIC.ELEC</t>
  </si>
  <si>
    <t>FUEL_EMI.ktCO2.ES.PPA.PRINT.LOW_ENTH.TOTAL.TOTAL</t>
  </si>
  <si>
    <t>FUEL_EMI.ktCO2.ES.PPA.PRINT.LOW_ENTH.THERM.DIESEL_LIQBIO</t>
  </si>
  <si>
    <t>FUEL_EMI.ktCO2.ES.PPA.PRINT.LOW_ENTH.THERM.NG_BIOGAS</t>
  </si>
  <si>
    <t>FUEL_EMI.ktCO2.ES.PPA.PRINT.LOW_ENTH.THERM.SOLAR_GEO</t>
  </si>
  <si>
    <t>FUEL_EMI.ktCO2.ES.PPA.PRINT.LOW_ENTH.HP.AMBIENT</t>
  </si>
  <si>
    <t>FUEL_EMI.ktCO2.ES.PPA.PRINT.LOW_ENTH.THERM.ELEC</t>
  </si>
  <si>
    <t>FUEL_EMI.ktCO2.ES.PPA.PRINT.PRINTING.MECH.ELEC</t>
  </si>
  <si>
    <t>VA.Meuro2023.ES.FBT.FBT</t>
  </si>
  <si>
    <t>Physical output (index)</t>
  </si>
  <si>
    <t>OUTPUT.index.ES.FBT.FBT</t>
  </si>
  <si>
    <t>Installed capacity (production index)</t>
  </si>
  <si>
    <t>CAP.index.ES.FBT.FBT</t>
  </si>
  <si>
    <t>Capacity investment (production index)</t>
  </si>
  <si>
    <t>NEWCAP.index.ES.FBT.FBT</t>
  </si>
  <si>
    <t>Decommissioned capacity (production index)</t>
  </si>
  <si>
    <t>Idle capacity (production index)</t>
  </si>
  <si>
    <t>FEC.ktoe.ES.FBT.FBT.TOTAL.TOTAL.TOTAL</t>
  </si>
  <si>
    <t>FEC.ktoe.ES.FBT.FBT.TOTAL.TOTAL.SOLIDS</t>
  </si>
  <si>
    <t>FEC.ktoe.ES.FBT.FBT.TOTAL.TOTAL.RFG</t>
  </si>
  <si>
    <t>FEC.ktoe.ES.FBT.FBT.TOTAL.TOTAL.LPG</t>
  </si>
  <si>
    <t>FEC.ktoe.ES.FBT.FBT.TOTAL.TOTAL.DIESEL</t>
  </si>
  <si>
    <t>FEC.ktoe.ES.FBT.FBT.TOTAL.TOTAL.RFO</t>
  </si>
  <si>
    <t>FEC.ktoe.ES.FBT.FBT.TOTAL.TOTAL.OTHER</t>
  </si>
  <si>
    <t>FEC.ktoe.ES.FBT.FBT.TOTAL.TOTAL.NG</t>
  </si>
  <si>
    <t>FEC.ktoe.ES.FBT.FBT.TOTAL.TOTAL.DERIVED</t>
  </si>
  <si>
    <t>FEC.ktoe.ES.FBT.FBT.TOTAL.TOTAL.BIOMASS_WASTE</t>
  </si>
  <si>
    <t>FEC.ktoe.ES.FBT.FBT.TOTAL.TOTAL.BIOGAS</t>
  </si>
  <si>
    <t>FEC.ktoe.ES.FBT.FBT.TOTAL.TOTAL.LIQBIO</t>
  </si>
  <si>
    <t>FEC.ktoe.ES.FBT.FBT.TOTAL.TOTAL.SOLAR</t>
  </si>
  <si>
    <t>FEC.ktoe.ES.FBT.FBT.TOTAL.TOTAL.GEO</t>
  </si>
  <si>
    <t>FEC.ktoe.ES.FBT.FBT.TOTAL.TOTAL.AMBIENT</t>
  </si>
  <si>
    <t>FEC.ktoe.ES.FBT.FBT.TOTAL.TOTAL.STEAM_DISTR</t>
  </si>
  <si>
    <t>FEC.ktoe.ES.FBT.FBT.TOTAL.TOTAL.ELEC</t>
  </si>
  <si>
    <t>Energy intensity (toe / physical output index)</t>
  </si>
  <si>
    <t>Useful energy demand intensity (toe useful / physical output index)</t>
  </si>
  <si>
    <t>FEC.ktoe.ES.FBT.FBT.LIGHT.GENERIC.ELEC</t>
  </si>
  <si>
    <t>FEC.ktoe.ES.FBT.FBT.AIRCOMP.GENERIC.ELEC</t>
  </si>
  <si>
    <t>FEC.ktoe.ES.FBT.FBT.MOTOR.GENERIC.ELEC</t>
  </si>
  <si>
    <t>FEC.ktoe.ES.FBT.FBT.FANS.GENERIC.ELEC</t>
  </si>
  <si>
    <t>FEC.ktoe.ES.FBT.FBT.LOW_ENTH.TOTAL.TOTAL</t>
  </si>
  <si>
    <t>FEC.ktoe.ES.FBT.FBT.LOW_ENTH.THERM.DIESEL_LIQBIO</t>
  </si>
  <si>
    <t>FEC.ktoe.ES.FBT.FBT.LOW_ENTH.THERM.NG_BIOGAS</t>
  </si>
  <si>
    <t>FEC.ktoe.ES.FBT.FBT.LOW_ENTH.THERM.SOLAR_GEO</t>
  </si>
  <si>
    <t>FEC.ktoe.ES.FBT.FBT.LOW_ENTH.HP.AMBIENT</t>
  </si>
  <si>
    <t>FEC.ktoe.ES.FBT.FBT.LOW_ENTH.THERM.ELEC</t>
  </si>
  <si>
    <t>Food: Oven (direct heat)</t>
  </si>
  <si>
    <t>Food: Direct Heat - Thermal</t>
  </si>
  <si>
    <t>FEC.ktoe.ES.FBT.FBT.OVEN.THERM.TOTAL</t>
  </si>
  <si>
    <t>FEC.ktoe.ES.FBT.FBT.OVEN.THERM.SOLIDS</t>
  </si>
  <si>
    <t>FEC.ktoe.ES.FBT.FBT.OVEN.THERM.LPG</t>
  </si>
  <si>
    <t>FEC.ktoe.ES.FBT.FBT.OVEN.THERM.DIESEL_LIQBIO</t>
  </si>
  <si>
    <t>FEC.ktoe.ES.FBT.FBT.OVEN.THERM.RFO</t>
  </si>
  <si>
    <t>FEC.ktoe.ES.FBT.FBT.OVEN.THERM.NG_BIOGAS</t>
  </si>
  <si>
    <t>Food: Direct Heat - Electric</t>
  </si>
  <si>
    <t>FEC.ktoe.ES.FBT.FBT.OVEN.ELEC.ELEC</t>
  </si>
  <si>
    <t>Food: Direct Heat - Microwave</t>
  </si>
  <si>
    <t>FEC.ktoe.ES.FBT.FBT.OVEN_MICROW.MICROW.ELEC</t>
  </si>
  <si>
    <t>Food: Specific process heat</t>
  </si>
  <si>
    <t>Food: Process Heat - Thermal</t>
  </si>
  <si>
    <t>FEC.ktoe.ES.FBT.FBT.PROC_HEAT.THERM.TOTAL</t>
  </si>
  <si>
    <t>FEC.ktoe.ES.FBT.FBT.PROC_HEAT.THERM.SOLIDS</t>
  </si>
  <si>
    <t>FEC.ktoe.ES.FBT.FBT.PROC_HEAT.THERM.LPG</t>
  </si>
  <si>
    <t>FEC.ktoe.ES.FBT.FBT.PROC_HEAT.THERM.DIESEL_LIQBIO</t>
  </si>
  <si>
    <t>FEC.ktoe.ES.FBT.FBT.PROC_HEAT.THERM.RFO</t>
  </si>
  <si>
    <t>FEC.ktoe.ES.FBT.FBT.PROC_HEAT.THERM.NG_BIOGAS</t>
  </si>
  <si>
    <t>Food: Process Heat - Electric</t>
  </si>
  <si>
    <t>FEC.ktoe.ES.FBT.FBT.PROC_HEAT.ELEC.ELEC</t>
  </si>
  <si>
    <t>Food: Process Heat - Microwave</t>
  </si>
  <si>
    <t>FEC.ktoe.ES.FBT.FBT.PROC_HEAT_MICROW.MICROW.ELEC</t>
  </si>
  <si>
    <t>Food: Steam processing</t>
  </si>
  <si>
    <t>FEC.ktoe.ES.FBT.FBT.PROCESSING.TOTAL.TOTAL</t>
  </si>
  <si>
    <t>FEC.ktoe.ES.FBT.FBT.PROCESSING.STEAM.SOLIDS</t>
  </si>
  <si>
    <t>FEC.ktoe.ES.FBT.FBT.PROCESSING.STEAM.RFG</t>
  </si>
  <si>
    <t>FEC.ktoe.ES.FBT.FBT.PROCESSING.STEAM.LPG</t>
  </si>
  <si>
    <t>FEC.ktoe.ES.FBT.FBT.PROCESSING.STEAM.DIESEL_LIQBIO</t>
  </si>
  <si>
    <t>FEC.ktoe.ES.FBT.FBT.PROCESSING.STEAM.RFO</t>
  </si>
  <si>
    <t>FEC.ktoe.ES.FBT.FBT.PROCESSING.STEAM.OTHER</t>
  </si>
  <si>
    <t>FEC.ktoe.ES.FBT.FBT.PROCESSING.STEAM.NG_BIOGAS</t>
  </si>
  <si>
    <t>FEC.ktoe.ES.FBT.FBT.PROCESSING.STEAM.DERIVED</t>
  </si>
  <si>
    <t>FEC.ktoe.ES.FBT.FBT.PROCESSING.STEAM.BIOMASS_WASTE</t>
  </si>
  <si>
    <t>FEC.ktoe.ES.FBT.FBT.PROCESSING.STEAM.STEAM_DISTR</t>
  </si>
  <si>
    <t>Food: Drying</t>
  </si>
  <si>
    <t>Food: Thermal drying</t>
  </si>
  <si>
    <t>FEC.ktoe.ES.FBT.FBT.DRYING.TOTAL.TOTAL</t>
  </si>
  <si>
    <t>FEC.ktoe.ES.FBT.FBT.DRYING.THERM.SOLIDS</t>
  </si>
  <si>
    <t>FEC.ktoe.ES.FBT.FBT.DRYING.THERM.LPG</t>
  </si>
  <si>
    <t>FEC.ktoe.ES.FBT.FBT.DRYING.THERM.DIESEL_LIQBIO</t>
  </si>
  <si>
    <t>FEC.ktoe.ES.FBT.FBT.DRYING.THERM.RFO</t>
  </si>
  <si>
    <t>FEC.ktoe.ES.FBT.FBT.DRYING.THERM.NG_BIOGAS</t>
  </si>
  <si>
    <t>Food: Steam drying</t>
  </si>
  <si>
    <t>FEC.ktoe.ES.FBT.FBT.DRYING_STEAM.TOTAL.TOTAL</t>
  </si>
  <si>
    <t>FEC.ktoe.ES.FBT.FBT.DRYING_STEAM.STEAM.SOLIDS</t>
  </si>
  <si>
    <t>FEC.ktoe.ES.FBT.FBT.DRYING_STEAM.STEAM.RFG</t>
  </si>
  <si>
    <t>FEC.ktoe.ES.FBT.FBT.DRYING_STEAM.STEAM.LPG</t>
  </si>
  <si>
    <t>FEC.ktoe.ES.FBT.FBT.DRYING_STEAM.STEAM.DIESEL_LIQBIO</t>
  </si>
  <si>
    <t>FEC.ktoe.ES.FBT.FBT.DRYING_STEAM.STEAM.RFO</t>
  </si>
  <si>
    <t>FEC.ktoe.ES.FBT.FBT.DRYING_STEAM.STEAM.OTHER</t>
  </si>
  <si>
    <t>FEC.ktoe.ES.FBT.FBT.DRYING_STEAM.STEAM.NG_BIOGAS</t>
  </si>
  <si>
    <t>FEC.ktoe.ES.FBT.FBT.DRYING_STEAM.STEAM.DERIVED</t>
  </si>
  <si>
    <t>FEC.ktoe.ES.FBT.FBT.DRYING_STEAM.STEAM.BIOMASS_WASTE</t>
  </si>
  <si>
    <t>FEC.ktoe.ES.FBT.FBT.DRYING_STEAM.STEAM.STEAM_DISTR</t>
  </si>
  <si>
    <t>Food: Electric drying</t>
  </si>
  <si>
    <t>FEC.ktoe.ES.FBT.FBT.DRYING_ELEC.ELEC.ELEC</t>
  </si>
  <si>
    <t>Food: Freeze drying</t>
  </si>
  <si>
    <t>FEC.ktoe.ES.FBT.FBT.DRYING_FREEZE.FREEZE_DRY.ELEC</t>
  </si>
  <si>
    <t>Food: Microwave drying</t>
  </si>
  <si>
    <t>FEC.ktoe.ES.FBT.FBT.DRYING_MICROW.MICROW.ELEC</t>
  </si>
  <si>
    <t>Food: Process cooling and refrigeration</t>
  </si>
  <si>
    <t>Food: Thermal cooling</t>
  </si>
  <si>
    <t>FEC.ktoe.ES.FBT.FBT.PROC_COOL_THERM.THERM.NG_BIOGAS</t>
  </si>
  <si>
    <t>Food: Steam cooling</t>
  </si>
  <si>
    <t>FEC.ktoe.ES.FBT.FBT.PROC_COOL.TOTAL.TOTAL</t>
  </si>
  <si>
    <t>FEC.ktoe.ES.FBT.FBT.PROC_COOL.STEAM.SOLIDS</t>
  </si>
  <si>
    <t>FEC.ktoe.ES.FBT.FBT.PROC_COOL.STEAM.RFG</t>
  </si>
  <si>
    <t>FEC.ktoe.ES.FBT.FBT.PROC_COOL.STEAM.LPG</t>
  </si>
  <si>
    <t>FEC.ktoe.ES.FBT.FBT.PROC_COOL.STEAM.DIESEL_LIQBIO</t>
  </si>
  <si>
    <t>FEC.ktoe.ES.FBT.FBT.PROC_COOL.STEAM.RFO</t>
  </si>
  <si>
    <t>FEC.ktoe.ES.FBT.FBT.PROC_COOL.STEAM.OTHER</t>
  </si>
  <si>
    <t>FEC.ktoe.ES.FBT.FBT.PROC_COOL.STEAM.NG_BIOGAS</t>
  </si>
  <si>
    <t>FEC.ktoe.ES.FBT.FBT.PROC_COOL.STEAM.DERIVED</t>
  </si>
  <si>
    <t>FEC.ktoe.ES.FBT.FBT.PROC_COOL.STEAM.BIOMASS_WASTE</t>
  </si>
  <si>
    <t>FEC.ktoe.ES.FBT.FBT.PROC_COOL.STEAM.STEAM_DISTR</t>
  </si>
  <si>
    <t>Food: Electric cooling</t>
  </si>
  <si>
    <t>FEC.ktoe.ES.FBT.FBT.PROC_COOL_ELEC.ELEC.ELEC</t>
  </si>
  <si>
    <t>Food: Electric machinery</t>
  </si>
  <si>
    <t>FEC.ktoe.ES.FBT.FBT.GENERIC.MECH.ELEC</t>
  </si>
  <si>
    <t>UED.ktoe.ES.FBT.FBT.TOTAL.TOTAL.TOTAL</t>
  </si>
  <si>
    <t>UED.ktoe.ES.FBT.FBT.LIGHT.GENERIC.ELEC</t>
  </si>
  <si>
    <t>UED.ktoe.ES.FBT.FBT.AIRCOMP.GENERIC.ELEC</t>
  </si>
  <si>
    <t>UED.ktoe.ES.FBT.FBT.MOTOR.GENERIC.ELEC</t>
  </si>
  <si>
    <t>UED.ktoe.ES.FBT.FBT.FANS.GENERIC.ELEC</t>
  </si>
  <si>
    <t>UED.ktoe.ES.FBT.FBT.LOW_ENTH.TOTAL.TOTAL</t>
  </si>
  <si>
    <t>UED.ktoe.ES.FBT.FBT.LOW_ENTH.THERM.DIESEL_LIQBIO</t>
  </si>
  <si>
    <t>UED.ktoe.ES.FBT.FBT.LOW_ENTH.THERM.NG_BIOGAS</t>
  </si>
  <si>
    <t>UED.ktoe.ES.FBT.FBT.LOW_ENTH.THERM.SOLAR_GEO</t>
  </si>
  <si>
    <t>UED.ktoe.ES.FBT.FBT.LOW_ENTH.HP.AMBIENT</t>
  </si>
  <si>
    <t>UED.ktoe.ES.FBT.FBT.LOW_ENTH.THERM.ELEC</t>
  </si>
  <si>
    <t>UED.ktoe.ES.FBT.FBT.OVEN.THERM.TOTAL</t>
  </si>
  <si>
    <t>UED.ktoe.ES.FBT.FBT.OVEN.THERM.SOLIDS</t>
  </si>
  <si>
    <t>UED.ktoe.ES.FBT.FBT.OVEN.THERM.LPG</t>
  </si>
  <si>
    <t>UED.ktoe.ES.FBT.FBT.OVEN.THERM.DIESEL_LIQBIO</t>
  </si>
  <si>
    <t>UED.ktoe.ES.FBT.FBT.OVEN.THERM.RFO</t>
  </si>
  <si>
    <t>UED.ktoe.ES.FBT.FBT.OVEN.THERM.NG_BIOGAS</t>
  </si>
  <si>
    <t>UED.ktoe.ES.FBT.FBT.OVEN.ELEC.ELEC</t>
  </si>
  <si>
    <t>UED.ktoe.ES.FBT.FBT.OVEN_MICROW.MICROW.ELEC</t>
  </si>
  <si>
    <t>UED.ktoe.ES.FBT.FBT.PROC_HEAT.THERM.TOTAL</t>
  </si>
  <si>
    <t>UED.ktoe.ES.FBT.FBT.PROC_HEAT.THERM.SOLIDS</t>
  </si>
  <si>
    <t>UED.ktoe.ES.FBT.FBT.PROC_HEAT.THERM.LPG</t>
  </si>
  <si>
    <t>UED.ktoe.ES.FBT.FBT.PROC_HEAT.THERM.DIESEL_LIQBIO</t>
  </si>
  <si>
    <t>UED.ktoe.ES.FBT.FBT.PROC_HEAT.THERM.RFO</t>
  </si>
  <si>
    <t>UED.ktoe.ES.FBT.FBT.PROC_HEAT.THERM.NG_BIOGAS</t>
  </si>
  <si>
    <t>UED.ktoe.ES.FBT.FBT.PROC_HEAT.ELEC.ELEC</t>
  </si>
  <si>
    <t>UED.ktoe.ES.FBT.FBT.PROC_HEAT_MICROW.MICROW.ELEC</t>
  </si>
  <si>
    <t>UED.ktoe.ES.FBT.FBT.PROCESSING.TOTAL.TOTAL</t>
  </si>
  <si>
    <t>UED.ktoe.ES.FBT.FBT.PROCESSING.STEAM.SOLIDS</t>
  </si>
  <si>
    <t>UED.ktoe.ES.FBT.FBT.PROCESSING.STEAM.RFG</t>
  </si>
  <si>
    <t>UED.ktoe.ES.FBT.FBT.PROCESSING.STEAM.LPG</t>
  </si>
  <si>
    <t>UED.ktoe.ES.FBT.FBT.PROCESSING.STEAM.DIESEL_LIQBIO</t>
  </si>
  <si>
    <t>UED.ktoe.ES.FBT.FBT.PROCESSING.STEAM.RFO</t>
  </si>
  <si>
    <t>UED.ktoe.ES.FBT.FBT.PROCESSING.STEAM.OTHER</t>
  </si>
  <si>
    <t>UED.ktoe.ES.FBT.FBT.PROCESSING.STEAM.NG_BIOGAS</t>
  </si>
  <si>
    <t>UED.ktoe.ES.FBT.FBT.PROCESSING.STEAM.DERIVED</t>
  </si>
  <si>
    <t>UED.ktoe.ES.FBT.FBT.PROCESSING.STEAM.BIOMASS_WASTE</t>
  </si>
  <si>
    <t>UED.ktoe.ES.FBT.FBT.PROCESSING.STEAM.STEAM_DISTR</t>
  </si>
  <si>
    <t>UED.ktoe.ES.FBT.FBT.DRYING.TOTAL.TOTAL</t>
  </si>
  <si>
    <t>UED.ktoe.ES.FBT.FBT.DRYING.THERM.SOLIDS</t>
  </si>
  <si>
    <t>UED.ktoe.ES.FBT.FBT.DRYING.THERM.LPG</t>
  </si>
  <si>
    <t>UED.ktoe.ES.FBT.FBT.DRYING.THERM.DIESEL_LIQBIO</t>
  </si>
  <si>
    <t>UED.ktoe.ES.FBT.FBT.DRYING.THERM.RFO</t>
  </si>
  <si>
    <t>UED.ktoe.ES.FBT.FBT.DRYING.THERM.NG_BIOGAS</t>
  </si>
  <si>
    <t>UED.ktoe.ES.FBT.FBT.DRYING_STEAM.TOTAL.TOTAL</t>
  </si>
  <si>
    <t>UED.ktoe.ES.FBT.FBT.DRYING_STEAM.STEAM.SOLIDS</t>
  </si>
  <si>
    <t>UED.ktoe.ES.FBT.FBT.DRYING_STEAM.STEAM.RFG</t>
  </si>
  <si>
    <t>UED.ktoe.ES.FBT.FBT.DRYING_STEAM.STEAM.LPG</t>
  </si>
  <si>
    <t>UED.ktoe.ES.FBT.FBT.DRYING_STEAM.STEAM.DIESEL_LIQBIO</t>
  </si>
  <si>
    <t>UED.ktoe.ES.FBT.FBT.DRYING_STEAM.STEAM.RFO</t>
  </si>
  <si>
    <t>UED.ktoe.ES.FBT.FBT.DRYING_STEAM.STEAM.OTHER</t>
  </si>
  <si>
    <t>UED.ktoe.ES.FBT.FBT.DRYING_STEAM.STEAM.NG_BIOGAS</t>
  </si>
  <si>
    <t>UED.ktoe.ES.FBT.FBT.DRYING_STEAM.STEAM.DERIVED</t>
  </si>
  <si>
    <t>UED.ktoe.ES.FBT.FBT.DRYING_STEAM.STEAM.BIOMASS_WASTE</t>
  </si>
  <si>
    <t>UED.ktoe.ES.FBT.FBT.DRYING_STEAM.STEAM.STEAM_DISTR</t>
  </si>
  <si>
    <t>UED.ktoe.ES.FBT.FBT.DRYING_ELEC.ELEC.ELEC</t>
  </si>
  <si>
    <t>UED.ktoe.ES.FBT.FBT.DRYING_FREEZE.FREEZE_DRY.ELEC</t>
  </si>
  <si>
    <t>UED.ktoe.ES.FBT.FBT.DRYING_MICROW.MICROW.ELEC</t>
  </si>
  <si>
    <t>UED.ktoe.ES.FBT.FBT.PROC_COOL_THERM.THERM.NG_BIOGAS</t>
  </si>
  <si>
    <t>UED.ktoe.ES.FBT.FBT.PROC_COOL.TOTAL.TOTAL</t>
  </si>
  <si>
    <t>UED.ktoe.ES.FBT.FBT.PROC_COOL.STEAM.SOLIDS</t>
  </si>
  <si>
    <t>UED.ktoe.ES.FBT.FBT.PROC_COOL.STEAM.RFG</t>
  </si>
  <si>
    <t>UED.ktoe.ES.FBT.FBT.PROC_COOL.STEAM.LPG</t>
  </si>
  <si>
    <t>UED.ktoe.ES.FBT.FBT.PROC_COOL.STEAM.DIESEL_LIQBIO</t>
  </si>
  <si>
    <t>UED.ktoe.ES.FBT.FBT.PROC_COOL.STEAM.RFO</t>
  </si>
  <si>
    <t>UED.ktoe.ES.FBT.FBT.PROC_COOL.STEAM.OTHER</t>
  </si>
  <si>
    <t>UED.ktoe.ES.FBT.FBT.PROC_COOL.STEAM.NG_BIOGAS</t>
  </si>
  <si>
    <t>UED.ktoe.ES.FBT.FBT.PROC_COOL.STEAM.DERIVED</t>
  </si>
  <si>
    <t>UED.ktoe.ES.FBT.FBT.PROC_COOL.STEAM.BIOMASS_WASTE</t>
  </si>
  <si>
    <t>UED.ktoe.ES.FBT.FBT.PROC_COOL.STEAM.STEAM_DISTR</t>
  </si>
  <si>
    <t>UED.ktoe.ES.FBT.FBT.PROC_COOL_ELEC.ELEC.ELEC</t>
  </si>
  <si>
    <t>UED.ktoe.ES.FBT.FBT.GENERIC.MECH.ELEC</t>
  </si>
  <si>
    <t>FUEL_EMI.ktCO2.ES.FBT.FBT.TOTAL.TOTAL.TOTAL</t>
  </si>
  <si>
    <t>FUEL_EMI.ktCO2.ES.FBT.FBT.LIGHT.GENERIC.ELEC</t>
  </si>
  <si>
    <t>FUEL_EMI.ktCO2.ES.FBT.FBT.AIRCOMP.GENERIC.ELEC</t>
  </si>
  <si>
    <t>FUEL_EMI.ktCO2.ES.FBT.FBT.MOTOR.GENERIC.ELEC</t>
  </si>
  <si>
    <t>FUEL_EMI.ktCO2.ES.FBT.FBT.FANS.GENERIC.ELEC</t>
  </si>
  <si>
    <t>FUEL_EMI.ktCO2.ES.FBT.FBT.LOW_ENTH.TOTAL.TOTAL</t>
  </si>
  <si>
    <t>FUEL_EMI.ktCO2.ES.FBT.FBT.LOW_ENTH.THERM.DIESEL_LIQBIO</t>
  </si>
  <si>
    <t>FUEL_EMI.ktCO2.ES.FBT.FBT.LOW_ENTH.THERM.NG_BIOGAS</t>
  </si>
  <si>
    <t>FUEL_EMI.ktCO2.ES.FBT.FBT.LOW_ENTH.THERM.SOLAR_GEO</t>
  </si>
  <si>
    <t>FUEL_EMI.ktCO2.ES.FBT.FBT.LOW_ENTH.HP.AMBIENT</t>
  </si>
  <si>
    <t>FUEL_EMI.ktCO2.ES.FBT.FBT.LOW_ENTH.THERM.ELEC</t>
  </si>
  <si>
    <t>FUEL_EMI.ktCO2.ES.FBT.FBT.OVEN.THERM.TOTAL</t>
  </si>
  <si>
    <t>FUEL_EMI.ktCO2.ES.FBT.FBT.OVEN.THERM.SOLIDS</t>
  </si>
  <si>
    <t>FUEL_EMI.ktCO2.ES.FBT.FBT.OVEN.THERM.LPG</t>
  </si>
  <si>
    <t>FUEL_EMI.ktCO2.ES.FBT.FBT.OVEN.THERM.DIESEL_LIQBIO</t>
  </si>
  <si>
    <t>FUEL_EMI.ktCO2.ES.FBT.FBT.OVEN.THERM.RFO</t>
  </si>
  <si>
    <t>FUEL_EMI.ktCO2.ES.FBT.FBT.OVEN.THERM.NG_BIOGAS</t>
  </si>
  <si>
    <t>FUEL_EMI.ktCO2.ES.FBT.FBT.OVEN.ELEC.ELEC</t>
  </si>
  <si>
    <t>FUEL_EMI.ktCO2.ES.FBT.FBT.OVEN_MICROW.MICROW.ELEC</t>
  </si>
  <si>
    <t>FUEL_EMI.ktCO2.ES.FBT.FBT.PROC_HEAT.THERM.TOTAL</t>
  </si>
  <si>
    <t>FUEL_EMI.ktCO2.ES.FBT.FBT.PROC_HEAT.THERM.SOLIDS</t>
  </si>
  <si>
    <t>FUEL_EMI.ktCO2.ES.FBT.FBT.PROC_HEAT.THERM.LPG</t>
  </si>
  <si>
    <t>FUEL_EMI.ktCO2.ES.FBT.FBT.PROC_HEAT.THERM.DIESEL_LIQBIO</t>
  </si>
  <si>
    <t>FUEL_EMI.ktCO2.ES.FBT.FBT.PROC_HEAT.THERM.RFO</t>
  </si>
  <si>
    <t>FUEL_EMI.ktCO2.ES.FBT.FBT.PROC_HEAT.THERM.NG_BIOGAS</t>
  </si>
  <si>
    <t>FUEL_EMI.ktCO2.ES.FBT.FBT.PROC_HEAT.ELEC.ELEC</t>
  </si>
  <si>
    <t>FUEL_EMI.ktCO2.ES.FBT.FBT.PROC_HEAT_MICROW.MICROW.ELEC</t>
  </si>
  <si>
    <t>FUEL_EMI.ktCO2.ES.FBT.FBT.PROCESSING.TOTAL.TOTAL</t>
  </si>
  <si>
    <t>FUEL_EMI.ktCO2.ES.FBT.FBT.PROCESSING.STEAM.SOLIDS</t>
  </si>
  <si>
    <t>FUEL_EMI.ktCO2.ES.FBT.FBT.PROCESSING.STEAM.RFG</t>
  </si>
  <si>
    <t>FUEL_EMI.ktCO2.ES.FBT.FBT.PROCESSING.STEAM.LPG</t>
  </si>
  <si>
    <t>FUEL_EMI.ktCO2.ES.FBT.FBT.PROCESSING.STEAM.DIESEL_LIQBIO</t>
  </si>
  <si>
    <t>FUEL_EMI.ktCO2.ES.FBT.FBT.PROCESSING.STEAM.RFO</t>
  </si>
  <si>
    <t>FUEL_EMI.ktCO2.ES.FBT.FBT.PROCESSING.STEAM.OTHER</t>
  </si>
  <si>
    <t>FUEL_EMI.ktCO2.ES.FBT.FBT.PROCESSING.STEAM.NG_BIOGAS</t>
  </si>
  <si>
    <t>FUEL_EMI.ktCO2.ES.FBT.FBT.PROCESSING.STEAM.DERIVED</t>
  </si>
  <si>
    <t>FUEL_EMI.ktCO2.ES.FBT.FBT.PROCESSING.STEAM.BIOMASS_WASTE</t>
  </si>
  <si>
    <t>FUEL_EMI.ktCO2.ES.FBT.FBT.PROCESSING.STEAM.STEAM_DISTR</t>
  </si>
  <si>
    <t>FUEL_EMI.ktCO2.ES.FBT.FBT.DRYING.TOTAL.TOTAL</t>
  </si>
  <si>
    <t>FUEL_EMI.ktCO2.ES.FBT.FBT.DRYING.THERM.SOLIDS</t>
  </si>
  <si>
    <t>FUEL_EMI.ktCO2.ES.FBT.FBT.DRYING.THERM.LPG</t>
  </si>
  <si>
    <t>FUEL_EMI.ktCO2.ES.FBT.FBT.DRYING.THERM.DIESEL_LIQBIO</t>
  </si>
  <si>
    <t>FUEL_EMI.ktCO2.ES.FBT.FBT.DRYING.THERM.RFO</t>
  </si>
  <si>
    <t>FUEL_EMI.ktCO2.ES.FBT.FBT.DRYING.THERM.NG_BIOGAS</t>
  </si>
  <si>
    <t>FUEL_EMI.ktCO2.ES.FBT.FBT.DRYING_STEAM.TOTAL.TOTAL</t>
  </si>
  <si>
    <t>FUEL_EMI.ktCO2.ES.FBT.FBT.DRYING_STEAM.STEAM.SOLIDS</t>
  </si>
  <si>
    <t>FUEL_EMI.ktCO2.ES.FBT.FBT.DRYING_STEAM.STEAM.RFG</t>
  </si>
  <si>
    <t>FUEL_EMI.ktCO2.ES.FBT.FBT.DRYING_STEAM.STEAM.LPG</t>
  </si>
  <si>
    <t>FUEL_EMI.ktCO2.ES.FBT.FBT.DRYING_STEAM.STEAM.DIESEL_LIQBIO</t>
  </si>
  <si>
    <t>FUEL_EMI.ktCO2.ES.FBT.FBT.DRYING_STEAM.STEAM.RFO</t>
  </si>
  <si>
    <t>FUEL_EMI.ktCO2.ES.FBT.FBT.DRYING_STEAM.STEAM.OTHER</t>
  </si>
  <si>
    <t>FUEL_EMI.ktCO2.ES.FBT.FBT.DRYING_STEAM.STEAM.NG_BIOGAS</t>
  </si>
  <si>
    <t>FUEL_EMI.ktCO2.ES.FBT.FBT.DRYING_STEAM.STEAM.DERIVED</t>
  </si>
  <si>
    <t>FUEL_EMI.ktCO2.ES.FBT.FBT.DRYING_STEAM.STEAM.BIOMASS_WASTE</t>
  </si>
  <si>
    <t>FUEL_EMI.ktCO2.ES.FBT.FBT.DRYING_STEAM.STEAM.STEAM_DISTR</t>
  </si>
  <si>
    <t>FUEL_EMI.ktCO2.ES.FBT.FBT.DRYING_ELEC.ELEC.ELEC</t>
  </si>
  <si>
    <t>FUEL_EMI.ktCO2.ES.FBT.FBT.DRYING_FREEZE.FREEZE_DRY.ELEC</t>
  </si>
  <si>
    <t>FUEL_EMI.ktCO2.ES.FBT.FBT.DRYING_MICROW.MICROW.ELEC</t>
  </si>
  <si>
    <t>FUEL_EMI.ktCO2.ES.FBT.FBT.PROC_COOL_THERM.THERM.NG_BIOGAS</t>
  </si>
  <si>
    <t>FUEL_EMI.ktCO2.ES.FBT.FBT.PROC_COOL.TOTAL.TOTAL</t>
  </si>
  <si>
    <t>FUEL_EMI.ktCO2.ES.FBT.FBT.PROC_COOL.STEAM.SOLIDS</t>
  </si>
  <si>
    <t>FUEL_EMI.ktCO2.ES.FBT.FBT.PROC_COOL.STEAM.RFG</t>
  </si>
  <si>
    <t>FUEL_EMI.ktCO2.ES.FBT.FBT.PROC_COOL.STEAM.LPG</t>
  </si>
  <si>
    <t>FUEL_EMI.ktCO2.ES.FBT.FBT.PROC_COOL.STEAM.DIESEL_LIQBIO</t>
  </si>
  <si>
    <t>FUEL_EMI.ktCO2.ES.FBT.FBT.PROC_COOL.STEAM.RFO</t>
  </si>
  <si>
    <t>FUEL_EMI.ktCO2.ES.FBT.FBT.PROC_COOL.STEAM.OTHER</t>
  </si>
  <si>
    <t>FUEL_EMI.ktCO2.ES.FBT.FBT.PROC_COOL.STEAM.NG_BIOGAS</t>
  </si>
  <si>
    <t>FUEL_EMI.ktCO2.ES.FBT.FBT.PROC_COOL.STEAM.DERIVED</t>
  </si>
  <si>
    <t>FUEL_EMI.ktCO2.ES.FBT.FBT.PROC_COOL.STEAM.BIOMASS_WASTE</t>
  </si>
  <si>
    <t>FUEL_EMI.ktCO2.ES.FBT.FBT.PROC_COOL.STEAM.STEAM_DISTR</t>
  </si>
  <si>
    <t>FUEL_EMI.ktCO2.ES.FBT.FBT.PROC_COOL_ELEC.ELEC.ELEC</t>
  </si>
  <si>
    <t>FUEL_EMI.ktCO2.ES.FBT.FBT.GENERIC.MECH.ELEC</t>
  </si>
  <si>
    <t>VA.Meuro2023.ES.TRE.TRE</t>
  </si>
  <si>
    <t>OUTPUT.index.ES.TRE.TRE</t>
  </si>
  <si>
    <t>CAP.index.ES.TRE.TRE</t>
  </si>
  <si>
    <t>NEWCAP.index.ES.TRE.TRE</t>
  </si>
  <si>
    <t>FEC.ktoe.ES.TRE.TRE.TOTAL.TOTAL.TOTAL</t>
  </si>
  <si>
    <t>FEC.ktoe.ES.TRE.TRE.TOTAL.TOTAL.SOLIDS</t>
  </si>
  <si>
    <t>FEC.ktoe.ES.TRE.TRE.TOTAL.TOTAL.RFG</t>
  </si>
  <si>
    <t>FEC.ktoe.ES.TRE.TRE.TOTAL.TOTAL.LPG</t>
  </si>
  <si>
    <t>FEC.ktoe.ES.TRE.TRE.TOTAL.TOTAL.DIESEL</t>
  </si>
  <si>
    <t>FEC.ktoe.ES.TRE.TRE.TOTAL.TOTAL.RFO</t>
  </si>
  <si>
    <t>FEC.ktoe.ES.TRE.TRE.TOTAL.TOTAL.OTHER</t>
  </si>
  <si>
    <t>FEC.ktoe.ES.TRE.TRE.TOTAL.TOTAL.NG</t>
  </si>
  <si>
    <t>FEC.ktoe.ES.TRE.TRE.TOTAL.TOTAL.DERIVED</t>
  </si>
  <si>
    <t>FEC.ktoe.ES.TRE.TRE.TOTAL.TOTAL.BIOMASS_WASTE</t>
  </si>
  <si>
    <t>FEC.ktoe.ES.TRE.TRE.TOTAL.TOTAL.BIOGAS</t>
  </si>
  <si>
    <t>FEC.ktoe.ES.TRE.TRE.TOTAL.TOTAL.LIQBIO</t>
  </si>
  <si>
    <t>FEC.ktoe.ES.TRE.TRE.TOTAL.TOTAL.SOLAR</t>
  </si>
  <si>
    <t>FEC.ktoe.ES.TRE.TRE.TOTAL.TOTAL.GEO</t>
  </si>
  <si>
    <t>FEC.ktoe.ES.TRE.TRE.TOTAL.TOTAL.AMBIENT</t>
  </si>
  <si>
    <t>FEC.ktoe.ES.TRE.TRE.TOTAL.TOTAL.STEAM_DISTR</t>
  </si>
  <si>
    <t>FEC.ktoe.ES.TRE.TRE.TOTAL.TOTAL.ELEC</t>
  </si>
  <si>
    <t>FEC.ktoe.ES.TRE.TRE.LIGHT.GENERIC.ELEC</t>
  </si>
  <si>
    <t>FEC.ktoe.ES.TRE.TRE.AIRCOMP.GENERIC.ELEC</t>
  </si>
  <si>
    <t>FEC.ktoe.ES.TRE.TRE.MOTOR.GENERIC.ELEC</t>
  </si>
  <si>
    <t>FEC.ktoe.ES.TRE.TRE.FANS.GENERIC.ELEC</t>
  </si>
  <si>
    <t>FEC.ktoe.ES.TRE.TRE.LOW_ENTH.TOTAL.TOTAL</t>
  </si>
  <si>
    <t>FEC.ktoe.ES.TRE.TRE.LOW_ENTH.THERM.DIESEL_LIQBIO</t>
  </si>
  <si>
    <t>FEC.ktoe.ES.TRE.TRE.LOW_ENTH.THERM.NG_BIOGAS</t>
  </si>
  <si>
    <t>FEC.ktoe.ES.TRE.TRE.LOW_ENTH.THERM.SOLAR_GEO</t>
  </si>
  <si>
    <t>FEC.ktoe.ES.TRE.TRE.LOW_ENTH.HP.AMBIENT</t>
  </si>
  <si>
    <t>FEC.ktoe.ES.TRE.TRE.LOW_ENTH.THERM.ELEC</t>
  </si>
  <si>
    <t>Trans. Eq.: Foundries</t>
  </si>
  <si>
    <t>Trans. Eq.: Thermal Foundries</t>
  </si>
  <si>
    <t>FEC.ktoe.ES.TRE.TRE.FOUNDRY.THERM.TOTAL</t>
  </si>
  <si>
    <t>FEC.ktoe.ES.TRE.TRE.FOUNDRY.THERM.SOLIDS</t>
  </si>
  <si>
    <t>FEC.ktoe.ES.TRE.TRE.FOUNDRY.THERM.LPG</t>
  </si>
  <si>
    <t>FEC.ktoe.ES.TRE.TRE.FOUNDRY.THERM.DIESEL_LIQBIO</t>
  </si>
  <si>
    <t>FEC.ktoe.ES.TRE.TRE.FOUNDRY.THERM.RFO</t>
  </si>
  <si>
    <t>FEC.ktoe.ES.TRE.TRE.FOUNDRY.THERM.NG_BIOGAS</t>
  </si>
  <si>
    <t>Trans. Eq.: Electric Foundries</t>
  </si>
  <si>
    <t>FEC.ktoe.ES.TRE.TRE.FOUNDRY.ELEC.ELEC</t>
  </si>
  <si>
    <t>Trans. Eq.: Connection techniques</t>
  </si>
  <si>
    <t>Trans. Eq.: Thermal connection</t>
  </si>
  <si>
    <t>FEC.ktoe.ES.TRE.TRE.CONNECTION_THERM.THERM.NG_BIOGAS</t>
  </si>
  <si>
    <t>Trans. Eq.: Electric connection</t>
  </si>
  <si>
    <t>FEC.ktoe.ES.TRE.TRE.CONNECTION_ELEC.ELEC.ELEC</t>
  </si>
  <si>
    <t>Trans. Eq.: Heat treatment</t>
  </si>
  <si>
    <t>Trans. Eq.: Heat treatment - Thermal</t>
  </si>
  <si>
    <t>FEC.ktoe.ES.TRE.TRE.HEAT_TREAT.THERM.TOTAL</t>
  </si>
  <si>
    <t>FEC.ktoe.ES.TRE.TRE.HEAT_TREAT.THERM.SOLIDS</t>
  </si>
  <si>
    <t>FEC.ktoe.ES.TRE.TRE.HEAT_TREAT.THERM.LPG</t>
  </si>
  <si>
    <t>FEC.ktoe.ES.TRE.TRE.HEAT_TREAT.THERM.DIESEL_LIQBIO</t>
  </si>
  <si>
    <t>FEC.ktoe.ES.TRE.TRE.HEAT_TREAT.THERM.RFO</t>
  </si>
  <si>
    <t>FEC.ktoe.ES.TRE.TRE.HEAT_TREAT.THERM.NG_BIOGAS</t>
  </si>
  <si>
    <t>Trans. Eq.: Heat treatment - Electric</t>
  </si>
  <si>
    <t>FEC.ktoe.ES.TRE.TRE.HEAT_TREAT.ELEC.ELEC</t>
  </si>
  <si>
    <t>Trans. Eq.: Steam processing</t>
  </si>
  <si>
    <t>FEC.ktoe.ES.TRE.TRE.PROCESSING.TOTAL.TOTAL</t>
  </si>
  <si>
    <t>FEC.ktoe.ES.TRE.TRE.PROCESSING.STEAM.SOLIDS</t>
  </si>
  <si>
    <t>FEC.ktoe.ES.TRE.TRE.PROCESSING.STEAM.RFG</t>
  </si>
  <si>
    <t>FEC.ktoe.ES.TRE.TRE.PROCESSING.STEAM.LPG</t>
  </si>
  <si>
    <t>FEC.ktoe.ES.TRE.TRE.PROCESSING.STEAM.DIESEL_LIQBIO</t>
  </si>
  <si>
    <t>FEC.ktoe.ES.TRE.TRE.PROCESSING.STEAM.RFO</t>
  </si>
  <si>
    <t>FEC.ktoe.ES.TRE.TRE.PROCESSING.STEAM.OTHER</t>
  </si>
  <si>
    <t>FEC.ktoe.ES.TRE.TRE.PROCESSING.STEAM.NG_BIOGAS</t>
  </si>
  <si>
    <t>FEC.ktoe.ES.TRE.TRE.PROCESSING.STEAM.DERIVED</t>
  </si>
  <si>
    <t>FEC.ktoe.ES.TRE.TRE.PROCESSING.STEAM.BIOMASS_WASTE</t>
  </si>
  <si>
    <t>FEC.ktoe.ES.TRE.TRE.PROCESSING.STEAM.STEAM_DISTR</t>
  </si>
  <si>
    <t>Trans. Eq.: General machinery</t>
  </si>
  <si>
    <t>FEC.ktoe.ES.TRE.TRE.GENERIC.MECH.ELEC</t>
  </si>
  <si>
    <t>Trans. Eq.: Product finishing</t>
  </si>
  <si>
    <t>FEC.ktoe.ES.TRE.TRE.FINISHING.THERM.ELEC</t>
  </si>
  <si>
    <t>UED.ktoe.ES.TRE.TRE.TOTAL.TOTAL.TOTAL</t>
  </si>
  <si>
    <t>UED.ktoe.ES.TRE.TRE.LIGHT.GENERIC.ELEC</t>
  </si>
  <si>
    <t>UED.ktoe.ES.TRE.TRE.AIRCOMP.GENERIC.ELEC</t>
  </si>
  <si>
    <t>UED.ktoe.ES.TRE.TRE.MOTOR.GENERIC.ELEC</t>
  </si>
  <si>
    <t>UED.ktoe.ES.TRE.TRE.FANS.GENERIC.ELEC</t>
  </si>
  <si>
    <t>UED.ktoe.ES.TRE.TRE.LOW_ENTH.TOTAL.TOTAL</t>
  </si>
  <si>
    <t>UED.ktoe.ES.TRE.TRE.LOW_ENTH.THERM.DIESEL_LIQBIO</t>
  </si>
  <si>
    <t>UED.ktoe.ES.TRE.TRE.LOW_ENTH.THERM.NG_BIOGAS</t>
  </si>
  <si>
    <t>UED.ktoe.ES.TRE.TRE.LOW_ENTH.THERM.SOLAR_GEO</t>
  </si>
  <si>
    <t>UED.ktoe.ES.TRE.TRE.LOW_ENTH.HP.AMBIENT</t>
  </si>
  <si>
    <t>UED.ktoe.ES.TRE.TRE.LOW_ENTH.THERM.ELEC</t>
  </si>
  <si>
    <t>UED.ktoe.ES.TRE.TRE.FOUNDRY.THERM.TOTAL</t>
  </si>
  <si>
    <t>UED.ktoe.ES.TRE.TRE.FOUNDRY.THERM.SOLIDS</t>
  </si>
  <si>
    <t>UED.ktoe.ES.TRE.TRE.FOUNDRY.THERM.LPG</t>
  </si>
  <si>
    <t>UED.ktoe.ES.TRE.TRE.FOUNDRY.THERM.DIESEL_LIQBIO</t>
  </si>
  <si>
    <t>UED.ktoe.ES.TRE.TRE.FOUNDRY.THERM.RFO</t>
  </si>
  <si>
    <t>UED.ktoe.ES.TRE.TRE.FOUNDRY.THERM.NG_BIOGAS</t>
  </si>
  <si>
    <t>UED.ktoe.ES.TRE.TRE.FOUNDRY.ELEC.ELEC</t>
  </si>
  <si>
    <t>UED.ktoe.ES.TRE.TRE.CONNECTION_THERM.THERM.NG_BIOGAS</t>
  </si>
  <si>
    <t>UED.ktoe.ES.TRE.TRE.CONNECTION_ELEC.ELEC.ELEC</t>
  </si>
  <si>
    <t>UED.ktoe.ES.TRE.TRE.HEAT_TREAT.THERM.TOTAL</t>
  </si>
  <si>
    <t>UED.ktoe.ES.TRE.TRE.HEAT_TREAT.THERM.SOLIDS</t>
  </si>
  <si>
    <t>UED.ktoe.ES.TRE.TRE.HEAT_TREAT.THERM.LPG</t>
  </si>
  <si>
    <t>UED.ktoe.ES.TRE.TRE.HEAT_TREAT.THERM.DIESEL_LIQBIO</t>
  </si>
  <si>
    <t>UED.ktoe.ES.TRE.TRE.HEAT_TREAT.THERM.RFO</t>
  </si>
  <si>
    <t>UED.ktoe.ES.TRE.TRE.HEAT_TREAT.THERM.NG_BIOGAS</t>
  </si>
  <si>
    <t>UED.ktoe.ES.TRE.TRE.HEAT_TREAT.ELEC.ELEC</t>
  </si>
  <si>
    <t>UED.ktoe.ES.TRE.TRE.PROCESSING.TOTAL.TOTAL</t>
  </si>
  <si>
    <t>UED.ktoe.ES.TRE.TRE.PROCESSING.STEAM.SOLIDS</t>
  </si>
  <si>
    <t>UED.ktoe.ES.TRE.TRE.PROCESSING.STEAM.RFG</t>
  </si>
  <si>
    <t>UED.ktoe.ES.TRE.TRE.PROCESSING.STEAM.LPG</t>
  </si>
  <si>
    <t>UED.ktoe.ES.TRE.TRE.PROCESSING.STEAM.DIESEL_LIQBIO</t>
  </si>
  <si>
    <t>UED.ktoe.ES.TRE.TRE.PROCESSING.STEAM.RFO</t>
  </si>
  <si>
    <t>UED.ktoe.ES.TRE.TRE.PROCESSING.STEAM.OTHER</t>
  </si>
  <si>
    <t>UED.ktoe.ES.TRE.TRE.PROCESSING.STEAM.NG_BIOGAS</t>
  </si>
  <si>
    <t>UED.ktoe.ES.TRE.TRE.PROCESSING.STEAM.DERIVED</t>
  </si>
  <si>
    <t>UED.ktoe.ES.TRE.TRE.PROCESSING.STEAM.BIOMASS_WASTE</t>
  </si>
  <si>
    <t>UED.ktoe.ES.TRE.TRE.PROCESSING.STEAM.STEAM_DISTR</t>
  </si>
  <si>
    <t>UED.ktoe.ES.TRE.TRE.GENERIC.MECH.ELEC</t>
  </si>
  <si>
    <t>UED.ktoe.ES.TRE.TRE.FINISHING.THERM.ELEC</t>
  </si>
  <si>
    <t>FUEL_EMI.ktCO2.ES.TRE.TRE.TOTAL.TOTAL.TOTAL</t>
  </si>
  <si>
    <t>FUEL_EMI.ktCO2.ES.TRE.TRE.LIGHT.GENERIC.ELEC</t>
  </si>
  <si>
    <t>FUEL_EMI.ktCO2.ES.TRE.TRE.AIRCOMP.GENERIC.ELEC</t>
  </si>
  <si>
    <t>FUEL_EMI.ktCO2.ES.TRE.TRE.MOTOR.GENERIC.ELEC</t>
  </si>
  <si>
    <t>FUEL_EMI.ktCO2.ES.TRE.TRE.FANS.GENERIC.ELEC</t>
  </si>
  <si>
    <t>FUEL_EMI.ktCO2.ES.TRE.TRE.LOW_ENTH.TOTAL.TOTAL</t>
  </si>
  <si>
    <t>FUEL_EMI.ktCO2.ES.TRE.TRE.LOW_ENTH.THERM.DIESEL_LIQBIO</t>
  </si>
  <si>
    <t>FUEL_EMI.ktCO2.ES.TRE.TRE.LOW_ENTH.THERM.NG_BIOGAS</t>
  </si>
  <si>
    <t>FUEL_EMI.ktCO2.ES.TRE.TRE.LOW_ENTH.THERM.SOLAR_GEO</t>
  </si>
  <si>
    <t>FUEL_EMI.ktCO2.ES.TRE.TRE.LOW_ENTH.HP.AMBIENT</t>
  </si>
  <si>
    <t>FUEL_EMI.ktCO2.ES.TRE.TRE.LOW_ENTH.THERM.ELEC</t>
  </si>
  <si>
    <t>FUEL_EMI.ktCO2.ES.TRE.TRE.FOUNDRY.THERM.TOTAL</t>
  </si>
  <si>
    <t>FUEL_EMI.ktCO2.ES.TRE.TRE.FOUNDRY.THERM.SOLIDS</t>
  </si>
  <si>
    <t>FUEL_EMI.ktCO2.ES.TRE.TRE.FOUNDRY.THERM.LPG</t>
  </si>
  <si>
    <t>FUEL_EMI.ktCO2.ES.TRE.TRE.FOUNDRY.THERM.DIESEL_LIQBIO</t>
  </si>
  <si>
    <t>FUEL_EMI.ktCO2.ES.TRE.TRE.FOUNDRY.THERM.RFO</t>
  </si>
  <si>
    <t>FUEL_EMI.ktCO2.ES.TRE.TRE.FOUNDRY.THERM.NG_BIOGAS</t>
  </si>
  <si>
    <t>FUEL_EMI.ktCO2.ES.TRE.TRE.FOUNDRY.ELEC.ELEC</t>
  </si>
  <si>
    <t>FUEL_EMI.ktCO2.ES.TRE.TRE.CONNECTION_THERM.THERM.NG_BIOGAS</t>
  </si>
  <si>
    <t>FUEL_EMI.ktCO2.ES.TRE.TRE.CONNECTION_ELEC.ELEC.ELEC</t>
  </si>
  <si>
    <t>FUEL_EMI.ktCO2.ES.TRE.TRE.HEAT_TREAT.THERM.TOTAL</t>
  </si>
  <si>
    <t>FUEL_EMI.ktCO2.ES.TRE.TRE.HEAT_TREAT.THERM.SOLIDS</t>
  </si>
  <si>
    <t>FUEL_EMI.ktCO2.ES.TRE.TRE.HEAT_TREAT.THERM.LPG</t>
  </si>
  <si>
    <t>FUEL_EMI.ktCO2.ES.TRE.TRE.HEAT_TREAT.THERM.DIESEL_LIQBIO</t>
  </si>
  <si>
    <t>FUEL_EMI.ktCO2.ES.TRE.TRE.HEAT_TREAT.THERM.RFO</t>
  </si>
  <si>
    <t>FUEL_EMI.ktCO2.ES.TRE.TRE.HEAT_TREAT.THERM.NG_BIOGAS</t>
  </si>
  <si>
    <t>FUEL_EMI.ktCO2.ES.TRE.TRE.HEAT_TREAT.ELEC.ELEC</t>
  </si>
  <si>
    <t>FUEL_EMI.ktCO2.ES.TRE.TRE.PROCESSING.TOTAL.TOTAL</t>
  </si>
  <si>
    <t>FUEL_EMI.ktCO2.ES.TRE.TRE.PROCESSING.STEAM.SOLIDS</t>
  </si>
  <si>
    <t>FUEL_EMI.ktCO2.ES.TRE.TRE.PROCESSING.STEAM.RFG</t>
  </si>
  <si>
    <t>FUEL_EMI.ktCO2.ES.TRE.TRE.PROCESSING.STEAM.LPG</t>
  </si>
  <si>
    <t>FUEL_EMI.ktCO2.ES.TRE.TRE.PROCESSING.STEAM.DIESEL_LIQBIO</t>
  </si>
  <si>
    <t>FUEL_EMI.ktCO2.ES.TRE.TRE.PROCESSING.STEAM.RFO</t>
  </si>
  <si>
    <t>FUEL_EMI.ktCO2.ES.TRE.TRE.PROCESSING.STEAM.OTHER</t>
  </si>
  <si>
    <t>FUEL_EMI.ktCO2.ES.TRE.TRE.PROCESSING.STEAM.NG_BIOGAS</t>
  </si>
  <si>
    <t>FUEL_EMI.ktCO2.ES.TRE.TRE.PROCESSING.STEAM.DERIVED</t>
  </si>
  <si>
    <t>FUEL_EMI.ktCO2.ES.TRE.TRE.PROCESSING.STEAM.BIOMASS_WASTE</t>
  </si>
  <si>
    <t>FUEL_EMI.ktCO2.ES.TRE.TRE.PROCESSING.STEAM.STEAM_DISTR</t>
  </si>
  <si>
    <t>FUEL_EMI.ktCO2.ES.TRE.TRE.GENERIC.MECH.ELEC</t>
  </si>
  <si>
    <t>FUEL_EMI.ktCO2.ES.TRE.TRE.FINISHING.THERM.ELEC</t>
  </si>
  <si>
    <t>VA.Meuro2023.ES.MAE.MAE</t>
  </si>
  <si>
    <t>OUTPUT.index.ES.MAE.MAE</t>
  </si>
  <si>
    <t>CAP.index.ES.MAE.MAE</t>
  </si>
  <si>
    <t>NEWCAP.index.ES.MAE.MAE</t>
  </si>
  <si>
    <t>FEC.ktoe.ES.MAE.MAE.TOTAL.TOTAL.TOTAL</t>
  </si>
  <si>
    <t>FEC.ktoe.ES.MAE.MAE.TOTAL.TOTAL.SOLIDS</t>
  </si>
  <si>
    <t>FEC.ktoe.ES.MAE.MAE.TOTAL.TOTAL.RFG</t>
  </si>
  <si>
    <t>FEC.ktoe.ES.MAE.MAE.TOTAL.TOTAL.LPG</t>
  </si>
  <si>
    <t>FEC.ktoe.ES.MAE.MAE.TOTAL.TOTAL.DIESEL</t>
  </si>
  <si>
    <t>FEC.ktoe.ES.MAE.MAE.TOTAL.TOTAL.RFO</t>
  </si>
  <si>
    <t>FEC.ktoe.ES.MAE.MAE.TOTAL.TOTAL.OTHER</t>
  </si>
  <si>
    <t>FEC.ktoe.ES.MAE.MAE.TOTAL.TOTAL.NG</t>
  </si>
  <si>
    <t>FEC.ktoe.ES.MAE.MAE.TOTAL.TOTAL.DERIVED</t>
  </si>
  <si>
    <t>FEC.ktoe.ES.MAE.MAE.TOTAL.TOTAL.BIOMASS_WASTE</t>
  </si>
  <si>
    <t>FEC.ktoe.ES.MAE.MAE.TOTAL.TOTAL.BIOGAS</t>
  </si>
  <si>
    <t>FEC.ktoe.ES.MAE.MAE.TOTAL.TOTAL.LIQBIO</t>
  </si>
  <si>
    <t>FEC.ktoe.ES.MAE.MAE.TOTAL.TOTAL.SOLAR</t>
  </si>
  <si>
    <t>FEC.ktoe.ES.MAE.MAE.TOTAL.TOTAL.GEO</t>
  </si>
  <si>
    <t>FEC.ktoe.ES.MAE.MAE.TOTAL.TOTAL.AMBIENT</t>
  </si>
  <si>
    <t>FEC.ktoe.ES.MAE.MAE.TOTAL.TOTAL.STEAM_DISTR</t>
  </si>
  <si>
    <t>FEC.ktoe.ES.MAE.MAE.TOTAL.TOTAL.ELEC</t>
  </si>
  <si>
    <t>FEC.ktoe.ES.MAE.MAE.LIGHT.GENERIC.ELEC</t>
  </si>
  <si>
    <t>FEC.ktoe.ES.MAE.MAE.AIRCOMP.GENERIC.ELEC</t>
  </si>
  <si>
    <t>FEC.ktoe.ES.MAE.MAE.MOTOR.GENERIC.ELEC</t>
  </si>
  <si>
    <t>FEC.ktoe.ES.MAE.MAE.FANS.GENERIC.ELEC</t>
  </si>
  <si>
    <t>FEC.ktoe.ES.MAE.MAE.LOW_ENTH.TOTAL.TOTAL</t>
  </si>
  <si>
    <t>FEC.ktoe.ES.MAE.MAE.LOW_ENTH.THERM.DIESEL_LIQBIO</t>
  </si>
  <si>
    <t>FEC.ktoe.ES.MAE.MAE.LOW_ENTH.THERM.NG_BIOGAS</t>
  </si>
  <si>
    <t>FEC.ktoe.ES.MAE.MAE.LOW_ENTH.THERM.SOLAR_GEO</t>
  </si>
  <si>
    <t>FEC.ktoe.ES.MAE.MAE.LOW_ENTH.HP.AMBIENT</t>
  </si>
  <si>
    <t>FEC.ktoe.ES.MAE.MAE.LOW_ENTH.THERM.ELEC</t>
  </si>
  <si>
    <t>Mach. Eq.: Foundries</t>
  </si>
  <si>
    <t>Mach. Eq.: Thermal Foundries</t>
  </si>
  <si>
    <t>FEC.ktoe.ES.MAE.MAE.FOUNDRY.THERM.TOTAL</t>
  </si>
  <si>
    <t>FEC.ktoe.ES.MAE.MAE.FOUNDRY.THERM.SOLIDS</t>
  </si>
  <si>
    <t>FEC.ktoe.ES.MAE.MAE.FOUNDRY.THERM.LPG</t>
  </si>
  <si>
    <t>FEC.ktoe.ES.MAE.MAE.FOUNDRY.THERM.DIESEL_LIQBIO</t>
  </si>
  <si>
    <t>FEC.ktoe.ES.MAE.MAE.FOUNDRY.THERM.RFO</t>
  </si>
  <si>
    <t>FEC.ktoe.ES.MAE.MAE.FOUNDRY.THERM.NG_BIOGAS</t>
  </si>
  <si>
    <t>Mach. Eq.: Electric Foundries</t>
  </si>
  <si>
    <t>FEC.ktoe.ES.MAE.MAE.FOUNDRY.ELEC.ELEC</t>
  </si>
  <si>
    <t>Mach. Eq.: Connection techniques</t>
  </si>
  <si>
    <t>Mach. Eq.: Thermal connection</t>
  </si>
  <si>
    <t>FEC.ktoe.ES.MAE.MAE.CONNECTION_THERM.THERM.NG_BIOGAS</t>
  </si>
  <si>
    <t>Mach. Eq.: Electric connection</t>
  </si>
  <si>
    <t>FEC.ktoe.ES.MAE.MAE.CONNECTION_ELEC.ELEC.ELEC</t>
  </si>
  <si>
    <t>Mach. Eq.: Heat treatment</t>
  </si>
  <si>
    <t>Mach. Eq.: Heat treatment - Thermal</t>
  </si>
  <si>
    <t>FEC.ktoe.ES.MAE.MAE.HEAT_TREAT.THERM.TOTAL</t>
  </si>
  <si>
    <t>FEC.ktoe.ES.MAE.MAE.HEAT_TREAT.THERM.SOLIDS</t>
  </si>
  <si>
    <t>FEC.ktoe.ES.MAE.MAE.HEAT_TREAT.THERM.LPG</t>
  </si>
  <si>
    <t>FEC.ktoe.ES.MAE.MAE.HEAT_TREAT.THERM.DIESEL_LIQBIO</t>
  </si>
  <si>
    <t>FEC.ktoe.ES.MAE.MAE.HEAT_TREAT.THERM.RFO</t>
  </si>
  <si>
    <t>FEC.ktoe.ES.MAE.MAE.HEAT_TREAT.THERM.NG_BIOGAS</t>
  </si>
  <si>
    <t>Mach. Eq.: Heat treatment - Electric</t>
  </si>
  <si>
    <t>FEC.ktoe.ES.MAE.MAE.HEAT_TREAT.ELEC.ELEC</t>
  </si>
  <si>
    <t>Mach. Eq.: Steam processing</t>
  </si>
  <si>
    <t>FEC.ktoe.ES.MAE.MAE.PROCESSING.TOTAL.TOTAL</t>
  </si>
  <si>
    <t>FEC.ktoe.ES.MAE.MAE.PROCESSING.STEAM.SOLIDS</t>
  </si>
  <si>
    <t>FEC.ktoe.ES.MAE.MAE.PROCESSING.STEAM.RFG</t>
  </si>
  <si>
    <t>FEC.ktoe.ES.MAE.MAE.PROCESSING.STEAM.LPG</t>
  </si>
  <si>
    <t>FEC.ktoe.ES.MAE.MAE.PROCESSING.STEAM.DIESEL_LIQBIO</t>
  </si>
  <si>
    <t>FEC.ktoe.ES.MAE.MAE.PROCESSING.STEAM.RFO</t>
  </si>
  <si>
    <t>FEC.ktoe.ES.MAE.MAE.PROCESSING.STEAM.OTHER</t>
  </si>
  <si>
    <t>FEC.ktoe.ES.MAE.MAE.PROCESSING.STEAM.NG_BIOGAS</t>
  </si>
  <si>
    <t>FEC.ktoe.ES.MAE.MAE.PROCESSING.STEAM.DERIVED</t>
  </si>
  <si>
    <t>FEC.ktoe.ES.MAE.MAE.PROCESSING.STEAM.BIOMASS_WASTE</t>
  </si>
  <si>
    <t>FEC.ktoe.ES.MAE.MAE.PROCESSING.STEAM.STEAM_DISTR</t>
  </si>
  <si>
    <t>Mach. Eq.: General machinery</t>
  </si>
  <si>
    <t>FEC.ktoe.ES.MAE.MAE.GENERIC.MECH.ELEC</t>
  </si>
  <si>
    <t>Mach. Eq.: Product finishing</t>
  </si>
  <si>
    <t>FEC.ktoe.ES.MAE.MAE.FINISHING.THERM.ELEC</t>
  </si>
  <si>
    <t>UED.ktoe.ES.MAE.MAE.TOTAL.TOTAL.TOTAL</t>
  </si>
  <si>
    <t>UED.ktoe.ES.MAE.MAE.LIGHT.GENERIC.ELEC</t>
  </si>
  <si>
    <t>UED.ktoe.ES.MAE.MAE.AIRCOMP.GENERIC.ELEC</t>
  </si>
  <si>
    <t>UED.ktoe.ES.MAE.MAE.MOTOR.GENERIC.ELEC</t>
  </si>
  <si>
    <t>UED.ktoe.ES.MAE.MAE.FANS.GENERIC.ELEC</t>
  </si>
  <si>
    <t>UED.ktoe.ES.MAE.MAE.LOW_ENTH.TOTAL.TOTAL</t>
  </si>
  <si>
    <t>UED.ktoe.ES.MAE.MAE.LOW_ENTH.THERM.DIESEL_LIQBIO</t>
  </si>
  <si>
    <t>UED.ktoe.ES.MAE.MAE.LOW_ENTH.THERM.NG_BIOGAS</t>
  </si>
  <si>
    <t>UED.ktoe.ES.MAE.MAE.LOW_ENTH.THERM.SOLAR_GEO</t>
  </si>
  <si>
    <t>UED.ktoe.ES.MAE.MAE.LOW_ENTH.HP.AMBIENT</t>
  </si>
  <si>
    <t>UED.ktoe.ES.MAE.MAE.LOW_ENTH.THERM.ELEC</t>
  </si>
  <si>
    <t>UED.ktoe.ES.MAE.MAE.FOUNDRY.THERM.TOTAL</t>
  </si>
  <si>
    <t>UED.ktoe.ES.MAE.MAE.FOUNDRY.THERM.SOLIDS</t>
  </si>
  <si>
    <t>UED.ktoe.ES.MAE.MAE.FOUNDRY.THERM.LPG</t>
  </si>
  <si>
    <t>UED.ktoe.ES.MAE.MAE.FOUNDRY.THERM.DIESEL_LIQBIO</t>
  </si>
  <si>
    <t>UED.ktoe.ES.MAE.MAE.FOUNDRY.THERM.RFO</t>
  </si>
  <si>
    <t>UED.ktoe.ES.MAE.MAE.FOUNDRY.THERM.NG_BIOGAS</t>
  </si>
  <si>
    <t>UED.ktoe.ES.MAE.MAE.FOUNDRY.ELEC.ELEC</t>
  </si>
  <si>
    <t>UED.ktoe.ES.MAE.MAE.CONNECTION_THERM.THERM.NG_BIOGAS</t>
  </si>
  <si>
    <t>UED.ktoe.ES.MAE.MAE.CONNECTION_ELEC.ELEC.ELEC</t>
  </si>
  <si>
    <t>UED.ktoe.ES.MAE.MAE.HEAT_TREAT.THERM.TOTAL</t>
  </si>
  <si>
    <t>UED.ktoe.ES.MAE.MAE.HEAT_TREAT.THERM.SOLIDS</t>
  </si>
  <si>
    <t>UED.ktoe.ES.MAE.MAE.HEAT_TREAT.THERM.LPG</t>
  </si>
  <si>
    <t>UED.ktoe.ES.MAE.MAE.HEAT_TREAT.THERM.DIESEL_LIQBIO</t>
  </si>
  <si>
    <t>UED.ktoe.ES.MAE.MAE.HEAT_TREAT.THERM.RFO</t>
  </si>
  <si>
    <t>UED.ktoe.ES.MAE.MAE.HEAT_TREAT.THERM.NG_BIOGAS</t>
  </si>
  <si>
    <t>UED.ktoe.ES.MAE.MAE.HEAT_TREAT.ELEC.ELEC</t>
  </si>
  <si>
    <t>UED.ktoe.ES.MAE.MAE.PROCESSING.TOTAL.TOTAL</t>
  </si>
  <si>
    <t>UED.ktoe.ES.MAE.MAE.PROCESSING.STEAM.SOLIDS</t>
  </si>
  <si>
    <t>UED.ktoe.ES.MAE.MAE.PROCESSING.STEAM.RFG</t>
  </si>
  <si>
    <t>UED.ktoe.ES.MAE.MAE.PROCESSING.STEAM.LPG</t>
  </si>
  <si>
    <t>UED.ktoe.ES.MAE.MAE.PROCESSING.STEAM.DIESEL_LIQBIO</t>
  </si>
  <si>
    <t>UED.ktoe.ES.MAE.MAE.PROCESSING.STEAM.RFO</t>
  </si>
  <si>
    <t>UED.ktoe.ES.MAE.MAE.PROCESSING.STEAM.OTHER</t>
  </si>
  <si>
    <t>UED.ktoe.ES.MAE.MAE.PROCESSING.STEAM.NG_BIOGAS</t>
  </si>
  <si>
    <t>UED.ktoe.ES.MAE.MAE.PROCESSING.STEAM.DERIVED</t>
  </si>
  <si>
    <t>UED.ktoe.ES.MAE.MAE.PROCESSING.STEAM.BIOMASS_WASTE</t>
  </si>
  <si>
    <t>UED.ktoe.ES.MAE.MAE.PROCESSING.STEAM.STEAM_DISTR</t>
  </si>
  <si>
    <t>UED.ktoe.ES.MAE.MAE.GENERIC.MECH.ELEC</t>
  </si>
  <si>
    <t>UED.ktoe.ES.MAE.MAE.FINISHING.THERM.ELEC</t>
  </si>
  <si>
    <t>FUEL_EMI.ktCO2.ES.MAE.MAE.TOTAL.TOTAL.TOTAL</t>
  </si>
  <si>
    <t>FUEL_EMI.ktCO2.ES.MAE.MAE.LIGHT.GENERIC.ELEC</t>
  </si>
  <si>
    <t>FUEL_EMI.ktCO2.ES.MAE.MAE.AIRCOMP.GENERIC.ELEC</t>
  </si>
  <si>
    <t>FUEL_EMI.ktCO2.ES.MAE.MAE.MOTOR.GENERIC.ELEC</t>
  </si>
  <si>
    <t>FUEL_EMI.ktCO2.ES.MAE.MAE.FANS.GENERIC.ELEC</t>
  </si>
  <si>
    <t>FUEL_EMI.ktCO2.ES.MAE.MAE.LOW_ENTH.TOTAL.TOTAL</t>
  </si>
  <si>
    <t>FUEL_EMI.ktCO2.ES.MAE.MAE.LOW_ENTH.THERM.DIESEL_LIQBIO</t>
  </si>
  <si>
    <t>FUEL_EMI.ktCO2.ES.MAE.MAE.LOW_ENTH.THERM.NG_BIOGAS</t>
  </si>
  <si>
    <t>FUEL_EMI.ktCO2.ES.MAE.MAE.LOW_ENTH.THERM.SOLAR_GEO</t>
  </si>
  <si>
    <t>FUEL_EMI.ktCO2.ES.MAE.MAE.LOW_ENTH.HP.AMBIENT</t>
  </si>
  <si>
    <t>FUEL_EMI.ktCO2.ES.MAE.MAE.LOW_ENTH.THERM.ELEC</t>
  </si>
  <si>
    <t>FUEL_EMI.ktCO2.ES.MAE.MAE.FOUNDRY.THERM.TOTAL</t>
  </si>
  <si>
    <t>FUEL_EMI.ktCO2.ES.MAE.MAE.FOUNDRY.THERM.SOLIDS</t>
  </si>
  <si>
    <t>FUEL_EMI.ktCO2.ES.MAE.MAE.FOUNDRY.THERM.LPG</t>
  </si>
  <si>
    <t>FUEL_EMI.ktCO2.ES.MAE.MAE.FOUNDRY.THERM.DIESEL_LIQBIO</t>
  </si>
  <si>
    <t>FUEL_EMI.ktCO2.ES.MAE.MAE.FOUNDRY.THERM.RFO</t>
  </si>
  <si>
    <t>FUEL_EMI.ktCO2.ES.MAE.MAE.FOUNDRY.THERM.NG_BIOGAS</t>
  </si>
  <si>
    <t>FUEL_EMI.ktCO2.ES.MAE.MAE.FOUNDRY.ELEC.ELEC</t>
  </si>
  <si>
    <t>FUEL_EMI.ktCO2.ES.MAE.MAE.CONNECTION_THERM.THERM.NG_BIOGAS</t>
  </si>
  <si>
    <t>FUEL_EMI.ktCO2.ES.MAE.MAE.CONNECTION_ELEC.ELEC.ELEC</t>
  </si>
  <si>
    <t>FUEL_EMI.ktCO2.ES.MAE.MAE.HEAT_TREAT.THERM.TOTAL</t>
  </si>
  <si>
    <t>FUEL_EMI.ktCO2.ES.MAE.MAE.HEAT_TREAT.THERM.SOLIDS</t>
  </si>
  <si>
    <t>FUEL_EMI.ktCO2.ES.MAE.MAE.HEAT_TREAT.THERM.LPG</t>
  </si>
  <si>
    <t>FUEL_EMI.ktCO2.ES.MAE.MAE.HEAT_TREAT.THERM.DIESEL_LIQBIO</t>
  </si>
  <si>
    <t>FUEL_EMI.ktCO2.ES.MAE.MAE.HEAT_TREAT.THERM.RFO</t>
  </si>
  <si>
    <t>FUEL_EMI.ktCO2.ES.MAE.MAE.HEAT_TREAT.THERM.NG_BIOGAS</t>
  </si>
  <si>
    <t>FUEL_EMI.ktCO2.ES.MAE.MAE.HEAT_TREAT.ELEC.ELEC</t>
  </si>
  <si>
    <t>FUEL_EMI.ktCO2.ES.MAE.MAE.PROCESSING.TOTAL.TOTAL</t>
  </si>
  <si>
    <t>FUEL_EMI.ktCO2.ES.MAE.MAE.PROCESSING.STEAM.SOLIDS</t>
  </si>
  <si>
    <t>FUEL_EMI.ktCO2.ES.MAE.MAE.PROCESSING.STEAM.RFG</t>
  </si>
  <si>
    <t>FUEL_EMI.ktCO2.ES.MAE.MAE.PROCESSING.STEAM.LPG</t>
  </si>
  <si>
    <t>FUEL_EMI.ktCO2.ES.MAE.MAE.PROCESSING.STEAM.DIESEL_LIQBIO</t>
  </si>
  <si>
    <t>FUEL_EMI.ktCO2.ES.MAE.MAE.PROCESSING.STEAM.RFO</t>
  </si>
  <si>
    <t>FUEL_EMI.ktCO2.ES.MAE.MAE.PROCESSING.STEAM.OTHER</t>
  </si>
  <si>
    <t>FUEL_EMI.ktCO2.ES.MAE.MAE.PROCESSING.STEAM.NG_BIOGAS</t>
  </si>
  <si>
    <t>FUEL_EMI.ktCO2.ES.MAE.MAE.PROCESSING.STEAM.DERIVED</t>
  </si>
  <si>
    <t>FUEL_EMI.ktCO2.ES.MAE.MAE.PROCESSING.STEAM.BIOMASS_WASTE</t>
  </si>
  <si>
    <t>FUEL_EMI.ktCO2.ES.MAE.MAE.PROCESSING.STEAM.STEAM_DISTR</t>
  </si>
  <si>
    <t>FUEL_EMI.ktCO2.ES.MAE.MAE.GENERIC.MECH.ELEC</t>
  </si>
  <si>
    <t>FUEL_EMI.ktCO2.ES.MAE.MAE.FINISHING.THERM.ELEC</t>
  </si>
  <si>
    <t>VA.Meuro2023.ES.TEL.TEL</t>
  </si>
  <si>
    <t>OUTPUT.index.ES.TEL.TEL</t>
  </si>
  <si>
    <t>CAP.index.ES.TEL.TEL</t>
  </si>
  <si>
    <t>NEWCAP.index.ES.TEL.TEL</t>
  </si>
  <si>
    <t>FEC.ktoe.ES.TEL.TEL.TOTAL.TOTAL.TOTAL</t>
  </si>
  <si>
    <t>FEC.ktoe.ES.TEL.TEL.TOTAL.TOTAL.SOLIDS</t>
  </si>
  <si>
    <t>FEC.ktoe.ES.TEL.TEL.TOTAL.TOTAL.RFG</t>
  </si>
  <si>
    <t>FEC.ktoe.ES.TEL.TEL.TOTAL.TOTAL.LPG</t>
  </si>
  <si>
    <t>FEC.ktoe.ES.TEL.TEL.TOTAL.TOTAL.DIESEL</t>
  </si>
  <si>
    <t>FEC.ktoe.ES.TEL.TEL.TOTAL.TOTAL.RFO</t>
  </si>
  <si>
    <t>FEC.ktoe.ES.TEL.TEL.TOTAL.TOTAL.OTHER</t>
  </si>
  <si>
    <t>FEC.ktoe.ES.TEL.TEL.TOTAL.TOTAL.NG</t>
  </si>
  <si>
    <t>FEC.ktoe.ES.TEL.TEL.TOTAL.TOTAL.DERIVED</t>
  </si>
  <si>
    <t>FEC.ktoe.ES.TEL.TEL.TOTAL.TOTAL.BIOMASS_WASTE</t>
  </si>
  <si>
    <t>FEC.ktoe.ES.TEL.TEL.TOTAL.TOTAL.BIOGAS</t>
  </si>
  <si>
    <t>FEC.ktoe.ES.TEL.TEL.TOTAL.TOTAL.LIQBIO</t>
  </si>
  <si>
    <t>FEC.ktoe.ES.TEL.TEL.TOTAL.TOTAL.SOLAR</t>
  </si>
  <si>
    <t>FEC.ktoe.ES.TEL.TEL.TOTAL.TOTAL.GEO</t>
  </si>
  <si>
    <t>FEC.ktoe.ES.TEL.TEL.TOTAL.TOTAL.AMBIENT</t>
  </si>
  <si>
    <t>FEC.ktoe.ES.TEL.TEL.TOTAL.TOTAL.STEAM_DISTR</t>
  </si>
  <si>
    <t>FEC.ktoe.ES.TEL.TEL.TOTAL.TOTAL.ELEC</t>
  </si>
  <si>
    <t>FEC.ktoe.ES.TEL.TEL.LIGHT.GENERIC.ELEC</t>
  </si>
  <si>
    <t>FEC.ktoe.ES.TEL.TEL.AIRCOMP.GENERIC.ELEC</t>
  </si>
  <si>
    <t>FEC.ktoe.ES.TEL.TEL.MOTOR.GENERIC.ELEC</t>
  </si>
  <si>
    <t>FEC.ktoe.ES.TEL.TEL.FANS.GENERIC.ELEC</t>
  </si>
  <si>
    <t>FEC.ktoe.ES.TEL.TEL.LOW_ENTH.TOTAL.TOTAL</t>
  </si>
  <si>
    <t>FEC.ktoe.ES.TEL.TEL.LOW_ENTH.THERM.DIESEL_LIQBIO</t>
  </si>
  <si>
    <t>FEC.ktoe.ES.TEL.TEL.LOW_ENTH.THERM.NG_BIOGAS</t>
  </si>
  <si>
    <t>FEC.ktoe.ES.TEL.TEL.LOW_ENTH.THERM.SOLAR_GEO</t>
  </si>
  <si>
    <t>FEC.ktoe.ES.TEL.TEL.LOW_ENTH.HP.AMBIENT</t>
  </si>
  <si>
    <t>FEC.ktoe.ES.TEL.TEL.LOW_ENTH.THERM.ELEC</t>
  </si>
  <si>
    <t>Textiles: Pretreatment with steam</t>
  </si>
  <si>
    <t>FEC.ktoe.ES.TEL.TEL.PRETREAT.TOTAL.TOTAL</t>
  </si>
  <si>
    <t>FEC.ktoe.ES.TEL.TEL.PRETREAT.STEAM.SOLIDS</t>
  </si>
  <si>
    <t>FEC.ktoe.ES.TEL.TEL.PRETREAT.STEAM.RFG</t>
  </si>
  <si>
    <t>FEC.ktoe.ES.TEL.TEL.PRETREAT.STEAM.LPG</t>
  </si>
  <si>
    <t>FEC.ktoe.ES.TEL.TEL.PRETREAT.STEAM.DIESEL_LIQBIO</t>
  </si>
  <si>
    <t>FEC.ktoe.ES.TEL.TEL.PRETREAT.STEAM.RFO</t>
  </si>
  <si>
    <t>FEC.ktoe.ES.TEL.TEL.PRETREAT.STEAM.OTHER</t>
  </si>
  <si>
    <t>FEC.ktoe.ES.TEL.TEL.PRETREAT.STEAM.NG_BIOGAS</t>
  </si>
  <si>
    <t>FEC.ktoe.ES.TEL.TEL.PRETREAT.STEAM.DERIVED</t>
  </si>
  <si>
    <t>FEC.ktoe.ES.TEL.TEL.PRETREAT.STEAM.BIOMASS_WASTE</t>
  </si>
  <si>
    <t>FEC.ktoe.ES.TEL.TEL.PRETREAT.STEAM.STEAM_DISTR</t>
  </si>
  <si>
    <t>Textiles: Wet processing with steam</t>
  </si>
  <si>
    <t>FEC.ktoe.ES.TEL.TEL.PROCESSING.TOTAL.TOTAL</t>
  </si>
  <si>
    <t>FEC.ktoe.ES.TEL.TEL.PROCESSING.STEAM.SOLIDS</t>
  </si>
  <si>
    <t>FEC.ktoe.ES.TEL.TEL.PROCESSING.STEAM.RFG</t>
  </si>
  <si>
    <t>FEC.ktoe.ES.TEL.TEL.PROCESSING.STEAM.LPG</t>
  </si>
  <si>
    <t>FEC.ktoe.ES.TEL.TEL.PROCESSING.STEAM.DIESEL_LIQBIO</t>
  </si>
  <si>
    <t>FEC.ktoe.ES.TEL.TEL.PROCESSING.STEAM.RFO</t>
  </si>
  <si>
    <t>FEC.ktoe.ES.TEL.TEL.PROCESSING.STEAM.OTHER</t>
  </si>
  <si>
    <t>FEC.ktoe.ES.TEL.TEL.PROCESSING.STEAM.NG_BIOGAS</t>
  </si>
  <si>
    <t>FEC.ktoe.ES.TEL.TEL.PROCESSING.STEAM.DERIVED</t>
  </si>
  <si>
    <t>FEC.ktoe.ES.TEL.TEL.PROCESSING.STEAM.BIOMASS_WASTE</t>
  </si>
  <si>
    <t>FEC.ktoe.ES.TEL.TEL.PROCESSING.STEAM.STEAM_DISTR</t>
  </si>
  <si>
    <t>Textiles: Electric general machinery</t>
  </si>
  <si>
    <t>FEC.ktoe.ES.TEL.TEL.GENERIC.MECH.ELEC</t>
  </si>
  <si>
    <t>Textiles: Drying</t>
  </si>
  <si>
    <t>Textiles: Thermal drying</t>
  </si>
  <si>
    <t>FEC.ktoe.ES.TEL.TEL.DRYING.TOTAL.TOTAL</t>
  </si>
  <si>
    <t>FEC.ktoe.ES.TEL.TEL.DRYING.THERM.SOLIDS</t>
  </si>
  <si>
    <t>FEC.ktoe.ES.TEL.TEL.DRYING.THERM.LPG</t>
  </si>
  <si>
    <t>FEC.ktoe.ES.TEL.TEL.DRYING.THERM.DIESEL_LIQBIO</t>
  </si>
  <si>
    <t>FEC.ktoe.ES.TEL.TEL.DRYING.THERM.RFO</t>
  </si>
  <si>
    <t>FEC.ktoe.ES.TEL.TEL.DRYING.THERM.NG_BIOGAS</t>
  </si>
  <si>
    <t>Textiles: Steam drying</t>
  </si>
  <si>
    <t>FEC.ktoe.ES.TEL.TEL.DRYING_STEAM.TOTAL.TOTAL</t>
  </si>
  <si>
    <t>FEC.ktoe.ES.TEL.TEL.DRYING_STEAM.STEAM.SOLIDS</t>
  </si>
  <si>
    <t>FEC.ktoe.ES.TEL.TEL.DRYING_STEAM.STEAM.RFG</t>
  </si>
  <si>
    <t>FEC.ktoe.ES.TEL.TEL.DRYING_STEAM.STEAM.LPG</t>
  </si>
  <si>
    <t>FEC.ktoe.ES.TEL.TEL.DRYING_STEAM.STEAM.DIESEL_LIQBIO</t>
  </si>
  <si>
    <t>FEC.ktoe.ES.TEL.TEL.DRYING_STEAM.STEAM.RFO</t>
  </si>
  <si>
    <t>FEC.ktoe.ES.TEL.TEL.DRYING_STEAM.STEAM.OTHER</t>
  </si>
  <si>
    <t>FEC.ktoe.ES.TEL.TEL.DRYING_STEAM.STEAM.NG_BIOGAS</t>
  </si>
  <si>
    <t>FEC.ktoe.ES.TEL.TEL.DRYING_STEAM.STEAM.DERIVED</t>
  </si>
  <si>
    <t>FEC.ktoe.ES.TEL.TEL.DRYING_STEAM.STEAM.BIOMASS_WASTE</t>
  </si>
  <si>
    <t>FEC.ktoe.ES.TEL.TEL.DRYING_STEAM.STEAM.STEAM_DISTR</t>
  </si>
  <si>
    <t>Textiles: Electric drying</t>
  </si>
  <si>
    <t>FEC.ktoe.ES.TEL.TEL.DRYING_ELEC.ELEC.ELEC</t>
  </si>
  <si>
    <t>Textiles: Microwave drying</t>
  </si>
  <si>
    <t>FEC.ktoe.ES.TEL.TEL.DRYING_MICROW.MICROW.ELEC</t>
  </si>
  <si>
    <t>Textiles: Finishing Electric</t>
  </si>
  <si>
    <t>FEC.ktoe.ES.TEL.TEL.FINISHING.THERM.ELEC</t>
  </si>
  <si>
    <t>UED.ktoe.ES.TEL.TEL.TOTAL.TOTAL.TOTAL</t>
  </si>
  <si>
    <t>UED.ktoe.ES.TEL.TEL.LIGHT.GENERIC.ELEC</t>
  </si>
  <si>
    <t>UED.ktoe.ES.TEL.TEL.AIRCOMP.GENERIC.ELEC</t>
  </si>
  <si>
    <t>UED.ktoe.ES.TEL.TEL.MOTOR.GENERIC.ELEC</t>
  </si>
  <si>
    <t>UED.ktoe.ES.TEL.TEL.FANS.GENERIC.ELEC</t>
  </si>
  <si>
    <t>UED.ktoe.ES.TEL.TEL.LOW_ENTH.TOTAL.TOTAL</t>
  </si>
  <si>
    <t>UED.ktoe.ES.TEL.TEL.LOW_ENTH.THERM.DIESEL_LIQBIO</t>
  </si>
  <si>
    <t>UED.ktoe.ES.TEL.TEL.LOW_ENTH.THERM.NG_BIOGAS</t>
  </si>
  <si>
    <t>UED.ktoe.ES.TEL.TEL.LOW_ENTH.THERM.SOLAR_GEO</t>
  </si>
  <si>
    <t>UED.ktoe.ES.TEL.TEL.LOW_ENTH.HP.AMBIENT</t>
  </si>
  <si>
    <t>UED.ktoe.ES.TEL.TEL.LOW_ENTH.THERM.ELEC</t>
  </si>
  <si>
    <t>UED.ktoe.ES.TEL.TEL.PRETREAT.TOTAL.TOTAL</t>
  </si>
  <si>
    <t>UED.ktoe.ES.TEL.TEL.PRETREAT.STEAM.SOLIDS</t>
  </si>
  <si>
    <t>UED.ktoe.ES.TEL.TEL.PRETREAT.STEAM.RFG</t>
  </si>
  <si>
    <t>UED.ktoe.ES.TEL.TEL.PRETREAT.STEAM.LPG</t>
  </si>
  <si>
    <t>UED.ktoe.ES.TEL.TEL.PRETREAT.STEAM.DIESEL_LIQBIO</t>
  </si>
  <si>
    <t>UED.ktoe.ES.TEL.TEL.PRETREAT.STEAM.RFO</t>
  </si>
  <si>
    <t>UED.ktoe.ES.TEL.TEL.PRETREAT.STEAM.OTHER</t>
  </si>
  <si>
    <t>UED.ktoe.ES.TEL.TEL.PRETREAT.STEAM.NG_BIOGAS</t>
  </si>
  <si>
    <t>UED.ktoe.ES.TEL.TEL.PRETREAT.STEAM.DERIVED</t>
  </si>
  <si>
    <t>UED.ktoe.ES.TEL.TEL.PRETREAT.STEAM.BIOMASS_WASTE</t>
  </si>
  <si>
    <t>UED.ktoe.ES.TEL.TEL.PRETREAT.STEAM.STEAM_DISTR</t>
  </si>
  <si>
    <t>UED.ktoe.ES.TEL.TEL.PROCESSING.TOTAL.TOTAL</t>
  </si>
  <si>
    <t>UED.ktoe.ES.TEL.TEL.PROCESSING.STEAM.SOLIDS</t>
  </si>
  <si>
    <t>UED.ktoe.ES.TEL.TEL.PROCESSING.STEAM.RFG</t>
  </si>
  <si>
    <t>UED.ktoe.ES.TEL.TEL.PROCESSING.STEAM.LPG</t>
  </si>
  <si>
    <t>UED.ktoe.ES.TEL.TEL.PROCESSING.STEAM.DIESEL_LIQBIO</t>
  </si>
  <si>
    <t>UED.ktoe.ES.TEL.TEL.PROCESSING.STEAM.RFO</t>
  </si>
  <si>
    <t>UED.ktoe.ES.TEL.TEL.PROCESSING.STEAM.OTHER</t>
  </si>
  <si>
    <t>UED.ktoe.ES.TEL.TEL.PROCESSING.STEAM.NG_BIOGAS</t>
  </si>
  <si>
    <t>UED.ktoe.ES.TEL.TEL.PROCESSING.STEAM.DERIVED</t>
  </si>
  <si>
    <t>UED.ktoe.ES.TEL.TEL.PROCESSING.STEAM.BIOMASS_WASTE</t>
  </si>
  <si>
    <t>UED.ktoe.ES.TEL.TEL.PROCESSING.STEAM.STEAM_DISTR</t>
  </si>
  <si>
    <t>UED.ktoe.ES.TEL.TEL.GENERIC.MECH.ELEC</t>
  </si>
  <si>
    <t>UED.ktoe.ES.TEL.TEL.DRYING.TOTAL.TOTAL</t>
  </si>
  <si>
    <t>UED.ktoe.ES.TEL.TEL.DRYING.THERM.SOLIDS</t>
  </si>
  <si>
    <t>UED.ktoe.ES.TEL.TEL.DRYING.THERM.LPG</t>
  </si>
  <si>
    <t>UED.ktoe.ES.TEL.TEL.DRYING.THERM.DIESEL_LIQBIO</t>
  </si>
  <si>
    <t>UED.ktoe.ES.TEL.TEL.DRYING.THERM.RFO</t>
  </si>
  <si>
    <t>UED.ktoe.ES.TEL.TEL.DRYING.THERM.NG_BIOGAS</t>
  </si>
  <si>
    <t>UED.ktoe.ES.TEL.TEL.DRYING_STEAM.TOTAL.TOTAL</t>
  </si>
  <si>
    <t>UED.ktoe.ES.TEL.TEL.DRYING_STEAM.STEAM.SOLIDS</t>
  </si>
  <si>
    <t>UED.ktoe.ES.TEL.TEL.DRYING_STEAM.STEAM.RFG</t>
  </si>
  <si>
    <t>UED.ktoe.ES.TEL.TEL.DRYING_STEAM.STEAM.LPG</t>
  </si>
  <si>
    <t>UED.ktoe.ES.TEL.TEL.DRYING_STEAM.STEAM.DIESEL_LIQBIO</t>
  </si>
  <si>
    <t>UED.ktoe.ES.TEL.TEL.DRYING_STEAM.STEAM.RFO</t>
  </si>
  <si>
    <t>UED.ktoe.ES.TEL.TEL.DRYING_STEAM.STEAM.OTHER</t>
  </si>
  <si>
    <t>UED.ktoe.ES.TEL.TEL.DRYING_STEAM.STEAM.NG_BIOGAS</t>
  </si>
  <si>
    <t>UED.ktoe.ES.TEL.TEL.DRYING_STEAM.STEAM.DERIVED</t>
  </si>
  <si>
    <t>UED.ktoe.ES.TEL.TEL.DRYING_STEAM.STEAM.BIOMASS_WASTE</t>
  </si>
  <si>
    <t>UED.ktoe.ES.TEL.TEL.DRYING_STEAM.STEAM.STEAM_DISTR</t>
  </si>
  <si>
    <t>UED.ktoe.ES.TEL.TEL.DRYING_ELEC.ELEC.ELEC</t>
  </si>
  <si>
    <t>UED.ktoe.ES.TEL.TEL.DRYING_MICROW.MICROW.ELEC</t>
  </si>
  <si>
    <t>UED.ktoe.ES.TEL.TEL.FINISHING.THERM.ELEC</t>
  </si>
  <si>
    <t>FUEL_EMI.ktCO2.ES.TEL.TEL.TOTAL.TOTAL.TOTAL</t>
  </si>
  <si>
    <t>FUEL_EMI.ktCO2.ES.TEL.TEL.LIGHT.GENERIC.ELEC</t>
  </si>
  <si>
    <t>FUEL_EMI.ktCO2.ES.TEL.TEL.AIRCOMP.GENERIC.ELEC</t>
  </si>
  <si>
    <t>FUEL_EMI.ktCO2.ES.TEL.TEL.MOTOR.GENERIC.ELEC</t>
  </si>
  <si>
    <t>FUEL_EMI.ktCO2.ES.TEL.TEL.FANS.GENERIC.ELEC</t>
  </si>
  <si>
    <t>FUEL_EMI.ktCO2.ES.TEL.TEL.LOW_ENTH.TOTAL.TOTAL</t>
  </si>
  <si>
    <t>FUEL_EMI.ktCO2.ES.TEL.TEL.LOW_ENTH.THERM.DIESEL_LIQBIO</t>
  </si>
  <si>
    <t>FUEL_EMI.ktCO2.ES.TEL.TEL.LOW_ENTH.THERM.NG_BIOGAS</t>
  </si>
  <si>
    <t>FUEL_EMI.ktCO2.ES.TEL.TEL.LOW_ENTH.THERM.SOLAR_GEO</t>
  </si>
  <si>
    <t>FUEL_EMI.ktCO2.ES.TEL.TEL.LOW_ENTH.HP.AMBIENT</t>
  </si>
  <si>
    <t>FUEL_EMI.ktCO2.ES.TEL.TEL.LOW_ENTH.THERM.ELEC</t>
  </si>
  <si>
    <t>FUEL_EMI.ktCO2.ES.TEL.TEL.PRETREAT.TOTAL.TOTAL</t>
  </si>
  <si>
    <t>FUEL_EMI.ktCO2.ES.TEL.TEL.PRETREAT.STEAM.SOLIDS</t>
  </si>
  <si>
    <t>FUEL_EMI.ktCO2.ES.TEL.TEL.PRETREAT.STEAM.RFG</t>
  </si>
  <si>
    <t>FUEL_EMI.ktCO2.ES.TEL.TEL.PRETREAT.STEAM.LPG</t>
  </si>
  <si>
    <t>FUEL_EMI.ktCO2.ES.TEL.TEL.PRETREAT.STEAM.DIESEL_LIQBIO</t>
  </si>
  <si>
    <t>FUEL_EMI.ktCO2.ES.TEL.TEL.PRETREAT.STEAM.RFO</t>
  </si>
  <si>
    <t>FUEL_EMI.ktCO2.ES.TEL.TEL.PRETREAT.STEAM.OTHER</t>
  </si>
  <si>
    <t>FUEL_EMI.ktCO2.ES.TEL.TEL.PRETREAT.STEAM.NG_BIOGAS</t>
  </si>
  <si>
    <t>FUEL_EMI.ktCO2.ES.TEL.TEL.PRETREAT.STEAM.DERIVED</t>
  </si>
  <si>
    <t>FUEL_EMI.ktCO2.ES.TEL.TEL.PRETREAT.STEAM.BIOMASS_WASTE</t>
  </si>
  <si>
    <t>FUEL_EMI.ktCO2.ES.TEL.TEL.PRETREAT.STEAM.STEAM_DISTR</t>
  </si>
  <si>
    <t>FUEL_EMI.ktCO2.ES.TEL.TEL.PROCESSING.TOTAL.TOTAL</t>
  </si>
  <si>
    <t>FUEL_EMI.ktCO2.ES.TEL.TEL.PROCESSING.STEAM.SOLIDS</t>
  </si>
  <si>
    <t>FUEL_EMI.ktCO2.ES.TEL.TEL.PROCESSING.STEAM.RFG</t>
  </si>
  <si>
    <t>FUEL_EMI.ktCO2.ES.TEL.TEL.PROCESSING.STEAM.LPG</t>
  </si>
  <si>
    <t>FUEL_EMI.ktCO2.ES.TEL.TEL.PROCESSING.STEAM.DIESEL_LIQBIO</t>
  </si>
  <si>
    <t>FUEL_EMI.ktCO2.ES.TEL.TEL.PROCESSING.STEAM.RFO</t>
  </si>
  <si>
    <t>FUEL_EMI.ktCO2.ES.TEL.TEL.PROCESSING.STEAM.OTHER</t>
  </si>
  <si>
    <t>FUEL_EMI.ktCO2.ES.TEL.TEL.PROCESSING.STEAM.NG_BIOGAS</t>
  </si>
  <si>
    <t>FUEL_EMI.ktCO2.ES.TEL.TEL.PROCESSING.STEAM.DERIVED</t>
  </si>
  <si>
    <t>FUEL_EMI.ktCO2.ES.TEL.TEL.PROCESSING.STEAM.BIOMASS_WASTE</t>
  </si>
  <si>
    <t>FUEL_EMI.ktCO2.ES.TEL.TEL.PROCESSING.STEAM.STEAM_DISTR</t>
  </si>
  <si>
    <t>FUEL_EMI.ktCO2.ES.TEL.TEL.GENERIC.MECH.ELEC</t>
  </si>
  <si>
    <t>FUEL_EMI.ktCO2.ES.TEL.TEL.DRYING.TOTAL.TOTAL</t>
  </si>
  <si>
    <t>FUEL_EMI.ktCO2.ES.TEL.TEL.DRYING.THERM.SOLIDS</t>
  </si>
  <si>
    <t>FUEL_EMI.ktCO2.ES.TEL.TEL.DRYING.THERM.LPG</t>
  </si>
  <si>
    <t>FUEL_EMI.ktCO2.ES.TEL.TEL.DRYING.THERM.DIESEL_LIQBIO</t>
  </si>
  <si>
    <t>FUEL_EMI.ktCO2.ES.TEL.TEL.DRYING.THERM.RFO</t>
  </si>
  <si>
    <t>FUEL_EMI.ktCO2.ES.TEL.TEL.DRYING.THERM.NG_BIOGAS</t>
  </si>
  <si>
    <t>FUEL_EMI.ktCO2.ES.TEL.TEL.DRYING_STEAM.TOTAL.TOTAL</t>
  </si>
  <si>
    <t>FUEL_EMI.ktCO2.ES.TEL.TEL.DRYING_STEAM.STEAM.SOLIDS</t>
  </si>
  <si>
    <t>FUEL_EMI.ktCO2.ES.TEL.TEL.DRYING_STEAM.STEAM.RFG</t>
  </si>
  <si>
    <t>FUEL_EMI.ktCO2.ES.TEL.TEL.DRYING_STEAM.STEAM.LPG</t>
  </si>
  <si>
    <t>FUEL_EMI.ktCO2.ES.TEL.TEL.DRYING_STEAM.STEAM.DIESEL_LIQBIO</t>
  </si>
  <si>
    <t>FUEL_EMI.ktCO2.ES.TEL.TEL.DRYING_STEAM.STEAM.RFO</t>
  </si>
  <si>
    <t>FUEL_EMI.ktCO2.ES.TEL.TEL.DRYING_STEAM.STEAM.OTHER</t>
  </si>
  <si>
    <t>FUEL_EMI.ktCO2.ES.TEL.TEL.DRYING_STEAM.STEAM.NG_BIOGAS</t>
  </si>
  <si>
    <t>FUEL_EMI.ktCO2.ES.TEL.TEL.DRYING_STEAM.STEAM.DERIVED</t>
  </si>
  <si>
    <t>FUEL_EMI.ktCO2.ES.TEL.TEL.DRYING_STEAM.STEAM.BIOMASS_WASTE</t>
  </si>
  <si>
    <t>FUEL_EMI.ktCO2.ES.TEL.TEL.DRYING_STEAM.STEAM.STEAM_DISTR</t>
  </si>
  <si>
    <t>FUEL_EMI.ktCO2.ES.TEL.TEL.DRYING_ELEC.ELEC.ELEC</t>
  </si>
  <si>
    <t>FUEL_EMI.ktCO2.ES.TEL.TEL.DRYING_MICROW.MICROW.ELEC</t>
  </si>
  <si>
    <t>FUEL_EMI.ktCO2.ES.TEL.TEL.FINISHING.THERM.ELEC</t>
  </si>
  <si>
    <t>VA.Meuro2023.ES.WWP.WWP</t>
  </si>
  <si>
    <t>OUTPUT.index.ES.WWP.WWP</t>
  </si>
  <si>
    <t>CAP.index.ES.WWP.WWP</t>
  </si>
  <si>
    <t>NEWCAP.index.ES.WWP.WWP</t>
  </si>
  <si>
    <t>FEC.ktoe.ES.WWP.WWP.TOTAL.TOTAL.TOTAL</t>
  </si>
  <si>
    <t>FEC.ktoe.ES.WWP.WWP.TOTAL.TOTAL.SOLIDS</t>
  </si>
  <si>
    <t>FEC.ktoe.ES.WWP.WWP.TOTAL.TOTAL.RFG</t>
  </si>
  <si>
    <t>FEC.ktoe.ES.WWP.WWP.TOTAL.TOTAL.LPG</t>
  </si>
  <si>
    <t>FEC.ktoe.ES.WWP.WWP.TOTAL.TOTAL.DIESEL</t>
  </si>
  <si>
    <t>FEC.ktoe.ES.WWP.WWP.TOTAL.TOTAL.RFO</t>
  </si>
  <si>
    <t>FEC.ktoe.ES.WWP.WWP.TOTAL.TOTAL.OTHER</t>
  </si>
  <si>
    <t>FEC.ktoe.ES.WWP.WWP.TOTAL.TOTAL.NG</t>
  </si>
  <si>
    <t>FEC.ktoe.ES.WWP.WWP.TOTAL.TOTAL.DERIVED</t>
  </si>
  <si>
    <t>FEC.ktoe.ES.WWP.WWP.TOTAL.TOTAL.BIOMASS_WASTE</t>
  </si>
  <si>
    <t>FEC.ktoe.ES.WWP.WWP.TOTAL.TOTAL.BIOGAS</t>
  </si>
  <si>
    <t>FEC.ktoe.ES.WWP.WWP.TOTAL.TOTAL.LIQBIO</t>
  </si>
  <si>
    <t>FEC.ktoe.ES.WWP.WWP.TOTAL.TOTAL.SOLAR</t>
  </si>
  <si>
    <t>FEC.ktoe.ES.WWP.WWP.TOTAL.TOTAL.GEO</t>
  </si>
  <si>
    <t>FEC.ktoe.ES.WWP.WWP.TOTAL.TOTAL.AMBIENT</t>
  </si>
  <si>
    <t>FEC.ktoe.ES.WWP.WWP.TOTAL.TOTAL.STEAM_DISTR</t>
  </si>
  <si>
    <t>FEC.ktoe.ES.WWP.WWP.TOTAL.TOTAL.ELEC</t>
  </si>
  <si>
    <t>FEC.ktoe.ES.WWP.WWP.LIGHT.GENERIC.ELEC</t>
  </si>
  <si>
    <t>FEC.ktoe.ES.WWP.WWP.AIRCOMP.GENERIC.ELEC</t>
  </si>
  <si>
    <t>FEC.ktoe.ES.WWP.WWP.MOTOR.GENERIC.ELEC</t>
  </si>
  <si>
    <t>FEC.ktoe.ES.WWP.WWP.FANS.GENERIC.ELEC</t>
  </si>
  <si>
    <t>FEC.ktoe.ES.WWP.WWP.LOW_ENTH.TOTAL.TOTAL</t>
  </si>
  <si>
    <t>FEC.ktoe.ES.WWP.WWP.LOW_ENTH.THERM.DIESEL_LIQBIO</t>
  </si>
  <si>
    <t>FEC.ktoe.ES.WWP.WWP.LOW_ENTH.THERM.NG_BIOGAS</t>
  </si>
  <si>
    <t>FEC.ktoe.ES.WWP.WWP.LOW_ENTH.THERM.SOLAR_GEO</t>
  </si>
  <si>
    <t>FEC.ktoe.ES.WWP.WWP.LOW_ENTH.HP.AMBIENT</t>
  </si>
  <si>
    <t>FEC.ktoe.ES.WWP.WWP.LOW_ENTH.THERM.ELEC</t>
  </si>
  <si>
    <t>Wood: Specific processes with steam</t>
  </si>
  <si>
    <t>FEC.ktoe.ES.WWP.WWP.PROCESSING.TOTAL.TOTAL</t>
  </si>
  <si>
    <t>FEC.ktoe.ES.WWP.WWP.PROCESSING.STEAM.SOLIDS</t>
  </si>
  <si>
    <t>FEC.ktoe.ES.WWP.WWP.PROCESSING.STEAM.RFG</t>
  </si>
  <si>
    <t>FEC.ktoe.ES.WWP.WWP.PROCESSING.STEAM.LPG</t>
  </si>
  <si>
    <t>FEC.ktoe.ES.WWP.WWP.PROCESSING.STEAM.DIESEL_LIQBIO</t>
  </si>
  <si>
    <t>FEC.ktoe.ES.WWP.WWP.PROCESSING.STEAM.RFO</t>
  </si>
  <si>
    <t>FEC.ktoe.ES.WWP.WWP.PROCESSING.STEAM.OTHER</t>
  </si>
  <si>
    <t>FEC.ktoe.ES.WWP.WWP.PROCESSING.STEAM.NG_BIOGAS</t>
  </si>
  <si>
    <t>FEC.ktoe.ES.WWP.WWP.PROCESSING.STEAM.DERIVED</t>
  </si>
  <si>
    <t>FEC.ktoe.ES.WWP.WWP.PROCESSING.STEAM.BIOMASS_WASTE</t>
  </si>
  <si>
    <t>FEC.ktoe.ES.WWP.WWP.PROCESSING.STEAM.STEAM_DISTR</t>
  </si>
  <si>
    <t>Wood: Electric mechanical processes</t>
  </si>
  <si>
    <t>FEC.ktoe.ES.WWP.WWP.GENERIC.MECH.ELEC</t>
  </si>
  <si>
    <t>Wood: Drying</t>
  </si>
  <si>
    <t>Wood: Thermal drying</t>
  </si>
  <si>
    <t>FEC.ktoe.ES.WWP.WWP.DRYING.TOTAL.TOTAL</t>
  </si>
  <si>
    <t>FEC.ktoe.ES.WWP.WWP.DRYING.THERM.SOLIDS</t>
  </si>
  <si>
    <t>FEC.ktoe.ES.WWP.WWP.DRYING.THERM.LPG</t>
  </si>
  <si>
    <t>FEC.ktoe.ES.WWP.WWP.DRYING.THERM.DIESEL_LIQBIO</t>
  </si>
  <si>
    <t>FEC.ktoe.ES.WWP.WWP.DRYING.THERM.RFO</t>
  </si>
  <si>
    <t>FEC.ktoe.ES.WWP.WWP.DRYING.THERM.NG_BIOGAS</t>
  </si>
  <si>
    <t>Wood: Steam drying</t>
  </si>
  <si>
    <t>FEC.ktoe.ES.WWP.WWP.DRYING_STEAM.TOTAL.TOTAL</t>
  </si>
  <si>
    <t>FEC.ktoe.ES.WWP.WWP.DRYING_STEAM.STEAM.SOLIDS</t>
  </si>
  <si>
    <t>FEC.ktoe.ES.WWP.WWP.DRYING_STEAM.STEAM.RFG</t>
  </si>
  <si>
    <t>FEC.ktoe.ES.WWP.WWP.DRYING_STEAM.STEAM.LPG</t>
  </si>
  <si>
    <t>FEC.ktoe.ES.WWP.WWP.DRYING_STEAM.STEAM.DIESEL_LIQBIO</t>
  </si>
  <si>
    <t>FEC.ktoe.ES.WWP.WWP.DRYING_STEAM.STEAM.RFO</t>
  </si>
  <si>
    <t>FEC.ktoe.ES.WWP.WWP.DRYING_STEAM.STEAM.OTHER</t>
  </si>
  <si>
    <t>FEC.ktoe.ES.WWP.WWP.DRYING_STEAM.STEAM.NG_BIOGAS</t>
  </si>
  <si>
    <t>FEC.ktoe.ES.WWP.WWP.DRYING_STEAM.STEAM.DERIVED</t>
  </si>
  <si>
    <t>FEC.ktoe.ES.WWP.WWP.DRYING_STEAM.STEAM.BIOMASS_WASTE</t>
  </si>
  <si>
    <t>FEC.ktoe.ES.WWP.WWP.DRYING_STEAM.STEAM.STEAM_DISTR</t>
  </si>
  <si>
    <t>Wood: Electric drying</t>
  </si>
  <si>
    <t>FEC.ktoe.ES.WWP.WWP.DRYING_ELEC.ELEC.ELEC</t>
  </si>
  <si>
    <t>Wood: Microwave drying</t>
  </si>
  <si>
    <t>FEC.ktoe.ES.WWP.WWP.DRYING_MICROW.MICROW.ELEC</t>
  </si>
  <si>
    <t>Wood: Finishing Electric</t>
  </si>
  <si>
    <t>FEC.ktoe.ES.WWP.WWP.FINISHING.ELEC.ELEC</t>
  </si>
  <si>
    <t>UED.ktoe.ES.WWP.WWP.TOTAL.TOTAL.TOTAL</t>
  </si>
  <si>
    <t>UED.ktoe.ES.WWP.WWP.LIGHT.GENERIC.ELEC</t>
  </si>
  <si>
    <t>UED.ktoe.ES.WWP.WWP.AIRCOMP.GENERIC.ELEC</t>
  </si>
  <si>
    <t>UED.ktoe.ES.WWP.WWP.MOTOR.GENERIC.ELEC</t>
  </si>
  <si>
    <t>UED.ktoe.ES.WWP.WWP.FANS.GENERIC.ELEC</t>
  </si>
  <si>
    <t>UED.ktoe.ES.WWP.WWP.LOW_ENTH.TOTAL.TOTAL</t>
  </si>
  <si>
    <t>UED.ktoe.ES.WWP.WWP.LOW_ENTH.THERM.DIESEL_LIQBIO</t>
  </si>
  <si>
    <t>UED.ktoe.ES.WWP.WWP.LOW_ENTH.THERM.NG_BIOGAS</t>
  </si>
  <si>
    <t>UED.ktoe.ES.WWP.WWP.LOW_ENTH.THERM.SOLAR_GEO</t>
  </si>
  <si>
    <t>UED.ktoe.ES.WWP.WWP.LOW_ENTH.HP.AMBIENT</t>
  </si>
  <si>
    <t>UED.ktoe.ES.WWP.WWP.LOW_ENTH.THERM.ELEC</t>
  </si>
  <si>
    <t>UED.ktoe.ES.WWP.WWP.PROCESSING.TOTAL.TOTAL</t>
  </si>
  <si>
    <t>UED.ktoe.ES.WWP.WWP.PROCESSING.STEAM.SOLIDS</t>
  </si>
  <si>
    <t>UED.ktoe.ES.WWP.WWP.PROCESSING.STEAM.RFG</t>
  </si>
  <si>
    <t>UED.ktoe.ES.WWP.WWP.PROCESSING.STEAM.LPG</t>
  </si>
  <si>
    <t>UED.ktoe.ES.WWP.WWP.PROCESSING.STEAM.DIESEL_LIQBIO</t>
  </si>
  <si>
    <t>UED.ktoe.ES.WWP.WWP.PROCESSING.STEAM.RFO</t>
  </si>
  <si>
    <t>UED.ktoe.ES.WWP.WWP.PROCESSING.STEAM.OTHER</t>
  </si>
  <si>
    <t>UED.ktoe.ES.WWP.WWP.PROCESSING.STEAM.NG_BIOGAS</t>
  </si>
  <si>
    <t>UED.ktoe.ES.WWP.WWP.PROCESSING.STEAM.DERIVED</t>
  </si>
  <si>
    <t>UED.ktoe.ES.WWP.WWP.PROCESSING.STEAM.BIOMASS_WASTE</t>
  </si>
  <si>
    <t>UED.ktoe.ES.WWP.WWP.PROCESSING.STEAM.STEAM_DISTR</t>
  </si>
  <si>
    <t>UED.ktoe.ES.WWP.WWP.GENERIC.MECH.ELEC</t>
  </si>
  <si>
    <t>UED.ktoe.ES.WWP.WWP.DRYING.TOTAL.TOTAL</t>
  </si>
  <si>
    <t>UED.ktoe.ES.WWP.WWP.DRYING.THERM.SOLIDS</t>
  </si>
  <si>
    <t>UED.ktoe.ES.WWP.WWP.DRYING.THERM.LPG</t>
  </si>
  <si>
    <t>UED.ktoe.ES.WWP.WWP.DRYING.THERM.DIESEL_LIQBIO</t>
  </si>
  <si>
    <t>UED.ktoe.ES.WWP.WWP.DRYING.THERM.RFO</t>
  </si>
  <si>
    <t>UED.ktoe.ES.WWP.WWP.DRYING.THERM.NG_BIOGAS</t>
  </si>
  <si>
    <t>UED.ktoe.ES.WWP.WWP.DRYING_STEAM.TOTAL.TOTAL</t>
  </si>
  <si>
    <t>UED.ktoe.ES.WWP.WWP.DRYING_STEAM.STEAM.SOLIDS</t>
  </si>
  <si>
    <t>UED.ktoe.ES.WWP.WWP.DRYING_STEAM.STEAM.RFG</t>
  </si>
  <si>
    <t>UED.ktoe.ES.WWP.WWP.DRYING_STEAM.STEAM.LPG</t>
  </si>
  <si>
    <t>UED.ktoe.ES.WWP.WWP.DRYING_STEAM.STEAM.DIESEL_LIQBIO</t>
  </si>
  <si>
    <t>UED.ktoe.ES.WWP.WWP.DRYING_STEAM.STEAM.RFO</t>
  </si>
  <si>
    <t>UED.ktoe.ES.WWP.WWP.DRYING_STEAM.STEAM.OTHER</t>
  </si>
  <si>
    <t>UED.ktoe.ES.WWP.WWP.DRYING_STEAM.STEAM.NG_BIOGAS</t>
  </si>
  <si>
    <t>UED.ktoe.ES.WWP.WWP.DRYING_STEAM.STEAM.DERIVED</t>
  </si>
  <si>
    <t>UED.ktoe.ES.WWP.WWP.DRYING_STEAM.STEAM.BIOMASS_WASTE</t>
  </si>
  <si>
    <t>UED.ktoe.ES.WWP.WWP.DRYING_STEAM.STEAM.STEAM_DISTR</t>
  </si>
  <si>
    <t>UED.ktoe.ES.WWP.WWP.DRYING_ELEC.ELEC.ELEC</t>
  </si>
  <si>
    <t>UED.ktoe.ES.WWP.WWP.DRYING_MICROW.MICROW.ELEC</t>
  </si>
  <si>
    <t>UED.ktoe.ES.WWP.WWP.FINISHING.ELEC.ELEC</t>
  </si>
  <si>
    <t>FUEL_EMI.ktCO2.ES.WWP.WWP.TOTAL.TOTAL.TOTAL</t>
  </si>
  <si>
    <t>FUEL_EMI.ktCO2.ES.WWP.WWP.LIGHT.GENERIC.ELEC</t>
  </si>
  <si>
    <t>FUEL_EMI.ktCO2.ES.WWP.WWP.AIRCOMP.GENERIC.ELEC</t>
  </si>
  <si>
    <t>FUEL_EMI.ktCO2.ES.WWP.WWP.MOTOR.GENERIC.ELEC</t>
  </si>
  <si>
    <t>FUEL_EMI.ktCO2.ES.WWP.WWP.FANS.GENERIC.ELEC</t>
  </si>
  <si>
    <t>FUEL_EMI.ktCO2.ES.WWP.WWP.LOW_ENTH.TOTAL.TOTAL</t>
  </si>
  <si>
    <t>FUEL_EMI.ktCO2.ES.WWP.WWP.LOW_ENTH.THERM.DIESEL_LIQBIO</t>
  </si>
  <si>
    <t>FUEL_EMI.ktCO2.ES.WWP.WWP.LOW_ENTH.THERM.NG_BIOGAS</t>
  </si>
  <si>
    <t>FUEL_EMI.ktCO2.ES.WWP.WWP.LOW_ENTH.THERM.SOLAR_GEO</t>
  </si>
  <si>
    <t>FUEL_EMI.ktCO2.ES.WWP.WWP.LOW_ENTH.HP.AMBIENT</t>
  </si>
  <si>
    <t>FUEL_EMI.ktCO2.ES.WWP.WWP.LOW_ENTH.THERM.ELEC</t>
  </si>
  <si>
    <t>FUEL_EMI.ktCO2.ES.WWP.WWP.PROCESSING.TOTAL.TOTAL</t>
  </si>
  <si>
    <t>FUEL_EMI.ktCO2.ES.WWP.WWP.PROCESSING.STEAM.SOLIDS</t>
  </si>
  <si>
    <t>FUEL_EMI.ktCO2.ES.WWP.WWP.PROCESSING.STEAM.RFG</t>
  </si>
  <si>
    <t>FUEL_EMI.ktCO2.ES.WWP.WWP.PROCESSING.STEAM.LPG</t>
  </si>
  <si>
    <t>FUEL_EMI.ktCO2.ES.WWP.WWP.PROCESSING.STEAM.DIESEL_LIQBIO</t>
  </si>
  <si>
    <t>FUEL_EMI.ktCO2.ES.WWP.WWP.PROCESSING.STEAM.RFO</t>
  </si>
  <si>
    <t>FUEL_EMI.ktCO2.ES.WWP.WWP.PROCESSING.STEAM.OTHER</t>
  </si>
  <si>
    <t>FUEL_EMI.ktCO2.ES.WWP.WWP.PROCESSING.STEAM.NG_BIOGAS</t>
  </si>
  <si>
    <t>FUEL_EMI.ktCO2.ES.WWP.WWP.PROCESSING.STEAM.DERIVED</t>
  </si>
  <si>
    <t>FUEL_EMI.ktCO2.ES.WWP.WWP.PROCESSING.STEAM.BIOMASS_WASTE</t>
  </si>
  <si>
    <t>FUEL_EMI.ktCO2.ES.WWP.WWP.PROCESSING.STEAM.STEAM_DISTR</t>
  </si>
  <si>
    <t>FUEL_EMI.ktCO2.ES.WWP.WWP.GENERIC.MECH.ELEC</t>
  </si>
  <si>
    <t>FUEL_EMI.ktCO2.ES.WWP.WWP.DRYING.TOTAL.TOTAL</t>
  </si>
  <si>
    <t>FUEL_EMI.ktCO2.ES.WWP.WWP.DRYING.THERM.SOLIDS</t>
  </si>
  <si>
    <t>FUEL_EMI.ktCO2.ES.WWP.WWP.DRYING.THERM.LPG</t>
  </si>
  <si>
    <t>FUEL_EMI.ktCO2.ES.WWP.WWP.DRYING.THERM.DIESEL_LIQBIO</t>
  </si>
  <si>
    <t>FUEL_EMI.ktCO2.ES.WWP.WWP.DRYING.THERM.RFO</t>
  </si>
  <si>
    <t>FUEL_EMI.ktCO2.ES.WWP.WWP.DRYING.THERM.NG_BIOGAS</t>
  </si>
  <si>
    <t>FUEL_EMI.ktCO2.ES.WWP.WWP.DRYING_STEAM.TOTAL.TOTAL</t>
  </si>
  <si>
    <t>FUEL_EMI.ktCO2.ES.WWP.WWP.DRYING_STEAM.STEAM.SOLIDS</t>
  </si>
  <si>
    <t>FUEL_EMI.ktCO2.ES.WWP.WWP.DRYING_STEAM.STEAM.RFG</t>
  </si>
  <si>
    <t>FUEL_EMI.ktCO2.ES.WWP.WWP.DRYING_STEAM.STEAM.LPG</t>
  </si>
  <si>
    <t>FUEL_EMI.ktCO2.ES.WWP.WWP.DRYING_STEAM.STEAM.DIESEL_LIQBIO</t>
  </si>
  <si>
    <t>FUEL_EMI.ktCO2.ES.WWP.WWP.DRYING_STEAM.STEAM.RFO</t>
  </si>
  <si>
    <t>FUEL_EMI.ktCO2.ES.WWP.WWP.DRYING_STEAM.STEAM.OTHER</t>
  </si>
  <si>
    <t>FUEL_EMI.ktCO2.ES.WWP.WWP.DRYING_STEAM.STEAM.NG_BIOGAS</t>
  </si>
  <si>
    <t>FUEL_EMI.ktCO2.ES.WWP.WWP.DRYING_STEAM.STEAM.DERIVED</t>
  </si>
  <si>
    <t>FUEL_EMI.ktCO2.ES.WWP.WWP.DRYING_STEAM.STEAM.BIOMASS_WASTE</t>
  </si>
  <si>
    <t>FUEL_EMI.ktCO2.ES.WWP.WWP.DRYING_STEAM.STEAM.STEAM_DISTR</t>
  </si>
  <si>
    <t>FUEL_EMI.ktCO2.ES.WWP.WWP.DRYING_ELEC.ELEC.ELEC</t>
  </si>
  <si>
    <t>FUEL_EMI.ktCO2.ES.WWP.WWP.DRYING_MICROW.MICROW.ELEC</t>
  </si>
  <si>
    <t>FUEL_EMI.ktCO2.ES.WWP.WWP.FINISHING.ELEC.ELEC</t>
  </si>
  <si>
    <t>VA.Meuro2023.ES.OIS.OIS</t>
  </si>
  <si>
    <t>OUTPUT.index.ES.OIS.OIS</t>
  </si>
  <si>
    <t>CAP.index.ES.OIS.OIS</t>
  </si>
  <si>
    <t>NEWCAP.index.ES.OIS.OIS</t>
  </si>
  <si>
    <t>Energy consumption (ktoe)*</t>
  </si>
  <si>
    <t>FEC.ktoe.ES.OIS.OIS.TOTAL.TOTAL.TOTAL</t>
  </si>
  <si>
    <t>FEC.ktoe.ES.OIS.OIS.TOTAL.TOTAL.SOLIDS</t>
  </si>
  <si>
    <t>FEC.ktoe.ES.OIS.OIS.TOTAL.TOTAL.RFG</t>
  </si>
  <si>
    <t>FEC.ktoe.ES.OIS.OIS.TOTAL.TOTAL.LPG</t>
  </si>
  <si>
    <t>FEC.ktoe.ES.OIS.OIS.TOTAL.TOTAL.DIESEL</t>
  </si>
  <si>
    <t>FEC.ktoe.ES.OIS.OIS.TOTAL.TOTAL.RFO</t>
  </si>
  <si>
    <t>FEC.ktoe.ES.OIS.OIS.TOTAL.TOTAL.OTHER</t>
  </si>
  <si>
    <t>FEC.ktoe.ES.OIS.OIS.TOTAL.TOTAL.NG</t>
  </si>
  <si>
    <t>FEC.ktoe.ES.OIS.OIS.TOTAL.TOTAL.DERIVED</t>
  </si>
  <si>
    <t>FEC.ktoe.ES.OIS.OIS.TOTAL.TOTAL.BIOMASS_WASTE</t>
  </si>
  <si>
    <t>FEC.ktoe.ES.OIS.OIS.TOTAL.TOTAL.BIOGAS</t>
  </si>
  <si>
    <t>FEC.ktoe.ES.OIS.OIS.TOTAL.TOTAL.LIQBIO</t>
  </si>
  <si>
    <t>FEC.ktoe.ES.OIS.OIS.TOTAL.TOTAL.SOLAR</t>
  </si>
  <si>
    <t>FEC.ktoe.ES.OIS.OIS.TOTAL.TOTAL.GEO</t>
  </si>
  <si>
    <t>FEC.ktoe.ES.OIS.OIS.TOTAL.TOTAL.AMBIENT</t>
  </si>
  <si>
    <t>FEC.ktoe.ES.OIS.OIS.TOTAL.TOTAL.STEAM_DISTR</t>
  </si>
  <si>
    <t>FEC.ktoe.ES.OIS.OIS.TOTAL.TOTAL.ELEC</t>
  </si>
  <si>
    <t>*Energy consumption includes consumption in Mining and Quarrying and Construction sectors</t>
  </si>
  <si>
    <t>FEC.ktoe.ES.OIS.OIS.LIGHT.GENERIC.ELEC</t>
  </si>
  <si>
    <t>FEC.ktoe.ES.OIS.OIS.AIRCOMP.GENERIC.ELEC</t>
  </si>
  <si>
    <t>FEC.ktoe.ES.OIS.OIS.MOTOR.GENERIC.ELEC</t>
  </si>
  <si>
    <t>FEC.ktoe.ES.OIS.OIS.FANS.GENERIC.ELEC</t>
  </si>
  <si>
    <t>FEC.ktoe.ES.OIS.OIS.LOW_ENTH.TOTAL.TOTAL</t>
  </si>
  <si>
    <t>FEC.ktoe.ES.OIS.OIS.LOW_ENTH.THERM.DIESEL_LIQBIO</t>
  </si>
  <si>
    <t>FEC.ktoe.ES.OIS.OIS.LOW_ENTH.THERM.NG_BIOGAS</t>
  </si>
  <si>
    <t>FEC.ktoe.ES.OIS.OIS.LOW_ENTH.THERM.SOLAR_GEO</t>
  </si>
  <si>
    <t>FEC.ktoe.ES.OIS.OIS.LOW_ENTH.HP.AMBIENT</t>
  </si>
  <si>
    <t>FEC.ktoe.ES.OIS.OIS.LOW_ENTH.THERM.ELEC</t>
  </si>
  <si>
    <t>Other Industrial sectors: Steam processing</t>
  </si>
  <si>
    <t>FEC.ktoe.ES.OIS.OIS.PROCESSING.TOTAL.TOTAL</t>
  </si>
  <si>
    <t>FEC.ktoe.ES.OIS.OIS.PROCESSING.STEAM.SOLIDS</t>
  </si>
  <si>
    <t>FEC.ktoe.ES.OIS.OIS.PROCESSING.STEAM.RFG</t>
  </si>
  <si>
    <t>FEC.ktoe.ES.OIS.OIS.PROCESSING.STEAM.LPG</t>
  </si>
  <si>
    <t>FEC.ktoe.ES.OIS.OIS.PROCESSING.STEAM.DIESEL_LIQBIO</t>
  </si>
  <si>
    <t>FEC.ktoe.ES.OIS.OIS.PROCESSING.STEAM.RFO</t>
  </si>
  <si>
    <t>FEC.ktoe.ES.OIS.OIS.PROCESSING.STEAM.OTHER</t>
  </si>
  <si>
    <t>FEC.ktoe.ES.OIS.OIS.PROCESSING.STEAM.NG_BIOGAS</t>
  </si>
  <si>
    <t>FEC.ktoe.ES.OIS.OIS.PROCESSING.STEAM.DERIVED</t>
  </si>
  <si>
    <t>FEC.ktoe.ES.OIS.OIS.PROCESSING.STEAM.BIOMASS_WASTE</t>
  </si>
  <si>
    <t>FEC.ktoe.ES.OIS.OIS.PROCESSING.STEAM.STEAM_DISTR</t>
  </si>
  <si>
    <t>Other Industrial sectors: Process heating</t>
  </si>
  <si>
    <t>Other Industrial sectors: Thermal processing</t>
  </si>
  <si>
    <t>FEC.ktoe.ES.OIS.OIS.PROC_HEAT.TOTAL.TOTAL</t>
  </si>
  <si>
    <t>FEC.ktoe.ES.OIS.OIS.PROC_HEAT.THERM.SOLIDS</t>
  </si>
  <si>
    <t>FEC.ktoe.ES.OIS.OIS.PROC_HEAT.THERM.LPG</t>
  </si>
  <si>
    <t>FEC.ktoe.ES.OIS.OIS.PROC_HEAT.THERM.DIESEL_LIQBIO</t>
  </si>
  <si>
    <t>FEC.ktoe.ES.OIS.OIS.PROC_HEAT.THERM.RFO</t>
  </si>
  <si>
    <t>FEC.ktoe.ES.OIS.OIS.PROC_HEAT.THERM.NG_BIOGAS</t>
  </si>
  <si>
    <t>Other Industrial sectors: Electric processing</t>
  </si>
  <si>
    <t>FEC.ktoe.ES.OIS.OIS.PROC_HEAT_ELEC.ELEC.ELEC</t>
  </si>
  <si>
    <t>Other Industrial sectors: Drying</t>
  </si>
  <si>
    <t>Other Industries: Thermal drying</t>
  </si>
  <si>
    <t>FEC.ktoe.ES.OIS.OIS.DRYING.TOTAL.TOTAL</t>
  </si>
  <si>
    <t>FEC.ktoe.ES.OIS.OIS.DRYING.THERM.SOLIDS</t>
  </si>
  <si>
    <t>FEC.ktoe.ES.OIS.OIS.DRYING.THERM.LPG</t>
  </si>
  <si>
    <t>FEC.ktoe.ES.OIS.OIS.DRYING.THERM.DIESEL_LIQBIO</t>
  </si>
  <si>
    <t>FEC.ktoe.ES.OIS.OIS.DRYING.THERM.RFO</t>
  </si>
  <si>
    <t>FEC.ktoe.ES.OIS.OIS.DRYING.THERM.NG_BIOGAS</t>
  </si>
  <si>
    <t>Other Industries: Steam drying</t>
  </si>
  <si>
    <t>FEC.ktoe.ES.OIS.OIS.DRYING_STEAM.TOTAL.TOTAL</t>
  </si>
  <si>
    <t>FEC.ktoe.ES.OIS.OIS.DRYING_STEAM.STEAM.SOLIDS</t>
  </si>
  <si>
    <t>FEC.ktoe.ES.OIS.OIS.DRYING_STEAM.STEAM.RFG</t>
  </si>
  <si>
    <t>FEC.ktoe.ES.OIS.OIS.DRYING_STEAM.STEAM.LPG</t>
  </si>
  <si>
    <t>FEC.ktoe.ES.OIS.OIS.DRYING_STEAM.STEAM.DIESEL_LIQBIO</t>
  </si>
  <si>
    <t>FEC.ktoe.ES.OIS.OIS.DRYING_STEAM.STEAM.RFO</t>
  </si>
  <si>
    <t>FEC.ktoe.ES.OIS.OIS.DRYING_STEAM.STEAM.OTHER</t>
  </si>
  <si>
    <t>FEC.ktoe.ES.OIS.OIS.DRYING_STEAM.STEAM.NG_BIOGAS</t>
  </si>
  <si>
    <t>FEC.ktoe.ES.OIS.OIS.DRYING_STEAM.STEAM.DERIVED</t>
  </si>
  <si>
    <t>FEC.ktoe.ES.OIS.OIS.DRYING_STEAM.STEAM.BIOMASS_WASTE</t>
  </si>
  <si>
    <t>FEC.ktoe.ES.OIS.OIS.DRYING_STEAM.STEAM.STEAM_DISTR</t>
  </si>
  <si>
    <t>Other Industries: Electric drying</t>
  </si>
  <si>
    <t>FEC.ktoe.ES.OIS.OIS.DRYING_ELEC.ELEC.ELEC</t>
  </si>
  <si>
    <t>Other Industrial sectors: Process Cooling</t>
  </si>
  <si>
    <t>Other Industries: Thermal cooling</t>
  </si>
  <si>
    <t>FEC.ktoe.ES.OIS.OIS.PROC_COOL_THERM.THERM.NG_BIOGAS</t>
  </si>
  <si>
    <t>Other Industries: Steam cooling</t>
  </si>
  <si>
    <t>FEC.ktoe.ES.OIS.OIS.PROC_COOL_STEAM.TOTAL.TOTAL</t>
  </si>
  <si>
    <t>FEC.ktoe.ES.OIS.OIS.PROC_COOL_STEAM.STEAM.SOLIDS</t>
  </si>
  <si>
    <t>FEC.ktoe.ES.OIS.OIS.PROC_COOL_STEAM.STEAM.RFG</t>
  </si>
  <si>
    <t>FEC.ktoe.ES.OIS.OIS.PROC_COOL_STEAM.STEAM.LPG</t>
  </si>
  <si>
    <t>FEC.ktoe.ES.OIS.OIS.PROC_COOL_STEAM.STEAM.DIESEL_LIQBIO</t>
  </si>
  <si>
    <t>FEC.ktoe.ES.OIS.OIS.PROC_COOL_STEAM.STEAM.RFO</t>
  </si>
  <si>
    <t>FEC.ktoe.ES.OIS.OIS.PROC_COOL_STEAM.STEAM.OTHER</t>
  </si>
  <si>
    <t>FEC.ktoe.ES.OIS.OIS.PROC_COOL_STEAM.STEAM.NG_BIOGAS</t>
  </si>
  <si>
    <t>FEC.ktoe.ES.OIS.OIS.PROC_COOL_STEAM.STEAM.DERIVED</t>
  </si>
  <si>
    <t>FEC.ktoe.ES.OIS.OIS.PROC_COOL_STEAM.STEAM.BIOMASS_WASTE</t>
  </si>
  <si>
    <t>FEC.ktoe.ES.OIS.OIS.PROC_COOL_STEAM.STEAM.STEAM_DISTR</t>
  </si>
  <si>
    <t>Other Industries: Electric cooling</t>
  </si>
  <si>
    <t>FEC.ktoe.ES.OIS.OIS.PROC_COOL_ELEC.ELEC.ELEC</t>
  </si>
  <si>
    <t>Other Industrial sectors: Diesel motors (incl. biofuels)</t>
  </si>
  <si>
    <t>FEC.ktoe.ES.OIS.OIS.MOTOR.MECH.DIESEL_LIQBIO</t>
  </si>
  <si>
    <t>Other Industrial sectors: Electric machinery</t>
  </si>
  <si>
    <t>FEC.ktoe.ES.OIS.OIS.GENERIC.MECH.ELEC</t>
  </si>
  <si>
    <t>Other Industrial sectors: Diesel motors</t>
  </si>
  <si>
    <t>UED.ktoe.ES.OIS.OIS.TOTAL.TOTAL.TOTAL</t>
  </si>
  <si>
    <t>UED.ktoe.ES.OIS.OIS.LIGHT.GENERIC.ELEC</t>
  </si>
  <si>
    <t>UED.ktoe.ES.OIS.OIS.AIRCOMP.GENERIC.ELEC</t>
  </si>
  <si>
    <t>UED.ktoe.ES.OIS.OIS.MOTOR.GENERIC.ELEC</t>
  </si>
  <si>
    <t>UED.ktoe.ES.OIS.OIS.FANS.GENERIC.ELEC</t>
  </si>
  <si>
    <t>UED.ktoe.ES.OIS.OIS.LOW_ENTH.TOTAL.TOTAL</t>
  </si>
  <si>
    <t>UED.ktoe.ES.OIS.OIS.LOW_ENTH.THERM.DIESEL_LIQBIO</t>
  </si>
  <si>
    <t>UED.ktoe.ES.OIS.OIS.LOW_ENTH.THERM.NG_BIOGAS</t>
  </si>
  <si>
    <t>UED.ktoe.ES.OIS.OIS.LOW_ENTH.THERM.SOLAR_GEO</t>
  </si>
  <si>
    <t>UED.ktoe.ES.OIS.OIS.LOW_ENTH.HP.AMBIENT</t>
  </si>
  <si>
    <t>UED.ktoe.ES.OIS.OIS.LOW_ENTH.THERM.ELEC</t>
  </si>
  <si>
    <t>UED.ktoe.ES.OIS.OIS.PROCESSING.TOTAL.TOTAL</t>
  </si>
  <si>
    <t>UED.ktoe.ES.OIS.OIS.PROCESSING.STEAM.SOLIDS</t>
  </si>
  <si>
    <t>UED.ktoe.ES.OIS.OIS.PROCESSING.STEAM.RFG</t>
  </si>
  <si>
    <t>UED.ktoe.ES.OIS.OIS.PROCESSING.STEAM.LPG</t>
  </si>
  <si>
    <t>UED.ktoe.ES.OIS.OIS.PROCESSING.STEAM.DIESEL_LIQBIO</t>
  </si>
  <si>
    <t>UED.ktoe.ES.OIS.OIS.PROCESSING.STEAM.RFO</t>
  </si>
  <si>
    <t>UED.ktoe.ES.OIS.OIS.PROCESSING.STEAM.OTHER</t>
  </si>
  <si>
    <t>UED.ktoe.ES.OIS.OIS.PROCESSING.STEAM.NG_BIOGAS</t>
  </si>
  <si>
    <t>UED.ktoe.ES.OIS.OIS.PROCESSING.STEAM.DERIVED</t>
  </si>
  <si>
    <t>UED.ktoe.ES.OIS.OIS.PROCESSING.STEAM.BIOMASS_WASTE</t>
  </si>
  <si>
    <t>UED.ktoe.ES.OIS.OIS.PROCESSING.STEAM.STEAM_DISTR</t>
  </si>
  <si>
    <t>UED.ktoe.ES.OIS.OIS.PROC_HEAT.TOTAL.TOTAL</t>
  </si>
  <si>
    <t>UED.ktoe.ES.OIS.OIS.PROC_HEAT.THERM.SOLIDS</t>
  </si>
  <si>
    <t>UED.ktoe.ES.OIS.OIS.PROC_HEAT.THERM.LPG</t>
  </si>
  <si>
    <t>UED.ktoe.ES.OIS.OIS.PROC_HEAT.THERM.DIESEL_LIQBIO</t>
  </si>
  <si>
    <t>UED.ktoe.ES.OIS.OIS.PROC_HEAT.THERM.RFO</t>
  </si>
  <si>
    <t>UED.ktoe.ES.OIS.OIS.PROC_HEAT.THERM.NG_BIOGAS</t>
  </si>
  <si>
    <t>UED.ktoe.ES.OIS.OIS.PROC_HEAT_ELEC.ELEC.ELEC</t>
  </si>
  <si>
    <t>UED.ktoe.ES.OIS.OIS.DRYING.TOTAL.TOTAL</t>
  </si>
  <si>
    <t>UED.ktoe.ES.OIS.OIS.DRYING.THERM.SOLIDS</t>
  </si>
  <si>
    <t>UED.ktoe.ES.OIS.OIS.DRYING.THERM.LPG</t>
  </si>
  <si>
    <t>UED.ktoe.ES.OIS.OIS.DRYING.THERM.DIESEL_LIQBIO</t>
  </si>
  <si>
    <t>UED.ktoe.ES.OIS.OIS.DRYING.THERM.RFO</t>
  </si>
  <si>
    <t>UED.ktoe.ES.OIS.OIS.DRYING.THERM.NG_BIOGAS</t>
  </si>
  <si>
    <t>UED.ktoe.ES.OIS.OIS.DRYING_STEAM.TOTAL.TOTAL</t>
  </si>
  <si>
    <t>UED.ktoe.ES.OIS.OIS.DRYING_STEAM.STEAM.SOLIDS</t>
  </si>
  <si>
    <t>UED.ktoe.ES.OIS.OIS.DRYING_STEAM.STEAM.RFG</t>
  </si>
  <si>
    <t>UED.ktoe.ES.OIS.OIS.DRYING_STEAM.STEAM.LPG</t>
  </si>
  <si>
    <t>UED.ktoe.ES.OIS.OIS.DRYING_STEAM.STEAM.DIESEL_LIQBIO</t>
  </si>
  <si>
    <t>UED.ktoe.ES.OIS.OIS.DRYING_STEAM.STEAM.RFO</t>
  </si>
  <si>
    <t>UED.ktoe.ES.OIS.OIS.DRYING_STEAM.STEAM.OTHER</t>
  </si>
  <si>
    <t>UED.ktoe.ES.OIS.OIS.DRYING_STEAM.STEAM.NG_BIOGAS</t>
  </si>
  <si>
    <t>UED.ktoe.ES.OIS.OIS.DRYING_STEAM.STEAM.DERIVED</t>
  </si>
  <si>
    <t>UED.ktoe.ES.OIS.OIS.DRYING_STEAM.STEAM.BIOMASS_WASTE</t>
  </si>
  <si>
    <t>UED.ktoe.ES.OIS.OIS.DRYING_STEAM.STEAM.STEAM_DISTR</t>
  </si>
  <si>
    <t>UED.ktoe.ES.OIS.OIS.DRYING_ELEC.ELEC.ELEC</t>
  </si>
  <si>
    <t>UED.ktoe.ES.OIS.OIS.PROC_COOL_THERM.THERM.NG_BIOGAS</t>
  </si>
  <si>
    <t>UED.ktoe.ES.OIS.OIS.PROC_COOL_STEAM.TOTAL.TOTAL</t>
  </si>
  <si>
    <t>UED.ktoe.ES.OIS.OIS.PROC_COOL_STEAM.STEAM.SOLIDS</t>
  </si>
  <si>
    <t>UED.ktoe.ES.OIS.OIS.PROC_COOL_STEAM.STEAM.RFG</t>
  </si>
  <si>
    <t>UED.ktoe.ES.OIS.OIS.PROC_COOL_STEAM.STEAM.LPG</t>
  </si>
  <si>
    <t>UED.ktoe.ES.OIS.OIS.PROC_COOL_STEAM.STEAM.DIESEL_LIQBIO</t>
  </si>
  <si>
    <t>UED.ktoe.ES.OIS.OIS.PROC_COOL_STEAM.STEAM.RFO</t>
  </si>
  <si>
    <t>UED.ktoe.ES.OIS.OIS.PROC_COOL_STEAM.STEAM.OTHER</t>
  </si>
  <si>
    <t>UED.ktoe.ES.OIS.OIS.PROC_COOL_STEAM.STEAM.NG_BIOGAS</t>
  </si>
  <si>
    <t>UED.ktoe.ES.OIS.OIS.PROC_COOL_STEAM.STEAM.DERIVED</t>
  </si>
  <si>
    <t>UED.ktoe.ES.OIS.OIS.PROC_COOL_STEAM.STEAM.BIOMASS_WASTE</t>
  </si>
  <si>
    <t>UED.ktoe.ES.OIS.OIS.PROC_COOL_STEAM.STEAM.STEAM_DISTR</t>
  </si>
  <si>
    <t>UED.ktoe.ES.OIS.OIS.PROC_COOL_ELEC.ELEC.ELEC</t>
  </si>
  <si>
    <t>UED.ktoe.ES.OIS.OIS.MOTOR.MECH.DIESEL_LIQBIO</t>
  </si>
  <si>
    <t>UED.ktoe.ES.OIS.OIS.GENERIC.MECH.ELEC</t>
  </si>
  <si>
    <t>FUEL_EMI.ktCO2.ES.OIS.OIS.TOTAL.TOTAL.TOTAL</t>
  </si>
  <si>
    <t>FUEL_EMI.ktCO2.ES.OIS.OIS.LIGHT.GENERIC.ELEC</t>
  </si>
  <si>
    <t>FUEL_EMI.ktCO2.ES.OIS.OIS.AIRCOMP.GENERIC.ELEC</t>
  </si>
  <si>
    <t>FUEL_EMI.ktCO2.ES.OIS.OIS.MOTOR.GENERIC.ELEC</t>
  </si>
  <si>
    <t>FUEL_EMI.ktCO2.ES.OIS.OIS.FANS.GENERIC.ELEC</t>
  </si>
  <si>
    <t>FUEL_EMI.ktCO2.ES.OIS.OIS.LOW_ENTH.TOTAL.TOTAL</t>
  </si>
  <si>
    <t>FUEL_EMI.ktCO2.ES.OIS.OIS.LOW_ENTH.THERM.DIESEL_LIQBIO</t>
  </si>
  <si>
    <t>FUEL_EMI.ktCO2.ES.OIS.OIS.LOW_ENTH.THERM.NG_BIOGAS</t>
  </si>
  <si>
    <t>FUEL_EMI.ktCO2.ES.OIS.OIS.LOW_ENTH.THERM.SOLAR_GEO</t>
  </si>
  <si>
    <t>FUEL_EMI.ktCO2.ES.OIS.OIS.LOW_ENTH.HP.AMBIENT</t>
  </si>
  <si>
    <t>FUEL_EMI.ktCO2.ES.OIS.OIS.LOW_ENTH.THERM.ELEC</t>
  </si>
  <si>
    <t>FUEL_EMI.ktCO2.ES.OIS.OIS.PROCESSING.TOTAL.TOTAL</t>
  </si>
  <si>
    <t>FUEL_EMI.ktCO2.ES.OIS.OIS.PROCESSING.STEAM.SOLIDS</t>
  </si>
  <si>
    <t>FUEL_EMI.ktCO2.ES.OIS.OIS.PROCESSING.STEAM.RFG</t>
  </si>
  <si>
    <t>FUEL_EMI.ktCO2.ES.OIS.OIS.PROCESSING.STEAM.LPG</t>
  </si>
  <si>
    <t>FUEL_EMI.ktCO2.ES.OIS.OIS.PROCESSING.STEAM.DIESEL_LIQBIO</t>
  </si>
  <si>
    <t>FUEL_EMI.ktCO2.ES.OIS.OIS.PROCESSING.STEAM.RFO</t>
  </si>
  <si>
    <t>FUEL_EMI.ktCO2.ES.OIS.OIS.PROCESSING.STEAM.OTHER</t>
  </si>
  <si>
    <t>FUEL_EMI.ktCO2.ES.OIS.OIS.PROCESSING.STEAM.NG_BIOGAS</t>
  </si>
  <si>
    <t>FUEL_EMI.ktCO2.ES.OIS.OIS.PROCESSING.STEAM.DERIVED</t>
  </si>
  <si>
    <t>FUEL_EMI.ktCO2.ES.OIS.OIS.PROCESSING.STEAM.BIOMASS_WASTE</t>
  </si>
  <si>
    <t>FUEL_EMI.ktCO2.ES.OIS.OIS.PROCESSING.STEAM.STEAM_DISTR</t>
  </si>
  <si>
    <t>FUEL_EMI.ktCO2.ES.OIS.OIS.PROC_HEAT.TOTAL.TOTAL</t>
  </si>
  <si>
    <t>FUEL_EMI.ktCO2.ES.OIS.OIS.PROC_HEAT.THERM.SOLIDS</t>
  </si>
  <si>
    <t>FUEL_EMI.ktCO2.ES.OIS.OIS.PROC_HEAT.THERM.LPG</t>
  </si>
  <si>
    <t>FUEL_EMI.ktCO2.ES.OIS.OIS.PROC_HEAT.THERM.DIESEL_LIQBIO</t>
  </si>
  <si>
    <t>FUEL_EMI.ktCO2.ES.OIS.OIS.PROC_HEAT.THERM.RFO</t>
  </si>
  <si>
    <t>FUEL_EMI.ktCO2.ES.OIS.OIS.PROC_HEAT.THERM.NG_BIOGAS</t>
  </si>
  <si>
    <t>FUEL_EMI.ktCO2.ES.OIS.OIS.PROC_HEAT_ELEC.ELEC.ELEC</t>
  </si>
  <si>
    <t>FUEL_EMI.ktCO2.ES.OIS.OIS.DRYING.TOTAL.TOTAL</t>
  </si>
  <si>
    <t>FUEL_EMI.ktCO2.ES.OIS.OIS.DRYING.THERM.SOLIDS</t>
  </si>
  <si>
    <t>FUEL_EMI.ktCO2.ES.OIS.OIS.DRYING.THERM.LPG</t>
  </si>
  <si>
    <t>FUEL_EMI.ktCO2.ES.OIS.OIS.DRYING.THERM.DIESEL_LIQBIO</t>
  </si>
  <si>
    <t>FUEL_EMI.ktCO2.ES.OIS.OIS.DRYING.THERM.RFO</t>
  </si>
  <si>
    <t>FUEL_EMI.ktCO2.ES.OIS.OIS.DRYING.THERM.NG_BIOGAS</t>
  </si>
  <si>
    <t>FUEL_EMI.ktCO2.ES.OIS.OIS.DRYING_STEAM.TOTAL.TOTAL</t>
  </si>
  <si>
    <t>FUEL_EMI.ktCO2.ES.OIS.OIS.DRYING_STEAM.STEAM.SOLIDS</t>
  </si>
  <si>
    <t>FUEL_EMI.ktCO2.ES.OIS.OIS.DRYING_STEAM.STEAM.RFG</t>
  </si>
  <si>
    <t>FUEL_EMI.ktCO2.ES.OIS.OIS.DRYING_STEAM.STEAM.LPG</t>
  </si>
  <si>
    <t>FUEL_EMI.ktCO2.ES.OIS.OIS.DRYING_STEAM.STEAM.DIESEL_LIQBIO</t>
  </si>
  <si>
    <t>FUEL_EMI.ktCO2.ES.OIS.OIS.DRYING_STEAM.STEAM.RFO</t>
  </si>
  <si>
    <t>FUEL_EMI.ktCO2.ES.OIS.OIS.DRYING_STEAM.STEAM.OTHER</t>
  </si>
  <si>
    <t>FUEL_EMI.ktCO2.ES.OIS.OIS.DRYING_STEAM.STEAM.NG_BIOGAS</t>
  </si>
  <si>
    <t>FUEL_EMI.ktCO2.ES.OIS.OIS.DRYING_STEAM.STEAM.DERIVED</t>
  </si>
  <si>
    <t>FUEL_EMI.ktCO2.ES.OIS.OIS.DRYING_STEAM.STEAM.BIOMASS_WASTE</t>
  </si>
  <si>
    <t>FUEL_EMI.ktCO2.ES.OIS.OIS.DRYING_STEAM.STEAM.STEAM_DISTR</t>
  </si>
  <si>
    <t>FUEL_EMI.ktCO2.ES.OIS.OIS.DRYING_ELEC.ELEC.ELEC</t>
  </si>
  <si>
    <t>FUEL_EMI.ktCO2.ES.OIS.OIS.PROC_COOL_THERM.THERM.NG_BIOGAS</t>
  </si>
  <si>
    <t>FUEL_EMI.ktCO2.ES.OIS.OIS.PROC_COOL_STEAM.TOTAL.TOTAL</t>
  </si>
  <si>
    <t>FUEL_EMI.ktCO2.ES.OIS.OIS.PROC_COOL_STEAM.STEAM.SOLIDS</t>
  </si>
  <si>
    <t>FUEL_EMI.ktCO2.ES.OIS.OIS.PROC_COOL_STEAM.STEAM.RFG</t>
  </si>
  <si>
    <t>FUEL_EMI.ktCO2.ES.OIS.OIS.PROC_COOL_STEAM.STEAM.LPG</t>
  </si>
  <si>
    <t>FUEL_EMI.ktCO2.ES.OIS.OIS.PROC_COOL_STEAM.STEAM.DIESEL_LIQBIO</t>
  </si>
  <si>
    <t>FUEL_EMI.ktCO2.ES.OIS.OIS.PROC_COOL_STEAM.STEAM.RFO</t>
  </si>
  <si>
    <t>FUEL_EMI.ktCO2.ES.OIS.OIS.PROC_COOL_STEAM.STEAM.OTHER</t>
  </si>
  <si>
    <t>FUEL_EMI.ktCO2.ES.OIS.OIS.PROC_COOL_STEAM.STEAM.NG_BIOGAS</t>
  </si>
  <si>
    <t>FUEL_EMI.ktCO2.ES.OIS.OIS.PROC_COOL_STEAM.STEAM.DERIVED</t>
  </si>
  <si>
    <t>FUEL_EMI.ktCO2.ES.OIS.OIS.PROC_COOL_STEAM.STEAM.BIOMASS_WASTE</t>
  </si>
  <si>
    <t>FUEL_EMI.ktCO2.ES.OIS.OIS.PROC_COOL_STEAM.STEAM.STEAM_DISTR</t>
  </si>
  <si>
    <t>FUEL_EMI.ktCO2.ES.OIS.OIS.PROC_COOL_ELEC.ELEC.ELEC</t>
  </si>
  <si>
    <t>FUEL_EMI.ktCO2.ES.OIS.OIS.MOTOR.MECH.DIESEL_LIQBIO</t>
  </si>
  <si>
    <t>FUEL_EMI.ktCO2.ES.OIS.OIS.GENERIC.MECH.ELEC</t>
  </si>
  <si>
    <t>Spain</t>
  </si>
  <si>
    <t>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</si>
</sst>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;\-#,##0.00;&quot;-&quot;"/>
    <numFmt numFmtId="168" formatCode="#,##0.0"/>
    <numFmt numFmtId="169" formatCode="0.00%;\-0.00%;&quot;-&quot;"/>
    <numFmt numFmtId="170" formatCode="0.0"/>
    <numFmt numFmtId="171" formatCode="#,##0.0;\-#,##0.0;&quot;&quot;"/>
    <numFmt numFmtId="172" formatCode="0.000"/>
    <numFmt numFmtId="173" formatCode="#,##0;\-#,##0;&quot;-&quot;"/>
    <numFmt numFmtId="174" formatCode="#,##0.000"/>
    <numFmt numFmtId="175" formatCode="0.00000"/>
    <numFmt numFmtId="176" formatCode="#,##0.000000"/>
    <numFmt numFmtId="177" formatCode="mmmm\ yyyy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1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0" xfId="5" applyFont="1" applyFill="1"/>
    <xf numFmtId="0" fontId="20" fillId="2" borderId="0" xfId="5" applyFont="1" applyFill="1" applyAlignment="1">
      <alignment horizontal="center" vertical="center"/>
    </xf>
    <xf numFmtId="0" fontId="43" fillId="2" borderId="2" xfId="5" applyFont="1" applyFill="1" applyBorder="1" applyAlignment="1">
      <alignment vertical="center"/>
    </xf>
    <xf numFmtId="0" fontId="44" fillId="2" borderId="2" xfId="5" applyFont="1" applyFill="1" applyBorder="1" applyAlignment="1">
      <alignment vertical="center"/>
    </xf>
    <xf numFmtId="0" fontId="45" fillId="2" borderId="0" xfId="5" applyFont="1" applyFill="1" applyAlignment="1">
      <alignment vertical="center"/>
    </xf>
    <xf numFmtId="0" fontId="44" fillId="2" borderId="0" xfId="5" applyFont="1" applyFill="1" applyAlignment="1">
      <alignment vertical="center"/>
    </xf>
    <xf numFmtId="0" fontId="48" fillId="2" borderId="0" xfId="5" applyFont="1" applyFill="1" applyAlignment="1">
      <alignment vertical="center"/>
    </xf>
    <xf numFmtId="0" fontId="49" fillId="2" borderId="0" xfId="8" applyFont="1" applyFill="1" applyAlignment="1">
      <alignment vertical="center"/>
    </xf>
    <xf numFmtId="0" fontId="50" fillId="2" borderId="0" xfId="2" applyFont="1" applyFill="1" applyAlignment="1">
      <alignment horizontal="left" vertical="center" indent="1"/>
    </xf>
    <xf numFmtId="0" fontId="51" fillId="2" borderId="1" xfId="0" applyFont="1" applyFill="1" applyBorder="1"/>
    <xf numFmtId="0" fontId="52" fillId="2" borderId="0" xfId="0" applyFont="1" applyFill="1"/>
    <xf numFmtId="0" fontId="52" fillId="2" borderId="0" xfId="0" applyFont="1" applyFill="1" applyAlignment="1">
      <alignment horizontal="left" indent="1"/>
    </xf>
    <xf numFmtId="166" fontId="23" fillId="4" borderId="2" xfId="4" applyNumberFormat="1" applyFont="1" applyFill="1" applyBorder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4" xfId="4" applyNumberFormat="1" applyFont="1" applyFill="1" applyBorder="1" applyAlignment="1">
      <alignment vertical="center"/>
    </xf>
    <xf numFmtId="166" fontId="20" fillId="2" borderId="3" xfId="4" applyNumberFormat="1" applyFont="1" applyFill="1" applyBorder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66" fontId="23" fillId="2" borderId="2" xfId="4" applyNumberFormat="1" applyFont="1" applyFill="1" applyBorder="1" applyAlignment="1">
      <alignment vertical="center"/>
    </xf>
    <xf numFmtId="166" fontId="20" fillId="2" borderId="7" xfId="4" applyNumberFormat="1" applyFont="1" applyFill="1" applyBorder="1" applyAlignment="1">
      <alignment vertical="center"/>
    </xf>
    <xf numFmtId="166" fontId="23" fillId="5" borderId="2" xfId="4" applyNumberFormat="1" applyFont="1" applyFill="1" applyBorder="1" applyAlignment="1">
      <alignment vertical="center"/>
    </xf>
    <xf numFmtId="166" fontId="21" fillId="2" borderId="6" xfId="4" applyNumberFormat="1" applyFont="1" applyFill="1" applyBorder="1" applyAlignment="1">
      <alignment vertical="center"/>
    </xf>
    <xf numFmtId="166" fontId="21" fillId="2" borderId="5" xfId="4" applyNumberFormat="1" applyFont="1" applyFill="1" applyBorder="1" applyAlignment="1">
      <alignment vertical="center"/>
    </xf>
    <xf numFmtId="166" fontId="20" fillId="2" borderId="9" xfId="4" applyNumberFormat="1" applyFont="1" applyFill="1" applyBorder="1" applyAlignment="1">
      <alignment vertical="center"/>
    </xf>
    <xf numFmtId="166" fontId="20" fillId="2" borderId="8" xfId="4" applyNumberFormat="1" applyFont="1" applyFill="1" applyBorder="1" applyAlignment="1">
      <alignment vertical="center"/>
    </xf>
    <xf numFmtId="167" fontId="23" fillId="4" borderId="2" xfId="4" applyNumberFormat="1" applyFont="1" applyFill="1" applyBorder="1" applyAlignment="1">
      <alignment vertical="center"/>
    </xf>
    <xf numFmtId="167" fontId="20" fillId="2" borderId="7" xfId="4" applyNumberFormat="1" applyFont="1" applyFill="1" applyBorder="1" applyAlignment="1">
      <alignment vertical="center"/>
    </xf>
    <xf numFmtId="167" fontId="20" fillId="2" borderId="0" xfId="4" applyNumberFormat="1" applyFont="1" applyFill="1" applyAlignment="1">
      <alignment vertical="center"/>
    </xf>
    <xf numFmtId="167" fontId="20" fillId="2" borderId="4" xfId="4" applyNumberFormat="1" applyFont="1" applyFill="1" applyBorder="1" applyAlignment="1">
      <alignment vertical="center"/>
    </xf>
    <xf numFmtId="167" fontId="21" fillId="2" borderId="6" xfId="4" applyNumberFormat="1" applyFont="1" applyFill="1" applyBorder="1" applyAlignment="1">
      <alignment vertical="center"/>
    </xf>
    <xf numFmtId="167" fontId="21" fillId="2" borderId="5" xfId="4" applyNumberFormat="1" applyFont="1" applyFill="1" applyBorder="1" applyAlignment="1">
      <alignment vertical="center"/>
    </xf>
    <xf numFmtId="167" fontId="20" fillId="2" borderId="3" xfId="4" applyNumberFormat="1" applyFont="1" applyFill="1" applyBorder="1" applyAlignment="1">
      <alignment vertical="center"/>
    </xf>
    <xf numFmtId="167" fontId="20" fillId="2" borderId="1" xfId="4" applyNumberFormat="1" applyFont="1" applyFill="1" applyBorder="1" applyAlignment="1">
      <alignment vertical="center"/>
    </xf>
    <xf numFmtId="168" fontId="29" fillId="5" borderId="2" xfId="4" applyNumberFormat="1" applyFont="1" applyFill="1" applyBorder="1" applyAlignment="1">
      <alignment vertical="center"/>
    </xf>
    <xf numFmtId="168" fontId="31" fillId="2" borderId="0" xfId="4" applyNumberFormat="1" applyFont="1" applyFill="1" applyAlignment="1">
      <alignment vertical="center"/>
    </xf>
    <xf numFmtId="168" fontId="31" fillId="2" borderId="2" xfId="4" applyNumberFormat="1" applyFont="1" applyFill="1" applyBorder="1" applyAlignment="1">
      <alignment vertical="center"/>
    </xf>
    <xf numFmtId="168" fontId="32" fillId="2" borderId="0" xfId="4" applyNumberFormat="1" applyFont="1" applyFill="1" applyAlignment="1">
      <alignment vertical="center"/>
    </xf>
    <xf numFmtId="168" fontId="32" fillId="2" borderId="1" xfId="4" applyNumberFormat="1" applyFont="1" applyFill="1" applyBorder="1" applyAlignment="1">
      <alignment vertical="center"/>
    </xf>
    <xf numFmtId="168" fontId="33" fillId="2" borderId="2" xfId="4" applyNumberFormat="1" applyFont="1" applyFill="1" applyBorder="1" applyAlignment="1">
      <alignment vertical="center"/>
    </xf>
    <xf numFmtId="168" fontId="35" fillId="2" borderId="0" xfId="4" applyNumberFormat="1" applyFont="1" applyFill="1" applyAlignment="1">
      <alignment vertical="center"/>
    </xf>
    <xf numFmtId="168" fontId="20" fillId="2" borderId="0" xfId="4" applyNumberFormat="1" applyFont="1" applyFill="1" applyAlignment="1">
      <alignment vertical="center"/>
    </xf>
    <xf numFmtId="168" fontId="20" fillId="2" borderId="1" xfId="4" applyNumberFormat="1" applyFont="1" applyFill="1" applyBorder="1" applyAlignment="1">
      <alignment vertical="center"/>
    </xf>
    <xf numFmtId="169" fontId="30" fillId="5" borderId="2" xfId="1" applyNumberFormat="1" applyFont="1" applyFill="1" applyBorder="1" applyAlignment="1">
      <alignment vertical="center"/>
    </xf>
    <xf numFmtId="169" fontId="31" fillId="2" borderId="0" xfId="4" applyNumberFormat="1" applyFont="1" applyFill="1" applyAlignment="1">
      <alignment vertical="center"/>
    </xf>
    <xf numFmtId="169" fontId="33" fillId="2" borderId="9" xfId="4" applyNumberFormat="1" applyFont="1" applyFill="1" applyBorder="1" applyAlignment="1">
      <alignment vertical="center"/>
    </xf>
    <xf numFmtId="169" fontId="33" fillId="2" borderId="1" xfId="4" applyNumberFormat="1" applyFont="1" applyFill="1" applyBorder="1" applyAlignment="1">
      <alignment vertical="center"/>
    </xf>
    <xf numFmtId="168" fontId="34" fillId="2" borderId="2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69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0" fontId="10" fillId="2" borderId="0" xfId="4" applyNumberFormat="1" applyFont="1" applyFill="1" applyAlignment="1">
      <alignment vertical="center"/>
    </xf>
    <xf numFmtId="170" fontId="14" fillId="2" borderId="0" xfId="4" applyNumberFormat="1" applyFont="1" applyFill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2" fontId="15" fillId="2" borderId="0" xfId="4" applyNumberFormat="1" applyFont="1" applyFill="1" applyAlignment="1">
      <alignment vertical="center"/>
    </xf>
    <xf numFmtId="172" fontId="36" fillId="2" borderId="0" xfId="4" applyNumberFormat="1" applyFont="1" applyFill="1" applyAlignment="1">
      <alignment vertical="center"/>
    </xf>
    <xf numFmtId="173" fontId="23" fillId="5" borderId="2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67" fontId="23" fillId="5" borderId="2" xfId="4" applyNumberFormat="1" applyFont="1" applyFill="1" applyBorder="1" applyAlignment="1">
      <alignment vertical="center"/>
    </xf>
    <xf numFmtId="167" fontId="34" fillId="2" borderId="9" xfId="4" applyNumberFormat="1" applyFont="1" applyFill="1" applyBorder="1" applyAlignment="1">
      <alignment vertical="center"/>
    </xf>
    <xf numFmtId="167" fontId="34" fillId="2" borderId="1" xfId="4" applyNumberFormat="1" applyFont="1" applyFill="1" applyBorder="1" applyAlignment="1">
      <alignment vertical="center"/>
    </xf>
    <xf numFmtId="165" fontId="27" fillId="4" borderId="2" xfId="4" applyNumberFormat="1" applyFont="1" applyFill="1" applyBorder="1" applyAlignment="1">
      <alignment vertical="center"/>
    </xf>
    <xf numFmtId="174" fontId="10" fillId="2" borderId="0" xfId="4" applyNumberFormat="1" applyFont="1" applyFill="1" applyAlignment="1">
      <alignment vertical="center"/>
    </xf>
    <xf numFmtId="168" fontId="31" fillId="2" borderId="9" xfId="4" applyNumberFormat="1" applyFont="1" applyFill="1" applyBorder="1" applyAlignment="1">
      <alignment vertical="center"/>
    </xf>
    <xf numFmtId="168" fontId="31" fillId="2" borderId="10" xfId="4" applyNumberFormat="1" applyFont="1" applyFill="1" applyBorder="1" applyAlignment="1">
      <alignment vertical="center"/>
    </xf>
    <xf numFmtId="168" fontId="33" fillId="2" borderId="4" xfId="4" applyNumberFormat="1" applyFont="1" applyFill="1" applyBorder="1" applyAlignment="1">
      <alignment vertical="center"/>
    </xf>
    <xf numFmtId="168" fontId="37" fillId="2" borderId="0" xfId="4" applyNumberFormat="1" applyFont="1" applyFill="1" applyAlignment="1">
      <alignment vertical="center"/>
    </xf>
    <xf numFmtId="168" fontId="37" fillId="2" borderId="1" xfId="4" applyNumberFormat="1" applyFont="1" applyFill="1" applyBorder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4" fillId="2" borderId="0" xfId="4" applyNumberFormat="1" applyFont="1" applyFill="1" applyAlignment="1">
      <alignment vertical="center"/>
    </xf>
    <xf numFmtId="169" fontId="31" fillId="2" borderId="9" xfId="1" applyNumberFormat="1" applyFont="1" applyFill="1" applyBorder="1" applyAlignment="1">
      <alignment vertical="center"/>
    </xf>
    <xf numFmtId="169" fontId="31" fillId="2" borderId="0" xfId="1" applyNumberFormat="1" applyFont="1" applyFill="1" applyAlignment="1">
      <alignment vertical="center"/>
    </xf>
    <xf numFmtId="169" fontId="31" fillId="2" borderId="10" xfId="1" applyNumberFormat="1" applyFont="1" applyFill="1" applyBorder="1" applyAlignment="1">
      <alignment vertical="center"/>
    </xf>
    <xf numFmtId="169" fontId="33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38" fillId="2" borderId="1" xfId="1" applyNumberFormat="1" applyFont="1" applyFill="1" applyBorder="1" applyAlignment="1">
      <alignment vertical="center"/>
    </xf>
    <xf numFmtId="167" fontId="30" fillId="5" borderId="9" xfId="1" applyNumberFormat="1" applyFont="1" applyFill="1" applyBorder="1" applyAlignment="1">
      <alignment vertical="center"/>
    </xf>
    <xf numFmtId="167" fontId="31" fillId="2" borderId="9" xfId="1" applyNumberFormat="1" applyFont="1" applyFill="1" applyBorder="1" applyAlignment="1">
      <alignment vertical="center"/>
    </xf>
    <xf numFmtId="167" fontId="31" fillId="2" borderId="0" xfId="1" applyNumberFormat="1" applyFont="1" applyFill="1" applyAlignment="1">
      <alignment vertical="center"/>
    </xf>
    <xf numFmtId="167" fontId="31" fillId="2" borderId="10" xfId="1" applyNumberFormat="1" applyFont="1" applyFill="1" applyBorder="1" applyAlignment="1">
      <alignment vertical="center"/>
    </xf>
    <xf numFmtId="167" fontId="33" fillId="2" borderId="0" xfId="1" applyNumberFormat="1" applyFont="1" applyFill="1" applyAlignment="1">
      <alignment vertical="center"/>
    </xf>
    <xf numFmtId="167" fontId="33" fillId="2" borderId="1" xfId="1" applyNumberFormat="1" applyFont="1" applyFill="1" applyBorder="1" applyAlignment="1">
      <alignment vertical="center"/>
    </xf>
    <xf numFmtId="168" fontId="37" fillId="2" borderId="10" xfId="4" applyNumberFormat="1" applyFont="1" applyFill="1" applyBorder="1" applyAlignment="1">
      <alignment vertical="center"/>
    </xf>
    <xf numFmtId="168" fontId="34" fillId="2" borderId="8" xfId="4" applyNumberFormat="1" applyFont="1" applyFill="1" applyBorder="1" applyAlignment="1">
      <alignment vertical="center"/>
    </xf>
    <xf numFmtId="169" fontId="38" fillId="2" borderId="10" xfId="1" applyNumberFormat="1" applyFont="1" applyFill="1" applyBorder="1" applyAlignment="1">
      <alignment vertical="center"/>
    </xf>
    <xf numFmtId="169" fontId="34" fillId="2" borderId="8" xfId="1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71" fontId="34" fillId="2" borderId="0" xfId="4" applyNumberFormat="1" applyFont="1" applyFill="1" applyAlignment="1">
      <alignment vertical="center"/>
    </xf>
    <xf numFmtId="166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73" fontId="34" fillId="2" borderId="9" xfId="4" applyNumberFormat="1" applyFont="1" applyFill="1" applyBorder="1" applyAlignment="1">
      <alignment vertical="center"/>
    </xf>
    <xf numFmtId="173" fontId="34" fillId="2" borderId="0" xfId="4" applyNumberFormat="1" applyFont="1" applyFill="1" applyAlignment="1">
      <alignment vertical="center"/>
    </xf>
    <xf numFmtId="173" fontId="34" fillId="2" borderId="1" xfId="4" applyNumberFormat="1" applyFont="1" applyFill="1" applyBorder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67" fontId="23" fillId="5" borderId="0" xfId="4" applyNumberFormat="1" applyFont="1" applyFill="1" applyAlignment="1">
      <alignment vertical="center"/>
    </xf>
    <xf numFmtId="167" fontId="34" fillId="2" borderId="0" xfId="4" applyNumberFormat="1" applyFont="1" applyFill="1" applyAlignment="1">
      <alignment vertical="center"/>
    </xf>
    <xf numFmtId="170" fontId="33" fillId="2" borderId="4" xfId="4" applyNumberFormat="1" applyFont="1" applyFill="1" applyBorder="1" applyAlignment="1">
      <alignment vertical="center"/>
    </xf>
    <xf numFmtId="170" fontId="20" fillId="2" borderId="0" xfId="1" applyNumberFormat="1" applyFont="1" applyFill="1" applyAlignment="1">
      <alignment vertical="center"/>
    </xf>
    <xf numFmtId="170" fontId="20" fillId="2" borderId="1" xfId="1" applyNumberFormat="1" applyFont="1" applyFill="1" applyBorder="1" applyAlignment="1">
      <alignment vertical="center"/>
    </xf>
    <xf numFmtId="170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69" fontId="31" fillId="2" borderId="9" xfId="4" applyNumberFormat="1" applyFont="1" applyFill="1" applyBorder="1" applyAlignment="1">
      <alignment vertical="center"/>
    </xf>
    <xf numFmtId="169" fontId="31" fillId="2" borderId="10" xfId="4" applyNumberFormat="1" applyFont="1" applyFill="1" applyBorder="1" applyAlignment="1">
      <alignment vertical="center"/>
    </xf>
    <xf numFmtId="169" fontId="33" fillId="2" borderId="0" xfId="4" applyNumberFormat="1" applyFont="1" applyFill="1" applyAlignment="1">
      <alignment vertical="center"/>
    </xf>
    <xf numFmtId="169" fontId="37" fillId="2" borderId="0" xfId="4" applyNumberFormat="1" applyFont="1" applyFill="1" applyAlignment="1">
      <alignment vertical="center"/>
    </xf>
    <xf numFmtId="169" fontId="37" fillId="2" borderId="1" xfId="4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9" fontId="39" fillId="2" borderId="8" xfId="1" applyNumberFormat="1" applyFont="1" applyFill="1" applyBorder="1" applyAlignment="1">
      <alignment vertical="center"/>
    </xf>
    <xf numFmtId="167" fontId="12" fillId="2" borderId="0" xfId="1" applyNumberFormat="1" applyFont="1" applyFill="1" applyAlignment="1">
      <alignment vertical="center"/>
    </xf>
    <xf numFmtId="173" fontId="23" fillId="5" borderId="9" xfId="4" applyNumberFormat="1" applyFont="1" applyFill="1" applyBorder="1" applyAlignment="1">
      <alignment vertical="center"/>
    </xf>
    <xf numFmtId="167" fontId="23" fillId="5" borderId="9" xfId="4" applyNumberFormat="1" applyFont="1" applyFill="1" applyBorder="1" applyAlignment="1">
      <alignment vertical="center"/>
    </xf>
    <xf numFmtId="168" fontId="34" fillId="2" borderId="4" xfId="4" applyNumberFormat="1" applyFont="1" applyFill="1" applyBorder="1" applyAlignment="1">
      <alignment vertical="center"/>
    </xf>
    <xf numFmtId="168" fontId="41" fillId="2" borderId="0" xfId="4" applyNumberFormat="1" applyFont="1" applyFill="1" applyAlignment="1">
      <alignment vertical="center"/>
    </xf>
    <xf numFmtId="168" fontId="33" fillId="2" borderId="8" xfId="4" applyNumberFormat="1" applyFont="1" applyFill="1" applyBorder="1" applyAlignment="1">
      <alignment vertical="center"/>
    </xf>
    <xf numFmtId="169" fontId="34" fillId="2" borderId="4" xfId="1" applyNumberFormat="1" applyFont="1" applyFill="1" applyBorder="1" applyAlignment="1">
      <alignment vertical="center"/>
    </xf>
    <xf numFmtId="169" fontId="37" fillId="2" borderId="0" xfId="1" applyNumberFormat="1" applyFont="1" applyFill="1" applyAlignment="1">
      <alignment vertical="center"/>
    </xf>
    <xf numFmtId="169" fontId="33" fillId="2" borderId="1" xfId="1" applyNumberFormat="1" applyFont="1" applyFill="1" applyBorder="1" applyAlignment="1">
      <alignment vertical="center"/>
    </xf>
    <xf numFmtId="167" fontId="30" fillId="5" borderId="2" xfId="1" applyNumberFormat="1" applyFont="1" applyFill="1" applyBorder="1" applyAlignment="1">
      <alignment vertical="center"/>
    </xf>
    <xf numFmtId="167" fontId="34" fillId="2" borderId="4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68" fontId="33" fillId="2" borderId="3" xfId="4" applyNumberFormat="1" applyFont="1" applyFill="1" applyBorder="1" applyAlignment="1">
      <alignment vertical="center"/>
    </xf>
    <xf numFmtId="168" fontId="35" fillId="2" borderId="1" xfId="4" applyNumberFormat="1" applyFont="1" applyFill="1" applyBorder="1" applyAlignment="1">
      <alignment vertical="center"/>
    </xf>
    <xf numFmtId="169" fontId="37" fillId="2" borderId="1" xfId="1" applyNumberFormat="1" applyFont="1" applyFill="1" applyBorder="1" applyAlignment="1">
      <alignment vertical="center"/>
    </xf>
    <xf numFmtId="169" fontId="37" fillId="2" borderId="10" xfId="1" applyNumberFormat="1" applyFont="1" applyFill="1" applyBorder="1" applyAlignment="1">
      <alignment vertical="center"/>
    </xf>
    <xf numFmtId="170" fontId="14" fillId="2" borderId="1" xfId="4" applyNumberFormat="1" applyFont="1" applyFill="1" applyBorder="1" applyAlignment="1">
      <alignment vertical="center"/>
    </xf>
    <xf numFmtId="170" fontId="37" fillId="2" borderId="0" xfId="4" applyNumberFormat="1" applyFont="1" applyFill="1" applyAlignment="1">
      <alignment vertical="center"/>
    </xf>
    <xf numFmtId="167" fontId="31" fillId="2" borderId="9" xfId="4" applyNumberFormat="1" applyFont="1" applyFill="1" applyBorder="1" applyAlignment="1">
      <alignment vertical="center"/>
    </xf>
    <xf numFmtId="167" fontId="31" fillId="2" borderId="0" xfId="4" applyNumberFormat="1" applyFont="1" applyFill="1" applyAlignment="1">
      <alignment vertical="center"/>
    </xf>
    <xf numFmtId="167" fontId="31" fillId="2" borderId="10" xfId="4" applyNumberFormat="1" applyFont="1" applyFill="1" applyBorder="1" applyAlignment="1">
      <alignment vertical="center"/>
    </xf>
    <xf numFmtId="167" fontId="33" fillId="2" borderId="1" xfId="4" applyNumberFormat="1" applyFont="1" applyFill="1" applyBorder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66" fontId="23" fillId="4" borderId="9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66" fontId="23" fillId="5" borderId="3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66" fontId="23" fillId="5" borderId="10" xfId="4" applyNumberFormat="1" applyFont="1" applyFill="1" applyBorder="1" applyAlignment="1">
      <alignment vertical="center"/>
    </xf>
    <xf numFmtId="166" fontId="23" fillId="4" borderId="1" xfId="4" applyNumberFormat="1" applyFont="1" applyFill="1" applyBorder="1" applyAlignment="1">
      <alignment vertical="center"/>
    </xf>
    <xf numFmtId="166" fontId="23" fillId="5" borderId="0" xfId="4" applyNumberFormat="1" applyFont="1" applyFill="1" applyAlignment="1">
      <alignment vertical="center"/>
    </xf>
    <xf numFmtId="167" fontId="23" fillId="5" borderId="1" xfId="4" applyNumberFormat="1" applyFont="1" applyFill="1" applyBorder="1" applyAlignment="1">
      <alignment vertical="center"/>
    </xf>
    <xf numFmtId="168" fontId="37" fillId="2" borderId="4" xfId="4" applyNumberFormat="1" applyFont="1" applyFill="1" applyBorder="1" applyAlignment="1">
      <alignment vertical="center"/>
    </xf>
    <xf numFmtId="168" fontId="37" fillId="2" borderId="3" xfId="4" applyNumberFormat="1" applyFont="1" applyFill="1" applyBorder="1" applyAlignment="1">
      <alignment vertical="center"/>
    </xf>
    <xf numFmtId="167" fontId="33" fillId="2" borderId="0" xfId="4" applyNumberFormat="1" applyFont="1" applyFill="1" applyAlignment="1">
      <alignment vertical="center"/>
    </xf>
    <xf numFmtId="165" fontId="33" fillId="2" borderId="0" xfId="4" applyNumberFormat="1" applyFont="1" applyFill="1" applyAlignment="1">
      <alignment vertical="center"/>
    </xf>
    <xf numFmtId="168" fontId="33" fillId="2" borderId="1" xfId="4" applyNumberFormat="1" applyFont="1" applyFill="1" applyBorder="1" applyAlignment="1">
      <alignment vertical="center"/>
    </xf>
    <xf numFmtId="170" fontId="37" fillId="2" borderId="9" xfId="4" applyNumberFormat="1" applyFont="1" applyFill="1" applyBorder="1" applyAlignment="1">
      <alignment vertical="center"/>
    </xf>
    <xf numFmtId="168" fontId="37" fillId="2" borderId="9" xfId="4" applyNumberFormat="1" applyFont="1" applyFill="1" applyBorder="1" applyAlignment="1">
      <alignment vertical="center"/>
    </xf>
    <xf numFmtId="165" fontId="33" fillId="2" borderId="9" xfId="4" applyNumberFormat="1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8" fillId="2" borderId="0" xfId="5" applyFont="1" applyFill="1" applyAlignment="1">
      <alignment vertical="center"/>
    </xf>
    <xf numFmtId="177" fontId="47" fillId="2" borderId="0" xfId="5" quotePrefix="1" applyNumberFormat="1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0" fontId="46" fillId="2" borderId="0" xfId="5" applyFont="1" applyFill="1" applyAlignment="1">
      <alignment horizontal="left" vertical="center"/>
    </xf>
    <xf numFmtId="0" fontId="53" fillId="0" borderId="0" xfId="5" applyFont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54" customWidth="1"/>
    <col min="5" max="21" width="9.7109375" style="354" customWidth="1"/>
    <col min="22" max="22" width="9.7109375" style="192" customWidth="1"/>
    <col min="23" max="23" width="107.42578125" style="354" customWidth="1"/>
    <col min="24" max="24" width="44.7109375" style="354" customWidth="1"/>
    <col min="25" max="26" width="9.7109375" style="354" customWidth="1"/>
    <col min="27" max="54" width="9.140625" style="354" customWidth="1"/>
    <col min="55" max="16384" width="9.140625" style="354"/>
  </cols>
  <sheetData>
    <row r="1" spans="1:23" ht="15" customHeight="1" x14ac:dyDescent="0.25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23" ht="21" customHeight="1" x14ac:dyDescent="0.35">
      <c r="A2" s="191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55"/>
      <c r="M2" s="355"/>
      <c r="N2" s="355"/>
      <c r="O2" s="355"/>
      <c r="P2" s="355"/>
      <c r="Q2" s="355"/>
    </row>
    <row r="3" spans="1:23" ht="15" customHeight="1" x14ac:dyDescent="0.25">
      <c r="A3" s="355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55"/>
      <c r="M3" s="355"/>
      <c r="N3" s="355"/>
      <c r="O3" s="355"/>
      <c r="P3" s="355"/>
      <c r="Q3" s="355"/>
    </row>
    <row r="4" spans="1:23" ht="15" customHeight="1" x14ac:dyDescent="0.2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354"/>
    </row>
    <row r="7" spans="1:23" ht="15" customHeight="1" x14ac:dyDescent="0.25">
      <c r="V7" s="354"/>
    </row>
    <row r="8" spans="1:23" ht="15" customHeight="1" x14ac:dyDescent="0.25">
      <c r="V8" s="354"/>
    </row>
    <row r="9" spans="1:23" ht="15" customHeight="1" x14ac:dyDescent="0.25">
      <c r="V9" s="354"/>
    </row>
    <row r="10" spans="1:23" ht="28.9" customHeight="1" x14ac:dyDescent="0.25">
      <c r="C10" s="195" t="s">
        <v>3247</v>
      </c>
      <c r="V10" s="354"/>
    </row>
    <row r="11" spans="1:23" ht="15" customHeight="1" x14ac:dyDescent="0.25">
      <c r="V11" s="35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9" t="s">
        <v>2</v>
      </c>
      <c r="M28" s="358"/>
      <c r="N28" s="358"/>
      <c r="O28" s="358"/>
    </row>
    <row r="29" spans="12:32" ht="15" customHeight="1" x14ac:dyDescent="0.25">
      <c r="V29" s="354"/>
    </row>
    <row r="30" spans="12:32" ht="18" customHeight="1" x14ac:dyDescent="0.25">
      <c r="L30" s="357">
        <v>45967.474502314813</v>
      </c>
      <c r="M30" s="358"/>
      <c r="N30" s="358"/>
      <c r="O30" s="358"/>
      <c r="V30" s="354"/>
    </row>
    <row r="31" spans="12:32" ht="15" customHeight="1" x14ac:dyDescent="0.25">
      <c r="L31" s="356" t="s">
        <v>3</v>
      </c>
      <c r="V31" s="354"/>
      <c r="AA31" s="197"/>
      <c r="AB31" s="197"/>
      <c r="AC31" s="197"/>
      <c r="AD31" s="197"/>
      <c r="AE31" s="197"/>
      <c r="AF31" s="197"/>
    </row>
    <row r="32" spans="12:32" ht="15" customHeight="1" x14ac:dyDescent="0.25">
      <c r="V32" s="354"/>
    </row>
    <row r="33" spans="2:32" ht="15" customHeight="1" x14ac:dyDescent="0.25">
      <c r="B33" s="198" t="s">
        <v>4</v>
      </c>
      <c r="V33" s="354"/>
    </row>
    <row r="34" spans="2:32" ht="15" customHeight="1" x14ac:dyDescent="0.25">
      <c r="B34" s="198"/>
      <c r="V34" s="198"/>
    </row>
    <row r="35" spans="2:32" ht="15" customHeight="1" x14ac:dyDescent="0.25">
      <c r="B35" s="198" t="s">
        <v>5</v>
      </c>
      <c r="V35" s="198"/>
    </row>
    <row r="36" spans="2:32" ht="15" customHeight="1" x14ac:dyDescent="0.25">
      <c r="B36" s="198" t="s">
        <v>6</v>
      </c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W36" s="197"/>
      <c r="X36" s="197"/>
      <c r="Y36" s="197"/>
      <c r="Z36" s="197"/>
    </row>
    <row r="38" spans="2:32" ht="15" customHeight="1" x14ac:dyDescent="0.25">
      <c r="B38" s="198" t="s">
        <v>7</v>
      </c>
    </row>
    <row r="39" spans="2:32" ht="15" customHeight="1" x14ac:dyDescent="0.25">
      <c r="B39" s="198" t="s">
        <v>8</v>
      </c>
    </row>
    <row r="40" spans="2:32" ht="15" customHeight="1" x14ac:dyDescent="0.25">
      <c r="B40" s="199" t="s">
        <v>9</v>
      </c>
      <c r="AA40" s="197"/>
      <c r="AB40" s="197"/>
      <c r="AC40" s="197"/>
      <c r="AD40" s="197"/>
      <c r="AE40" s="197"/>
      <c r="AF40" s="197"/>
    </row>
  </sheetData>
  <mergeCells count="3">
    <mergeCell ref="L30:O30"/>
    <mergeCell ref="L28:O28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15" width="9.140625" style="48" customWidth="1"/>
    <col min="16" max="16384" width="9.140625" style="48"/>
  </cols>
  <sheetData>
    <row r="1" spans="1:4" ht="18" customHeight="1" x14ac:dyDescent="0.3">
      <c r="A1" s="180" t="s">
        <v>3248</v>
      </c>
      <c r="B1" s="180" t="s">
        <v>3247</v>
      </c>
      <c r="C1" s="181"/>
      <c r="D1" s="182"/>
    </row>
    <row r="2" spans="1:4" ht="18" customHeight="1" x14ac:dyDescent="0.3">
      <c r="A2" s="179"/>
      <c r="B2" s="181"/>
      <c r="C2" s="181"/>
      <c r="D2" s="182"/>
    </row>
    <row r="3" spans="1:4" ht="18" customHeight="1" x14ac:dyDescent="0.3">
      <c r="A3" s="179"/>
      <c r="B3" s="200" t="s">
        <v>10</v>
      </c>
      <c r="C3" s="183"/>
      <c r="D3" s="183"/>
    </row>
    <row r="4" spans="1:4" ht="15" customHeight="1" x14ac:dyDescent="0.3">
      <c r="A4" s="184"/>
      <c r="B4" s="185" t="str">
        <f ca="1">HYPERLINK("#"&amp;CELL("address",Ind_Summary!$B$2),MID(CELL("filename",Ind_Summary!$B$2),FIND("]",CELL("filename",Ind_Summary!$B$2))+1,256))</f>
        <v>Ind_Summary</v>
      </c>
      <c r="D4" s="201" t="s">
        <v>11</v>
      </c>
    </row>
    <row r="5" spans="1:4" ht="15" customHeight="1" x14ac:dyDescent="0.3">
      <c r="A5" s="184"/>
      <c r="B5" s="186" t="str">
        <f ca="1">HYPERLINK("#"&amp;CELL("address",Ind_Summary_fec!$B$2),MID(CELL("filename",Ind_Summary_fec!$B$2),FIND("]",CELL("filename",Ind_Summary_fec!$B$2))+1,256))</f>
        <v>Ind_Summary_fec</v>
      </c>
      <c r="D5" s="202" t="s">
        <v>12</v>
      </c>
    </row>
    <row r="6" spans="1:4" ht="15" customHeight="1" x14ac:dyDescent="0.3">
      <c r="A6" s="184"/>
      <c r="B6" s="186" t="str">
        <f ca="1">HYPERLINK("#"&amp;CELL("address",Ind_Summary_ued!$B$2),MID(CELL("filename",Ind_Summary_ued!$B$2),FIND("]",CELL("filename",Ind_Summary_ued!$B$2))+1,256))</f>
        <v>Ind_Summary_ued</v>
      </c>
      <c r="D6" s="202" t="s">
        <v>13</v>
      </c>
    </row>
    <row r="7" spans="1:4" ht="5.0999999999999996" customHeight="1" x14ac:dyDescent="0.3">
      <c r="A7" s="184"/>
      <c r="B7" s="188"/>
      <c r="D7" s="181"/>
    </row>
    <row r="8" spans="1:4" x14ac:dyDescent="0.25">
      <c r="A8" s="189"/>
      <c r="B8" s="185" t="str">
        <f ca="1">HYPERLINK("#"&amp;CELL("address",ISI!$B$2),MID(CELL("filename",ISI!$B$2),FIND("]",CELL("filename",ISI!$B$2))+1,256))</f>
        <v>ISI</v>
      </c>
      <c r="D8" s="201" t="s">
        <v>14</v>
      </c>
    </row>
    <row r="9" spans="1:4" x14ac:dyDescent="0.25">
      <c r="A9" s="189"/>
      <c r="B9" s="186" t="str">
        <f ca="1">HYPERLINK("#"&amp;CELL("address",ISI_fec!$B$2),MID(CELL("filename",ISI_fec!$B$2),FIND("]",CELL("filename",ISI_fec!$B$2))+1,256))</f>
        <v>ISI_fec</v>
      </c>
      <c r="D9" s="202" t="s">
        <v>15</v>
      </c>
    </row>
    <row r="10" spans="1:4" x14ac:dyDescent="0.25">
      <c r="A10" s="189"/>
      <c r="B10" s="186" t="str">
        <f ca="1">HYPERLINK("#"&amp;CELL("address",ISI_ued!$B$2),MID(CELL("filename",ISI_ued!$B$2),FIND("]",CELL("filename",ISI_ued!$B$2))+1,256))</f>
        <v>ISI_ued</v>
      </c>
      <c r="D10" s="202" t="s">
        <v>16</v>
      </c>
    </row>
    <row r="11" spans="1:4" x14ac:dyDescent="0.25">
      <c r="A11" s="189"/>
      <c r="B11" s="186" t="str">
        <f ca="1">HYPERLINK("#"&amp;CELL("address",ISI_emi!$B$2),MID(CELL("filename",ISI_emi!$B$2),FIND("]",CELL("filename",ISI_emi!$B$2))+1,256))</f>
        <v>ISI_emi</v>
      </c>
      <c r="D11" s="202" t="s">
        <v>17</v>
      </c>
    </row>
    <row r="12" spans="1:4" ht="5.0999999999999996" customHeight="1" x14ac:dyDescent="0.25">
      <c r="A12" s="189"/>
      <c r="B12" s="190"/>
      <c r="D12" s="187"/>
    </row>
    <row r="13" spans="1:4" x14ac:dyDescent="0.25">
      <c r="B13" s="185" t="str">
        <f ca="1">HYPERLINK("#"&amp;CELL("address",NFM!$B$2),MID(CELL("filename",NFM!$B$2),FIND("]",CELL("filename",NFM!$B$2))+1,256))</f>
        <v>NFM</v>
      </c>
      <c r="D13" s="201" t="s">
        <v>18</v>
      </c>
    </row>
    <row r="14" spans="1:4" x14ac:dyDescent="0.25">
      <c r="B14" s="186" t="str">
        <f ca="1">HYPERLINK("#"&amp;CELL("address",NFM_fec!$B$2),MID(CELL("filename",NFM_fec!$B$2),FIND("]",CELL("filename",NFM_fec!$B$2))+1,256))</f>
        <v>NFM_fec</v>
      </c>
      <c r="D14" s="202" t="s">
        <v>15</v>
      </c>
    </row>
    <row r="15" spans="1:4" x14ac:dyDescent="0.25">
      <c r="B15" s="186" t="str">
        <f ca="1">HYPERLINK("#"&amp;CELL("address",NFM_ued!$B$2),MID(CELL("filename",NFM_ued!$B$2),FIND("]",CELL("filename",NFM_ued!$B$2))+1,256))</f>
        <v>NFM_ued</v>
      </c>
      <c r="D15" s="202" t="s">
        <v>16</v>
      </c>
    </row>
    <row r="16" spans="1:4" x14ac:dyDescent="0.25">
      <c r="B16" s="186" t="str">
        <f ca="1">HYPERLINK("#"&amp;CELL("address",NFM_emi!$B$2),MID(CELL("filename",NFM_emi!$B$2),FIND("]",CELL("filename",NFM_emi!$B$2))+1,256))</f>
        <v>NFM_emi</v>
      </c>
      <c r="D16" s="202" t="s">
        <v>17</v>
      </c>
    </row>
    <row r="17" spans="2:4" ht="5.0999999999999996" customHeight="1" x14ac:dyDescent="0.25">
      <c r="B17" s="190"/>
      <c r="D17" s="187"/>
    </row>
    <row r="18" spans="2:4" x14ac:dyDescent="0.25">
      <c r="B18" s="185" t="str">
        <f ca="1">HYPERLINK("#"&amp;CELL("address",CHI!$B$2),MID(CELL("filename",CHI!$B$2),FIND("]",CELL("filename",CHI!$B$2))+1,256))</f>
        <v>CHI</v>
      </c>
      <c r="D18" s="201" t="s">
        <v>19</v>
      </c>
    </row>
    <row r="19" spans="2:4" x14ac:dyDescent="0.25">
      <c r="B19" s="186" t="str">
        <f ca="1">HYPERLINK("#"&amp;CELL("address",CHI_fec!$B$2),MID(CELL("filename",CHI_fec!$B$2),FIND("]",CELL("filename",CHI_fec!$B$2))+1,256))</f>
        <v>CHI_fec</v>
      </c>
      <c r="D19" s="202" t="s">
        <v>15</v>
      </c>
    </row>
    <row r="20" spans="2:4" x14ac:dyDescent="0.25">
      <c r="B20" s="186" t="str">
        <f ca="1">HYPERLINK("#"&amp;CELL("address",CHI_ued!$B$2),MID(CELL("filename",CHI_ued!$B$2),FIND("]",CELL("filename",CHI_ued!$B$2))+1,256))</f>
        <v>CHI_ued</v>
      </c>
      <c r="D20" s="202" t="s">
        <v>16</v>
      </c>
    </row>
    <row r="21" spans="2:4" x14ac:dyDescent="0.25">
      <c r="B21" s="186" t="str">
        <f ca="1">HYPERLINK("#"&amp;CELL("address",CHI_emi!$B$2),MID(CELL("filename",CHI_emi!$B$2),FIND("]",CELL("filename",CHI_emi!$B$2))+1,256))</f>
        <v>CHI_emi</v>
      </c>
      <c r="D21" s="202" t="s">
        <v>17</v>
      </c>
    </row>
    <row r="22" spans="2:4" ht="5.0999999999999996" customHeight="1" x14ac:dyDescent="0.25">
      <c r="B22" s="190"/>
      <c r="D22" s="187"/>
    </row>
    <row r="23" spans="2:4" x14ac:dyDescent="0.25">
      <c r="B23" s="185" t="str">
        <f ca="1">HYPERLINK("#"&amp;CELL("address",NMM!$B$2),MID(CELL("filename",NMM!$B$2),FIND("]",CELL("filename",NMM!$B$2))+1,256))</f>
        <v>NMM</v>
      </c>
      <c r="D23" s="201" t="s">
        <v>20</v>
      </c>
    </row>
    <row r="24" spans="2:4" x14ac:dyDescent="0.25">
      <c r="B24" s="186" t="str">
        <f ca="1">HYPERLINK("#"&amp;CELL("address",NMM_fec!$B$2),MID(CELL("filename",NMM_fec!$B$2),FIND("]",CELL("filename",NMM_fec!$B$2))+1,256))</f>
        <v>NMM_fec</v>
      </c>
      <c r="D24" s="202" t="s">
        <v>15</v>
      </c>
    </row>
    <row r="25" spans="2:4" x14ac:dyDescent="0.25">
      <c r="B25" s="186" t="str">
        <f ca="1">HYPERLINK("#"&amp;CELL("address",NMM_ued!$B$2),MID(CELL("filename",NMM_ued!$B$2),FIND("]",CELL("filename",NMM_ued!$B$2))+1,256))</f>
        <v>NMM_ued</v>
      </c>
      <c r="D25" s="202" t="s">
        <v>16</v>
      </c>
    </row>
    <row r="26" spans="2:4" x14ac:dyDescent="0.25">
      <c r="B26" s="186" t="str">
        <f ca="1">HYPERLINK("#"&amp;CELL("address",NMM_emi!$B$2),MID(CELL("filename",NMM_emi!$B$2),FIND("]",CELL("filename",NMM_emi!$B$2))+1,256))</f>
        <v>NMM_emi</v>
      </c>
      <c r="D26" s="202" t="s">
        <v>17</v>
      </c>
    </row>
    <row r="27" spans="2:4" ht="5.0999999999999996" customHeight="1" x14ac:dyDescent="0.25">
      <c r="B27" s="190"/>
      <c r="D27" s="187"/>
    </row>
    <row r="28" spans="2:4" x14ac:dyDescent="0.25">
      <c r="B28" s="185" t="str">
        <f ca="1">HYPERLINK("#"&amp;CELL("address",PPA!$B$2),MID(CELL("filename",PPA!$B$2),FIND("]",CELL("filename",PPA!$B$2))+1,256))</f>
        <v>PPA</v>
      </c>
      <c r="D28" s="201" t="s">
        <v>21</v>
      </c>
    </row>
    <row r="29" spans="2:4" x14ac:dyDescent="0.25">
      <c r="B29" s="186" t="str">
        <f ca="1">HYPERLINK("#"&amp;CELL("address",PPA_fec!$B$2),MID(CELL("filename",PPA_fec!$B$2),FIND("]",CELL("filename",PPA_fec!$B$2))+1,256))</f>
        <v>PPA_fec</v>
      </c>
      <c r="D29" s="202" t="s">
        <v>15</v>
      </c>
    </row>
    <row r="30" spans="2:4" x14ac:dyDescent="0.25">
      <c r="B30" s="186" t="str">
        <f ca="1">HYPERLINK("#"&amp;CELL("address",PPA_ued!$B$2),MID(CELL("filename",PPA_ued!$B$2),FIND("]",CELL("filename",PPA_ued!$B$2))+1,256))</f>
        <v>PPA_ued</v>
      </c>
      <c r="D30" s="202" t="s">
        <v>16</v>
      </c>
    </row>
    <row r="31" spans="2:4" x14ac:dyDescent="0.25">
      <c r="B31" s="186" t="str">
        <f ca="1">HYPERLINK("#"&amp;CELL("address",PPA_emi!$B$2),MID(CELL("filename",PPA_emi!$B$2),FIND("]",CELL("filename",PPA_emi!$B$2))+1,256))</f>
        <v>PPA_emi</v>
      </c>
      <c r="D31" s="202" t="s">
        <v>17</v>
      </c>
    </row>
    <row r="32" spans="2:4" ht="5.0999999999999996" customHeight="1" x14ac:dyDescent="0.25">
      <c r="B32" s="190"/>
      <c r="D32" s="187"/>
    </row>
    <row r="33" spans="2:4" x14ac:dyDescent="0.25">
      <c r="B33" s="185" t="str">
        <f ca="1">HYPERLINK("#"&amp;CELL("address",FBT!$B$2),MID(CELL("filename",FBT!$B$2),FIND("]",CELL("filename",FBT!$B$2))+1,256))</f>
        <v>FBT</v>
      </c>
      <c r="D33" s="201" t="s">
        <v>22</v>
      </c>
    </row>
    <row r="34" spans="2:4" x14ac:dyDescent="0.25">
      <c r="B34" s="186" t="str">
        <f ca="1">HYPERLINK("#"&amp;CELL("address",FBT_fec!$B$2),MID(CELL("filename",FBT_fec!$B$2),FIND("]",CELL("filename",FBT_fec!$B$2))+1,256))</f>
        <v>FBT_fec</v>
      </c>
      <c r="D34" s="202" t="s">
        <v>15</v>
      </c>
    </row>
    <row r="35" spans="2:4" x14ac:dyDescent="0.25">
      <c r="B35" s="186" t="str">
        <f ca="1">HYPERLINK("#"&amp;CELL("address",FBT_ued!$B$2),MID(CELL("filename",FBT_ued!$B$2),FIND("]",CELL("filename",FBT_ued!$B$2))+1,256))</f>
        <v>FBT_ued</v>
      </c>
      <c r="D35" s="202" t="s">
        <v>16</v>
      </c>
    </row>
    <row r="36" spans="2:4" x14ac:dyDescent="0.25">
      <c r="B36" s="186" t="str">
        <f ca="1">HYPERLINK("#"&amp;CELL("address",FBT_emi!$B$2),MID(CELL("filename",FBT_emi!$B$2),FIND("]",CELL("filename",FBT_emi!$B$2))+1,256))</f>
        <v>FBT_emi</v>
      </c>
      <c r="D36" s="202" t="s">
        <v>17</v>
      </c>
    </row>
    <row r="37" spans="2:4" ht="5.0999999999999996" customHeight="1" x14ac:dyDescent="0.25">
      <c r="B37" s="190"/>
      <c r="D37" s="187"/>
    </row>
    <row r="38" spans="2:4" x14ac:dyDescent="0.25">
      <c r="B38" s="185" t="str">
        <f ca="1">HYPERLINK("#"&amp;CELL("address",TRE!$B$2),MID(CELL("filename",TRE!$B$2),FIND("]",CELL("filename",TRE!$B$2))+1,256))</f>
        <v>TRE</v>
      </c>
      <c r="D38" s="201" t="s">
        <v>23</v>
      </c>
    </row>
    <row r="39" spans="2:4" x14ac:dyDescent="0.25">
      <c r="B39" s="186" t="str">
        <f ca="1">HYPERLINK("#"&amp;CELL("address",TRE_fec!$B$2),MID(CELL("filename",TRE_fec!$B$2),FIND("]",CELL("filename",TRE_fec!$B$2))+1,256))</f>
        <v>TRE_fec</v>
      </c>
      <c r="D39" s="202" t="s">
        <v>15</v>
      </c>
    </row>
    <row r="40" spans="2:4" x14ac:dyDescent="0.25">
      <c r="B40" s="186" t="str">
        <f ca="1">HYPERLINK("#"&amp;CELL("address",TRE_ued!$B$2),MID(CELL("filename",TRE_ued!$B$2),FIND("]",CELL("filename",TRE_ued!$B$2))+1,256))</f>
        <v>TRE_ued</v>
      </c>
      <c r="D40" s="202" t="s">
        <v>16</v>
      </c>
    </row>
    <row r="41" spans="2:4" x14ac:dyDescent="0.25">
      <c r="B41" s="186" t="str">
        <f ca="1">HYPERLINK("#"&amp;CELL("address",TRE_emi!$B$2),MID(CELL("filename",TRE_emi!$B$2),FIND("]",CELL("filename",TRE_emi!$B$2))+1,256))</f>
        <v>TRE_emi</v>
      </c>
      <c r="D41" s="202" t="s">
        <v>17</v>
      </c>
    </row>
    <row r="42" spans="2:4" ht="5.0999999999999996" customHeight="1" x14ac:dyDescent="0.25">
      <c r="B42" s="190"/>
      <c r="D42" s="187"/>
    </row>
    <row r="43" spans="2:4" x14ac:dyDescent="0.25">
      <c r="B43" s="185" t="str">
        <f ca="1">HYPERLINK("#"&amp;CELL("address",MAE!$B$2),MID(CELL("filename",MAE!$B$2),FIND("]",CELL("filename",MAE!$B$2))+1,256))</f>
        <v>MAE</v>
      </c>
      <c r="D43" s="201" t="s">
        <v>24</v>
      </c>
    </row>
    <row r="44" spans="2:4" x14ac:dyDescent="0.25">
      <c r="B44" s="186" t="str">
        <f ca="1">HYPERLINK("#"&amp;CELL("address",MAE_fec!$B$2),MID(CELL("filename",MAE_fec!$B$2),FIND("]",CELL("filename",MAE_fec!$B$2))+1,256))</f>
        <v>MAE_fec</v>
      </c>
      <c r="D44" s="202" t="s">
        <v>15</v>
      </c>
    </row>
    <row r="45" spans="2:4" x14ac:dyDescent="0.25">
      <c r="B45" s="186" t="str">
        <f ca="1">HYPERLINK("#"&amp;CELL("address",MAE_ued!$B$2),MID(CELL("filename",MAE_ued!$B$2),FIND("]",CELL("filename",MAE_ued!$B$2))+1,256))</f>
        <v>MAE_ued</v>
      </c>
      <c r="D45" s="202" t="s">
        <v>16</v>
      </c>
    </row>
    <row r="46" spans="2:4" x14ac:dyDescent="0.25">
      <c r="B46" s="186" t="str">
        <f ca="1">HYPERLINK("#"&amp;CELL("address",MAE_emi!$B$2),MID(CELL("filename",MAE_emi!$B$2),FIND("]",CELL("filename",MAE_emi!$B$2))+1,256))</f>
        <v>MAE_emi</v>
      </c>
      <c r="D46" s="202" t="s">
        <v>17</v>
      </c>
    </row>
    <row r="47" spans="2:4" ht="5.0999999999999996" customHeight="1" x14ac:dyDescent="0.25">
      <c r="B47" s="190"/>
      <c r="D47" s="187"/>
    </row>
    <row r="48" spans="2:4" x14ac:dyDescent="0.25">
      <c r="B48" s="185" t="str">
        <f ca="1">HYPERLINK("#"&amp;CELL("address",TEL!$B$2),MID(CELL("filename",TEL!$B$2),FIND("]",CELL("filename",TEL!$B$2))+1,256))</f>
        <v>TEL</v>
      </c>
      <c r="D48" s="201" t="s">
        <v>25</v>
      </c>
    </row>
    <row r="49" spans="2:4" x14ac:dyDescent="0.25">
      <c r="B49" s="186" t="str">
        <f ca="1">HYPERLINK("#"&amp;CELL("address",TEL_fec!$B$2),MID(CELL("filename",TEL_fec!$B$2),FIND("]",CELL("filename",TEL_fec!$B$2))+1,256))</f>
        <v>TEL_fec</v>
      </c>
      <c r="D49" s="202" t="s">
        <v>15</v>
      </c>
    </row>
    <row r="50" spans="2:4" x14ac:dyDescent="0.25">
      <c r="B50" s="186" t="str">
        <f ca="1">HYPERLINK("#"&amp;CELL("address",TEL_ued!$B$2),MID(CELL("filename",TEL_ued!$B$2),FIND("]",CELL("filename",TEL_ued!$B$2))+1,256))</f>
        <v>TEL_ued</v>
      </c>
      <c r="D50" s="202" t="s">
        <v>16</v>
      </c>
    </row>
    <row r="51" spans="2:4" x14ac:dyDescent="0.25">
      <c r="B51" s="186" t="str">
        <f ca="1">HYPERLINK("#"&amp;CELL("address",TEL_emi!$B$2),MID(CELL("filename",TEL_emi!$B$2),FIND("]",CELL("filename",TEL_emi!$B$2))+1,256))</f>
        <v>TEL_emi</v>
      </c>
      <c r="D51" s="202" t="s">
        <v>17</v>
      </c>
    </row>
    <row r="52" spans="2:4" ht="5.0999999999999996" customHeight="1" x14ac:dyDescent="0.25">
      <c r="B52" s="190"/>
      <c r="D52" s="187"/>
    </row>
    <row r="53" spans="2:4" x14ac:dyDescent="0.25">
      <c r="B53" s="185" t="str">
        <f ca="1">HYPERLINK("#"&amp;CELL("address",WWP!$B$2),MID(CELL("filename",WWP!$B$2),FIND("]",CELL("filename",WWP!$B$2))+1,256))</f>
        <v>WWP</v>
      </c>
      <c r="D53" s="201" t="s">
        <v>26</v>
      </c>
    </row>
    <row r="54" spans="2:4" x14ac:dyDescent="0.25">
      <c r="B54" s="186" t="str">
        <f ca="1">HYPERLINK("#"&amp;CELL("address",WWP_fec!$B$2),MID(CELL("filename",WWP_fec!$B$2),FIND("]",CELL("filename",WWP_fec!$B$2))+1,256))</f>
        <v>WWP_fec</v>
      </c>
      <c r="D54" s="202" t="s">
        <v>15</v>
      </c>
    </row>
    <row r="55" spans="2:4" x14ac:dyDescent="0.25">
      <c r="B55" s="186" t="str">
        <f ca="1">HYPERLINK("#"&amp;CELL("address",WWP_ued!$B$2),MID(CELL("filename",WWP_ued!$B$2),FIND("]",CELL("filename",WWP_ued!$B$2))+1,256))</f>
        <v>WWP_ued</v>
      </c>
      <c r="D55" s="202" t="s">
        <v>16</v>
      </c>
    </row>
    <row r="56" spans="2:4" x14ac:dyDescent="0.25">
      <c r="B56" s="186" t="str">
        <f ca="1">HYPERLINK("#"&amp;CELL("address",WWP_emi!$B$2),MID(CELL("filename",WWP_emi!$B$2),FIND("]",CELL("filename",WWP_emi!$B$2))+1,256))</f>
        <v>WWP_emi</v>
      </c>
      <c r="D56" s="202" t="s">
        <v>17</v>
      </c>
    </row>
    <row r="57" spans="2:4" ht="5.0999999999999996" customHeight="1" x14ac:dyDescent="0.25">
      <c r="B57" s="190"/>
      <c r="D57" s="187"/>
    </row>
    <row r="58" spans="2:4" x14ac:dyDescent="0.25">
      <c r="B58" s="185" t="str">
        <f ca="1">HYPERLINK("#"&amp;CELL("address",OIS!$B$2),MID(CELL("filename",OIS!$B$2),FIND("]",CELL("filename",OIS!$B$2))+1,256))</f>
        <v>OIS</v>
      </c>
      <c r="D58" s="201" t="s">
        <v>27</v>
      </c>
    </row>
    <row r="59" spans="2:4" x14ac:dyDescent="0.25">
      <c r="B59" s="186" t="str">
        <f ca="1">HYPERLINK("#"&amp;CELL("address",OIS_fec!$B$2),MID(CELL("filename",OIS_fec!$B$2),FIND("]",CELL("filename",OIS_fec!$B$2))+1,256))</f>
        <v>OIS_fec</v>
      </c>
      <c r="D59" s="202" t="s">
        <v>15</v>
      </c>
    </row>
    <row r="60" spans="2:4" x14ac:dyDescent="0.25">
      <c r="B60" s="186" t="str">
        <f ca="1">HYPERLINK("#"&amp;CELL("address",OIS_ued!$B$2),MID(CELL("filename",OIS_ued!$B$2),FIND("]",CELL("filename",OIS_ued!$B$2))+1,256))</f>
        <v>OIS_ued</v>
      </c>
      <c r="D60" s="202" t="s">
        <v>16</v>
      </c>
    </row>
    <row r="61" spans="2:4" x14ac:dyDescent="0.25">
      <c r="B61" s="186" t="str">
        <f ca="1">HYPERLINK("#"&amp;CELL("address",OIS_emi!$B$2),MID(CELL("filename",OIS_emi!$B$2),FIND("]",CELL("filename",OIS_emi!$B$2))+1,256))</f>
        <v>OIS_emi</v>
      </c>
      <c r="D61" s="202" t="s">
        <v>17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Summary"</f>
        <v>ES: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2" customHeight="1" x14ac:dyDescent="0.25">
      <c r="A3" s="30" t="s">
        <v>57</v>
      </c>
      <c r="B3" s="203">
        <f>ISI!B$3+NFM!B$3+CHI!B$3+NMM!B$3+PPA!B$3+FBT!B$3+TRE!B$3+MAE!B$3+TEL!B$3+WWP!B$3+OIS!B$3</f>
        <v>265390.83865043195</v>
      </c>
      <c r="C3" s="203">
        <f>ISI!C$3+NFM!C$3+CHI!C$3+NMM!C$3+PPA!C$3+FBT!C$3+TRE!C$3+MAE!C$3+TEL!C$3+WWP!C$3+OIS!C$3</f>
        <v>275390.96200601972</v>
      </c>
      <c r="D3" s="203">
        <f>ISI!D$3+NFM!D$3+CHI!D$3+NMM!D$3+PPA!D$3+FBT!D$3+TRE!D$3+MAE!D$3+TEL!D$3+WWP!D$3+OIS!D$3</f>
        <v>280140.6897962247</v>
      </c>
      <c r="E3" s="203">
        <f>ISI!E$3+NFM!E$3+CHI!E$3+NMM!E$3+PPA!E$3+FBT!E$3+TRE!E$3+MAE!E$3+TEL!E$3+WWP!E$3+OIS!E$3</f>
        <v>283939.64860076644</v>
      </c>
      <c r="F3" s="203">
        <f>ISI!F$3+NFM!F$3+CHI!F$3+NMM!F$3+PPA!F$3+FBT!F$3+TRE!F$3+MAE!F$3+TEL!F$3+WWP!F$3+OIS!F$3</f>
        <v>288141.09307084978</v>
      </c>
      <c r="G3" s="203">
        <f>ISI!G$3+NFM!G$3+CHI!G$3+NMM!G$3+PPA!G$3+FBT!G$3+TRE!G$3+MAE!G$3+TEL!G$3+WWP!G$3+OIS!G$3</f>
        <v>299240.51946540107</v>
      </c>
      <c r="H3" s="203">
        <f>ISI!H$3+NFM!H$3+CHI!H$3+NMM!H$3+PPA!H$3+FBT!H$3+TRE!H$3+MAE!H$3+TEL!H$3+WWP!H$3+OIS!H$3</f>
        <v>311082.02832392452</v>
      </c>
      <c r="I3" s="203">
        <f>ISI!I$3+NFM!I$3+CHI!I$3+NMM!I$3+PPA!I$3+FBT!I$3+TRE!I$3+MAE!I$3+TEL!I$3+WWP!I$3+OIS!I$3</f>
        <v>311523.74335316638</v>
      </c>
      <c r="J3" s="203">
        <f>ISI!J$3+NFM!J$3+CHI!J$3+NMM!J$3+PPA!J$3+FBT!J$3+TRE!J$3+MAE!J$3+TEL!J$3+WWP!J$3+OIS!J$3</f>
        <v>303504.05488770473</v>
      </c>
      <c r="K3" s="203">
        <f>ISI!K$3+NFM!K$3+CHI!K$3+NMM!K$3+PPA!K$3+FBT!K$3+TRE!K$3+MAE!K$3+TEL!K$3+WWP!K$3+OIS!K$3</f>
        <v>269563.75758617633</v>
      </c>
      <c r="L3" s="203">
        <f>ISI!L$3+NFM!L$3+CHI!L$3+NMM!L$3+PPA!L$3+FBT!L$3+TRE!L$3+MAE!L$3+TEL!L$3+WWP!L$3+OIS!L$3</f>
        <v>246098.30843952054</v>
      </c>
      <c r="M3" s="203">
        <f>ISI!M$3+NFM!M$3+CHI!M$3+NMM!M$3+PPA!M$3+FBT!M$3+TRE!M$3+MAE!M$3+TEL!M$3+WWP!M$3+OIS!M$3</f>
        <v>229111.79526072973</v>
      </c>
      <c r="N3" s="203">
        <f>ISI!N$3+NFM!N$3+CHI!N$3+NMM!N$3+PPA!N$3+FBT!N$3+TRE!N$3+MAE!N$3+TEL!N$3+WWP!N$3+OIS!N$3</f>
        <v>207748.40276509715</v>
      </c>
      <c r="O3" s="203">
        <f>ISI!O$3+NFM!O$3+CHI!O$3+NMM!O$3+PPA!O$3+FBT!O$3+TRE!O$3+MAE!O$3+TEL!O$3+WWP!O$3+OIS!O$3</f>
        <v>197524.89425042033</v>
      </c>
      <c r="P3" s="203">
        <f>ISI!P$3+NFM!P$3+CHI!P$3+NMM!P$3+PPA!P$3+FBT!P$3+TRE!P$3+MAE!P$3+TEL!P$3+WWP!P$3+OIS!P$3</f>
        <v>201080.1920680686</v>
      </c>
      <c r="Q3" s="203">
        <f>ISI!Q$3+NFM!Q$3+CHI!Q$3+NMM!Q$3+PPA!Q$3+FBT!Q$3+TRE!Q$3+MAE!Q$3+TEL!Q$3+WWP!Q$3+OIS!Q$3</f>
        <v>206881.99524000002</v>
      </c>
      <c r="R3" s="203">
        <f>ISI!R$3+NFM!R$3+CHI!R$3+NMM!R$3+PPA!R$3+FBT!R$3+TRE!R$3+MAE!R$3+TEL!R$3+WWP!R$3+OIS!R$3</f>
        <v>212499.21211548409</v>
      </c>
      <c r="S3" s="203">
        <f>ISI!S$3+NFM!S$3+CHI!S$3+NMM!S$3+PPA!S$3+FBT!S$3+TRE!S$3+MAE!S$3+TEL!S$3+WWP!S$3+OIS!S$3</f>
        <v>221886.02897880011</v>
      </c>
      <c r="T3" s="203">
        <f>ISI!T$3+NFM!T$3+CHI!T$3+NMM!T$3+PPA!T$3+FBT!T$3+TRE!T$3+MAE!T$3+TEL!T$3+WWP!T$3+OIS!T$3</f>
        <v>225031.91175552871</v>
      </c>
      <c r="U3" s="203">
        <f>ISI!U$3+NFM!U$3+CHI!U$3+NMM!U$3+PPA!U$3+FBT!U$3+TRE!U$3+MAE!U$3+TEL!U$3+WWP!U$3+OIS!U$3</f>
        <v>233807.49422925513</v>
      </c>
      <c r="V3" s="203">
        <f>ISI!V$3+NFM!V$3+CHI!V$3+NMM!V$3+PPA!V$3+FBT!V$3+TRE!V$3+MAE!V$3+TEL!V$3+WWP!V$3+OIS!V$3</f>
        <v>208776.84765665594</v>
      </c>
      <c r="W3" s="203">
        <f>ISI!W$3+NFM!W$3+CHI!W$3+NMM!W$3+PPA!W$3+FBT!W$3+TRE!W$3+MAE!W$3+TEL!W$3+WWP!W$3+OIS!W$3</f>
        <v>223474.78263203189</v>
      </c>
      <c r="X3" s="203">
        <f>ISI!X$3+NFM!X$3+CHI!X$3+NMM!X$3+PPA!X$3+FBT!X$3+TRE!X$3+MAE!X$3+TEL!X$3+WWP!X$3+OIS!X$3</f>
        <v>230047.36578215173</v>
      </c>
      <c r="Y3" s="203">
        <f>ISI!Y$3+NFM!Y$3+CHI!Y$3+NMM!Y$3+PPA!Y$3+FBT!Y$3+TRE!Y$3+MAE!Y$3+TEL!Y$3+WWP!Y$3+OIS!Y$3</f>
        <v>229042.2873272475</v>
      </c>
    </row>
    <row r="4" spans="1:25" ht="12" customHeight="1" x14ac:dyDescent="0.25">
      <c r="A4" s="12" t="s">
        <v>14</v>
      </c>
      <c r="B4" s="204">
        <f>ISI!B$3</f>
        <v>7829.1982687198024</v>
      </c>
      <c r="C4" s="204">
        <f>ISI!C$3</f>
        <v>7637.1966749905296</v>
      </c>
      <c r="D4" s="204">
        <f>ISI!D$3</f>
        <v>6981.32299846764</v>
      </c>
      <c r="E4" s="204">
        <f>ISI!E$3</f>
        <v>6205.8190065070048</v>
      </c>
      <c r="F4" s="204">
        <f>ISI!F$3</f>
        <v>6063.7464109853563</v>
      </c>
      <c r="G4" s="204">
        <f>ISI!G$3</f>
        <v>5379.3015196136566</v>
      </c>
      <c r="H4" s="204">
        <f>ISI!H$3</f>
        <v>5742.6730138340163</v>
      </c>
      <c r="I4" s="204">
        <f>ISI!I$3</f>
        <v>4847.1056574144486</v>
      </c>
      <c r="J4" s="204">
        <f>ISI!J$3</f>
        <v>4089.1784743332191</v>
      </c>
      <c r="K4" s="204">
        <f>ISI!K$3</f>
        <v>2644.495982133878</v>
      </c>
      <c r="L4" s="204">
        <f>ISI!L$3</f>
        <v>3296.5912165706627</v>
      </c>
      <c r="M4" s="204">
        <f>ISI!M$3</f>
        <v>3066.9759348538391</v>
      </c>
      <c r="N4" s="204">
        <f>ISI!N$3</f>
        <v>2832.3587893552112</v>
      </c>
      <c r="O4" s="204">
        <f>ISI!O$3</f>
        <v>2759.7304678880519</v>
      </c>
      <c r="P4" s="204">
        <f>ISI!P$3</f>
        <v>2965.3936523569619</v>
      </c>
      <c r="Q4" s="204">
        <f>ISI!Q$3</f>
        <v>3181.9618963877938</v>
      </c>
      <c r="R4" s="204">
        <f>ISI!R$3</f>
        <v>3232.7691832008659</v>
      </c>
      <c r="S4" s="204">
        <f>ISI!S$3</f>
        <v>3653.3100803690004</v>
      </c>
      <c r="T4" s="204">
        <f>ISI!T$3</f>
        <v>3865.279878216832</v>
      </c>
      <c r="U4" s="204">
        <f>ISI!U$3</f>
        <v>3035.1538130576937</v>
      </c>
      <c r="V4" s="204">
        <f>ISI!V$3</f>
        <v>2538.9238679200162</v>
      </c>
      <c r="W4" s="204">
        <f>ISI!W$3</f>
        <v>4931.7511882866538</v>
      </c>
      <c r="X4" s="204">
        <f>ISI!X$3</f>
        <v>4699.7565360408535</v>
      </c>
      <c r="Y4" s="204">
        <f>ISI!Y$3</f>
        <v>4271.079883171682</v>
      </c>
    </row>
    <row r="5" spans="1:25" ht="12" customHeight="1" x14ac:dyDescent="0.25">
      <c r="A5" s="13" t="s">
        <v>18</v>
      </c>
      <c r="B5" s="205">
        <f>NFM!B$3</f>
        <v>2951.4603939562057</v>
      </c>
      <c r="C5" s="205">
        <f>NFM!C$3</f>
        <v>2879.0794067825245</v>
      </c>
      <c r="D5" s="205">
        <f>NFM!D$3</f>
        <v>2631.8273749327436</v>
      </c>
      <c r="E5" s="205">
        <f>NFM!E$3</f>
        <v>2339.4769657252609</v>
      </c>
      <c r="F5" s="205">
        <f>NFM!F$3</f>
        <v>2285.9182711621115</v>
      </c>
      <c r="G5" s="205">
        <f>NFM!G$3</f>
        <v>2027.895429053204</v>
      </c>
      <c r="H5" s="205">
        <f>NFM!H$3</f>
        <v>2164.8796433588977</v>
      </c>
      <c r="I5" s="205">
        <f>NFM!I$3</f>
        <v>1827.267605463142</v>
      </c>
      <c r="J5" s="205">
        <f>NFM!J$3</f>
        <v>1541.5433223900518</v>
      </c>
      <c r="K5" s="205">
        <f>NFM!K$3</f>
        <v>1679.7970913358704</v>
      </c>
      <c r="L5" s="205">
        <f>NFM!L$3</f>
        <v>1933.0892552693736</v>
      </c>
      <c r="M5" s="205">
        <f>NFM!M$3</f>
        <v>1731.3467169805558</v>
      </c>
      <c r="N5" s="205">
        <f>NFM!N$3</f>
        <v>1770.1059998011133</v>
      </c>
      <c r="O5" s="205">
        <f>NFM!O$3</f>
        <v>1587.2007606554757</v>
      </c>
      <c r="P5" s="205">
        <f>NFM!P$3</f>
        <v>1870.2945344285286</v>
      </c>
      <c r="Q5" s="205">
        <f>NFM!Q$3</f>
        <v>1997.428663612206</v>
      </c>
      <c r="R5" s="205">
        <f>NFM!R$3</f>
        <v>2091.234288883179</v>
      </c>
      <c r="S5" s="205">
        <f>NFM!S$3</f>
        <v>2420.6948035877931</v>
      </c>
      <c r="T5" s="205">
        <f>NFM!T$3</f>
        <v>2146.0378116306665</v>
      </c>
      <c r="U5" s="205">
        <f>NFM!U$3</f>
        <v>1798.2342863412264</v>
      </c>
      <c r="V5" s="205">
        <f>NFM!V$3</f>
        <v>1776.5593399248255</v>
      </c>
      <c r="W5" s="205">
        <f>NFM!W$3</f>
        <v>2192.0824149559585</v>
      </c>
      <c r="X5" s="205">
        <f>NFM!X$3</f>
        <v>1553.0399023588079</v>
      </c>
      <c r="Y5" s="205">
        <f>NFM!Y$3</f>
        <v>1610.2517963666769</v>
      </c>
    </row>
    <row r="6" spans="1:25" ht="12" customHeight="1" x14ac:dyDescent="0.25">
      <c r="A6" s="14" t="s">
        <v>45</v>
      </c>
      <c r="B6" s="204">
        <f>NFM!B$4</f>
        <v>581.86963223352757</v>
      </c>
      <c r="C6" s="204">
        <f>NFM!C$4</f>
        <v>567.59998508742569</v>
      </c>
      <c r="D6" s="204">
        <f>NFM!D$4</f>
        <v>518.85515045029888</v>
      </c>
      <c r="E6" s="204">
        <f>NFM!E$4</f>
        <v>461.21933550349547</v>
      </c>
      <c r="F6" s="204">
        <f>NFM!F$4</f>
        <v>450.66043457018691</v>
      </c>
      <c r="G6" s="204">
        <f>NFM!G$4</f>
        <v>399.79217404627911</v>
      </c>
      <c r="H6" s="204">
        <f>NFM!H$4</f>
        <v>426.7981113656723</v>
      </c>
      <c r="I6" s="204">
        <f>NFM!I$4</f>
        <v>360.23913170587952</v>
      </c>
      <c r="J6" s="204">
        <f>NFM!J$4</f>
        <v>303.90963331505878</v>
      </c>
      <c r="K6" s="204">
        <f>NFM!K$4</f>
        <v>233.76912323964609</v>
      </c>
      <c r="L6" s="204">
        <f>NFM!L$4</f>
        <v>291.93329550894589</v>
      </c>
      <c r="M6" s="204">
        <f>NFM!M$4</f>
        <v>266.14976162931572</v>
      </c>
      <c r="N6" s="204">
        <f>NFM!N$4</f>
        <v>237.69903478860459</v>
      </c>
      <c r="O6" s="204">
        <f>NFM!O$4</f>
        <v>231.56744259604429</v>
      </c>
      <c r="P6" s="204">
        <f>NFM!P$4</f>
        <v>279.34025948672172</v>
      </c>
      <c r="Q6" s="204">
        <f>NFM!Q$4</f>
        <v>305.95423628217202</v>
      </c>
      <c r="R6" s="204">
        <f>NFM!R$4</f>
        <v>336.36980993652219</v>
      </c>
      <c r="S6" s="204">
        <f>NFM!S$4</f>
        <v>415.04293507165772</v>
      </c>
      <c r="T6" s="204">
        <f>NFM!T$4</f>
        <v>328.07312741068841</v>
      </c>
      <c r="U6" s="204">
        <f>NFM!U$4</f>
        <v>302.47774333369063</v>
      </c>
      <c r="V6" s="204">
        <f>NFM!V$4</f>
        <v>296.05069421717462</v>
      </c>
      <c r="W6" s="204">
        <f>NFM!W$4</f>
        <v>426.57768968359937</v>
      </c>
      <c r="X6" s="204">
        <f>NFM!X$4</f>
        <v>262.4725966898406</v>
      </c>
      <c r="Y6" s="204">
        <f>NFM!Y$4</f>
        <v>208.6451715923225</v>
      </c>
    </row>
    <row r="7" spans="1:25" ht="12" customHeight="1" x14ac:dyDescent="0.25">
      <c r="A7" s="14" t="s">
        <v>58</v>
      </c>
      <c r="B7" s="204">
        <f>NFM!B$5</f>
        <v>1357.6958085448975</v>
      </c>
      <c r="C7" s="204">
        <f>NFM!C$5</f>
        <v>1324.3999652039931</v>
      </c>
      <c r="D7" s="204">
        <f>NFM!D$5</f>
        <v>1210.6620177173638</v>
      </c>
      <c r="E7" s="204">
        <f>NFM!E$5</f>
        <v>1076.1784495081561</v>
      </c>
      <c r="F7" s="204">
        <f>NFM!F$5</f>
        <v>1051.5410139971027</v>
      </c>
      <c r="G7" s="204">
        <f>NFM!G$5</f>
        <v>932.84840610798483</v>
      </c>
      <c r="H7" s="204">
        <f>NFM!H$5</f>
        <v>995.8622598532354</v>
      </c>
      <c r="I7" s="204">
        <f>NFM!I$5</f>
        <v>840.55797398038567</v>
      </c>
      <c r="J7" s="204">
        <f>NFM!J$5</f>
        <v>709.12247773513707</v>
      </c>
      <c r="K7" s="204">
        <f>NFM!K$5</f>
        <v>545.46128755917448</v>
      </c>
      <c r="L7" s="204">
        <f>NFM!L$5</f>
        <v>681.17768952087363</v>
      </c>
      <c r="M7" s="204">
        <f>NFM!M$5</f>
        <v>621.01611046840321</v>
      </c>
      <c r="N7" s="204">
        <f>NFM!N$5</f>
        <v>554.63108117341085</v>
      </c>
      <c r="O7" s="204">
        <f>NFM!O$5</f>
        <v>540.32403272410329</v>
      </c>
      <c r="P7" s="204">
        <f>NFM!P$5</f>
        <v>651.79393880235057</v>
      </c>
      <c r="Q7" s="204">
        <f>NFM!Q$5</f>
        <v>713.89321799173467</v>
      </c>
      <c r="R7" s="204">
        <f>NFM!R$5</f>
        <v>784.86288985188526</v>
      </c>
      <c r="S7" s="204">
        <f>NFM!S$5</f>
        <v>968.43351516720145</v>
      </c>
      <c r="T7" s="204">
        <f>NFM!T$5</f>
        <v>765.50396395827306</v>
      </c>
      <c r="U7" s="204">
        <f>NFM!U$5</f>
        <v>705.78140111194466</v>
      </c>
      <c r="V7" s="204">
        <f>NFM!V$5</f>
        <v>690.78495317340753</v>
      </c>
      <c r="W7" s="204">
        <f>NFM!W$5</f>
        <v>995.34794259506543</v>
      </c>
      <c r="X7" s="204">
        <f>NFM!X$5</f>
        <v>612.43605894296138</v>
      </c>
      <c r="Y7" s="204">
        <f>NFM!Y$5</f>
        <v>486.8387337154191</v>
      </c>
    </row>
    <row r="8" spans="1:25" ht="12" customHeight="1" x14ac:dyDescent="0.25">
      <c r="A8" s="14" t="s">
        <v>47</v>
      </c>
      <c r="B8" s="204">
        <f>NFM!B$8</f>
        <v>1011.894953177781</v>
      </c>
      <c r="C8" s="204">
        <f>NFM!C$8</f>
        <v>987.07945649110547</v>
      </c>
      <c r="D8" s="204">
        <f>NFM!D$8</f>
        <v>902.31020676508092</v>
      </c>
      <c r="E8" s="204">
        <f>NFM!E$8</f>
        <v>802.07918071360928</v>
      </c>
      <c r="F8" s="204">
        <f>NFM!F$8</f>
        <v>783.71682259482191</v>
      </c>
      <c r="G8" s="204">
        <f>NFM!G$8</f>
        <v>695.25484889894005</v>
      </c>
      <c r="H8" s="204">
        <f>NFM!H$8</f>
        <v>742.21927213998993</v>
      </c>
      <c r="I8" s="204">
        <f>NFM!I$8</f>
        <v>626.47049977687686</v>
      </c>
      <c r="J8" s="204">
        <f>NFM!J$8</f>
        <v>528.51121133985589</v>
      </c>
      <c r="K8" s="204">
        <f>NFM!K$8</f>
        <v>900.56668053704971</v>
      </c>
      <c r="L8" s="204">
        <f>NFM!L$8</f>
        <v>959.97827023955392</v>
      </c>
      <c r="M8" s="204">
        <f>NFM!M$8</f>
        <v>844.18084488283694</v>
      </c>
      <c r="N8" s="204">
        <f>NFM!N$8</f>
        <v>977.77588383909767</v>
      </c>
      <c r="O8" s="204">
        <f>NFM!O$8</f>
        <v>815.30928533532824</v>
      </c>
      <c r="P8" s="204">
        <f>NFM!P$8</f>
        <v>939.16033613945638</v>
      </c>
      <c r="Q8" s="204">
        <f>NFM!Q$8</f>
        <v>977.58120933829946</v>
      </c>
      <c r="R8" s="204">
        <f>NFM!R$8</f>
        <v>970.00158909477159</v>
      </c>
      <c r="S8" s="204">
        <f>NFM!S$8</f>
        <v>1037.218353348934</v>
      </c>
      <c r="T8" s="204">
        <f>NFM!T$8</f>
        <v>1052.4607202617051</v>
      </c>
      <c r="U8" s="204">
        <f>NFM!U$8</f>
        <v>789.97514189559115</v>
      </c>
      <c r="V8" s="204">
        <f>NFM!V$8</f>
        <v>789.72369253424347</v>
      </c>
      <c r="W8" s="204">
        <f>NFM!W$8</f>
        <v>770.15678267729368</v>
      </c>
      <c r="X8" s="204">
        <f>NFM!X$8</f>
        <v>678.13124672600588</v>
      </c>
      <c r="Y8" s="204">
        <f>NFM!Y$8</f>
        <v>914.76789105893522</v>
      </c>
    </row>
    <row r="9" spans="1:25" ht="12" customHeight="1" x14ac:dyDescent="0.25">
      <c r="A9" s="13" t="s">
        <v>19</v>
      </c>
      <c r="B9" s="205">
        <f>CHI!B$3</f>
        <v>16738.261832528402</v>
      </c>
      <c r="C9" s="205">
        <f>CHI!C$3</f>
        <v>17476.429582144396</v>
      </c>
      <c r="D9" s="205">
        <f>CHI!D$3</f>
        <v>17341.605434007579</v>
      </c>
      <c r="E9" s="205">
        <f>CHI!E$3</f>
        <v>16989.069419336178</v>
      </c>
      <c r="F9" s="205">
        <f>CHI!F$3</f>
        <v>17407.378690449892</v>
      </c>
      <c r="G9" s="205">
        <f>CHI!G$3</f>
        <v>17719.890136336166</v>
      </c>
      <c r="H9" s="205">
        <f>CHI!H$3</f>
        <v>18229.277496593342</v>
      </c>
      <c r="I9" s="205">
        <f>CHI!I$3</f>
        <v>18403.345032037949</v>
      </c>
      <c r="J9" s="205">
        <f>CHI!J$3</f>
        <v>18609.667377122652</v>
      </c>
      <c r="K9" s="205">
        <f>CHI!K$3</f>
        <v>17017.003497156104</v>
      </c>
      <c r="L9" s="205">
        <f>CHI!L$3</f>
        <v>16763.271975531268</v>
      </c>
      <c r="M9" s="205">
        <f>CHI!M$3</f>
        <v>16775.503185476624</v>
      </c>
      <c r="N9" s="205">
        <f>CHI!N$3</f>
        <v>16015.659870975509</v>
      </c>
      <c r="O9" s="205">
        <f>CHI!O$3</f>
        <v>16662.024856789056</v>
      </c>
      <c r="P9" s="205">
        <f>CHI!P$3</f>
        <v>18078.63155029538</v>
      </c>
      <c r="Q9" s="205">
        <f>CHI!Q$3</f>
        <v>18426.307679999998</v>
      </c>
      <c r="R9" s="205">
        <f>CHI!R$3</f>
        <v>19303.85248119702</v>
      </c>
      <c r="S9" s="205">
        <f>CHI!S$3</f>
        <v>19916.479533660902</v>
      </c>
      <c r="T9" s="205">
        <f>CHI!T$3</f>
        <v>18531.473799680178</v>
      </c>
      <c r="U9" s="205">
        <f>CHI!U$3</f>
        <v>19549.627839763409</v>
      </c>
      <c r="V9" s="205">
        <f>CHI!V$3</f>
        <v>19811.887740545855</v>
      </c>
      <c r="W9" s="205">
        <f>CHI!W$3</f>
        <v>22659.960318708872</v>
      </c>
      <c r="X9" s="205">
        <f>CHI!X$3</f>
        <v>19301.833853725657</v>
      </c>
      <c r="Y9" s="205">
        <f>CHI!Y$3</f>
        <v>17500.110779504124</v>
      </c>
    </row>
    <row r="10" spans="1:25" ht="12" customHeight="1" x14ac:dyDescent="0.25">
      <c r="A10" s="14" t="s">
        <v>59</v>
      </c>
      <c r="B10" s="204">
        <f>CHI!B$5</f>
        <v>3946.6561201734812</v>
      </c>
      <c r="C10" s="204">
        <f>CHI!C$5</f>
        <v>4005.2887451284032</v>
      </c>
      <c r="D10" s="204">
        <f>CHI!D$5</f>
        <v>3955.3798247260861</v>
      </c>
      <c r="E10" s="204">
        <f>CHI!E$5</f>
        <v>3855.8483906428851</v>
      </c>
      <c r="F10" s="204">
        <f>CHI!F$5</f>
        <v>3881.8264663693099</v>
      </c>
      <c r="G10" s="204">
        <f>CHI!G$5</f>
        <v>3871.739506635161</v>
      </c>
      <c r="H10" s="204">
        <f>CHI!H$5</f>
        <v>3917.1266149417311</v>
      </c>
      <c r="I10" s="204">
        <f>CHI!I$5</f>
        <v>3879.3809224292768</v>
      </c>
      <c r="J10" s="204">
        <f>CHI!J$5</f>
        <v>3852.220498245696</v>
      </c>
      <c r="K10" s="204">
        <f>CHI!K$5</f>
        <v>2701.3834631582981</v>
      </c>
      <c r="L10" s="204">
        <f>CHI!L$5</f>
        <v>3658.270277986418</v>
      </c>
      <c r="M10" s="204">
        <f>CHI!M$5</f>
        <v>4414.5785169351984</v>
      </c>
      <c r="N10" s="204">
        <f>CHI!N$5</f>
        <v>3414.4510501246609</v>
      </c>
      <c r="O10" s="204">
        <f>CHI!O$5</f>
        <v>2794.3926672567318</v>
      </c>
      <c r="P10" s="204">
        <f>CHI!P$5</f>
        <v>3439.0628128839999</v>
      </c>
      <c r="Q10" s="204">
        <f>CHI!Q$5</f>
        <v>3954.112209160246</v>
      </c>
      <c r="R10" s="204">
        <f>CHI!R$5</f>
        <v>4374.6271372628717</v>
      </c>
      <c r="S10" s="204">
        <f>CHI!S$5</f>
        <v>4825.7709768485911</v>
      </c>
      <c r="T10" s="204">
        <f>CHI!T$5</f>
        <v>4291.5528974852186</v>
      </c>
      <c r="U10" s="204">
        <f>CHI!U$5</f>
        <v>4401.2350841434127</v>
      </c>
      <c r="V10" s="204">
        <f>CHI!V$5</f>
        <v>4052.7900376051498</v>
      </c>
      <c r="W10" s="204">
        <f>CHI!W$5</f>
        <v>5633.9490814932251</v>
      </c>
      <c r="X10" s="204">
        <f>CHI!X$5</f>
        <v>4746.0796916652826</v>
      </c>
      <c r="Y10" s="204">
        <f>CHI!Y$5</f>
        <v>3940.4076428321291</v>
      </c>
    </row>
    <row r="11" spans="1:25" ht="12" customHeight="1" x14ac:dyDescent="0.25">
      <c r="A11" s="14" t="s">
        <v>49</v>
      </c>
      <c r="B11" s="204">
        <f>CHI!B$6</f>
        <v>7041.9210922610482</v>
      </c>
      <c r="C11" s="204">
        <f>CHI!C$6</f>
        <v>7312.2124861579996</v>
      </c>
      <c r="D11" s="204">
        <f>CHI!D$6</f>
        <v>7081.8294671266558</v>
      </c>
      <c r="E11" s="204">
        <f>CHI!E$6</f>
        <v>6632.8787769035753</v>
      </c>
      <c r="F11" s="204">
        <f>CHI!F$6</f>
        <v>6748.7085747358196</v>
      </c>
      <c r="G11" s="204">
        <f>CHI!G$6</f>
        <v>6703.6202394975053</v>
      </c>
      <c r="H11" s="204">
        <f>CHI!H$6</f>
        <v>6692.216581476413</v>
      </c>
      <c r="I11" s="204">
        <f>CHI!I$6</f>
        <v>6526.4827186625107</v>
      </c>
      <c r="J11" s="204">
        <f>CHI!J$6</f>
        <v>6408.4455940803828</v>
      </c>
      <c r="K11" s="204">
        <f>CHI!K$6</f>
        <v>6457.890110719125</v>
      </c>
      <c r="L11" s="204">
        <f>CHI!L$6</f>
        <v>6564.9038126554879</v>
      </c>
      <c r="M11" s="204">
        <f>CHI!M$6</f>
        <v>6327.2712663725051</v>
      </c>
      <c r="N11" s="204">
        <f>CHI!N$6</f>
        <v>6243.2393613290214</v>
      </c>
      <c r="O11" s="204">
        <f>CHI!O$6</f>
        <v>6330.7706586601707</v>
      </c>
      <c r="P11" s="204">
        <f>CHI!P$6</f>
        <v>6104.9309064941881</v>
      </c>
      <c r="Q11" s="204">
        <f>CHI!Q$6</f>
        <v>6005.1434308397538</v>
      </c>
      <c r="R11" s="204">
        <f>CHI!R$6</f>
        <v>6274.5770192893187</v>
      </c>
      <c r="S11" s="204">
        <f>CHI!S$6</f>
        <v>6369.5466477366172</v>
      </c>
      <c r="T11" s="204">
        <f>CHI!T$6</f>
        <v>6376.9812497124112</v>
      </c>
      <c r="U11" s="204">
        <f>CHI!U$6</f>
        <v>6870.5079016649725</v>
      </c>
      <c r="V11" s="204">
        <f>CHI!V$6</f>
        <v>6793.8973401734684</v>
      </c>
      <c r="W11" s="204">
        <f>CHI!W$6</f>
        <v>6998.9676599768682</v>
      </c>
      <c r="X11" s="204">
        <f>CHI!X$6</f>
        <v>6573.9125024498744</v>
      </c>
      <c r="Y11" s="204">
        <f>CHI!Y$6</f>
        <v>6723.4163226194096</v>
      </c>
    </row>
    <row r="12" spans="1:25" ht="12" customHeight="1" x14ac:dyDescent="0.25">
      <c r="A12" s="14" t="s">
        <v>50</v>
      </c>
      <c r="B12" s="204">
        <f>CHI!B$7</f>
        <v>5749.6846200938717</v>
      </c>
      <c r="C12" s="204">
        <f>CHI!C$7</f>
        <v>6158.928350857992</v>
      </c>
      <c r="D12" s="204">
        <f>CHI!D$7</f>
        <v>6304.3961421548393</v>
      </c>
      <c r="E12" s="204">
        <f>CHI!E$7</f>
        <v>6500.3422517897161</v>
      </c>
      <c r="F12" s="204">
        <f>CHI!F$7</f>
        <v>6776.8436493447607</v>
      </c>
      <c r="G12" s="204">
        <f>CHI!G$7</f>
        <v>7144.5303902034984</v>
      </c>
      <c r="H12" s="204">
        <f>CHI!H$7</f>
        <v>7619.9343001751986</v>
      </c>
      <c r="I12" s="204">
        <f>CHI!I$7</f>
        <v>7997.48139094616</v>
      </c>
      <c r="J12" s="204">
        <f>CHI!J$7</f>
        <v>8349.0012847965736</v>
      </c>
      <c r="K12" s="204">
        <f>CHI!K$7</f>
        <v>7857.7299232786818</v>
      </c>
      <c r="L12" s="204">
        <f>CHI!L$7</f>
        <v>6540.0978848893628</v>
      </c>
      <c r="M12" s="204">
        <f>CHI!M$7</f>
        <v>6033.6534021689204</v>
      </c>
      <c r="N12" s="204">
        <f>CHI!N$7</f>
        <v>6357.969459521827</v>
      </c>
      <c r="O12" s="204">
        <f>CHI!O$7</f>
        <v>7536.8615308721519</v>
      </c>
      <c r="P12" s="204">
        <f>CHI!P$7</f>
        <v>8534.6378309171923</v>
      </c>
      <c r="Q12" s="204">
        <f>CHI!Q$7</f>
        <v>8467.0520400000005</v>
      </c>
      <c r="R12" s="204">
        <f>CHI!R$7</f>
        <v>8654.6483246448315</v>
      </c>
      <c r="S12" s="204">
        <f>CHI!S$7</f>
        <v>8721.1619090756922</v>
      </c>
      <c r="T12" s="204">
        <f>CHI!T$7</f>
        <v>7862.939652482547</v>
      </c>
      <c r="U12" s="204">
        <f>CHI!U$7</f>
        <v>8277.8848539550254</v>
      </c>
      <c r="V12" s="204">
        <f>CHI!V$7</f>
        <v>8965.2003627672348</v>
      </c>
      <c r="W12" s="204">
        <f>CHI!W$7</f>
        <v>10027.043577238779</v>
      </c>
      <c r="X12" s="204">
        <f>CHI!X$7</f>
        <v>7981.8416596104998</v>
      </c>
      <c r="Y12" s="204">
        <f>CHI!Y$7</f>
        <v>6836.2868140525852</v>
      </c>
    </row>
    <row r="13" spans="1:25" ht="12" customHeight="1" x14ac:dyDescent="0.25">
      <c r="A13" s="13" t="s">
        <v>20</v>
      </c>
      <c r="B13" s="205">
        <f>NMM!B$3</f>
        <v>13283.867029453779</v>
      </c>
      <c r="C13" s="205">
        <f>NMM!C$3</f>
        <v>13542.42977758668</v>
      </c>
      <c r="D13" s="205">
        <f>NMM!D$3</f>
        <v>13176.308364919129</v>
      </c>
      <c r="E13" s="205">
        <f>NMM!E$3</f>
        <v>12598.945368428664</v>
      </c>
      <c r="F13" s="205">
        <f>NMM!F$3</f>
        <v>12618.950243607485</v>
      </c>
      <c r="G13" s="205">
        <f>NMM!G$3</f>
        <v>13200.678322774187</v>
      </c>
      <c r="H13" s="205">
        <f>NMM!H$3</f>
        <v>13052.147070274479</v>
      </c>
      <c r="I13" s="205">
        <f>NMM!I$3</f>
        <v>12561.39079013065</v>
      </c>
      <c r="J13" s="205">
        <f>NMM!J$3</f>
        <v>11894.270564214929</v>
      </c>
      <c r="K13" s="205">
        <f>NMM!K$3</f>
        <v>8571.7466035344842</v>
      </c>
      <c r="L13" s="205">
        <f>NMM!L$3</f>
        <v>7579.5598218644445</v>
      </c>
      <c r="M13" s="205">
        <f>NMM!M$3</f>
        <v>6960.1514649198143</v>
      </c>
      <c r="N13" s="205">
        <f>NMM!N$3</f>
        <v>5929.3558708149812</v>
      </c>
      <c r="O13" s="205">
        <f>NMM!O$3</f>
        <v>5494.2400004027022</v>
      </c>
      <c r="P13" s="205">
        <f>NMM!P$3</f>
        <v>5727.3667661350491</v>
      </c>
      <c r="Q13" s="205">
        <f>NMM!Q$3</f>
        <v>5964.0008399999997</v>
      </c>
      <c r="R13" s="205">
        <f>NMM!R$3</f>
        <v>6308.1120518126463</v>
      </c>
      <c r="S13" s="205">
        <f>NMM!S$3</f>
        <v>6659.3654794844279</v>
      </c>
      <c r="T13" s="205">
        <f>NMM!T$3</f>
        <v>6782.2401419712169</v>
      </c>
      <c r="U13" s="205">
        <f>NMM!U$3</f>
        <v>7605.3933708447767</v>
      </c>
      <c r="V13" s="205">
        <f>NMM!V$3</f>
        <v>7137.1453052818542</v>
      </c>
      <c r="W13" s="205">
        <f>NMM!W$3</f>
        <v>7427.8521390695996</v>
      </c>
      <c r="X13" s="205">
        <f>NMM!X$3</f>
        <v>7045.6735287891606</v>
      </c>
      <c r="Y13" s="205">
        <f>NMM!Y$3</f>
        <v>6893.0106659980092</v>
      </c>
    </row>
    <row r="14" spans="1:25" ht="12" customHeight="1" x14ac:dyDescent="0.25">
      <c r="A14" s="14" t="s">
        <v>51</v>
      </c>
      <c r="B14" s="204">
        <f>NMM!B$4</f>
        <v>6276.2285441408712</v>
      </c>
      <c r="C14" s="204">
        <f>NMM!C$4</f>
        <v>6167.7993941396571</v>
      </c>
      <c r="D14" s="204">
        <f>NMM!D$4</f>
        <v>6664.6562158249844</v>
      </c>
      <c r="E14" s="204">
        <f>NMM!E$4</f>
        <v>5986.1573624823468</v>
      </c>
      <c r="F14" s="204">
        <f>NMM!F$4</f>
        <v>6269.15041488516</v>
      </c>
      <c r="G14" s="204">
        <f>NMM!G$4</f>
        <v>6115.5646364145241</v>
      </c>
      <c r="H14" s="204">
        <f>NMM!H$4</f>
        <v>7260.5689566607471</v>
      </c>
      <c r="I14" s="204">
        <f>NMM!I$4</f>
        <v>7144.9601905294376</v>
      </c>
      <c r="J14" s="204">
        <f>NMM!J$4</f>
        <v>5824.5192763896357</v>
      </c>
      <c r="K14" s="204">
        <f>NMM!K$4</f>
        <v>4127.2944901427081</v>
      </c>
      <c r="L14" s="204">
        <f>NMM!L$4</f>
        <v>3144.5388577708218</v>
      </c>
      <c r="M14" s="204">
        <f>NMM!M$4</f>
        <v>2618.044920956203</v>
      </c>
      <c r="N14" s="204">
        <f>NMM!N$4</f>
        <v>1966.843051958293</v>
      </c>
      <c r="O14" s="204">
        <f>NMM!O$4</f>
        <v>1499.094607703365</v>
      </c>
      <c r="P14" s="204">
        <f>NMM!P$4</f>
        <v>1619.208227045164</v>
      </c>
      <c r="Q14" s="204">
        <f>NMM!Q$4</f>
        <v>1626.3408354545129</v>
      </c>
      <c r="R14" s="204">
        <f>NMM!R$4</f>
        <v>1658.374325011931</v>
      </c>
      <c r="S14" s="204">
        <f>NMM!S$4</f>
        <v>1729.0477505281549</v>
      </c>
      <c r="T14" s="204">
        <f>NMM!T$4</f>
        <v>1975.2015892754659</v>
      </c>
      <c r="U14" s="204">
        <f>NMM!U$4</f>
        <v>2335.0745522800421</v>
      </c>
      <c r="V14" s="204">
        <f>NMM!V$4</f>
        <v>2312.1953183801761</v>
      </c>
      <c r="W14" s="204">
        <f>NMM!W$4</f>
        <v>2773.6274634602651</v>
      </c>
      <c r="X14" s="204">
        <f>NMM!X$4</f>
        <v>2482.1816379133329</v>
      </c>
      <c r="Y14" s="204">
        <f>NMM!Y$4</f>
        <v>2747.2425777154131</v>
      </c>
    </row>
    <row r="15" spans="1:25" ht="12" customHeight="1" x14ac:dyDescent="0.25">
      <c r="A15" s="14" t="s">
        <v>52</v>
      </c>
      <c r="B15" s="204">
        <f>NMM!B$5</f>
        <v>5212.9458009051177</v>
      </c>
      <c r="C15" s="204">
        <f>NMM!C$5</f>
        <v>5607.5311683194977</v>
      </c>
      <c r="D15" s="204">
        <f>NMM!D$5</f>
        <v>4582.7081860540029</v>
      </c>
      <c r="E15" s="204">
        <f>NMM!E$5</f>
        <v>5038.5591940308932</v>
      </c>
      <c r="F15" s="204">
        <f>NMM!F$5</f>
        <v>4703.4968382028783</v>
      </c>
      <c r="G15" s="204">
        <f>NMM!G$5</f>
        <v>5593.9263135599722</v>
      </c>
      <c r="H15" s="204">
        <f>NMM!H$5</f>
        <v>4155.520963798117</v>
      </c>
      <c r="I15" s="204">
        <f>NMM!I$5</f>
        <v>3844.5470501489149</v>
      </c>
      <c r="J15" s="204">
        <f>NMM!J$5</f>
        <v>4494.6743072883946</v>
      </c>
      <c r="K15" s="204">
        <f>NMM!K$5</f>
        <v>3226.6689803614909</v>
      </c>
      <c r="L15" s="204">
        <f>NMM!L$5</f>
        <v>3210.9840354217408</v>
      </c>
      <c r="M15" s="204">
        <f>NMM!M$5</f>
        <v>3130.245600352137</v>
      </c>
      <c r="N15" s="204">
        <f>NMM!N$5</f>
        <v>2805.05703513153</v>
      </c>
      <c r="O15" s="204">
        <f>NMM!O$5</f>
        <v>2831.4097437710029</v>
      </c>
      <c r="P15" s="204">
        <f>NMM!P$5</f>
        <v>2947.658014849399</v>
      </c>
      <c r="Q15" s="204">
        <f>NMM!Q$5</f>
        <v>3138.617439239234</v>
      </c>
      <c r="R15" s="204">
        <f>NMM!R$5</f>
        <v>3348.862252614319</v>
      </c>
      <c r="S15" s="204">
        <f>NMM!S$5</f>
        <v>3556.360729661169</v>
      </c>
      <c r="T15" s="204">
        <f>NMM!T$5</f>
        <v>3457.588076275124</v>
      </c>
      <c r="U15" s="204">
        <f>NMM!U$5</f>
        <v>3780.8622673489608</v>
      </c>
      <c r="V15" s="204">
        <f>NMM!V$5</f>
        <v>3472.9747260624122</v>
      </c>
      <c r="W15" s="204">
        <f>NMM!W$5</f>
        <v>3402.2233703021261</v>
      </c>
      <c r="X15" s="204">
        <f>NMM!X$5</f>
        <v>3320.9788238328279</v>
      </c>
      <c r="Y15" s="204">
        <f>NMM!Y$5</f>
        <v>2914.606795866554</v>
      </c>
    </row>
    <row r="16" spans="1:25" ht="12" customHeight="1" x14ac:dyDescent="0.25">
      <c r="A16" s="14" t="s">
        <v>60</v>
      </c>
      <c r="B16" s="204">
        <f>NMM!B$6</f>
        <v>1794.69268440779</v>
      </c>
      <c r="C16" s="204">
        <f>NMM!C$6</f>
        <v>1767.099215127525</v>
      </c>
      <c r="D16" s="204">
        <f>NMM!D$6</f>
        <v>1928.9439630401421</v>
      </c>
      <c r="E16" s="204">
        <f>NMM!E$6</f>
        <v>1574.2288119154241</v>
      </c>
      <c r="F16" s="204">
        <f>NMM!F$6</f>
        <v>1646.3029905194469</v>
      </c>
      <c r="G16" s="204">
        <f>NMM!G$6</f>
        <v>1491.187372799689</v>
      </c>
      <c r="H16" s="204">
        <f>NMM!H$6</f>
        <v>1636.057149815615</v>
      </c>
      <c r="I16" s="204">
        <f>NMM!I$6</f>
        <v>1571.8835494522971</v>
      </c>
      <c r="J16" s="204">
        <f>NMM!J$6</f>
        <v>1575.076980536898</v>
      </c>
      <c r="K16" s="204">
        <f>NMM!K$6</f>
        <v>1217.7831330302849</v>
      </c>
      <c r="L16" s="204">
        <f>NMM!L$6</f>
        <v>1224.0369286718819</v>
      </c>
      <c r="M16" s="204">
        <f>NMM!M$6</f>
        <v>1211.860943611475</v>
      </c>
      <c r="N16" s="204">
        <f>NMM!N$6</f>
        <v>1157.455783725158</v>
      </c>
      <c r="O16" s="204">
        <f>NMM!O$6</f>
        <v>1163.7356489283341</v>
      </c>
      <c r="P16" s="204">
        <f>NMM!P$6</f>
        <v>1160.5005242404859</v>
      </c>
      <c r="Q16" s="204">
        <f>NMM!Q$6</f>
        <v>1199.042565306253</v>
      </c>
      <c r="R16" s="204">
        <f>NMM!R$6</f>
        <v>1300.8754741863961</v>
      </c>
      <c r="S16" s="204">
        <f>NMM!S$6</f>
        <v>1373.956999295104</v>
      </c>
      <c r="T16" s="204">
        <f>NMM!T$6</f>
        <v>1349.450476420627</v>
      </c>
      <c r="U16" s="204">
        <f>NMM!U$6</f>
        <v>1489.4565512157731</v>
      </c>
      <c r="V16" s="204">
        <f>NMM!V$6</f>
        <v>1351.975260839266</v>
      </c>
      <c r="W16" s="204">
        <f>NMM!W$6</f>
        <v>1252.001305307208</v>
      </c>
      <c r="X16" s="204">
        <f>NMM!X$6</f>
        <v>1242.5130670430001</v>
      </c>
      <c r="Y16" s="204">
        <f>NMM!Y$6</f>
        <v>1231.1612924160429</v>
      </c>
    </row>
    <row r="17" spans="1:25" ht="12" customHeight="1" x14ac:dyDescent="0.25">
      <c r="A17" s="13" t="s">
        <v>21</v>
      </c>
      <c r="B17" s="205">
        <f>PPA!B$3</f>
        <v>10461.413645330251</v>
      </c>
      <c r="C17" s="205">
        <f>PPA!C$3</f>
        <v>10365.752374623775</v>
      </c>
      <c r="D17" s="205">
        <f>PPA!D$3</f>
        <v>10313.137051075169</v>
      </c>
      <c r="E17" s="205">
        <f>PPA!E$3</f>
        <v>9885.3933039265303</v>
      </c>
      <c r="F17" s="205">
        <f>PPA!F$3</f>
        <v>9677.6069954301784</v>
      </c>
      <c r="G17" s="205">
        <f>PPA!G$3</f>
        <v>9891.0796861357994</v>
      </c>
      <c r="H17" s="205">
        <f>PPA!H$3</f>
        <v>9674.9088962429432</v>
      </c>
      <c r="I17" s="205">
        <f>PPA!I$3</f>
        <v>9505.8496921028564</v>
      </c>
      <c r="J17" s="205">
        <f>PPA!J$3</f>
        <v>9003.4019022957018</v>
      </c>
      <c r="K17" s="205">
        <f>PPA!K$3</f>
        <v>7920.3837048243058</v>
      </c>
      <c r="L17" s="205">
        <f>PPA!L$3</f>
        <v>8430.7916272304301</v>
      </c>
      <c r="M17" s="205">
        <f>PPA!M$3</f>
        <v>8170.2468594595666</v>
      </c>
      <c r="N17" s="205">
        <f>PPA!N$3</f>
        <v>7378.1905368662892</v>
      </c>
      <c r="O17" s="205">
        <f>PPA!O$3</f>
        <v>7026.8119079020225</v>
      </c>
      <c r="P17" s="205">
        <f>PPA!P$3</f>
        <v>6515.9260539952011</v>
      </c>
      <c r="Q17" s="205">
        <f>PPA!Q$3</f>
        <v>6704.0856899999999</v>
      </c>
      <c r="R17" s="205">
        <f>PPA!R$3</f>
        <v>6746.2917843925334</v>
      </c>
      <c r="S17" s="205">
        <f>PPA!S$3</f>
        <v>6981.6692891676603</v>
      </c>
      <c r="T17" s="205">
        <f>PPA!T$3</f>
        <v>7109.6181695853975</v>
      </c>
      <c r="U17" s="205">
        <f>PPA!U$3</f>
        <v>7198.6631267643497</v>
      </c>
      <c r="V17" s="205">
        <f>PPA!V$3</f>
        <v>6370.908297355767</v>
      </c>
      <c r="W17" s="205">
        <f>PPA!W$3</f>
        <v>6589.2955182720871</v>
      </c>
      <c r="X17" s="205">
        <f>PPA!X$3</f>
        <v>6839.7589966130399</v>
      </c>
      <c r="Y17" s="205">
        <f>PPA!Y$3</f>
        <v>6933.1555190324943</v>
      </c>
    </row>
    <row r="18" spans="1:25" ht="12" customHeight="1" x14ac:dyDescent="0.25">
      <c r="A18" s="14" t="s">
        <v>54</v>
      </c>
      <c r="B18" s="204">
        <f>PPA!B$5</f>
        <v>330.22684420665229</v>
      </c>
      <c r="C18" s="204">
        <f>PPA!C$5</f>
        <v>306.41517318142019</v>
      </c>
      <c r="D18" s="204">
        <f>PPA!D$5</f>
        <v>285.2716986243496</v>
      </c>
      <c r="E18" s="204">
        <f>PPA!E$5</f>
        <v>292.49726601131317</v>
      </c>
      <c r="F18" s="204">
        <f>PPA!F$5</f>
        <v>296.23467340626769</v>
      </c>
      <c r="G18" s="204">
        <f>PPA!G$5</f>
        <v>285.34182920392902</v>
      </c>
      <c r="H18" s="204">
        <f>PPA!H$5</f>
        <v>237.16842015643769</v>
      </c>
      <c r="I18" s="204">
        <f>PPA!I$5</f>
        <v>251.13472862280881</v>
      </c>
      <c r="J18" s="204">
        <f>PPA!J$5</f>
        <v>243.0523660723735</v>
      </c>
      <c r="K18" s="204">
        <f>PPA!K$5</f>
        <v>181.81410705657041</v>
      </c>
      <c r="L18" s="204">
        <f>PPA!L$5</f>
        <v>273.97971256029439</v>
      </c>
      <c r="M18" s="204">
        <f>PPA!M$5</f>
        <v>328.72285118704042</v>
      </c>
      <c r="N18" s="204">
        <f>PPA!N$5</f>
        <v>349.1666924705778</v>
      </c>
      <c r="O18" s="204">
        <f>PPA!O$5</f>
        <v>332.63251948424698</v>
      </c>
      <c r="P18" s="204">
        <f>PPA!P$5</f>
        <v>272.67099007152399</v>
      </c>
      <c r="Q18" s="204">
        <f>PPA!Q$5</f>
        <v>350.49195573786892</v>
      </c>
      <c r="R18" s="204">
        <f>PPA!R$5</f>
        <v>251.72436971677831</v>
      </c>
      <c r="S18" s="204">
        <f>PPA!S$5</f>
        <v>353.42060345050379</v>
      </c>
      <c r="T18" s="204">
        <f>PPA!T$5</f>
        <v>439.72783419346348</v>
      </c>
      <c r="U18" s="204">
        <f>PPA!U$5</f>
        <v>213.58780590913349</v>
      </c>
      <c r="V18" s="204">
        <f>PPA!V$5</f>
        <v>120.87558939461741</v>
      </c>
      <c r="W18" s="204">
        <f>PPA!W$5</f>
        <v>197.2118869031097</v>
      </c>
      <c r="X18" s="204">
        <f>PPA!X$5</f>
        <v>269.62287549010432</v>
      </c>
      <c r="Y18" s="204">
        <f>PPA!Y$5</f>
        <v>138.62544378971029</v>
      </c>
    </row>
    <row r="19" spans="1:25" ht="12" customHeight="1" x14ac:dyDescent="0.25">
      <c r="A19" s="14" t="s">
        <v>61</v>
      </c>
      <c r="B19" s="204">
        <f>PPA!B$6</f>
        <v>4540.3061127350529</v>
      </c>
      <c r="C19" s="204">
        <f>PPA!C$6</f>
        <v>4642.0516993511219</v>
      </c>
      <c r="D19" s="204">
        <f>PPA!D$6</f>
        <v>4531.8409219333116</v>
      </c>
      <c r="E19" s="204">
        <f>PPA!E$6</f>
        <v>4255.7118597389208</v>
      </c>
      <c r="F19" s="204">
        <f>PPA!F$6</f>
        <v>4149.3635661081453</v>
      </c>
      <c r="G19" s="204">
        <f>PPA!G$6</f>
        <v>4033.1657935321969</v>
      </c>
      <c r="H19" s="204">
        <f>PPA!H$6</f>
        <v>4025.049313929605</v>
      </c>
      <c r="I19" s="204">
        <f>PPA!I$6</f>
        <v>4138.7803188099952</v>
      </c>
      <c r="J19" s="204">
        <f>PPA!J$6</f>
        <v>3960.2131386335668</v>
      </c>
      <c r="K19" s="204">
        <f>PPA!K$6</f>
        <v>3608.148603042941</v>
      </c>
      <c r="L19" s="204">
        <f>PPA!L$6</f>
        <v>3976.184724090996</v>
      </c>
      <c r="M19" s="204">
        <f>PPA!M$6</f>
        <v>4053.817271838263</v>
      </c>
      <c r="N19" s="204">
        <f>PPA!N$6</f>
        <v>3847.6243901913799</v>
      </c>
      <c r="O19" s="204">
        <f>PPA!O$6</f>
        <v>3784.1100431107661</v>
      </c>
      <c r="P19" s="204">
        <f>PPA!P$6</f>
        <v>3370.472919842382</v>
      </c>
      <c r="Q19" s="204">
        <f>PPA!Q$6</f>
        <v>3695.3052242621311</v>
      </c>
      <c r="R19" s="204">
        <f>PPA!R$6</f>
        <v>3846.3336210508601</v>
      </c>
      <c r="S19" s="204">
        <f>PPA!S$6</f>
        <v>4008.3452915641192</v>
      </c>
      <c r="T19" s="204">
        <f>PPA!T$6</f>
        <v>4054.3863083237961</v>
      </c>
      <c r="U19" s="204">
        <f>PPA!U$6</f>
        <v>4358.6609890517866</v>
      </c>
      <c r="V19" s="204">
        <f>PPA!V$6</f>
        <v>4082.0594525975789</v>
      </c>
      <c r="W19" s="204">
        <f>PPA!W$6</f>
        <v>4035.661573457242</v>
      </c>
      <c r="X19" s="204">
        <f>PPA!X$6</f>
        <v>4119.3286221813614</v>
      </c>
      <c r="Y19" s="204">
        <f>PPA!Y$6</f>
        <v>4307.8143237198356</v>
      </c>
    </row>
    <row r="20" spans="1:25" ht="12" customHeight="1" x14ac:dyDescent="0.25">
      <c r="A20" s="14" t="s">
        <v>62</v>
      </c>
      <c r="B20" s="204">
        <f>PPA!B$7</f>
        <v>5590.8806883885454</v>
      </c>
      <c r="C20" s="204">
        <f>PPA!C$7</f>
        <v>5417.285502091233</v>
      </c>
      <c r="D20" s="204">
        <f>PPA!D$7</f>
        <v>5496.0244305175074</v>
      </c>
      <c r="E20" s="204">
        <f>PPA!E$7</f>
        <v>5337.184178176296</v>
      </c>
      <c r="F20" s="204">
        <f>PPA!F$7</f>
        <v>5232.0087559157664</v>
      </c>
      <c r="G20" s="204">
        <f>PPA!G$7</f>
        <v>5572.5720633996734</v>
      </c>
      <c r="H20" s="204">
        <f>PPA!H$7</f>
        <v>5412.6911621569006</v>
      </c>
      <c r="I20" s="204">
        <f>PPA!I$7</f>
        <v>5115.9346446700511</v>
      </c>
      <c r="J20" s="204">
        <f>PPA!J$7</f>
        <v>4800.1363975897611</v>
      </c>
      <c r="K20" s="204">
        <f>PPA!K$7</f>
        <v>4130.4209947247946</v>
      </c>
      <c r="L20" s="204">
        <f>PPA!L$7</f>
        <v>4180.62719057914</v>
      </c>
      <c r="M20" s="204">
        <f>PPA!M$7</f>
        <v>3787.7067364342629</v>
      </c>
      <c r="N20" s="204">
        <f>PPA!N$7</f>
        <v>3181.399454204332</v>
      </c>
      <c r="O20" s="204">
        <f>PPA!O$7</f>
        <v>2910.0693453070098</v>
      </c>
      <c r="P20" s="204">
        <f>PPA!P$7</f>
        <v>2872.782144081295</v>
      </c>
      <c r="Q20" s="204">
        <f>PPA!Q$7</f>
        <v>2658.2885099999999</v>
      </c>
      <c r="R20" s="204">
        <f>PPA!R$7</f>
        <v>2648.233793624895</v>
      </c>
      <c r="S20" s="204">
        <f>PPA!S$7</f>
        <v>2619.903394153037</v>
      </c>
      <c r="T20" s="204">
        <f>PPA!T$7</f>
        <v>2615.5040270681379</v>
      </c>
      <c r="U20" s="204">
        <f>PPA!U$7</f>
        <v>2626.4143318034298</v>
      </c>
      <c r="V20" s="204">
        <f>PPA!V$7</f>
        <v>2167.9732553635699</v>
      </c>
      <c r="W20" s="204">
        <f>PPA!W$7</f>
        <v>2356.422057911735</v>
      </c>
      <c r="X20" s="204">
        <f>PPA!X$7</f>
        <v>2450.807498941575</v>
      </c>
      <c r="Y20" s="204">
        <f>PPA!Y$7</f>
        <v>2486.7157515229478</v>
      </c>
    </row>
    <row r="21" spans="1:25" ht="12" customHeight="1" x14ac:dyDescent="0.25">
      <c r="A21" s="15" t="s">
        <v>63</v>
      </c>
      <c r="B21" s="206">
        <f>FBT!B$3</f>
        <v>23843.509910890421</v>
      </c>
      <c r="C21" s="206">
        <f>FBT!C$3</f>
        <v>23981.876050502291</v>
      </c>
      <c r="D21" s="206">
        <f>FBT!D$3</f>
        <v>24133.734228993879</v>
      </c>
      <c r="E21" s="206">
        <f>FBT!E$3</f>
        <v>25036.905018439509</v>
      </c>
      <c r="F21" s="206">
        <f>FBT!F$3</f>
        <v>25326.056826242169</v>
      </c>
      <c r="G21" s="206">
        <f>FBT!G$3</f>
        <v>27033.103393852569</v>
      </c>
      <c r="H21" s="206">
        <f>FBT!H$3</f>
        <v>26804.469145415609</v>
      </c>
      <c r="I21" s="206">
        <f>FBT!I$3</f>
        <v>28351.065272114509</v>
      </c>
      <c r="J21" s="206">
        <f>FBT!J$3</f>
        <v>28456.8385737762</v>
      </c>
      <c r="K21" s="206">
        <f>FBT!K$3</f>
        <v>27804.093244398158</v>
      </c>
      <c r="L21" s="206">
        <f>FBT!L$3</f>
        <v>28744.059906548569</v>
      </c>
      <c r="M21" s="206">
        <f>FBT!M$3</f>
        <v>29840.207385512571</v>
      </c>
      <c r="N21" s="206">
        <f>FBT!N$3</f>
        <v>29227.824663141739</v>
      </c>
      <c r="O21" s="206">
        <f>FBT!O$3</f>
        <v>28740.87222261374</v>
      </c>
      <c r="P21" s="206">
        <f>FBT!P$3</f>
        <v>28743.59262657016</v>
      </c>
      <c r="Q21" s="206">
        <f>FBT!Q$3</f>
        <v>28923.478650000001</v>
      </c>
      <c r="R21" s="206">
        <f>FBT!R$3</f>
        <v>29153.318765171709</v>
      </c>
      <c r="S21" s="206">
        <f>FBT!S$3</f>
        <v>29625.881800368272</v>
      </c>
      <c r="T21" s="206">
        <f>FBT!T$3</f>
        <v>27881.10865283358</v>
      </c>
      <c r="U21" s="206">
        <f>FBT!U$3</f>
        <v>29271.867253663131</v>
      </c>
      <c r="V21" s="206">
        <f>FBT!V$3</f>
        <v>27198.00323089568</v>
      </c>
      <c r="W21" s="206">
        <f>FBT!W$3</f>
        <v>27868.365784140431</v>
      </c>
      <c r="X21" s="206">
        <f>FBT!X$3</f>
        <v>31084.603037679932</v>
      </c>
      <c r="Y21" s="206">
        <f>FBT!Y$3</f>
        <v>33188.408555901828</v>
      </c>
    </row>
    <row r="22" spans="1:25" ht="12" customHeight="1" x14ac:dyDescent="0.25">
      <c r="A22" s="12" t="s">
        <v>64</v>
      </c>
      <c r="B22" s="204">
        <f>TRE!B$3</f>
        <v>19740.802149513642</v>
      </c>
      <c r="C22" s="204">
        <f>TRE!C$3</f>
        <v>19412.854356408559</v>
      </c>
      <c r="D22" s="204">
        <f>TRE!D$3</f>
        <v>20134.025406237099</v>
      </c>
      <c r="E22" s="204">
        <f>TRE!E$3</f>
        <v>20410.378516161691</v>
      </c>
      <c r="F22" s="204">
        <f>TRE!F$3</f>
        <v>19738.624100280242</v>
      </c>
      <c r="G22" s="204">
        <f>TRE!G$3</f>
        <v>18656.060690859431</v>
      </c>
      <c r="H22" s="204">
        <f>TRE!H$3</f>
        <v>19401.875413665559</v>
      </c>
      <c r="I22" s="204">
        <f>TRE!I$3</f>
        <v>19302.107223100611</v>
      </c>
      <c r="J22" s="204">
        <f>TRE!J$3</f>
        <v>17709.56689407898</v>
      </c>
      <c r="K22" s="204">
        <f>TRE!K$3</f>
        <v>15475.484041769399</v>
      </c>
      <c r="L22" s="204">
        <f>TRE!L$3</f>
        <v>14782.65938051069</v>
      </c>
      <c r="M22" s="204">
        <f>TRE!M$3</f>
        <v>15590.64314673164</v>
      </c>
      <c r="N22" s="204">
        <f>TRE!N$3</f>
        <v>14187.71346730744</v>
      </c>
      <c r="O22" s="204">
        <f>TRE!O$3</f>
        <v>16165.301946058051</v>
      </c>
      <c r="P22" s="204">
        <f>TRE!P$3</f>
        <v>17459.915801358951</v>
      </c>
      <c r="Q22" s="204">
        <f>TRE!Q$3</f>
        <v>17740.375380000001</v>
      </c>
      <c r="R22" s="204">
        <f>TRE!R$3</f>
        <v>17809.731425842649</v>
      </c>
      <c r="S22" s="204">
        <f>TRE!S$3</f>
        <v>18790.786080723141</v>
      </c>
      <c r="T22" s="204">
        <f>TRE!T$3</f>
        <v>20080.35909161824</v>
      </c>
      <c r="U22" s="204">
        <f>TRE!U$3</f>
        <v>19926.31550899698</v>
      </c>
      <c r="V22" s="204">
        <f>TRE!V$3</f>
        <v>17411.997052516221</v>
      </c>
      <c r="W22" s="204">
        <f>TRE!W$3</f>
        <v>17881.41256327444</v>
      </c>
      <c r="X22" s="204">
        <f>TRE!X$3</f>
        <v>18943.075545088908</v>
      </c>
      <c r="Y22" s="204">
        <f>TRE!Y$3</f>
        <v>19817.578244469041</v>
      </c>
    </row>
    <row r="23" spans="1:25" ht="12" customHeight="1" x14ac:dyDescent="0.25">
      <c r="A23" s="12" t="s">
        <v>65</v>
      </c>
      <c r="B23" s="204">
        <f>MAE!B$3</f>
        <v>37056.979321134619</v>
      </c>
      <c r="C23" s="204">
        <f>MAE!C$3</f>
        <v>37717.164327873987</v>
      </c>
      <c r="D23" s="204">
        <f>MAE!D$3</f>
        <v>36759.085337936733</v>
      </c>
      <c r="E23" s="204">
        <f>MAE!E$3</f>
        <v>36171.025381444793</v>
      </c>
      <c r="F23" s="204">
        <f>MAE!F$3</f>
        <v>35582.976906708223</v>
      </c>
      <c r="G23" s="204">
        <f>MAE!G$3</f>
        <v>35228.300017909518</v>
      </c>
      <c r="H23" s="204">
        <f>MAE!H$3</f>
        <v>36466.363636363632</v>
      </c>
      <c r="I23" s="204">
        <f>MAE!I$3</f>
        <v>37062.048681035201</v>
      </c>
      <c r="J23" s="204">
        <f>MAE!J$3</f>
        <v>36949.664170111049</v>
      </c>
      <c r="K23" s="204">
        <f>MAE!K$3</f>
        <v>30428.459188384721</v>
      </c>
      <c r="L23" s="204">
        <f>MAE!L$3</f>
        <v>29152.890956731389</v>
      </c>
      <c r="M23" s="204">
        <f>MAE!M$3</f>
        <v>27923.522028719221</v>
      </c>
      <c r="N23" s="204">
        <f>MAE!N$3</f>
        <v>26337.399504369369</v>
      </c>
      <c r="O23" s="204">
        <f>MAE!O$3</f>
        <v>25984.665827703899</v>
      </c>
      <c r="P23" s="204">
        <f>MAE!P$3</f>
        <v>26686.059469322739</v>
      </c>
      <c r="Q23" s="204">
        <f>MAE!Q$3</f>
        <v>26578.071540000001</v>
      </c>
      <c r="R23" s="204">
        <f>MAE!R$3</f>
        <v>27058.197093000119</v>
      </c>
      <c r="S23" s="204">
        <f>MAE!S$3</f>
        <v>28880.554240475791</v>
      </c>
      <c r="T23" s="204">
        <f>MAE!T$3</f>
        <v>30443.809772222001</v>
      </c>
      <c r="U23" s="204">
        <f>MAE!U$3</f>
        <v>30341.845111670151</v>
      </c>
      <c r="V23" s="204">
        <f>MAE!V$3</f>
        <v>28007.440544906622</v>
      </c>
      <c r="W23" s="204">
        <f>MAE!W$3</f>
        <v>30268.219061456031</v>
      </c>
      <c r="X23" s="204">
        <f>MAE!X$3</f>
        <v>29765.264050592719</v>
      </c>
      <c r="Y23" s="204">
        <f>MAE!Y$3</f>
        <v>29309.67116045189</v>
      </c>
    </row>
    <row r="24" spans="1:25" ht="12" customHeight="1" x14ac:dyDescent="0.25">
      <c r="A24" s="12" t="s">
        <v>66</v>
      </c>
      <c r="B24" s="204">
        <f>TEL!B$3</f>
        <v>12403.07821236651</v>
      </c>
      <c r="C24" s="204">
        <f>TEL!C$3</f>
        <v>12709.84552241723</v>
      </c>
      <c r="D24" s="204">
        <f>TEL!D$3</f>
        <v>12250.519533155701</v>
      </c>
      <c r="E24" s="204">
        <f>TEL!E$3</f>
        <v>12368.34420420855</v>
      </c>
      <c r="F24" s="204">
        <f>TEL!F$3</f>
        <v>11618.44576099722</v>
      </c>
      <c r="G24" s="204">
        <f>TEL!G$3</f>
        <v>11100.69286305939</v>
      </c>
      <c r="H24" s="204">
        <f>TEL!H$3</f>
        <v>11175.46982674713</v>
      </c>
      <c r="I24" s="204">
        <f>TEL!I$3</f>
        <v>10816.440240908711</v>
      </c>
      <c r="J24" s="204">
        <f>TEL!J$3</f>
        <v>10479.99816742194</v>
      </c>
      <c r="K24" s="204">
        <f>TEL!K$3</f>
        <v>9152.1806929477279</v>
      </c>
      <c r="L24" s="204">
        <f>TEL!L$3</f>
        <v>9496.6297609915018</v>
      </c>
      <c r="M24" s="204">
        <f>TEL!M$3</f>
        <v>10614.47132072457</v>
      </c>
      <c r="N24" s="204">
        <f>TEL!N$3</f>
        <v>9643.2020647931695</v>
      </c>
      <c r="O24" s="204">
        <f>TEL!O$3</f>
        <v>9898.1126357861249</v>
      </c>
      <c r="P24" s="204">
        <f>TEL!P$3</f>
        <v>10024.408300905299</v>
      </c>
      <c r="Q24" s="204">
        <f>TEL!Q$3</f>
        <v>10487.54385</v>
      </c>
      <c r="R24" s="204">
        <f>TEL!R$3</f>
        <v>10807.236191253131</v>
      </c>
      <c r="S24" s="204">
        <f>TEL!S$3</f>
        <v>11086.30310072176</v>
      </c>
      <c r="T24" s="204">
        <f>TEL!T$3</f>
        <v>10683.788320527319</v>
      </c>
      <c r="U24" s="204">
        <f>TEL!U$3</f>
        <v>10161.323200122901</v>
      </c>
      <c r="V24" s="204">
        <f>TEL!V$3</f>
        <v>8674.1667217745362</v>
      </c>
      <c r="W24" s="204">
        <f>TEL!W$3</f>
        <v>9206.3048926069532</v>
      </c>
      <c r="X24" s="204">
        <f>TEL!X$3</f>
        <v>8740.7534663420829</v>
      </c>
      <c r="Y24" s="204">
        <f>TEL!Y$3</f>
        <v>8475.7126200519251</v>
      </c>
    </row>
    <row r="25" spans="1:25" ht="12" customHeight="1" x14ac:dyDescent="0.25">
      <c r="A25" s="12" t="s">
        <v>67</v>
      </c>
      <c r="B25" s="204">
        <f>WWP!B$3</f>
        <v>4143.6366097544387</v>
      </c>
      <c r="C25" s="204">
        <f>WWP!C$3</f>
        <v>4007.693702849549</v>
      </c>
      <c r="D25" s="204">
        <f>WWP!D$3</f>
        <v>3907.8826134274032</v>
      </c>
      <c r="E25" s="204">
        <f>WWP!E$3</f>
        <v>3783.8895437124879</v>
      </c>
      <c r="F25" s="204">
        <f>WWP!F$3</f>
        <v>3689.972476424145</v>
      </c>
      <c r="G25" s="204">
        <f>WWP!G$3</f>
        <v>3728.5181221876469</v>
      </c>
      <c r="H25" s="204">
        <f>WWP!H$3</f>
        <v>3852.2639672960868</v>
      </c>
      <c r="I25" s="204">
        <f>WWP!I$3</f>
        <v>3780.3089373387711</v>
      </c>
      <c r="J25" s="204">
        <f>WWP!J$3</f>
        <v>3564.4458542901252</v>
      </c>
      <c r="K25" s="204">
        <f>WWP!K$3</f>
        <v>2581.8086584084008</v>
      </c>
      <c r="L25" s="204">
        <f>WWP!L$3</f>
        <v>2408.6263337750188</v>
      </c>
      <c r="M25" s="204">
        <f>WWP!M$3</f>
        <v>2166.6355475225182</v>
      </c>
      <c r="N25" s="204">
        <f>WWP!N$3</f>
        <v>1934.194279178497</v>
      </c>
      <c r="O25" s="204">
        <f>WWP!O$3</f>
        <v>1810.0098259320041</v>
      </c>
      <c r="P25" s="204">
        <f>WWP!P$3</f>
        <v>1788.2098312397929</v>
      </c>
      <c r="Q25" s="204">
        <f>WWP!Q$3</f>
        <v>1933.84773</v>
      </c>
      <c r="R25" s="204">
        <f>WWP!R$3</f>
        <v>1996.9502566755541</v>
      </c>
      <c r="S25" s="204">
        <f>WWP!S$3</f>
        <v>2288.1200606555931</v>
      </c>
      <c r="T25" s="204">
        <f>WWP!T$3</f>
        <v>2366.7436619992982</v>
      </c>
      <c r="U25" s="204">
        <f>WWP!U$3</f>
        <v>2416.116307875483</v>
      </c>
      <c r="V25" s="204">
        <f>WWP!V$3</f>
        <v>2222.542063049701</v>
      </c>
      <c r="W25" s="204">
        <f>WWP!W$3</f>
        <v>2792.9614939709982</v>
      </c>
      <c r="X25" s="204">
        <f>WWP!X$3</f>
        <v>3064.3054350127009</v>
      </c>
      <c r="Y25" s="204">
        <f>WWP!Y$3</f>
        <v>3193.408576599259</v>
      </c>
    </row>
    <row r="26" spans="1:25" ht="12" customHeight="1" x14ac:dyDescent="0.25">
      <c r="A26" s="16" t="s">
        <v>68</v>
      </c>
      <c r="B26" s="207">
        <f>OIS!B$3</f>
        <v>116938.6312767839</v>
      </c>
      <c r="C26" s="207">
        <f>OIS!C$3</f>
        <v>125660.6402298402</v>
      </c>
      <c r="D26" s="207">
        <f>OIS!D$3</f>
        <v>132511.24145307159</v>
      </c>
      <c r="E26" s="207">
        <f>OIS!E$3</f>
        <v>138150.40187287581</v>
      </c>
      <c r="F26" s="207">
        <f>OIS!F$3</f>
        <v>144131.41638856271</v>
      </c>
      <c r="G26" s="207">
        <f>OIS!G$3</f>
        <v>155274.99928361949</v>
      </c>
      <c r="H26" s="207">
        <f>OIS!H$3</f>
        <v>164517.70021413281</v>
      </c>
      <c r="I26" s="207">
        <f>OIS!I$3</f>
        <v>165066.81422151951</v>
      </c>
      <c r="J26" s="207">
        <f>OIS!J$3</f>
        <v>161205.47958766989</v>
      </c>
      <c r="K26" s="207">
        <f>OIS!K$3</f>
        <v>146288.30488128329</v>
      </c>
      <c r="L26" s="207">
        <f>OIS!L$3</f>
        <v>123510.1382044972</v>
      </c>
      <c r="M26" s="207">
        <f>OIS!M$3</f>
        <v>106272.09166982881</v>
      </c>
      <c r="N26" s="207">
        <f>OIS!N$3</f>
        <v>92492.397718493841</v>
      </c>
      <c r="O26" s="207">
        <f>OIS!O$3</f>
        <v>81395.923798689197</v>
      </c>
      <c r="P26" s="207">
        <f>OIS!P$3</f>
        <v>81220.39348146056</v>
      </c>
      <c r="Q26" s="207">
        <f>OIS!Q$3</f>
        <v>84944.893320000003</v>
      </c>
      <c r="R26" s="207">
        <f>OIS!R$3</f>
        <v>87991.51859405468</v>
      </c>
      <c r="S26" s="207">
        <f>OIS!S$3</f>
        <v>91582.86450958575</v>
      </c>
      <c r="T26" s="207">
        <f>OIS!T$3</f>
        <v>95141.452455243969</v>
      </c>
      <c r="U26" s="207">
        <f>OIS!U$3</f>
        <v>102502.954410155</v>
      </c>
      <c r="V26" s="207">
        <f>OIS!V$3</f>
        <v>87627.273492484863</v>
      </c>
      <c r="W26" s="207">
        <f>OIS!W$3</f>
        <v>91656.577257289857</v>
      </c>
      <c r="X26" s="207">
        <f>OIS!X$3</f>
        <v>99009.30142990785</v>
      </c>
      <c r="Y26" s="207">
        <f>OIS!Y$3</f>
        <v>97849.899525700574</v>
      </c>
    </row>
    <row r="27" spans="1:25" ht="10.15" customHeight="1" x14ac:dyDescent="0.25"/>
    <row r="28" spans="1:25" ht="12" customHeight="1" x14ac:dyDescent="0.25">
      <c r="A28" s="30" t="s">
        <v>69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</row>
    <row r="29" spans="1:25" ht="12" customHeight="1" x14ac:dyDescent="0.25">
      <c r="A29" s="29" t="s">
        <v>70</v>
      </c>
      <c r="B29" s="208">
        <f>ISI!B25+NFM!B43+CHI!B32+NMM!B31+PPA!B32+FBT!B12+TRE!B12+MAE!B12+TEL!B12+WWP!B12+OIS!B12</f>
        <v>24481.520292347373</v>
      </c>
      <c r="C29" s="208">
        <f>ISI!C25+NFM!C43+CHI!C32+NMM!C31+PPA!C32+FBT!C12+TRE!C12+MAE!C12+TEL!C12+WWP!C12+OIS!C12</f>
        <v>26077.651332760095</v>
      </c>
      <c r="D29" s="208">
        <f>ISI!D25+NFM!D43+CHI!D32+NMM!D31+PPA!D32+FBT!D12+TRE!D12+MAE!D12+TEL!D12+WWP!D12+OIS!D12</f>
        <v>26382.182029234733</v>
      </c>
      <c r="E29" s="208">
        <f>ISI!E25+NFM!E43+CHI!E32+NMM!E31+PPA!E32+FBT!E12+TRE!E12+MAE!E12+TEL!E12+WWP!E12+OIS!E12</f>
        <v>28239.5437661221</v>
      </c>
      <c r="F29" s="208">
        <f>ISI!F25+NFM!F43+CHI!F32+NMM!F31+PPA!F32+FBT!F12+TRE!F12+MAE!F12+TEL!F12+WWP!F12+OIS!F12</f>
        <v>28967.130610490105</v>
      </c>
      <c r="G29" s="208">
        <f>ISI!G25+NFM!G43+CHI!G32+NMM!G31+PPA!G32+FBT!G12+TRE!G12+MAE!G12+TEL!G12+WWP!G12+OIS!G12</f>
        <v>29937.214445399823</v>
      </c>
      <c r="H29" s="208">
        <f>ISI!H25+NFM!H43+CHI!H32+NMM!H31+PPA!H32+FBT!H12+TRE!H12+MAE!H12+TEL!H12+WWP!H12+OIS!H12</f>
        <v>24473.26663800516</v>
      </c>
      <c r="I29" s="208">
        <f>ISI!I25+NFM!I43+CHI!I32+NMM!I31+PPA!I32+FBT!I12+TRE!I12+MAE!I12+TEL!I12+WWP!I12+OIS!I12</f>
        <v>26501.235683576957</v>
      </c>
      <c r="J29" s="208">
        <f>ISI!J25+NFM!J43+CHI!J32+NMM!J31+PPA!J32+FBT!J12+TRE!J12+MAE!J12+TEL!J12+WWP!J12+OIS!J12</f>
        <v>24983.055288048148</v>
      </c>
      <c r="K29" s="208">
        <f>ISI!K25+NFM!K43+CHI!K32+NMM!K31+PPA!K32+FBT!K12+TRE!K12+MAE!K12+TEL!K12+WWP!K12+OIS!K12</f>
        <v>20705.901891659491</v>
      </c>
      <c r="L29" s="208">
        <f>ISI!L25+NFM!L43+CHI!L32+NMM!L31+PPA!L32+FBT!L12+TRE!L12+MAE!L12+TEL!L12+WWP!L12+OIS!L12</f>
        <v>20799.575666380049</v>
      </c>
      <c r="M29" s="208">
        <f>ISI!M25+NFM!M43+CHI!M32+NMM!M31+PPA!M32+FBT!M12+TRE!M12+MAE!M12+TEL!M12+WWP!M12+OIS!M12</f>
        <v>20637.193895098881</v>
      </c>
      <c r="N29" s="208">
        <f>ISI!N25+NFM!N43+CHI!N32+NMM!N31+PPA!N32+FBT!N12+TRE!N12+MAE!N12+TEL!N12+WWP!N12+OIS!N12</f>
        <v>20116.469561478934</v>
      </c>
      <c r="O29" s="208">
        <f>ISI!O25+NFM!O43+CHI!O32+NMM!O31+PPA!O32+FBT!O12+TRE!O12+MAE!O12+TEL!O12+WWP!O12+OIS!O12</f>
        <v>19610.466294067061</v>
      </c>
      <c r="P29" s="208">
        <f>ISI!P25+NFM!P43+CHI!P32+NMM!P31+PPA!P32+FBT!P12+TRE!P12+MAE!P12+TEL!P12+WWP!P12+OIS!P12</f>
        <v>19320.720378331898</v>
      </c>
      <c r="Q29" s="208">
        <f>ISI!Q25+NFM!Q43+CHI!Q32+NMM!Q31+PPA!Q32+FBT!Q12+TRE!Q12+MAE!Q12+TEL!Q12+WWP!Q12+OIS!Q12</f>
        <v>19424.018572656925</v>
      </c>
      <c r="R29" s="208">
        <f>ISI!R25+NFM!R43+CHI!R32+NMM!R31+PPA!R32+FBT!R12+TRE!R12+MAE!R12+TEL!R12+WWP!R12+OIS!R12</f>
        <v>20653.447979363711</v>
      </c>
      <c r="S29" s="208">
        <f>ISI!S25+NFM!S43+CHI!S32+NMM!S31+PPA!S32+FBT!S12+TRE!S12+MAE!S12+TEL!S12+WWP!S12+OIS!S12</f>
        <v>21134.633619948403</v>
      </c>
      <c r="T29" s="208">
        <f>ISI!T25+NFM!T43+CHI!T32+NMM!T31+PPA!T32+FBT!T12+TRE!T12+MAE!T12+TEL!T12+WWP!T12+OIS!T12</f>
        <v>21262.424247635427</v>
      </c>
      <c r="U29" s="208">
        <f>ISI!U25+NFM!U43+CHI!U32+NMM!U31+PPA!U32+FBT!U12+TRE!U12+MAE!U12+TEL!U12+WWP!U12+OIS!U12</f>
        <v>21348.180911435946</v>
      </c>
      <c r="V29" s="208">
        <f>ISI!V25+NFM!V43+CHI!V32+NMM!V31+PPA!V32+FBT!V12+TRE!V12+MAE!V12+TEL!V12+WWP!V12+OIS!V12</f>
        <v>19646.016165090285</v>
      </c>
      <c r="W29" s="208">
        <f>ISI!W25+NFM!W43+CHI!W32+NMM!W31+PPA!W32+FBT!W12+TRE!W12+MAE!W12+TEL!W12+WWP!W12+OIS!W12</f>
        <v>20829.89415305245</v>
      </c>
      <c r="X29" s="208">
        <f>ISI!X25+NFM!X43+CHI!X32+NMM!X31+PPA!X32+FBT!X12+TRE!X12+MAE!X12+TEL!X12+WWP!X12+OIS!X12</f>
        <v>18762.056491831467</v>
      </c>
      <c r="Y29" s="208">
        <f>ISI!Y25+NFM!Y43+CHI!Y32+NMM!Y31+PPA!Y32+FBT!Y12+TRE!Y12+MAE!Y12+TEL!Y12+WWP!Y12+OIS!Y12</f>
        <v>18476.512983662942</v>
      </c>
    </row>
    <row r="30" spans="1:25" ht="12" customHeight="1" x14ac:dyDescent="0.25">
      <c r="A30" s="17" t="s">
        <v>28</v>
      </c>
      <c r="B30" s="209">
        <f t="shared" ref="B30:Y30" si="0">B31+B32</f>
        <v>638.22889079965603</v>
      </c>
      <c r="C30" s="209">
        <f t="shared" si="0"/>
        <v>606.96044711951845</v>
      </c>
      <c r="D30" s="209">
        <f t="shared" si="0"/>
        <v>584.04815133275997</v>
      </c>
      <c r="E30" s="209">
        <f t="shared" si="0"/>
        <v>636.01298366294077</v>
      </c>
      <c r="F30" s="209">
        <f t="shared" si="0"/>
        <v>491.15511607910577</v>
      </c>
      <c r="G30" s="209">
        <f t="shared" si="0"/>
        <v>510.72012037833179</v>
      </c>
      <c r="H30" s="209">
        <f t="shared" si="0"/>
        <v>508.27833190025785</v>
      </c>
      <c r="I30" s="209">
        <f t="shared" si="0"/>
        <v>641.34178847807391</v>
      </c>
      <c r="J30" s="209">
        <f t="shared" si="0"/>
        <v>567.47987962166803</v>
      </c>
      <c r="K30" s="209">
        <f t="shared" si="0"/>
        <v>359.87523645743772</v>
      </c>
      <c r="L30" s="209">
        <f t="shared" si="0"/>
        <v>321.74342218400682</v>
      </c>
      <c r="M30" s="209">
        <f t="shared" si="0"/>
        <v>624.36698194325015</v>
      </c>
      <c r="N30" s="209">
        <f t="shared" si="0"/>
        <v>350.49527085124674</v>
      </c>
      <c r="O30" s="209">
        <f t="shared" si="0"/>
        <v>329.19673258813407</v>
      </c>
      <c r="P30" s="209">
        <f t="shared" si="0"/>
        <v>325.98323301805669</v>
      </c>
      <c r="Q30" s="209">
        <f t="shared" si="0"/>
        <v>324.31152192605327</v>
      </c>
      <c r="R30" s="209">
        <f t="shared" si="0"/>
        <v>308.01650902837491</v>
      </c>
      <c r="S30" s="209">
        <f t="shared" si="0"/>
        <v>306.03258813413589</v>
      </c>
      <c r="T30" s="209">
        <f t="shared" si="0"/>
        <v>278.89071367153912</v>
      </c>
      <c r="U30" s="209">
        <f t="shared" si="0"/>
        <v>245.98022355975925</v>
      </c>
      <c r="V30" s="209">
        <f t="shared" si="0"/>
        <v>225.01908856405842</v>
      </c>
      <c r="W30" s="209">
        <f t="shared" si="0"/>
        <v>318.80610490111786</v>
      </c>
      <c r="X30" s="209">
        <f t="shared" si="0"/>
        <v>352.46715391229577</v>
      </c>
      <c r="Y30" s="209">
        <f t="shared" si="0"/>
        <v>298.20412725709372</v>
      </c>
    </row>
    <row r="31" spans="1:25" ht="12" customHeight="1" x14ac:dyDescent="0.25">
      <c r="A31" s="18" t="s">
        <v>41</v>
      </c>
      <c r="B31" s="204">
        <f>ISI!B27+NFM!B44+CHI!B33+NMM!B32+PPA!B33+FBT!B13+TRE!B13+MAE!B13+TEL!B13+WWP!B13+OIS!B13</f>
        <v>434.01564918314705</v>
      </c>
      <c r="C31" s="204">
        <f>ISI!C27+NFM!C44+CHI!C33+NMM!C32+PPA!C33+FBT!C13+TRE!C13+MAE!C13+TEL!C13+WWP!C13+OIS!C13</f>
        <v>560.6721410146173</v>
      </c>
      <c r="D31" s="204">
        <f>ISI!D27+NFM!D44+CHI!D33+NMM!D32+PPA!D33+FBT!D13+TRE!D13+MAE!D13+TEL!D13+WWP!D13+OIS!D13</f>
        <v>539.80197764402396</v>
      </c>
      <c r="E31" s="204">
        <f>ISI!E27+NFM!E44+CHI!E33+NMM!E32+PPA!E33+FBT!E13+TRE!E13+MAE!E13+TEL!E13+WWP!E13+OIS!E13</f>
        <v>600.61599312123826</v>
      </c>
      <c r="F31" s="204">
        <f>ISI!F27+NFM!F44+CHI!F33+NMM!F32+PPA!F33+FBT!F13+TRE!F13+MAE!F13+TEL!F13+WWP!F13+OIS!F13</f>
        <v>427.84901117798796</v>
      </c>
      <c r="G31" s="204">
        <f>ISI!G27+NFM!G44+CHI!G33+NMM!G32+PPA!G33+FBT!G13+TRE!G13+MAE!G13+TEL!G13+WWP!G13+OIS!G13</f>
        <v>399.08357695614779</v>
      </c>
      <c r="H31" s="204">
        <f>ISI!H27+NFM!H44+CHI!H33+NMM!H32+PPA!H33+FBT!H13+TRE!H13+MAE!H13+TEL!H13+WWP!H13+OIS!H13</f>
        <v>383.70825451418739</v>
      </c>
      <c r="I31" s="204">
        <f>ISI!I27+NFM!I44+CHI!I33+NMM!I32+PPA!I33+FBT!I13+TRE!I13+MAE!I13+TEL!I13+WWP!I13+OIS!I13</f>
        <v>550.1265692175408</v>
      </c>
      <c r="J31" s="204">
        <f>ISI!J27+NFM!J44+CHI!J33+NMM!J32+PPA!J33+FBT!J13+TRE!J13+MAE!J13+TEL!J13+WWP!J13+OIS!J13</f>
        <v>465.37325881341349</v>
      </c>
      <c r="K31" s="204">
        <f>ISI!K27+NFM!K44+CHI!K33+NMM!K32+PPA!K33+FBT!K13+TRE!K13+MAE!K13+TEL!K13+WWP!K13+OIS!K13</f>
        <v>246.87721410146182</v>
      </c>
      <c r="L31" s="204">
        <f>ISI!L27+NFM!L44+CHI!L33+NMM!L32+PPA!L33+FBT!L13+TRE!L13+MAE!L13+TEL!L13+WWP!L13+OIS!L13</f>
        <v>247.54591573516763</v>
      </c>
      <c r="M31" s="204">
        <f>ISI!M27+NFM!M44+CHI!M33+NMM!M32+PPA!M33+FBT!M13+TRE!M13+MAE!M13+TEL!M13+WWP!M13+OIS!M13</f>
        <v>529.00885640584693</v>
      </c>
      <c r="N31" s="204">
        <f>ISI!N27+NFM!N44+CHI!N33+NMM!N32+PPA!N33+FBT!N13+TRE!N13+MAE!N13+TEL!N13+WWP!N13+OIS!N13</f>
        <v>312.73602751504728</v>
      </c>
      <c r="O31" s="204">
        <f>ISI!O27+NFM!O44+CHI!O33+NMM!O32+PPA!O33+FBT!O13+TRE!O13+MAE!O13+TEL!O13+WWP!O13+OIS!O13</f>
        <v>297.1973344797936</v>
      </c>
      <c r="P31" s="204">
        <f>ISI!P27+NFM!P44+CHI!P33+NMM!P32+PPA!P33+FBT!P13+TRE!P13+MAE!P13+TEL!P13+WWP!P13+OIS!P13</f>
        <v>293.34385210662077</v>
      </c>
      <c r="Q31" s="204">
        <f>ISI!Q27+NFM!Q44+CHI!Q33+NMM!Q32+PPA!Q33+FBT!Q13+TRE!Q13+MAE!Q13+TEL!Q13+WWP!Q13+OIS!Q13</f>
        <v>290.39217540842645</v>
      </c>
      <c r="R31" s="204">
        <f>ISI!R27+NFM!R44+CHI!R33+NMM!R32+PPA!R33+FBT!R13+TRE!R13+MAE!R13+TEL!R13+WWP!R13+OIS!R13</f>
        <v>226.73809114359415</v>
      </c>
      <c r="S31" s="204">
        <f>ISI!S27+NFM!S44+CHI!S33+NMM!S32+PPA!S33+FBT!S13+TRE!S13+MAE!S13+TEL!S13+WWP!S13+OIS!S13</f>
        <v>225.05408426483237</v>
      </c>
      <c r="T31" s="204">
        <f>ISI!T27+NFM!T44+CHI!T33+NMM!T32+PPA!T33+FBT!T13+TRE!T13+MAE!T13+TEL!T13+WWP!T13+OIS!T13</f>
        <v>242.97282889079966</v>
      </c>
      <c r="U31" s="204">
        <f>ISI!U27+NFM!U44+CHI!U33+NMM!U32+PPA!U33+FBT!U13+TRE!U13+MAE!U13+TEL!U13+WWP!U13+OIS!U13</f>
        <v>210.0623387790198</v>
      </c>
      <c r="V31" s="204">
        <f>ISI!V27+NFM!V44+CHI!V33+NMM!V32+PPA!V33+FBT!V13+TRE!V13+MAE!V13+TEL!V13+WWP!V13+OIS!V13</f>
        <v>194.32562338779016</v>
      </c>
      <c r="W31" s="204">
        <f>ISI!W27+NFM!W44+CHI!W33+NMM!W32+PPA!W33+FBT!W13+TRE!W13+MAE!W13+TEL!W13+WWP!W13+OIS!W13</f>
        <v>234.16001719690465</v>
      </c>
      <c r="X31" s="204">
        <f>ISI!X27+NFM!X44+CHI!X33+NMM!X32+PPA!X33+FBT!X13+TRE!X13+MAE!X13+TEL!X13+WWP!X13+OIS!X13</f>
        <v>266.3732588134136</v>
      </c>
      <c r="Y31" s="204">
        <f>ISI!Y27+NFM!Y44+CHI!Y33+NMM!Y32+PPA!Y33+FBT!Y13+TRE!Y13+MAE!Y13+TEL!Y13+WWP!Y13+OIS!Y13</f>
        <v>216.52355975924331</v>
      </c>
    </row>
    <row r="32" spans="1:25" ht="12" customHeight="1" x14ac:dyDescent="0.25">
      <c r="A32" s="18" t="s">
        <v>42</v>
      </c>
      <c r="B32" s="204">
        <f>ISI!B28</f>
        <v>204.21324161650901</v>
      </c>
      <c r="C32" s="204">
        <f>ISI!C28</f>
        <v>46.28830610490111</v>
      </c>
      <c r="D32" s="204">
        <f>ISI!D28</f>
        <v>44.246173688736022</v>
      </c>
      <c r="E32" s="204">
        <f>ISI!E28</f>
        <v>35.396990541702493</v>
      </c>
      <c r="F32" s="204">
        <f>ISI!F28</f>
        <v>63.306104901117791</v>
      </c>
      <c r="G32" s="204">
        <f>ISI!G28</f>
        <v>111.636543422184</v>
      </c>
      <c r="H32" s="204">
        <f>ISI!H28</f>
        <v>124.57007738607049</v>
      </c>
      <c r="I32" s="204">
        <f>ISI!I28</f>
        <v>91.215219260533104</v>
      </c>
      <c r="J32" s="204">
        <f>ISI!J28</f>
        <v>102.1066208082545</v>
      </c>
      <c r="K32" s="204">
        <f>ISI!K28</f>
        <v>112.99802235597591</v>
      </c>
      <c r="L32" s="204">
        <f>ISI!L28</f>
        <v>74.197506448839206</v>
      </c>
      <c r="M32" s="204">
        <f>ISI!M28</f>
        <v>95.358125537403268</v>
      </c>
      <c r="N32" s="204">
        <f>ISI!N28</f>
        <v>37.759243336199482</v>
      </c>
      <c r="O32" s="204">
        <f>ISI!O28</f>
        <v>31.9993981083405</v>
      </c>
      <c r="P32" s="204">
        <f>ISI!P28</f>
        <v>32.639380911435943</v>
      </c>
      <c r="Q32" s="204">
        <f>ISI!Q28</f>
        <v>33.919346517626828</v>
      </c>
      <c r="R32" s="204">
        <f>ISI!R28</f>
        <v>81.278417884780737</v>
      </c>
      <c r="S32" s="204">
        <f>ISI!S28</f>
        <v>80.978503869303523</v>
      </c>
      <c r="T32" s="204">
        <f>ISI!T28</f>
        <v>35.917884780739463</v>
      </c>
      <c r="U32" s="204">
        <f>ISI!U28</f>
        <v>35.917884780739463</v>
      </c>
      <c r="V32" s="204">
        <f>ISI!V28</f>
        <v>30.693465176268269</v>
      </c>
      <c r="W32" s="204">
        <f>ISI!W28</f>
        <v>84.64608770421323</v>
      </c>
      <c r="X32" s="204">
        <f>ISI!X28</f>
        <v>86.0938950988822</v>
      </c>
      <c r="Y32" s="204">
        <f>ISI!Y28</f>
        <v>81.68056749785039</v>
      </c>
    </row>
    <row r="33" spans="1:25" ht="12" customHeight="1" x14ac:dyDescent="0.25">
      <c r="A33" s="19" t="s">
        <v>29</v>
      </c>
      <c r="B33" s="205">
        <f t="shared" ref="B33:Y33" si="1">SUM(B34:B38)</f>
        <v>5790.6226999140144</v>
      </c>
      <c r="C33" s="205">
        <f t="shared" si="1"/>
        <v>6040.1882201203771</v>
      </c>
      <c r="D33" s="205">
        <f t="shared" si="1"/>
        <v>5855.1159071367147</v>
      </c>
      <c r="E33" s="205">
        <f t="shared" si="1"/>
        <v>6178.135855546001</v>
      </c>
      <c r="F33" s="205">
        <f t="shared" si="1"/>
        <v>5850.1815133276004</v>
      </c>
      <c r="G33" s="205">
        <f t="shared" si="1"/>
        <v>5610.3396388650035</v>
      </c>
      <c r="H33" s="205">
        <f t="shared" si="1"/>
        <v>5409.3576956147881</v>
      </c>
      <c r="I33" s="205">
        <f t="shared" si="1"/>
        <v>5639.8323301805667</v>
      </c>
      <c r="J33" s="205">
        <f t="shared" si="1"/>
        <v>5348.4760103181416</v>
      </c>
      <c r="K33" s="205">
        <f t="shared" si="1"/>
        <v>4789.7178847807381</v>
      </c>
      <c r="L33" s="205">
        <f t="shared" si="1"/>
        <v>4977.075580395528</v>
      </c>
      <c r="M33" s="205">
        <f t="shared" si="1"/>
        <v>4410.5142734307819</v>
      </c>
      <c r="N33" s="205">
        <f t="shared" si="1"/>
        <v>3527.882889079965</v>
      </c>
      <c r="O33" s="205">
        <f t="shared" si="1"/>
        <v>2705.0349097162516</v>
      </c>
      <c r="P33" s="205">
        <f t="shared" si="1"/>
        <v>2572.8265692175401</v>
      </c>
      <c r="Q33" s="205">
        <f t="shared" si="1"/>
        <v>2742.2973344797929</v>
      </c>
      <c r="R33" s="205">
        <f t="shared" si="1"/>
        <v>2856.1813413585555</v>
      </c>
      <c r="S33" s="205">
        <f t="shared" si="1"/>
        <v>2878.042992261393</v>
      </c>
      <c r="T33" s="205">
        <f t="shared" si="1"/>
        <v>2976.8414445399831</v>
      </c>
      <c r="U33" s="205">
        <f t="shared" si="1"/>
        <v>2909.3817712811697</v>
      </c>
      <c r="V33" s="205">
        <f t="shared" si="1"/>
        <v>2472.9531384350812</v>
      </c>
      <c r="W33" s="205">
        <f t="shared" si="1"/>
        <v>2330.8797936371457</v>
      </c>
      <c r="X33" s="205">
        <f t="shared" si="1"/>
        <v>2090.5599312123818</v>
      </c>
      <c r="Y33" s="205">
        <f t="shared" si="1"/>
        <v>2050.3337059329324</v>
      </c>
    </row>
    <row r="34" spans="1:25" ht="12" customHeight="1" x14ac:dyDescent="0.25">
      <c r="A34" s="18" t="s">
        <v>30</v>
      </c>
      <c r="B34" s="204">
        <f>ISI!B30+NFM!B46+CHI!B35+NMM!B34+PPA!B35+FBT!B15+TRE!B15+MAE!B15+TEL!B15+WWP!B15+OIS!B15</f>
        <v>0</v>
      </c>
      <c r="C34" s="204">
        <f>ISI!C30+NFM!C46+CHI!C35+NMM!C34+PPA!C35+FBT!C15+TRE!C15+MAE!C15+TEL!C15+WWP!C15+OIS!C15</f>
        <v>0</v>
      </c>
      <c r="D34" s="204">
        <f>ISI!D30+NFM!D46+CHI!D35+NMM!D34+PPA!D35+FBT!D15+TRE!D15+MAE!D15+TEL!D15+WWP!D15+OIS!D15</f>
        <v>0</v>
      </c>
      <c r="E34" s="204">
        <f>ISI!E30+NFM!E46+CHI!E35+NMM!E34+PPA!E35+FBT!E15+TRE!E15+MAE!E15+TEL!E15+WWP!E15+OIS!E15</f>
        <v>0</v>
      </c>
      <c r="F34" s="204">
        <f>ISI!F30+NFM!F46+CHI!F35+NMM!F34+PPA!F35+FBT!F15+TRE!F15+MAE!F15+TEL!F15+WWP!F15+OIS!F15</f>
        <v>0</v>
      </c>
      <c r="G34" s="204">
        <f>ISI!G30+NFM!G46+CHI!G35+NMM!G34+PPA!G35+FBT!G15+TRE!G15+MAE!G15+TEL!G15+WWP!G15+OIS!G15</f>
        <v>0</v>
      </c>
      <c r="H34" s="204">
        <f>ISI!H30+NFM!H46+CHI!H35+NMM!H34+PPA!H35+FBT!H15+TRE!H15+MAE!H15+TEL!H15+WWP!H15+OIS!H15</f>
        <v>0</v>
      </c>
      <c r="I34" s="204">
        <f>ISI!I30+NFM!I46+CHI!I35+NMM!I34+PPA!I35+FBT!I15+TRE!I15+MAE!I15+TEL!I15+WWP!I15+OIS!I15</f>
        <v>0</v>
      </c>
      <c r="J34" s="204">
        <f>ISI!J30+NFM!J46+CHI!J35+NMM!J34+PPA!J35+FBT!J15+TRE!J15+MAE!J15+TEL!J15+WWP!J15+OIS!J15</f>
        <v>0</v>
      </c>
      <c r="K34" s="204">
        <f>ISI!K30+NFM!K46+CHI!K35+NMM!K34+PPA!K35+FBT!K15+TRE!K15+MAE!K15+TEL!K15+WWP!K15+OIS!K15</f>
        <v>0</v>
      </c>
      <c r="L34" s="204">
        <f>ISI!L30+NFM!L46+CHI!L35+NMM!L34+PPA!L35+FBT!L15+TRE!L15+MAE!L15+TEL!L15+WWP!L15+OIS!L15</f>
        <v>0</v>
      </c>
      <c r="M34" s="204">
        <f>ISI!M30+NFM!M46+CHI!M35+NMM!M34+PPA!M35+FBT!M15+TRE!M15+MAE!M15+TEL!M15+WWP!M15+OIS!M15</f>
        <v>0</v>
      </c>
      <c r="N34" s="204">
        <f>ISI!N30+NFM!N46+CHI!N35+NMM!N34+PPA!N35+FBT!N15+TRE!N15+MAE!N15+TEL!N15+WWP!N15+OIS!N15</f>
        <v>0</v>
      </c>
      <c r="O34" s="204">
        <f>ISI!O30+NFM!O46+CHI!O35+NMM!O34+PPA!O35+FBT!O15+TRE!O15+MAE!O15+TEL!O15+WWP!O15+OIS!O15</f>
        <v>0</v>
      </c>
      <c r="P34" s="204">
        <f>ISI!P30+NFM!P46+CHI!P35+NMM!P34+PPA!P35+FBT!P15+TRE!P15+MAE!P15+TEL!P15+WWP!P15+OIS!P15</f>
        <v>0</v>
      </c>
      <c r="Q34" s="204">
        <f>ISI!Q30+NFM!Q46+CHI!Q35+NMM!Q34+PPA!Q35+FBT!Q15+TRE!Q15+MAE!Q15+TEL!Q15+WWP!Q15+OIS!Q15</f>
        <v>0</v>
      </c>
      <c r="R34" s="204">
        <f>ISI!R30+NFM!R46+CHI!R35+NMM!R34+PPA!R35+FBT!R15+TRE!R15+MAE!R15+TEL!R15+WWP!R15+OIS!R15</f>
        <v>0</v>
      </c>
      <c r="S34" s="204">
        <f>ISI!S30+NFM!S46+CHI!S35+NMM!S34+PPA!S35+FBT!S15+TRE!S15+MAE!S15+TEL!S15+WWP!S15+OIS!S15</f>
        <v>0</v>
      </c>
      <c r="T34" s="204">
        <f>ISI!T30+NFM!T46+CHI!T35+NMM!T34+PPA!T35+FBT!T15+TRE!T15+MAE!T15+TEL!T15+WWP!T15+OIS!T15</f>
        <v>0</v>
      </c>
      <c r="U34" s="204">
        <f>ISI!U30+NFM!U46+CHI!U35+NMM!U34+PPA!U35+FBT!U15+TRE!U15+MAE!U15+TEL!U15+WWP!U15+OIS!U15</f>
        <v>0</v>
      </c>
      <c r="V34" s="204">
        <f>ISI!V30+NFM!V46+CHI!V35+NMM!V34+PPA!V35+FBT!V15+TRE!V15+MAE!V15+TEL!V15+WWP!V15+OIS!V15</f>
        <v>0</v>
      </c>
      <c r="W34" s="204">
        <f>ISI!W30+NFM!W46+CHI!W35+NMM!W34+PPA!W35+FBT!W15+TRE!W15+MAE!W15+TEL!W15+WWP!W15+OIS!W15</f>
        <v>0</v>
      </c>
      <c r="X34" s="204">
        <f>ISI!X30+NFM!X46+CHI!X35+NMM!X34+PPA!X35+FBT!X15+TRE!X15+MAE!X15+TEL!X15+WWP!X15+OIS!X15</f>
        <v>0</v>
      </c>
      <c r="Y34" s="204">
        <f>ISI!Y30+NFM!Y46+CHI!Y35+NMM!Y34+PPA!Y35+FBT!Y15+TRE!Y15+MAE!Y15+TEL!Y15+WWP!Y15+OIS!Y15</f>
        <v>0</v>
      </c>
    </row>
    <row r="35" spans="1:25" ht="12" customHeight="1" x14ac:dyDescent="0.25">
      <c r="A35" s="18" t="s">
        <v>31</v>
      </c>
      <c r="B35" s="204">
        <f>ISI!B31+NFM!B47+CHI!B36+NMM!B35+PPA!B36+FBT!B16+TRE!B16+MAE!B16+TEL!B16+WWP!B16+OIS!B16</f>
        <v>457.54505588993976</v>
      </c>
      <c r="C35" s="204">
        <f>ISI!C31+NFM!C47+CHI!C36+NMM!C35+PPA!C36+FBT!C16+TRE!C16+MAE!C16+TEL!C16+WWP!C16+OIS!C16</f>
        <v>455.28564058469476</v>
      </c>
      <c r="D35" s="204">
        <f>ISI!D31+NFM!D47+CHI!D36+NMM!D35+PPA!D36+FBT!D16+TRE!D16+MAE!D16+TEL!D16+WWP!D16+OIS!D16</f>
        <v>455.28564058469476</v>
      </c>
      <c r="E35" s="204">
        <f>ISI!E31+NFM!E47+CHI!E36+NMM!E35+PPA!E36+FBT!E16+TRE!E16+MAE!E16+TEL!E16+WWP!E16+OIS!E16</f>
        <v>448.50722269991405</v>
      </c>
      <c r="F35" s="204">
        <f>ISI!F31+NFM!F47+CHI!F36+NMM!F35+PPA!F36+FBT!F16+TRE!F16+MAE!F16+TEL!F16+WWP!F16+OIS!F16</f>
        <v>458.67489251934654</v>
      </c>
      <c r="G35" s="204">
        <f>ISI!G31+NFM!G47+CHI!G36+NMM!G35+PPA!G36+FBT!G16+TRE!G16+MAE!G16+TEL!G16+WWP!G16+OIS!G16</f>
        <v>454.15588993981083</v>
      </c>
      <c r="H35" s="204">
        <f>ISI!H31+NFM!H47+CHI!H36+NMM!H35+PPA!H36+FBT!H16+TRE!H16+MAE!H16+TEL!H16+WWP!H16+OIS!H16</f>
        <v>418.00421324161658</v>
      </c>
      <c r="I35" s="204">
        <f>ISI!I31+NFM!I47+CHI!I36+NMM!I35+PPA!I36+FBT!I16+TRE!I16+MAE!I16+TEL!I16+WWP!I16+OIS!I16</f>
        <v>413.48521066208087</v>
      </c>
      <c r="J35" s="204">
        <f>ISI!J31+NFM!J47+CHI!J36+NMM!J35+PPA!J36+FBT!J16+TRE!J16+MAE!J16+TEL!J16+WWP!J16+OIS!J16</f>
        <v>404.44720550300946</v>
      </c>
      <c r="K35" s="204">
        <f>ISI!K31+NFM!K47+CHI!K36+NMM!K35+PPA!K36+FBT!K16+TRE!K16+MAE!K16+TEL!K16+WWP!K16+OIS!K16</f>
        <v>373.94428202923473</v>
      </c>
      <c r="L35" s="204">
        <f>ISI!L31+NFM!L47+CHI!L36+NMM!L35+PPA!L36+FBT!L16+TRE!L16+MAE!L16+TEL!L16+WWP!L16+OIS!L16</f>
        <v>370.55511607910574</v>
      </c>
      <c r="M35" s="204">
        <f>ISI!M31+NFM!M47+CHI!M36+NMM!M35+PPA!M36+FBT!M16+TRE!M16+MAE!M16+TEL!M16+WWP!M16+OIS!M16</f>
        <v>333.27377472055025</v>
      </c>
      <c r="N35" s="204">
        <f>ISI!N31+NFM!N47+CHI!N36+NMM!N35+PPA!N36+FBT!N16+TRE!N16+MAE!N16+TEL!N16+WWP!N16+OIS!N16</f>
        <v>312.93834909716253</v>
      </c>
      <c r="O35" s="204">
        <f>ISI!O31+NFM!O47+CHI!O36+NMM!O35+PPA!O36+FBT!O16+TRE!O16+MAE!O16+TEL!O16+WWP!O16+OIS!O16</f>
        <v>106.19578675838349</v>
      </c>
      <c r="P35" s="204">
        <f>ISI!P31+NFM!P47+CHI!P36+NMM!P35+PPA!P36+FBT!P16+TRE!P16+MAE!P16+TEL!P16+WWP!P16+OIS!P16</f>
        <v>144.60679277730011</v>
      </c>
      <c r="Q35" s="204">
        <f>ISI!Q31+NFM!Q47+CHI!Q36+NMM!Q35+PPA!Q36+FBT!Q16+TRE!Q16+MAE!Q16+TEL!Q16+WWP!Q16+OIS!Q16</f>
        <v>141.21754084264833</v>
      </c>
      <c r="R35" s="204">
        <f>ISI!R31+NFM!R47+CHI!R36+NMM!R35+PPA!R36+FBT!R16+TRE!R16+MAE!R16+TEL!R16+WWP!R16+OIS!R16</f>
        <v>177.36930352536547</v>
      </c>
      <c r="S35" s="204">
        <f>ISI!S31+NFM!S47+CHI!S36+NMM!S35+PPA!S36+FBT!S16+TRE!S16+MAE!S16+TEL!S16+WWP!S16+OIS!S16</f>
        <v>145.73662940670678</v>
      </c>
      <c r="T35" s="204">
        <f>ISI!T31+NFM!T47+CHI!T36+NMM!T35+PPA!T36+FBT!T16+TRE!T16+MAE!T16+TEL!T16+WWP!T16+OIS!T16</f>
        <v>128.79045571797076</v>
      </c>
      <c r="U35" s="204">
        <f>ISI!U31+NFM!U47+CHI!U36+NMM!U35+PPA!U36+FBT!U16+TRE!U16+MAE!U16+TEL!U16+WWP!U16+OIS!U16</f>
        <v>143.47704213241616</v>
      </c>
      <c r="V35" s="204">
        <f>ISI!V31+NFM!V47+CHI!V36+NMM!V35+PPA!V36+FBT!V16+TRE!V16+MAE!V16+TEL!V16+WWP!V16+OIS!V16</f>
        <v>127.66079105760964</v>
      </c>
      <c r="W35" s="204">
        <f>ISI!W31+NFM!W47+CHI!W36+NMM!W35+PPA!W36+FBT!W16+TRE!W16+MAE!W16+TEL!W16+WWP!W16+OIS!W16</f>
        <v>90.338607050730843</v>
      </c>
      <c r="X35" s="204">
        <f>ISI!X31+NFM!X47+CHI!X36+NMM!X35+PPA!X36+FBT!X16+TRE!X16+MAE!X16+TEL!X16+WWP!X16+OIS!X16</f>
        <v>133.24282029234737</v>
      </c>
      <c r="Y35" s="204">
        <f>ISI!Y31+NFM!Y47+CHI!Y36+NMM!Y35+PPA!Y36+FBT!Y16+TRE!Y16+MAE!Y16+TEL!Y16+WWP!Y16+OIS!Y16</f>
        <v>105.41728288907997</v>
      </c>
    </row>
    <row r="36" spans="1:25" ht="12" customHeight="1" x14ac:dyDescent="0.25">
      <c r="A36" s="18" t="s">
        <v>71</v>
      </c>
      <c r="B36" s="204">
        <f>ISI!B32+NFM!B48+CHI!B37+NMM!B36+PPA!B37+FBT!B17+TRE!B17+MAE!B17+TEL!B17+WWP!B17+OIS!B17</f>
        <v>1166.714445399828</v>
      </c>
      <c r="C36" s="204">
        <f>ISI!C32+NFM!C48+CHI!C37+NMM!C36+PPA!C37+FBT!C17+TRE!C17+MAE!C17+TEL!C17+WWP!C17+OIS!C17</f>
        <v>1240.6612209802233</v>
      </c>
      <c r="D36" s="204">
        <f>ISI!D32+NFM!D48+CHI!D37+NMM!D36+PPA!D37+FBT!D17+TRE!D17+MAE!D17+TEL!D17+WWP!D17+OIS!D17</f>
        <v>1216.0121238177128</v>
      </c>
      <c r="E36" s="204">
        <f>ISI!E32+NFM!E48+CHI!E37+NMM!E36+PPA!E37+FBT!E17+TRE!E17+MAE!E17+TEL!E17+WWP!E17+OIS!E17</f>
        <v>1353.635253654342</v>
      </c>
      <c r="F36" s="204">
        <f>ISI!F32+NFM!F48+CHI!F37+NMM!F36+PPA!F37+FBT!F17+TRE!F17+MAE!F17+TEL!F17+WWP!F17+OIS!F17</f>
        <v>1545.6911435941531</v>
      </c>
      <c r="G36" s="204">
        <f>ISI!G32+NFM!G48+CHI!G37+NMM!G36+PPA!G37+FBT!G17+TRE!G17+MAE!G17+TEL!G17+WWP!G17+OIS!G17</f>
        <v>1745.9633705932931</v>
      </c>
      <c r="H36" s="204">
        <f>ISI!H32+NFM!H48+CHI!H37+NMM!H36+PPA!H37+FBT!H17+TRE!H17+MAE!H17+TEL!H17+WWP!H17+OIS!H17</f>
        <v>812.38641444539985</v>
      </c>
      <c r="I36" s="204">
        <f>ISI!I32+NFM!I48+CHI!I37+NMM!I36+PPA!I37+FBT!I17+TRE!I17+MAE!I17+TEL!I17+WWP!I17+OIS!I17</f>
        <v>1188.2822871883059</v>
      </c>
      <c r="J36" s="204">
        <f>ISI!J32+NFM!J48+CHI!J37+NMM!J36+PPA!J37+FBT!J17+TRE!J17+MAE!J17+TEL!J17+WWP!J17+OIS!J17</f>
        <v>1074.2809974204642</v>
      </c>
      <c r="K36" s="204">
        <f>ISI!K32+NFM!K48+CHI!K37+NMM!K36+PPA!K37+FBT!K17+TRE!K17+MAE!K17+TEL!K17+WWP!K17+OIS!K17</f>
        <v>1032.1726569217542</v>
      </c>
      <c r="L36" s="204">
        <f>ISI!L32+NFM!L48+CHI!L37+NMM!L36+PPA!L37+FBT!L17+TRE!L17+MAE!L17+TEL!L17+WWP!L17+OIS!L17</f>
        <v>1121.5247635425624</v>
      </c>
      <c r="M36" s="204">
        <f>ISI!M32+NFM!M48+CHI!M37+NMM!M36+PPA!M37+FBT!M17+TRE!M17+MAE!M17+TEL!M17+WWP!M17+OIS!M17</f>
        <v>861.684350816853</v>
      </c>
      <c r="N36" s="204">
        <f>ISI!N32+NFM!N48+CHI!N37+NMM!N36+PPA!N37+FBT!N17+TRE!N17+MAE!N17+TEL!N17+WWP!N17+OIS!N17</f>
        <v>899.68469475494385</v>
      </c>
      <c r="O36" s="204">
        <f>ISI!O32+NFM!O48+CHI!O37+NMM!O36+PPA!O37+FBT!O17+TRE!O17+MAE!O17+TEL!O17+WWP!O17+OIS!O17</f>
        <v>936.65803955288061</v>
      </c>
      <c r="P36" s="204">
        <f>ISI!P32+NFM!P48+CHI!P37+NMM!P36+PPA!P37+FBT!P17+TRE!P17+MAE!P17+TEL!P17+WWP!P17+OIS!P17</f>
        <v>899.68478073946687</v>
      </c>
      <c r="Q36" s="204">
        <f>ISI!Q32+NFM!Q48+CHI!Q37+NMM!Q36+PPA!Q37+FBT!Q17+TRE!Q17+MAE!Q17+TEL!Q17+WWP!Q17+OIS!Q17</f>
        <v>1121.5248495270848</v>
      </c>
      <c r="R36" s="204">
        <f>ISI!R32+NFM!R48+CHI!R37+NMM!R36+PPA!R37+FBT!R17+TRE!R17+MAE!R17+TEL!R17+WWP!R17+OIS!R17</f>
        <v>1092.7679277730008</v>
      </c>
      <c r="S36" s="204">
        <f>ISI!S32+NFM!S48+CHI!S37+NMM!S36+PPA!S37+FBT!S17+TRE!S17+MAE!S17+TEL!S17+WWP!S17+OIS!S17</f>
        <v>1186.2282029234739</v>
      </c>
      <c r="T36" s="204">
        <f>ISI!T32+NFM!T48+CHI!T37+NMM!T36+PPA!T37+FBT!T17+TRE!T17+MAE!T17+TEL!T17+WWP!T17+OIS!T17</f>
        <v>1192.3902837489252</v>
      </c>
      <c r="U36" s="204">
        <f>ISI!U32+NFM!U48+CHI!U37+NMM!U36+PPA!U37+FBT!U17+TRE!U17+MAE!U17+TEL!U17+WWP!U17+OIS!U17</f>
        <v>1218.0662940670679</v>
      </c>
      <c r="V36" s="204">
        <f>ISI!V32+NFM!V48+CHI!V37+NMM!V36+PPA!V37+FBT!V17+TRE!V17+MAE!V17+TEL!V17+WWP!V17+OIS!V17</f>
        <v>1121.5247635425621</v>
      </c>
      <c r="W36" s="204">
        <f>ISI!W32+NFM!W48+CHI!W37+NMM!W36+PPA!W37+FBT!W17+TRE!W17+MAE!W17+TEL!W17+WWP!W17+OIS!W17</f>
        <v>1144.5314703353397</v>
      </c>
      <c r="X36" s="204">
        <f>ISI!X32+NFM!X48+CHI!X37+NMM!X36+PPA!X37+FBT!X17+TRE!X17+MAE!X17+TEL!X17+WWP!X17+OIS!X17</f>
        <v>1016.8748065348236</v>
      </c>
      <c r="Y36" s="204">
        <f>ISI!Y32+NFM!Y48+CHI!Y37+NMM!Y36+PPA!Y37+FBT!Y17+TRE!Y17+MAE!Y17+TEL!Y17+WWP!Y17+OIS!Y17</f>
        <v>959.8085984522786</v>
      </c>
    </row>
    <row r="37" spans="1:25" ht="12" customHeight="1" x14ac:dyDescent="0.25">
      <c r="A37" s="18" t="s">
        <v>32</v>
      </c>
      <c r="B37" s="204">
        <f>ISI!B33+NFM!B49+CHI!B38+NMM!B37+PPA!B38+FBT!B18+TRE!B18+MAE!B18+TEL!B18+WWP!B18+OIS!B18</f>
        <v>1681.8858125537404</v>
      </c>
      <c r="C37" s="204">
        <f>ISI!C33+NFM!C49+CHI!C38+NMM!C37+PPA!C38+FBT!C18+TRE!C18+MAE!C18+TEL!C18+WWP!C18+OIS!C18</f>
        <v>1591.1817712811692</v>
      </c>
      <c r="D37" s="204">
        <f>ISI!D33+NFM!D49+CHI!D38+NMM!D37+PPA!D38+FBT!D18+TRE!D18+MAE!D18+TEL!D18+WWP!D18+OIS!D18</f>
        <v>1683.8158211521927</v>
      </c>
      <c r="E37" s="204">
        <f>ISI!E33+NFM!E49+CHI!E38+NMM!E37+PPA!E38+FBT!E18+TRE!E18+MAE!E18+TEL!E18+WWP!E18+OIS!E18</f>
        <v>1674.1662940670676</v>
      </c>
      <c r="F37" s="204">
        <f>ISI!F33+NFM!F49+CHI!F38+NMM!F37+PPA!F38+FBT!F18+TRE!F18+MAE!F18+TEL!F18+WWP!F18+OIS!F18</f>
        <v>1046.9571797076528</v>
      </c>
      <c r="G37" s="204">
        <f>ISI!G33+NFM!G49+CHI!G38+NMM!G37+PPA!G38+FBT!G18+TRE!G18+MAE!G18+TEL!G18+WWP!G18+OIS!G18</f>
        <v>685.105674978504</v>
      </c>
      <c r="H37" s="204">
        <f>ISI!H33+NFM!H49+CHI!H38+NMM!H37+PPA!H38+FBT!H18+TRE!H18+MAE!H18+TEL!H18+WWP!H18+OIS!H18</f>
        <v>1404.9488392089422</v>
      </c>
      <c r="I37" s="204">
        <f>ISI!I33+NFM!I49+CHI!I38+NMM!I37+PPA!I38+FBT!I18+TRE!I18+MAE!I18+TEL!I18+WWP!I18+OIS!I18</f>
        <v>1267.9277730008596</v>
      </c>
      <c r="J37" s="204">
        <f>ISI!J33+NFM!J49+CHI!J38+NMM!J37+PPA!J38+FBT!J18+TRE!J18+MAE!J18+TEL!J18+WWP!J18+OIS!J18</f>
        <v>1244.7693035253653</v>
      </c>
      <c r="K37" s="204">
        <f>ISI!K33+NFM!K49+CHI!K38+NMM!K37+PPA!K38+FBT!K18+TRE!K18+MAE!K18+TEL!K18+WWP!K18+OIS!K18</f>
        <v>969.76225279449682</v>
      </c>
      <c r="L37" s="204">
        <f>ISI!L33+NFM!L49+CHI!L38+NMM!L37+PPA!L38+FBT!L18+TRE!L18+MAE!L18+TEL!L18+WWP!L18+OIS!L18</f>
        <v>813.44221840068792</v>
      </c>
      <c r="M37" s="204">
        <f>ISI!M33+NFM!M49+CHI!M38+NMM!M37+PPA!M38+FBT!M18+TRE!M18+MAE!M18+TEL!M18+WWP!M18+OIS!M18</f>
        <v>793.17867583834914</v>
      </c>
      <c r="N37" s="204">
        <f>ISI!N33+NFM!N49+CHI!N38+NMM!N37+PPA!N38+FBT!N18+TRE!N18+MAE!N18+TEL!N18+WWP!N18+OIS!N18</f>
        <v>461.24006878761816</v>
      </c>
      <c r="O37" s="204">
        <f>ISI!O33+NFM!O49+CHI!O38+NMM!O37+PPA!O38+FBT!O18+TRE!O18+MAE!O18+TEL!O18+WWP!O18+OIS!O18</f>
        <v>513.34660361134991</v>
      </c>
      <c r="P37" s="204">
        <f>ISI!P33+NFM!P49+CHI!P38+NMM!P37+PPA!P38+FBT!P18+TRE!P18+MAE!P18+TEL!P18+WWP!P18+OIS!P18</f>
        <v>431.32708512467747</v>
      </c>
      <c r="Q37" s="204">
        <f>ISI!Q33+NFM!Q49+CHI!Q38+NMM!Q37+PPA!Q38+FBT!Q18+TRE!Q18+MAE!Q18+TEL!Q18+WWP!Q18+OIS!Q18</f>
        <v>359.92175408426476</v>
      </c>
      <c r="R37" s="204">
        <f>ISI!R33+NFM!R49+CHI!R38+NMM!R37+PPA!R38+FBT!R18+TRE!R18+MAE!R18+TEL!R18+WWP!R18+OIS!R18</f>
        <v>318.42923473774715</v>
      </c>
      <c r="S37" s="204">
        <f>ISI!S33+NFM!S49+CHI!S38+NMM!S37+PPA!S38+FBT!S18+TRE!S18+MAE!S18+TEL!S18+WWP!S18+OIS!S18</f>
        <v>316.49948409286321</v>
      </c>
      <c r="T37" s="204">
        <f>ISI!T33+NFM!T49+CHI!T38+NMM!T37+PPA!T38+FBT!T18+TRE!T18+MAE!T18+TEL!T18+WWP!T18+OIS!T18</f>
        <v>343.51771281169385</v>
      </c>
      <c r="U37" s="204">
        <f>ISI!U33+NFM!U49+CHI!U38+NMM!U37+PPA!U38+FBT!U18+TRE!U18+MAE!U18+TEL!U18+WWP!U18+OIS!U18</f>
        <v>310.70988822012032</v>
      </c>
      <c r="V37" s="204">
        <f>ISI!V33+NFM!V49+CHI!V38+NMM!V37+PPA!V38+FBT!V18+TRE!V18+MAE!V18+TEL!V18+WWP!V18+OIS!V18</f>
        <v>222.90051590713671</v>
      </c>
      <c r="W37" s="204">
        <f>ISI!W33+NFM!W49+CHI!W38+NMM!W37+PPA!W38+FBT!W18+TRE!W18+MAE!W18+TEL!W18+WWP!W18+OIS!W18</f>
        <v>204.1025795356835</v>
      </c>
      <c r="X37" s="204">
        <f>ISI!X33+NFM!X49+CHI!X38+NMM!X37+PPA!X38+FBT!X18+TRE!X18+MAE!X18+TEL!X18+WWP!X18+OIS!X18</f>
        <v>190.64849527085121</v>
      </c>
      <c r="Y37" s="204">
        <f>ISI!Y33+NFM!Y49+CHI!Y38+NMM!Y37+PPA!Y38+FBT!Y18+TRE!Y18+MAE!Y18+TEL!Y18+WWP!Y18+OIS!Y18</f>
        <v>148.37652622527946</v>
      </c>
    </row>
    <row r="38" spans="1:25" ht="12" customHeight="1" x14ac:dyDescent="0.25">
      <c r="A38" s="18" t="s">
        <v>33</v>
      </c>
      <c r="B38" s="204">
        <f>ISI!B34+NFM!B50+CHI!B39+NMM!B38+PPA!B39+FBT!B19+TRE!B19+MAE!B19+TEL!B19+WWP!B19+OIS!B19</f>
        <v>2484.4773860705068</v>
      </c>
      <c r="C38" s="204">
        <f>ISI!C34+NFM!C50+CHI!C39+NMM!C38+PPA!C39+FBT!C19+TRE!C19+MAE!C19+TEL!C19+WWP!C19+OIS!C19</f>
        <v>2753.0595872742897</v>
      </c>
      <c r="D38" s="204">
        <f>ISI!D34+NFM!D50+CHI!D39+NMM!D38+PPA!D39+FBT!D19+TRE!D19+MAE!D19+TEL!D19+WWP!D19+OIS!D19</f>
        <v>2500.0023215821143</v>
      </c>
      <c r="E38" s="204">
        <f>ISI!E34+NFM!E50+CHI!E39+NMM!E38+PPA!E39+FBT!E19+TRE!E19+MAE!E19+TEL!E19+WWP!E19+OIS!E19</f>
        <v>2701.8270851246775</v>
      </c>
      <c r="F38" s="204">
        <f>ISI!F34+NFM!F50+CHI!F39+NMM!F38+PPA!F39+FBT!F19+TRE!F19+MAE!F19+TEL!F19+WWP!F19+OIS!F19</f>
        <v>2798.8582975064483</v>
      </c>
      <c r="G38" s="204">
        <f>ISI!G34+NFM!G50+CHI!G39+NMM!G38+PPA!G39+FBT!G19+TRE!G19+MAE!G19+TEL!G19+WWP!G19+OIS!G19</f>
        <v>2725.1147033533962</v>
      </c>
      <c r="H38" s="204">
        <f>ISI!H34+NFM!H50+CHI!H39+NMM!H38+PPA!H39+FBT!H19+TRE!H19+MAE!H19+TEL!H19+WWP!H19+OIS!H19</f>
        <v>2774.0182287188295</v>
      </c>
      <c r="I38" s="204">
        <f>ISI!I34+NFM!I50+CHI!I39+NMM!I38+PPA!I39+FBT!I19+TRE!I19+MAE!I19+TEL!I19+WWP!I19+OIS!I19</f>
        <v>2770.1370593293204</v>
      </c>
      <c r="J38" s="204">
        <f>ISI!J34+NFM!J50+CHI!J39+NMM!J38+PPA!J39+FBT!J19+TRE!J19+MAE!J19+TEL!J19+WWP!J19+OIS!J19</f>
        <v>2624.978503869303</v>
      </c>
      <c r="K38" s="204">
        <f>ISI!K34+NFM!K50+CHI!K39+NMM!K38+PPA!K39+FBT!K19+TRE!K19+MAE!K19+TEL!K19+WWP!K19+OIS!K19</f>
        <v>2413.8386930352526</v>
      </c>
      <c r="L38" s="204">
        <f>ISI!L34+NFM!L50+CHI!L39+NMM!L38+PPA!L39+FBT!L19+TRE!L19+MAE!L19+TEL!L19+WWP!L19+OIS!L19</f>
        <v>2671.5534823731718</v>
      </c>
      <c r="M38" s="204">
        <f>ISI!M34+NFM!M50+CHI!M39+NMM!M38+PPA!M39+FBT!M19+TRE!M19+MAE!M19+TEL!M19+WWP!M19+OIS!M19</f>
        <v>2422.3774720550296</v>
      </c>
      <c r="N38" s="204">
        <f>ISI!N34+NFM!N50+CHI!N39+NMM!N38+PPA!N39+FBT!N19+TRE!N19+MAE!N19+TEL!N19+WWP!N19+OIS!N19</f>
        <v>1854.0197764402408</v>
      </c>
      <c r="O38" s="204">
        <f>ISI!O34+NFM!O50+CHI!O39+NMM!O38+PPA!O39+FBT!O19+TRE!O19+MAE!O19+TEL!O19+WWP!O19+OIS!O19</f>
        <v>1148.8344797936372</v>
      </c>
      <c r="P38" s="204">
        <f>ISI!P34+NFM!P50+CHI!P39+NMM!P38+PPA!P39+FBT!P19+TRE!P19+MAE!P19+TEL!P19+WWP!P19+OIS!P19</f>
        <v>1097.2079105760959</v>
      </c>
      <c r="Q38" s="204">
        <f>ISI!Q34+NFM!Q50+CHI!Q39+NMM!Q38+PPA!Q39+FBT!Q19+TRE!Q19+MAE!Q19+TEL!Q19+WWP!Q19+OIS!Q19</f>
        <v>1119.6331900257953</v>
      </c>
      <c r="R38" s="204">
        <f>ISI!R34+NFM!R50+CHI!R39+NMM!R38+PPA!R39+FBT!R19+TRE!R19+MAE!R19+TEL!R19+WWP!R19+OIS!R19</f>
        <v>1267.614875322442</v>
      </c>
      <c r="S38" s="204">
        <f>ISI!S34+NFM!S50+CHI!S39+NMM!S38+PPA!S39+FBT!S19+TRE!S19+MAE!S19+TEL!S19+WWP!S19+OIS!S19</f>
        <v>1229.578675838349</v>
      </c>
      <c r="T38" s="204">
        <f>ISI!T34+NFM!T50+CHI!T39+NMM!T38+PPA!T39+FBT!T19+TRE!T19+MAE!T19+TEL!T19+WWP!T19+OIS!T19</f>
        <v>1312.1429922613931</v>
      </c>
      <c r="U38" s="204">
        <f>ISI!U34+NFM!U50+CHI!U39+NMM!U38+PPA!U39+FBT!U19+TRE!U19+MAE!U19+TEL!U19+WWP!U19+OIS!U19</f>
        <v>1237.1285468615649</v>
      </c>
      <c r="V38" s="204">
        <f>ISI!V34+NFM!V50+CHI!V39+NMM!V38+PPA!V39+FBT!V19+TRE!V19+MAE!V19+TEL!V19+WWP!V19+OIS!V19</f>
        <v>1000.867067927773</v>
      </c>
      <c r="W38" s="204">
        <f>ISI!W34+NFM!W50+CHI!W39+NMM!W38+PPA!W39+FBT!W19+TRE!W19+MAE!W19+TEL!W19+WWP!W19+OIS!W19</f>
        <v>891.90713671539129</v>
      </c>
      <c r="X38" s="204">
        <f>ISI!X34+NFM!X50+CHI!X39+NMM!X38+PPA!X39+FBT!X19+TRE!X19+MAE!X19+TEL!X19+WWP!X19+OIS!X19</f>
        <v>749.79380911435942</v>
      </c>
      <c r="Y38" s="204">
        <f>ISI!Y34+NFM!Y50+CHI!Y39+NMM!Y38+PPA!Y39+FBT!Y19+TRE!Y19+MAE!Y19+TEL!Y19+WWP!Y19+OIS!Y19</f>
        <v>836.73129836629403</v>
      </c>
    </row>
    <row r="39" spans="1:25" ht="12" customHeight="1" x14ac:dyDescent="0.25">
      <c r="A39" s="19" t="s">
        <v>72</v>
      </c>
      <c r="B39" s="205">
        <f t="shared" ref="B39:Y39" si="2">B40+B41</f>
        <v>9386.5011177987944</v>
      </c>
      <c r="C39" s="205">
        <f t="shared" si="2"/>
        <v>10354.531728288906</v>
      </c>
      <c r="D39" s="205">
        <f t="shared" si="2"/>
        <v>10698.471883061049</v>
      </c>
      <c r="E39" s="205">
        <f t="shared" si="2"/>
        <v>11801.984092863282</v>
      </c>
      <c r="F39" s="205">
        <f t="shared" si="2"/>
        <v>12538.552794496989</v>
      </c>
      <c r="G39" s="205">
        <f t="shared" si="2"/>
        <v>13424.065950128977</v>
      </c>
      <c r="H39" s="205">
        <f t="shared" si="2"/>
        <v>8908.0456577815985</v>
      </c>
      <c r="I39" s="205">
        <f t="shared" si="2"/>
        <v>10234.398796216681</v>
      </c>
      <c r="J39" s="205">
        <f t="shared" si="2"/>
        <v>9494.3074806534805</v>
      </c>
      <c r="K39" s="205">
        <f t="shared" si="2"/>
        <v>7640.0438521066189</v>
      </c>
      <c r="L39" s="205">
        <f t="shared" si="2"/>
        <v>7887.8022355975936</v>
      </c>
      <c r="M39" s="205">
        <f t="shared" si="2"/>
        <v>7851.0198624247632</v>
      </c>
      <c r="N39" s="205">
        <f t="shared" si="2"/>
        <v>8567.846259673257</v>
      </c>
      <c r="O39" s="205">
        <f t="shared" si="2"/>
        <v>9153.5343938091137</v>
      </c>
      <c r="P39" s="205">
        <f t="shared" si="2"/>
        <v>8830.5276870163361</v>
      </c>
      <c r="Q39" s="205">
        <f t="shared" si="2"/>
        <v>8173.4138435081695</v>
      </c>
      <c r="R39" s="205">
        <f t="shared" si="2"/>
        <v>8763.5877901977619</v>
      </c>
      <c r="S39" s="205">
        <f t="shared" si="2"/>
        <v>8878.4267418969539</v>
      </c>
      <c r="T39" s="205">
        <f t="shared" si="2"/>
        <v>9074.3097568234352</v>
      </c>
      <c r="U39" s="205">
        <f t="shared" si="2"/>
        <v>9364.9325390163012</v>
      </c>
      <c r="V39" s="205">
        <f t="shared" si="2"/>
        <v>8892.1134102966116</v>
      </c>
      <c r="W39" s="205">
        <f t="shared" si="2"/>
        <v>9456.3719589650318</v>
      </c>
      <c r="X39" s="205">
        <f t="shared" si="2"/>
        <v>7879.5537849081502</v>
      </c>
      <c r="Y39" s="205">
        <f t="shared" si="2"/>
        <v>7690.2064095257147</v>
      </c>
    </row>
    <row r="40" spans="1:25" ht="12" customHeight="1" x14ac:dyDescent="0.25">
      <c r="A40" s="18" t="s">
        <v>73</v>
      </c>
      <c r="B40" s="204">
        <f>ISI!B36+NFM!B52+CHI!B41+NMM!B40+PPA!B41+FBT!B21+TRE!B21+MAE!B21+TEL!B21+WWP!B21+OIS!B21</f>
        <v>9150.5046431642295</v>
      </c>
      <c r="C40" s="204">
        <f>ISI!C36+NFM!C52+CHI!C41+NMM!C40+PPA!C41+FBT!C21+TRE!C21+MAE!C21+TEL!C21+WWP!C21+OIS!C21</f>
        <v>9993.3608770421306</v>
      </c>
      <c r="D40" s="204">
        <f>ISI!D36+NFM!D52+CHI!D41+NMM!D40+PPA!D41+FBT!D21+TRE!D21+MAE!D21+TEL!D21+WWP!D21+OIS!D21</f>
        <v>10348.81822871883</v>
      </c>
      <c r="E40" s="204">
        <f>ISI!E36+NFM!E52+CHI!E41+NMM!E40+PPA!E41+FBT!E21+TRE!E21+MAE!E21+TEL!E21+WWP!E21+OIS!E21</f>
        <v>11625.806620808253</v>
      </c>
      <c r="F40" s="204">
        <f>ISI!F36+NFM!F52+CHI!F41+NMM!F40+PPA!F41+FBT!F21+TRE!F21+MAE!F21+TEL!F21+WWP!F21+OIS!F21</f>
        <v>12347.726827171107</v>
      </c>
      <c r="G40" s="204">
        <f>ISI!G36+NFM!G52+CHI!G41+NMM!G40+PPA!G41+FBT!G21+TRE!G21+MAE!G21+TEL!G21+WWP!G21+OIS!G21</f>
        <v>13286.067927773001</v>
      </c>
      <c r="H40" s="204">
        <f>ISI!H36+NFM!H52+CHI!H41+NMM!H40+PPA!H41+FBT!H21+TRE!H21+MAE!H21+TEL!H21+WWP!H21+OIS!H21</f>
        <v>8779.6349097162511</v>
      </c>
      <c r="I40" s="204">
        <f>ISI!I36+NFM!I52+CHI!I41+NMM!I40+PPA!I41+FBT!I21+TRE!I21+MAE!I21+TEL!I21+WWP!I21+OIS!I21</f>
        <v>10087.233877901977</v>
      </c>
      <c r="J40" s="204">
        <f>ISI!J36+NFM!J52+CHI!J41+NMM!J40+PPA!J41+FBT!J21+TRE!J21+MAE!J21+TEL!J21+WWP!J21+OIS!J21</f>
        <v>9349.7293207222683</v>
      </c>
      <c r="K40" s="204">
        <f>ISI!K36+NFM!K52+CHI!K41+NMM!K40+PPA!K41+FBT!K21+TRE!K21+MAE!K21+TEL!K21+WWP!K21+OIS!K21</f>
        <v>7528.8061908856389</v>
      </c>
      <c r="L40" s="204">
        <f>ISI!L36+NFM!L52+CHI!L41+NMM!L40+PPA!L41+FBT!L21+TRE!L21+MAE!L21+TEL!L21+WWP!L21+OIS!L21</f>
        <v>7766.3801375752373</v>
      </c>
      <c r="M40" s="204">
        <f>ISI!M36+NFM!M52+CHI!M41+NMM!M40+PPA!M41+FBT!M21+TRE!M21+MAE!M21+TEL!M21+WWP!M21+OIS!M21</f>
        <v>7698.9466895958722</v>
      </c>
      <c r="N40" s="204">
        <f>ISI!N36+NFM!N52+CHI!N41+NMM!N40+PPA!N41+FBT!N21+TRE!N21+MAE!N21+TEL!N21+WWP!N21+OIS!N21</f>
        <v>8444.58985382631</v>
      </c>
      <c r="O40" s="204">
        <f>ISI!O36+NFM!O52+CHI!O41+NMM!O40+PPA!O41+FBT!O21+TRE!O21+MAE!O21+TEL!O21+WWP!O21+OIS!O21</f>
        <v>9035.6687016337055</v>
      </c>
      <c r="P40" s="204">
        <f>ISI!P36+NFM!P52+CHI!P41+NMM!P40+PPA!P41+FBT!P21+TRE!P21+MAE!P21+TEL!P21+WWP!P21+OIS!P21</f>
        <v>8754.9138435081677</v>
      </c>
      <c r="Q40" s="204">
        <f>ISI!Q36+NFM!Q52+CHI!Q41+NMM!Q40+PPA!Q41+FBT!Q21+TRE!Q21+MAE!Q21+TEL!Q21+WWP!Q21+OIS!Q21</f>
        <v>8093.7252794496999</v>
      </c>
      <c r="R40" s="204">
        <f>ISI!R36+NFM!R52+CHI!R41+NMM!R40+PPA!R41+FBT!R21+TRE!R21+MAE!R21+TEL!R21+WWP!R21+OIS!R21</f>
        <v>8667.7628546861542</v>
      </c>
      <c r="S40" s="204">
        <f>ISI!S36+NFM!S52+CHI!S41+NMM!S40+PPA!S41+FBT!S21+TRE!S21+MAE!S21+TEL!S21+WWP!S21+OIS!S21</f>
        <v>8783.9345664885277</v>
      </c>
      <c r="T40" s="204">
        <f>ISI!T36+NFM!T52+CHI!T41+NMM!T40+PPA!T41+FBT!T21+TRE!T21+MAE!T21+TEL!T21+WWP!T21+OIS!T21</f>
        <v>8992.0154318019395</v>
      </c>
      <c r="U40" s="204">
        <f>ISI!U36+NFM!U52+CHI!U41+NMM!U40+PPA!U41+FBT!U21+TRE!U21+MAE!U21+TEL!U21+WWP!U21+OIS!U21</f>
        <v>9291.9794865657423</v>
      </c>
      <c r="V40" s="204">
        <f>ISI!V36+NFM!V52+CHI!V41+NMM!V40+PPA!V41+FBT!V21+TRE!V21+MAE!V21+TEL!V21+WWP!V21+OIS!V21</f>
        <v>8840.2265659285986</v>
      </c>
      <c r="W40" s="204">
        <f>ISI!W36+NFM!W52+CHI!W41+NMM!W40+PPA!W41+FBT!W21+TRE!W21+MAE!W21+TEL!W21+WWP!W21+OIS!W21</f>
        <v>9366.2195943906554</v>
      </c>
      <c r="X40" s="204">
        <f>ISI!X36+NFM!X52+CHI!X41+NMM!X40+PPA!X41+FBT!X21+TRE!X21+MAE!X21+TEL!X21+WWP!X21+OIS!X21</f>
        <v>7792.1254100156311</v>
      </c>
      <c r="Y40" s="204">
        <f>ISI!Y36+NFM!Y52+CHI!Y41+NMM!Y40+PPA!Y41+FBT!Y21+TRE!Y21+MAE!Y21+TEL!Y21+WWP!Y21+OIS!Y21</f>
        <v>7613.3518953382682</v>
      </c>
    </row>
    <row r="41" spans="1:25" ht="12" customHeight="1" x14ac:dyDescent="0.25">
      <c r="A41" s="18" t="s">
        <v>36</v>
      </c>
      <c r="B41" s="204">
        <f>ISI!B37+NFM!B53+CHI!B42+NMM!B41+PPA!B42+FBT!B22+TRE!B22+MAE!B22+TEL!B22+WWP!B22+OIS!B22</f>
        <v>235.99647463456569</v>
      </c>
      <c r="C41" s="204">
        <f>ISI!C37+NFM!C53+CHI!C42+NMM!C41+PPA!C42+FBT!C22+TRE!C22+MAE!C22+TEL!C22+WWP!C22+OIS!C22</f>
        <v>361.1708512467755</v>
      </c>
      <c r="D41" s="204">
        <f>ISI!D37+NFM!D53+CHI!D42+NMM!D41+PPA!D42+FBT!D22+TRE!D22+MAE!D22+TEL!D22+WWP!D22+OIS!D22</f>
        <v>349.65365434221843</v>
      </c>
      <c r="E41" s="204">
        <f>ISI!E37+NFM!E53+CHI!E42+NMM!E41+PPA!E42+FBT!E22+TRE!E22+MAE!E22+TEL!E22+WWP!E22+OIS!E22</f>
        <v>176.17747205502999</v>
      </c>
      <c r="F41" s="204">
        <f>ISI!F37+NFM!F53+CHI!F42+NMM!F41+PPA!F42+FBT!F22+TRE!F22+MAE!F22+TEL!F22+WWP!F22+OIS!F22</f>
        <v>190.82596732588129</v>
      </c>
      <c r="G41" s="204">
        <f>ISI!G37+NFM!G53+CHI!G42+NMM!G41+PPA!G42+FBT!G22+TRE!G22+MAE!G22+TEL!G22+WWP!G22+OIS!G22</f>
        <v>137.99802235597596</v>
      </c>
      <c r="H41" s="204">
        <f>ISI!H37+NFM!H53+CHI!H42+NMM!H41+PPA!H42+FBT!H22+TRE!H22+MAE!H22+TEL!H22+WWP!H22+OIS!H22</f>
        <v>128.4107480653482</v>
      </c>
      <c r="I41" s="204">
        <f>ISI!I37+NFM!I53+CHI!I42+NMM!I41+PPA!I42+FBT!I22+TRE!I22+MAE!I22+TEL!I22+WWP!I22+OIS!I22</f>
        <v>147.1649183147033</v>
      </c>
      <c r="J41" s="204">
        <f>ISI!J37+NFM!J53+CHI!J42+NMM!J41+PPA!J42+FBT!J22+TRE!J22+MAE!J22+TEL!J22+WWP!J22+OIS!J22</f>
        <v>144.57815993121241</v>
      </c>
      <c r="K41" s="204">
        <f>ISI!K37+NFM!K53+CHI!K42+NMM!K41+PPA!K42+FBT!K22+TRE!K22+MAE!K22+TEL!K22+WWP!K22+OIS!K22</f>
        <v>111.2376612209802</v>
      </c>
      <c r="L41" s="204">
        <f>ISI!L37+NFM!L53+CHI!L42+NMM!L41+PPA!L42+FBT!L22+TRE!L22+MAE!L22+TEL!L22+WWP!L22+OIS!L22</f>
        <v>121.4220980223559</v>
      </c>
      <c r="M41" s="204">
        <f>ISI!M37+NFM!M53+CHI!M42+NMM!M41+PPA!M42+FBT!M22+TRE!M22+MAE!M22+TEL!M22+WWP!M22+OIS!M22</f>
        <v>152.07317282889079</v>
      </c>
      <c r="N41" s="204">
        <f>ISI!N37+NFM!N53+CHI!N42+NMM!N41+PPA!N42+FBT!N22+TRE!N22+MAE!N22+TEL!N22+WWP!N22+OIS!N22</f>
        <v>123.2564058469475</v>
      </c>
      <c r="O41" s="204">
        <f>ISI!O37+NFM!O53+CHI!O42+NMM!O41+PPA!O42+FBT!O22+TRE!O22+MAE!O22+TEL!O22+WWP!O22+OIS!O22</f>
        <v>117.86569217540846</v>
      </c>
      <c r="P41" s="204">
        <f>ISI!P37+NFM!P53+CHI!P42+NMM!P41+PPA!P42+FBT!P22+TRE!P22+MAE!P22+TEL!P22+WWP!P22+OIS!P22</f>
        <v>75.613843508168529</v>
      </c>
      <c r="Q41" s="204">
        <f>ISI!Q37+NFM!Q53+CHI!Q42+NMM!Q41+PPA!Q42+FBT!Q22+TRE!Q22+MAE!Q22+TEL!Q22+WWP!Q22+OIS!Q22</f>
        <v>79.688564058469467</v>
      </c>
      <c r="R41" s="204">
        <f>ISI!R37+NFM!R53+CHI!R42+NMM!R41+PPA!R42+FBT!R22+TRE!R22+MAE!R22+TEL!R22+WWP!R22+OIS!R22</f>
        <v>95.82493551160789</v>
      </c>
      <c r="S41" s="204">
        <f>ISI!S37+NFM!S53+CHI!S42+NMM!S41+PPA!S42+FBT!S22+TRE!S22+MAE!S22+TEL!S22+WWP!S22+OIS!S22</f>
        <v>94.492175408426476</v>
      </c>
      <c r="T41" s="204">
        <f>ISI!T37+NFM!T53+CHI!T42+NMM!T41+PPA!T42+FBT!T22+TRE!T22+MAE!T22+TEL!T22+WWP!T22+OIS!T22</f>
        <v>82.294325021496121</v>
      </c>
      <c r="U41" s="204">
        <f>ISI!U37+NFM!U53+CHI!U42+NMM!U41+PPA!U42+FBT!U22+TRE!U22+MAE!U22+TEL!U22+WWP!U22+OIS!U22</f>
        <v>72.9530524505589</v>
      </c>
      <c r="V41" s="204">
        <f>ISI!V37+NFM!V53+CHI!V42+NMM!V41+PPA!V42+FBT!V22+TRE!V22+MAE!V22+TEL!V22+WWP!V22+OIS!V22</f>
        <v>51.886844368013747</v>
      </c>
      <c r="W41" s="204">
        <f>ISI!W37+NFM!W53+CHI!W42+NMM!W41+PPA!W42+FBT!W22+TRE!W22+MAE!W22+TEL!W22+WWP!W22+OIS!W22</f>
        <v>90.152364574376605</v>
      </c>
      <c r="X41" s="204">
        <f>ISI!X37+NFM!X53+CHI!X42+NMM!X41+PPA!X42+FBT!X22+TRE!X22+MAE!X22+TEL!X22+WWP!X22+OIS!X22</f>
        <v>87.428374892519344</v>
      </c>
      <c r="Y41" s="204">
        <f>ISI!Y37+NFM!Y53+CHI!Y42+NMM!Y41+PPA!Y42+FBT!Y22+TRE!Y22+MAE!Y22+TEL!Y22+WWP!Y22+OIS!Y22</f>
        <v>76.854514187446256</v>
      </c>
    </row>
    <row r="42" spans="1:25" ht="12" customHeight="1" x14ac:dyDescent="0.25">
      <c r="A42" s="19" t="s">
        <v>37</v>
      </c>
      <c r="B42" s="205">
        <f t="shared" ref="B42:Y42" si="3">SUM(B43:B48)</f>
        <v>1302.4530524505587</v>
      </c>
      <c r="C42" s="205">
        <f t="shared" si="3"/>
        <v>1314.406018916595</v>
      </c>
      <c r="D42" s="205">
        <f t="shared" si="3"/>
        <v>1345.5779019776442</v>
      </c>
      <c r="E42" s="205">
        <f t="shared" si="3"/>
        <v>1346.9705932932075</v>
      </c>
      <c r="F42" s="205">
        <f t="shared" si="3"/>
        <v>1357.6625107480652</v>
      </c>
      <c r="G42" s="205">
        <f t="shared" si="3"/>
        <v>1360.6184006878761</v>
      </c>
      <c r="H42" s="205">
        <f t="shared" si="3"/>
        <v>1588.7715391229576</v>
      </c>
      <c r="I42" s="205">
        <f t="shared" si="3"/>
        <v>1620.0565778159928</v>
      </c>
      <c r="J42" s="205">
        <f t="shared" si="3"/>
        <v>1473.9097162510745</v>
      </c>
      <c r="K42" s="205">
        <f t="shared" si="3"/>
        <v>1312.9975064488387</v>
      </c>
      <c r="L42" s="205">
        <f t="shared" si="3"/>
        <v>1293.9518486672398</v>
      </c>
      <c r="M42" s="205">
        <f t="shared" si="3"/>
        <v>1435.6435941530519</v>
      </c>
      <c r="N42" s="205">
        <f t="shared" si="3"/>
        <v>1439.2907136715389</v>
      </c>
      <c r="O42" s="205">
        <f t="shared" si="3"/>
        <v>1332.5884780739464</v>
      </c>
      <c r="P42" s="205">
        <f t="shared" si="3"/>
        <v>1429.9899398108341</v>
      </c>
      <c r="Q42" s="205">
        <f t="shared" si="3"/>
        <v>1644.4429922613933</v>
      </c>
      <c r="R42" s="205">
        <f t="shared" si="3"/>
        <v>2027.5539982803095</v>
      </c>
      <c r="S42" s="205">
        <f t="shared" si="3"/>
        <v>2105.7512460652119</v>
      </c>
      <c r="T42" s="205">
        <f t="shared" si="3"/>
        <v>2168.9257547844759</v>
      </c>
      <c r="U42" s="205">
        <f t="shared" si="3"/>
        <v>2299.5114850593664</v>
      </c>
      <c r="V42" s="205">
        <f t="shared" si="3"/>
        <v>2132.8866756879102</v>
      </c>
      <c r="W42" s="205">
        <f t="shared" si="3"/>
        <v>2202.4261493754639</v>
      </c>
      <c r="X42" s="205">
        <f t="shared" si="3"/>
        <v>2332.9407980669125</v>
      </c>
      <c r="Y42" s="205">
        <f t="shared" si="3"/>
        <v>2662.8590246961248</v>
      </c>
    </row>
    <row r="43" spans="1:25" ht="12" customHeight="1" x14ac:dyDescent="0.25">
      <c r="A43" s="18" t="s">
        <v>38</v>
      </c>
      <c r="B43" s="204">
        <f>ISI!B39+NFM!B55+CHI!B44+NMM!B43+PPA!B44+FBT!B24+TRE!B24+MAE!B24+TEL!B24+WWP!B24+OIS!B24</f>
        <v>1286.9017196904556</v>
      </c>
      <c r="C43" s="204">
        <f>ISI!C39+NFM!C55+CHI!C44+NMM!C43+PPA!C44+FBT!C24+TRE!C24+MAE!C24+TEL!C24+WWP!C24+OIS!C24</f>
        <v>1298.7484952708512</v>
      </c>
      <c r="D43" s="204">
        <f>ISI!D39+NFM!D55+CHI!D44+NMM!D43+PPA!D44+FBT!D24+TRE!D24+MAE!D24+TEL!D24+WWP!D24+OIS!D24</f>
        <v>1329.8700773860705</v>
      </c>
      <c r="E43" s="204">
        <f>ISI!E39+NFM!E55+CHI!E44+NMM!E43+PPA!E44+FBT!E24+TRE!E24+MAE!E24+TEL!E24+WWP!E24+OIS!E24</f>
        <v>1331.1359415305246</v>
      </c>
      <c r="F43" s="204">
        <f>ISI!F39+NFM!F55+CHI!F44+NMM!F43+PPA!F44+FBT!F24+TRE!F24+MAE!F24+TEL!F24+WWP!F24+OIS!F24</f>
        <v>1341.3824591573516</v>
      </c>
      <c r="G43" s="204">
        <f>ISI!G39+NFM!G55+CHI!G44+NMM!G43+PPA!G44+FBT!G24+TRE!G24+MAE!G24+TEL!G24+WWP!G24+OIS!G24</f>
        <v>1350.9363714531385</v>
      </c>
      <c r="H43" s="204">
        <f>ISI!H39+NFM!H55+CHI!H44+NMM!H43+PPA!H44+FBT!H24+TRE!H24+MAE!H24+TEL!H24+WWP!H24+OIS!H24</f>
        <v>1564.0106620808253</v>
      </c>
      <c r="I43" s="204">
        <f>ISI!I39+NFM!I55+CHI!I44+NMM!I43+PPA!I44+FBT!I24+TRE!I24+MAE!I24+TEL!I24+WWP!I24+OIS!I24</f>
        <v>1588.5163370593291</v>
      </c>
      <c r="J43" s="204">
        <f>ISI!J39+NFM!J55+CHI!J44+NMM!J43+PPA!J44+FBT!J24+TRE!J24+MAE!J24+TEL!J24+WWP!J24+OIS!J24</f>
        <v>1457.4613929492689</v>
      </c>
      <c r="K43" s="204">
        <f>ISI!K39+NFM!K55+CHI!K44+NMM!K43+PPA!K44+FBT!K24+TRE!K24+MAE!K24+TEL!K24+WWP!K24+OIS!K24</f>
        <v>1284.411521926053</v>
      </c>
      <c r="L43" s="204">
        <f>ISI!L39+NFM!L55+CHI!L44+NMM!L43+PPA!L44+FBT!L24+TRE!L24+MAE!L24+TEL!L24+WWP!L24+OIS!L24</f>
        <v>1243.8108340498709</v>
      </c>
      <c r="M43" s="204">
        <f>ISI!M39+NFM!M55+CHI!M44+NMM!M43+PPA!M44+FBT!M24+TRE!M24+MAE!M24+TEL!M24+WWP!M24+OIS!M24</f>
        <v>1397.4816852966462</v>
      </c>
      <c r="N43" s="204">
        <f>ISI!N39+NFM!N55+CHI!N44+NMM!N43+PPA!N44+FBT!N24+TRE!N24+MAE!N24+TEL!N24+WWP!N24+OIS!N24</f>
        <v>1402.2595872742904</v>
      </c>
      <c r="O43" s="204">
        <f>ISI!O39+NFM!O55+CHI!O44+NMM!O43+PPA!O44+FBT!O24+TRE!O24+MAE!O24+TEL!O24+WWP!O24+OIS!O24</f>
        <v>1263.1292347377469</v>
      </c>
      <c r="P43" s="204">
        <f>ISI!P39+NFM!P55+CHI!P44+NMM!P43+PPA!P44+FBT!P24+TRE!P24+MAE!P24+TEL!P24+WWP!P24+OIS!P24</f>
        <v>1250.3231298366293</v>
      </c>
      <c r="Q43" s="204">
        <f>ISI!Q39+NFM!Q55+CHI!Q44+NMM!Q43+PPA!Q44+FBT!Q24+TRE!Q24+MAE!Q24+TEL!Q24+WWP!Q24+OIS!Q24</f>
        <v>1449.4508168529667</v>
      </c>
      <c r="R43" s="204">
        <f>ISI!R39+NFM!R55+CHI!R44+NMM!R43+PPA!R44+FBT!R24+TRE!R24+MAE!R24+TEL!R24+WWP!R24+OIS!R24</f>
        <v>1830.140068787618</v>
      </c>
      <c r="S43" s="204">
        <f>ISI!S39+NFM!S55+CHI!S44+NMM!S43+PPA!S44+FBT!S24+TRE!S24+MAE!S24+TEL!S24+WWP!S24+OIS!S24</f>
        <v>1878.2474634565774</v>
      </c>
      <c r="T43" s="204">
        <f>ISI!T39+NFM!T55+CHI!T44+NMM!T43+PPA!T44+FBT!T24+TRE!T24+MAE!T24+TEL!T24+WWP!T24+OIS!T24</f>
        <v>1911.4973344797934</v>
      </c>
      <c r="U43" s="204">
        <f>ISI!U39+NFM!U55+CHI!U44+NMM!U43+PPA!U44+FBT!U24+TRE!U24+MAE!U24+TEL!U24+WWP!U24+OIS!U24</f>
        <v>2019.0038693035253</v>
      </c>
      <c r="V43" s="204">
        <f>ISI!V39+NFM!V55+CHI!V44+NMM!V43+PPA!V44+FBT!V24+TRE!V24+MAE!V24+TEL!V24+WWP!V24+OIS!V24</f>
        <v>1825.7047291487531</v>
      </c>
      <c r="W43" s="204">
        <f>ISI!W39+NFM!W55+CHI!W44+NMM!W43+PPA!W44+FBT!W24+TRE!W24+MAE!W24+TEL!W24+WWP!W24+OIS!W24</f>
        <v>1898.3951848667239</v>
      </c>
      <c r="X43" s="204">
        <f>ISI!X39+NFM!X55+CHI!X44+NMM!X43+PPA!X44+FBT!X24+TRE!X24+MAE!X24+TEL!X24+WWP!X24+OIS!X24</f>
        <v>2000.9349097162508</v>
      </c>
      <c r="Y43" s="204">
        <f>ISI!Y39+NFM!Y55+CHI!Y44+NMM!Y43+PPA!Y44+FBT!Y24+TRE!Y24+MAE!Y24+TEL!Y24+WWP!Y24+OIS!Y24</f>
        <v>2298.4324161650902</v>
      </c>
    </row>
    <row r="44" spans="1:25" ht="12" customHeight="1" x14ac:dyDescent="0.25">
      <c r="A44" s="18" t="s">
        <v>74</v>
      </c>
      <c r="B44" s="204">
        <f>ISI!B40+NFM!B56+CHI!B45+NMM!B44+PPA!B45+FBT!B25+TRE!B25+MAE!B25+TEL!B25+WWP!B25+OIS!B25</f>
        <v>15.477214101461731</v>
      </c>
      <c r="C44" s="204">
        <f>ISI!C40+NFM!C56+CHI!C45+NMM!C44+PPA!C45+FBT!C25+TRE!C25+MAE!C25+TEL!C25+WWP!C25+OIS!C25</f>
        <v>15.501117798796212</v>
      </c>
      <c r="D44" s="204">
        <f>ISI!D40+NFM!D56+CHI!D45+NMM!D44+PPA!D45+FBT!D25+TRE!D25+MAE!D25+TEL!D25+WWP!D25+OIS!D25</f>
        <v>15.501117798796212</v>
      </c>
      <c r="E44" s="204">
        <f>ISI!E40+NFM!E56+CHI!E45+NMM!E44+PPA!E45+FBT!E25+TRE!E25+MAE!E25+TEL!E25+WWP!E25+OIS!E25</f>
        <v>15.501117798796212</v>
      </c>
      <c r="F44" s="204">
        <f>ISI!F40+NFM!F56+CHI!F45+NMM!F44+PPA!F45+FBT!F25+TRE!F25+MAE!F25+TEL!F25+WWP!F25+OIS!F25</f>
        <v>15.787704213241613</v>
      </c>
      <c r="G44" s="204">
        <f>ISI!G40+NFM!G56+CHI!G45+NMM!G44+PPA!G45+FBT!G25+TRE!G25+MAE!G25+TEL!G25+WWP!G25+OIS!G25</f>
        <v>8.8612209802235586</v>
      </c>
      <c r="H44" s="204">
        <f>ISI!H40+NFM!H56+CHI!H45+NMM!H44+PPA!H45+FBT!H25+TRE!H25+MAE!H25+TEL!H25+WWP!H25+OIS!H25</f>
        <v>23.81289767841788</v>
      </c>
      <c r="I44" s="204">
        <f>ISI!I40+NFM!I56+CHI!I45+NMM!I44+PPA!I45+FBT!I25+TRE!I25+MAE!I25+TEL!I25+WWP!I25+OIS!I25</f>
        <v>30.500601891659503</v>
      </c>
      <c r="J44" s="204">
        <f>ISI!J40+NFM!J56+CHI!J45+NMM!J44+PPA!J45+FBT!J25+TRE!J25+MAE!J25+TEL!J25+WWP!J25+OIS!J25</f>
        <v>15.166723989681856</v>
      </c>
      <c r="K44" s="204">
        <f>ISI!K40+NFM!K56+CHI!K45+NMM!K44+PPA!K45+FBT!K25+TRE!K25+MAE!K25+TEL!K25+WWP!K25+OIS!K25</f>
        <v>27.085210662080826</v>
      </c>
      <c r="L44" s="204">
        <f>ISI!L40+NFM!L56+CHI!L45+NMM!L44+PPA!L45+FBT!L25+TRE!L25+MAE!L25+TEL!L25+WWP!L25+OIS!L25</f>
        <v>48.366380051590717</v>
      </c>
      <c r="M44" s="204">
        <f>ISI!M40+NFM!M56+CHI!M45+NMM!M44+PPA!M45+FBT!M25+TRE!M25+MAE!M25+TEL!M25+WWP!M25+OIS!M25</f>
        <v>36.20911435941531</v>
      </c>
      <c r="N44" s="204">
        <f>ISI!N40+NFM!N56+CHI!N45+NMM!N44+PPA!N45+FBT!N25+TRE!N25+MAE!N25+TEL!N25+WWP!N25+OIS!N25</f>
        <v>34.704385210662082</v>
      </c>
      <c r="O44" s="204">
        <f>ISI!O40+NFM!O56+CHI!O45+NMM!O44+PPA!O45+FBT!O25+TRE!O25+MAE!O25+TEL!O25+WWP!O25+OIS!O25</f>
        <v>61.52674118658642</v>
      </c>
      <c r="P44" s="204">
        <f>ISI!P40+NFM!P56+CHI!P45+NMM!P44+PPA!P45+FBT!P25+TRE!P25+MAE!P25+TEL!P25+WWP!P25+OIS!P25</f>
        <v>50.014359415305236</v>
      </c>
      <c r="Q44" s="204">
        <f>ISI!Q40+NFM!Q56+CHI!Q45+NMM!Q44+PPA!Q45+FBT!Q25+TRE!Q25+MAE!Q25+TEL!Q25+WWP!Q25+OIS!Q25</f>
        <v>46.264402407566635</v>
      </c>
      <c r="R44" s="204">
        <f>ISI!R40+NFM!R56+CHI!R45+NMM!R44+PPA!R45+FBT!R25+TRE!R25+MAE!R25+TEL!R25+WWP!R25+OIS!R25</f>
        <v>29.18701633705933</v>
      </c>
      <c r="S44" s="204">
        <f>ISI!S40+NFM!S56+CHI!S45+NMM!S44+PPA!S45+FBT!S25+TRE!S25+MAE!S25+TEL!S25+WWP!S25+OIS!S25</f>
        <v>32.503610639588914</v>
      </c>
      <c r="T44" s="204">
        <f>ISI!T40+NFM!T56+CHI!T45+NMM!T44+PPA!T45+FBT!T25+TRE!T25+MAE!T25+TEL!T25+WWP!T25+OIS!T25</f>
        <v>34.033149453435712</v>
      </c>
      <c r="U44" s="204">
        <f>ISI!U40+NFM!U56+CHI!U45+NMM!U44+PPA!U45+FBT!U25+TRE!U25+MAE!U25+TEL!U25+WWP!U25+OIS!U25</f>
        <v>33.749060295824009</v>
      </c>
      <c r="V44" s="204">
        <f>ISI!V40+NFM!V56+CHI!V45+NMM!V44+PPA!V45+FBT!V25+TRE!V25+MAE!V25+TEL!V25+WWP!V25+OIS!V25</f>
        <v>69.932419454032441</v>
      </c>
      <c r="W44" s="204">
        <f>ISI!W40+NFM!W56+CHI!W45+NMM!W44+PPA!W45+FBT!W25+TRE!W25+MAE!W25+TEL!W25+WWP!W25+OIS!W25</f>
        <v>46.210070269703316</v>
      </c>
      <c r="X44" s="204">
        <f>ISI!X40+NFM!X56+CHI!X45+NMM!X44+PPA!X45+FBT!X25+TRE!X25+MAE!X25+TEL!X25+WWP!X25+OIS!X25</f>
        <v>44.554125667944632</v>
      </c>
      <c r="Y44" s="204">
        <f>ISI!Y40+NFM!Y56+CHI!Y45+NMM!Y44+PPA!Y45+FBT!Y25+TRE!Y25+MAE!Y25+TEL!Y25+WWP!Y25+OIS!Y25</f>
        <v>51.45902469612529</v>
      </c>
    </row>
    <row r="45" spans="1:25" ht="12" customHeight="1" x14ac:dyDescent="0.25">
      <c r="A45" s="18" t="s">
        <v>75</v>
      </c>
      <c r="B45" s="204">
        <f>ISI!B41+NFM!B57+CHI!B46+NMM!B45+PPA!B46+FBT!B26+TRE!B26+MAE!B26+TEL!B26+WWP!B26+OIS!B26</f>
        <v>0</v>
      </c>
      <c r="C45" s="204">
        <f>ISI!C41+NFM!C57+CHI!C46+NMM!C45+PPA!C46+FBT!C26+TRE!C26+MAE!C26+TEL!C26+WWP!C26+OIS!C26</f>
        <v>0</v>
      </c>
      <c r="D45" s="204">
        <f>ISI!D41+NFM!D57+CHI!D46+NMM!D45+PPA!D46+FBT!D26+TRE!D26+MAE!D26+TEL!D26+WWP!D26+OIS!D26</f>
        <v>0</v>
      </c>
      <c r="E45" s="204">
        <f>ISI!E41+NFM!E57+CHI!E46+NMM!E45+PPA!E46+FBT!E26+TRE!E26+MAE!E26+TEL!E26+WWP!E26+OIS!E26</f>
        <v>0</v>
      </c>
      <c r="F45" s="204">
        <f>ISI!F41+NFM!F57+CHI!F46+NMM!F45+PPA!F46+FBT!F26+TRE!F26+MAE!F26+TEL!F26+WWP!F26+OIS!F26</f>
        <v>0</v>
      </c>
      <c r="G45" s="204">
        <f>ISI!G41+NFM!G57+CHI!G46+NMM!G45+PPA!G46+FBT!G26+TRE!G26+MAE!G26+TEL!G26+WWP!G26+OIS!G26</f>
        <v>0</v>
      </c>
      <c r="H45" s="204">
        <f>ISI!H41+NFM!H57+CHI!H46+NMM!H45+PPA!H46+FBT!H26+TRE!H26+MAE!H26+TEL!H26+WWP!H26+OIS!H26</f>
        <v>0</v>
      </c>
      <c r="I45" s="204">
        <f>ISI!I41+NFM!I57+CHI!I46+NMM!I45+PPA!I46+FBT!I26+TRE!I26+MAE!I26+TEL!I26+WWP!I26+OIS!I26</f>
        <v>0</v>
      </c>
      <c r="J45" s="204">
        <f>ISI!J41+NFM!J57+CHI!J46+NMM!J45+PPA!J46+FBT!J26+TRE!J26+MAE!J26+TEL!J26+WWP!J26+OIS!J26</f>
        <v>0</v>
      </c>
      <c r="K45" s="204">
        <f>ISI!K41+NFM!K57+CHI!K46+NMM!K45+PPA!K46+FBT!K26+TRE!K26+MAE!K26+TEL!K26+WWP!K26+OIS!K26</f>
        <v>0</v>
      </c>
      <c r="L45" s="204">
        <f>ISI!L41+NFM!L57+CHI!L46+NMM!L45+PPA!L46+FBT!L26+TRE!L26+MAE!L26+TEL!L26+WWP!L26+OIS!L26</f>
        <v>0</v>
      </c>
      <c r="M45" s="204">
        <f>ISI!M41+NFM!M57+CHI!M46+NMM!M45+PPA!M46+FBT!M26+TRE!M26+MAE!M26+TEL!M26+WWP!M26+OIS!M26</f>
        <v>0</v>
      </c>
      <c r="N45" s="204">
        <f>ISI!N41+NFM!N57+CHI!N46+NMM!N45+PPA!N46+FBT!N26+TRE!N26+MAE!N26+TEL!N26+WWP!N26+OIS!N26</f>
        <v>0</v>
      </c>
      <c r="O45" s="204">
        <f>ISI!O41+NFM!O57+CHI!O46+NMM!O45+PPA!O46+FBT!O26+TRE!O26+MAE!O26+TEL!O26+WWP!O26+OIS!O26</f>
        <v>5.4502149613069637</v>
      </c>
      <c r="P45" s="204">
        <f>ISI!P41+NFM!P57+CHI!P46+NMM!P45+PPA!P46+FBT!P26+TRE!P26+MAE!P26+TEL!P26+WWP!P26+OIS!P26</f>
        <v>7.2670679277729997</v>
      </c>
      <c r="Q45" s="204">
        <f>ISI!Q41+NFM!Q57+CHI!Q46+NMM!Q45+PPA!Q46+FBT!Q26+TRE!Q26+MAE!Q26+TEL!Q26+WWP!Q26+OIS!Q26</f>
        <v>9.9921754084264816</v>
      </c>
      <c r="R45" s="204">
        <f>ISI!R41+NFM!R57+CHI!R46+NMM!R45+PPA!R46+FBT!R26+TRE!R26+MAE!R26+TEL!R26+WWP!R26+OIS!R26</f>
        <v>12.717282889079959</v>
      </c>
      <c r="S45" s="204">
        <f>ISI!S41+NFM!S57+CHI!S46+NMM!S45+PPA!S46+FBT!S26+TRE!S26+MAE!S26+TEL!S26+WWP!S26+OIS!S26</f>
        <v>19.98435081685296</v>
      </c>
      <c r="T45" s="204">
        <f>ISI!T41+NFM!T57+CHI!T46+NMM!T45+PPA!T46+FBT!T26+TRE!T26+MAE!T26+TEL!T26+WWP!T26+OIS!T26</f>
        <v>27.503353396388651</v>
      </c>
      <c r="U45" s="204">
        <f>ISI!U41+NFM!U57+CHI!U46+NMM!U45+PPA!U46+FBT!U26+TRE!U26+MAE!U26+TEL!U26+WWP!U26+OIS!U26</f>
        <v>29.330696474634561</v>
      </c>
      <c r="V45" s="204">
        <f>ISI!V41+NFM!V57+CHI!V46+NMM!V45+PPA!V46+FBT!V26+TRE!V26+MAE!V26+TEL!V26+WWP!V26+OIS!V26</f>
        <v>0.31143594153052451</v>
      </c>
      <c r="W45" s="204">
        <f>ISI!W41+NFM!W57+CHI!W46+NMM!W45+PPA!W46+FBT!W26+TRE!W26+MAE!W26+TEL!W26+WWP!W26+OIS!W26</f>
        <v>0.32115219260533107</v>
      </c>
      <c r="X45" s="204">
        <f>ISI!X41+NFM!X57+CHI!X46+NMM!X45+PPA!X46+FBT!X26+TRE!X26+MAE!X26+TEL!X26+WWP!X26+OIS!X26</f>
        <v>0.33344797936371451</v>
      </c>
      <c r="Y45" s="204">
        <f>ISI!Y41+NFM!Y57+CHI!Y46+NMM!Y45+PPA!Y46+FBT!Y26+TRE!Y26+MAE!Y26+TEL!Y26+WWP!Y26+OIS!Y26</f>
        <v>1.9489251934651761</v>
      </c>
    </row>
    <row r="46" spans="1:25" ht="12" customHeight="1" x14ac:dyDescent="0.25">
      <c r="A46" s="18" t="s">
        <v>76</v>
      </c>
      <c r="B46" s="204">
        <f>ISI!B42+NFM!B58+CHI!B47+NMM!B46+PPA!B47+FBT!B27+TRE!B27+MAE!B27+TEL!B27+WWP!B27+OIS!B27</f>
        <v>7.4118658641444526E-2</v>
      </c>
      <c r="C46" s="204">
        <f>ISI!C42+NFM!C58+CHI!C47+NMM!C46+PPA!C47+FBT!C27+TRE!C27+MAE!C27+TEL!C27+WWP!C27+OIS!C27</f>
        <v>0.15640584694754947</v>
      </c>
      <c r="D46" s="204">
        <f>ISI!D42+NFM!D58+CHI!D47+NMM!D46+PPA!D47+FBT!D27+TRE!D27+MAE!D27+TEL!D27+WWP!D27+OIS!D27</f>
        <v>0.20670679277730006</v>
      </c>
      <c r="E46" s="204">
        <f>ISI!E42+NFM!E58+CHI!E47+NMM!E46+PPA!E47+FBT!E27+TRE!E27+MAE!E27+TEL!E27+WWP!E27+OIS!E27</f>
        <v>0.33353396388650042</v>
      </c>
      <c r="F46" s="204">
        <f>ISI!F42+NFM!F58+CHI!F47+NMM!F46+PPA!F47+FBT!F27+TRE!F27+MAE!F27+TEL!F27+WWP!F27+OIS!F27</f>
        <v>0.49234737747205493</v>
      </c>
      <c r="G46" s="204">
        <f>ISI!G42+NFM!G58+CHI!G47+NMM!G46+PPA!G47+FBT!G27+TRE!G27+MAE!G27+TEL!G27+WWP!G27+OIS!G27</f>
        <v>0.82080825451418737</v>
      </c>
      <c r="H46" s="204">
        <f>ISI!H42+NFM!H58+CHI!H47+NMM!H46+PPA!H47+FBT!H27+TRE!H27+MAE!H27+TEL!H27+WWP!H27+OIS!H27</f>
        <v>0.94797936371453129</v>
      </c>
      <c r="I46" s="204">
        <f>ISI!I42+NFM!I58+CHI!I47+NMM!I46+PPA!I47+FBT!I27+TRE!I27+MAE!I27+TEL!I27+WWP!I27+OIS!I27</f>
        <v>1.0396388650042991</v>
      </c>
      <c r="J46" s="204">
        <f>ISI!J42+NFM!J58+CHI!J47+NMM!J46+PPA!J47+FBT!J27+TRE!J27+MAE!J27+TEL!J27+WWP!J27+OIS!J27</f>
        <v>1.2815993121238178</v>
      </c>
      <c r="K46" s="204">
        <f>ISI!K42+NFM!K58+CHI!K47+NMM!K46+PPA!K47+FBT!K27+TRE!K27+MAE!K27+TEL!K27+WWP!K27+OIS!K27</f>
        <v>1.5007738607050731</v>
      </c>
      <c r="L46" s="204">
        <f>ISI!L42+NFM!L58+CHI!L47+NMM!L46+PPA!L47+FBT!L27+TRE!L27+MAE!L27+TEL!L27+WWP!L27+OIS!L27</f>
        <v>1.7746345657781601</v>
      </c>
      <c r="M46" s="204">
        <f>ISI!M42+NFM!M58+CHI!M47+NMM!M46+PPA!M47+FBT!M27+TRE!M27+MAE!M27+TEL!M27+WWP!M27+OIS!M27</f>
        <v>1.9527944969905415</v>
      </c>
      <c r="N46" s="204">
        <f>ISI!N42+NFM!N58+CHI!N47+NMM!N46+PPA!N47+FBT!N27+TRE!N27+MAE!N27+TEL!N27+WWP!N27+OIS!N27</f>
        <v>2.326741186586414</v>
      </c>
      <c r="O46" s="204">
        <f>ISI!O42+NFM!O58+CHI!O47+NMM!O46+PPA!O47+FBT!O27+TRE!O27+MAE!O27+TEL!O27+WWP!O27+OIS!O27</f>
        <v>2.4822871883061044</v>
      </c>
      <c r="P46" s="204">
        <f>ISI!P42+NFM!P58+CHI!P47+NMM!P46+PPA!P47+FBT!P27+TRE!P27+MAE!P27+TEL!P27+WWP!P27+OIS!P27</f>
        <v>2.5587274290627682</v>
      </c>
      <c r="Q46" s="204">
        <f>ISI!Q42+NFM!Q58+CHI!Q47+NMM!Q46+PPA!Q47+FBT!Q27+TRE!Q27+MAE!Q27+TEL!Q27+WWP!Q27+OIS!Q27</f>
        <v>2.7520206362854687</v>
      </c>
      <c r="R46" s="204">
        <f>ISI!R42+NFM!R58+CHI!R47+NMM!R46+PPA!R47+FBT!R27+TRE!R27+MAE!R27+TEL!R27+WWP!R27+OIS!R27</f>
        <v>2.7364574376612216</v>
      </c>
      <c r="S46" s="204">
        <f>ISI!S42+NFM!S58+CHI!S47+NMM!S46+PPA!S47+FBT!S27+TRE!S27+MAE!S27+TEL!S27+WWP!S27+OIS!S27</f>
        <v>3.0103181427343082</v>
      </c>
      <c r="T46" s="204">
        <f>ISI!T42+NFM!T58+CHI!T47+NMM!T46+PPA!T47+FBT!T27+TRE!T27+MAE!T27+TEL!T27+WWP!T27+OIS!T27</f>
        <v>2.7813413585554594</v>
      </c>
      <c r="U46" s="204">
        <f>ISI!U42+NFM!U58+CHI!U47+NMM!U46+PPA!U47+FBT!U27+TRE!U27+MAE!U27+TEL!U27+WWP!U27+OIS!U27</f>
        <v>2.839466895958727</v>
      </c>
      <c r="V46" s="204">
        <f>ISI!V42+NFM!V58+CHI!V47+NMM!V46+PPA!V47+FBT!V27+TRE!V27+MAE!V27+TEL!V27+WWP!V27+OIS!V27</f>
        <v>2.8521066208082546</v>
      </c>
      <c r="W46" s="204">
        <f>ISI!W42+NFM!W58+CHI!W47+NMM!W46+PPA!W47+FBT!W27+TRE!W27+MAE!W27+TEL!W27+WWP!W27+OIS!W27</f>
        <v>2.8637145313843511</v>
      </c>
      <c r="X46" s="204">
        <f>ISI!X42+NFM!X58+CHI!X47+NMM!X46+PPA!X47+FBT!X27+TRE!X27+MAE!X27+TEL!X27+WWP!X27+OIS!X27</f>
        <v>2.8754944110060188</v>
      </c>
      <c r="Y46" s="204">
        <f>ISI!Y42+NFM!Y58+CHI!Y47+NMM!Y46+PPA!Y47+FBT!Y27+TRE!Y27+MAE!Y27+TEL!Y27+WWP!Y27+OIS!Y27</f>
        <v>2.9306104901117798</v>
      </c>
    </row>
    <row r="47" spans="1:25" ht="12" customHeight="1" x14ac:dyDescent="0.25">
      <c r="A47" s="18" t="s">
        <v>77</v>
      </c>
      <c r="B47" s="204">
        <f>ISI!B43+NFM!B59+CHI!B48+NMM!B47+PPA!B48+FBT!B28+TRE!B28+MAE!B28+TEL!B28+WWP!B28+OIS!B28</f>
        <v>0</v>
      </c>
      <c r="C47" s="204">
        <f>ISI!C43+NFM!C59+CHI!C48+NMM!C47+PPA!C48+FBT!C28+TRE!C28+MAE!C28+TEL!C28+WWP!C28+OIS!C28</f>
        <v>0</v>
      </c>
      <c r="D47" s="204">
        <f>ISI!D43+NFM!D59+CHI!D48+NMM!D47+PPA!D48+FBT!D28+TRE!D28+MAE!D28+TEL!D28+WWP!D28+OIS!D28</f>
        <v>0</v>
      </c>
      <c r="E47" s="204">
        <f>ISI!E43+NFM!E59+CHI!E48+NMM!E47+PPA!E48+FBT!E28+TRE!E28+MAE!E28+TEL!E28+WWP!E28+OIS!E28</f>
        <v>0</v>
      </c>
      <c r="F47" s="204">
        <f>ISI!F43+NFM!F59+CHI!F48+NMM!F47+PPA!F48+FBT!F28+TRE!F28+MAE!F28+TEL!F28+WWP!F28+OIS!F28</f>
        <v>0</v>
      </c>
      <c r="G47" s="204">
        <f>ISI!G43+NFM!G59+CHI!G48+NMM!G47+PPA!G48+FBT!G28+TRE!G28+MAE!G28+TEL!G28+WWP!G28+OIS!G28</f>
        <v>0</v>
      </c>
      <c r="H47" s="204">
        <f>ISI!H43+NFM!H59+CHI!H48+NMM!H47+PPA!H48+FBT!H28+TRE!H28+MAE!H28+TEL!H28+WWP!H28+OIS!H28</f>
        <v>0</v>
      </c>
      <c r="I47" s="204">
        <f>ISI!I43+NFM!I59+CHI!I48+NMM!I47+PPA!I48+FBT!I28+TRE!I28+MAE!I28+TEL!I28+WWP!I28+OIS!I28</f>
        <v>0</v>
      </c>
      <c r="J47" s="204">
        <f>ISI!J43+NFM!J59+CHI!J48+NMM!J47+PPA!J48+FBT!J28+TRE!J28+MAE!J28+TEL!J28+WWP!J28+OIS!J28</f>
        <v>0</v>
      </c>
      <c r="K47" s="204">
        <f>ISI!K43+NFM!K59+CHI!K48+NMM!K47+PPA!K48+FBT!K28+TRE!K28+MAE!K28+TEL!K28+WWP!K28+OIS!K28</f>
        <v>0</v>
      </c>
      <c r="L47" s="204">
        <f>ISI!L43+NFM!L59+CHI!L48+NMM!L47+PPA!L48+FBT!L28+TRE!L28+MAE!L28+TEL!L28+WWP!L28+OIS!L28</f>
        <v>0</v>
      </c>
      <c r="M47" s="204">
        <f>ISI!M43+NFM!M59+CHI!M48+NMM!M47+PPA!M48+FBT!M28+TRE!M28+MAE!M28+TEL!M28+WWP!M28+OIS!M28</f>
        <v>0</v>
      </c>
      <c r="N47" s="204">
        <f>ISI!N43+NFM!N59+CHI!N48+NMM!N47+PPA!N48+FBT!N28+TRE!N28+MAE!N28+TEL!N28+WWP!N28+OIS!N28</f>
        <v>0</v>
      </c>
      <c r="O47" s="204">
        <f>ISI!O43+NFM!O59+CHI!O48+NMM!O47+PPA!O48+FBT!O28+TRE!O28+MAE!O28+TEL!O28+WWP!O28+OIS!O28</f>
        <v>0</v>
      </c>
      <c r="P47" s="204">
        <f>ISI!P43+NFM!P59+CHI!P48+NMM!P47+PPA!P48+FBT!P28+TRE!P28+MAE!P28+TEL!P28+WWP!P28+OIS!P28</f>
        <v>0</v>
      </c>
      <c r="Q47" s="204">
        <f>ISI!Q43+NFM!Q59+CHI!Q48+NMM!Q47+PPA!Q48+FBT!Q28+TRE!Q28+MAE!Q28+TEL!Q28+WWP!Q28+OIS!Q28</f>
        <v>0</v>
      </c>
      <c r="R47" s="204">
        <f>ISI!R43+NFM!R59+CHI!R48+NMM!R47+PPA!R48+FBT!R28+TRE!R28+MAE!R28+TEL!R28+WWP!R28+OIS!R28</f>
        <v>0</v>
      </c>
      <c r="S47" s="204">
        <f>ISI!S43+NFM!S59+CHI!S48+NMM!S47+PPA!S48+FBT!S28+TRE!S28+MAE!S28+TEL!S28+WWP!S28+OIS!S28</f>
        <v>0</v>
      </c>
      <c r="T47" s="204">
        <f>ISI!T43+NFM!T59+CHI!T48+NMM!T47+PPA!T48+FBT!T28+TRE!T28+MAE!T28+TEL!T28+WWP!T28+OIS!T28</f>
        <v>0</v>
      </c>
      <c r="U47" s="204">
        <f>ISI!U43+NFM!U59+CHI!U48+NMM!U47+PPA!U48+FBT!U28+TRE!U28+MAE!U28+TEL!U28+WWP!U28+OIS!U28</f>
        <v>0</v>
      </c>
      <c r="V47" s="204">
        <f>ISI!V43+NFM!V59+CHI!V48+NMM!V47+PPA!V48+FBT!V28+TRE!V28+MAE!V28+TEL!V28+WWP!V28+OIS!V28</f>
        <v>0</v>
      </c>
      <c r="W47" s="204">
        <f>ISI!W43+NFM!W59+CHI!W48+NMM!W47+PPA!W48+FBT!W28+TRE!W28+MAE!W28+TEL!W28+WWP!W28+OIS!W28</f>
        <v>0</v>
      </c>
      <c r="X47" s="204">
        <f>ISI!X43+NFM!X59+CHI!X48+NMM!X47+PPA!X48+FBT!X28+TRE!X28+MAE!X28+TEL!X28+WWP!X28+OIS!X28</f>
        <v>0</v>
      </c>
      <c r="Y47" s="204">
        <f>ISI!Y43+NFM!Y59+CHI!Y48+NMM!Y47+PPA!Y48+FBT!Y28+TRE!Y28+MAE!Y28+TEL!Y28+WWP!Y28+OIS!Y28</f>
        <v>0</v>
      </c>
    </row>
    <row r="48" spans="1:25" ht="12" customHeight="1" x14ac:dyDescent="0.25">
      <c r="A48" s="18" t="s">
        <v>78</v>
      </c>
      <c r="B48" s="204">
        <f>ISI!B44+NFM!B60+CHI!B49+NMM!B48+PPA!B49+FBT!B29+TRE!B29+MAE!B29+TEL!B29+WWP!B29+OIS!B29</f>
        <v>0</v>
      </c>
      <c r="C48" s="204">
        <f>ISI!C44+NFM!C60+CHI!C49+NMM!C48+PPA!C49+FBT!C29+TRE!C29+MAE!C29+TEL!C29+WWP!C29+OIS!C29</f>
        <v>0</v>
      </c>
      <c r="D48" s="204">
        <f>ISI!D44+NFM!D60+CHI!D49+NMM!D48+PPA!D49+FBT!D29+TRE!D29+MAE!D29+TEL!D29+WWP!D29+OIS!D29</f>
        <v>0</v>
      </c>
      <c r="E48" s="204">
        <f>ISI!E44+NFM!E60+CHI!E49+NMM!E48+PPA!E49+FBT!E29+TRE!E29+MAE!E29+TEL!E29+WWP!E29+OIS!E29</f>
        <v>0</v>
      </c>
      <c r="F48" s="204">
        <f>ISI!F44+NFM!F60+CHI!F49+NMM!F48+PPA!F49+FBT!F29+TRE!F29+MAE!F29+TEL!F29+WWP!F29+OIS!F29</f>
        <v>0</v>
      </c>
      <c r="G48" s="204">
        <f>ISI!G44+NFM!G60+CHI!G49+NMM!G48+PPA!G49+FBT!G29+TRE!G29+MAE!G29+TEL!G29+WWP!G29+OIS!G29</f>
        <v>0</v>
      </c>
      <c r="H48" s="204">
        <f>ISI!H44+NFM!H60+CHI!H49+NMM!H48+PPA!H49+FBT!H29+TRE!H29+MAE!H29+TEL!H29+WWP!H29+OIS!H29</f>
        <v>0</v>
      </c>
      <c r="I48" s="204">
        <f>ISI!I44+NFM!I60+CHI!I49+NMM!I48+PPA!I49+FBT!I29+TRE!I29+MAE!I29+TEL!I29+WWP!I29+OIS!I29</f>
        <v>0</v>
      </c>
      <c r="J48" s="204">
        <f>ISI!J44+NFM!J60+CHI!J49+NMM!J48+PPA!J49+FBT!J29+TRE!J29+MAE!J29+TEL!J29+WWP!J29+OIS!J29</f>
        <v>0</v>
      </c>
      <c r="K48" s="204">
        <f>ISI!K44+NFM!K60+CHI!K49+NMM!K48+PPA!K49+FBT!K29+TRE!K29+MAE!K29+TEL!K29+WWP!K29+OIS!K29</f>
        <v>0</v>
      </c>
      <c r="L48" s="204">
        <f>ISI!L44+NFM!L60+CHI!L49+NMM!L48+PPA!L49+FBT!L29+TRE!L29+MAE!L29+TEL!L29+WWP!L29+OIS!L29</f>
        <v>0</v>
      </c>
      <c r="M48" s="204">
        <f>ISI!M44+NFM!M60+CHI!M49+NMM!M48+PPA!M49+FBT!M29+TRE!M29+MAE!M29+TEL!M29+WWP!M29+OIS!M29</f>
        <v>0</v>
      </c>
      <c r="N48" s="204">
        <f>ISI!N44+NFM!N60+CHI!N49+NMM!N48+PPA!N49+FBT!N29+TRE!N29+MAE!N29+TEL!N29+WWP!N29+OIS!N29</f>
        <v>0</v>
      </c>
      <c r="O48" s="204">
        <f>ISI!O44+NFM!O60+CHI!O49+NMM!O48+PPA!O49+FBT!O29+TRE!O29+MAE!O29+TEL!O29+WWP!O29+OIS!O29</f>
        <v>0</v>
      </c>
      <c r="P48" s="204">
        <f>ISI!P44+NFM!P60+CHI!P49+NMM!P48+PPA!P49+FBT!P29+TRE!P29+MAE!P29+TEL!P29+WWP!P29+OIS!P29</f>
        <v>119.82665520206359</v>
      </c>
      <c r="Q48" s="204">
        <f>ISI!Q44+NFM!Q60+CHI!Q49+NMM!Q48+PPA!Q49+FBT!Q29+TRE!Q29+MAE!Q29+TEL!Q29+WWP!Q29+OIS!Q29</f>
        <v>135.98357695614794</v>
      </c>
      <c r="R48" s="204">
        <f>ISI!R44+NFM!R60+CHI!R49+NMM!R48+PPA!R49+FBT!R29+TRE!R29+MAE!R29+TEL!R29+WWP!R29+OIS!R29</f>
        <v>152.77317282889084</v>
      </c>
      <c r="S48" s="204">
        <f>ISI!S44+NFM!S60+CHI!S49+NMM!S48+PPA!S49+FBT!S29+TRE!S29+MAE!S29+TEL!S29+WWP!S29+OIS!S29</f>
        <v>172.00550300945832</v>
      </c>
      <c r="T48" s="204">
        <f>ISI!T44+NFM!T60+CHI!T49+NMM!T48+PPA!T49+FBT!T29+TRE!T29+MAE!T29+TEL!T29+WWP!T29+OIS!T29</f>
        <v>193.11057609630271</v>
      </c>
      <c r="U48" s="204">
        <f>ISI!U44+NFM!U60+CHI!U49+NMM!U48+PPA!U49+FBT!U29+TRE!U29+MAE!U29+TEL!U29+WWP!U29+OIS!U29</f>
        <v>214.58839208942391</v>
      </c>
      <c r="V48" s="204">
        <f>ISI!V44+NFM!V60+CHI!V49+NMM!V48+PPA!V49+FBT!V29+TRE!V29+MAE!V29+TEL!V29+WWP!V29+OIS!V29</f>
        <v>234.08598452278588</v>
      </c>
      <c r="W48" s="204">
        <f>ISI!W44+NFM!W60+CHI!W49+NMM!W48+PPA!W49+FBT!W29+TRE!W29+MAE!W29+TEL!W29+WWP!W29+OIS!W29</f>
        <v>254.63602751504729</v>
      </c>
      <c r="X48" s="204">
        <f>ISI!X44+NFM!X60+CHI!X49+NMM!X48+PPA!X49+FBT!X29+TRE!X29+MAE!X29+TEL!X29+WWP!X29+OIS!X29</f>
        <v>284.24282029234729</v>
      </c>
      <c r="Y48" s="204">
        <f>ISI!Y44+NFM!Y60+CHI!Y49+NMM!Y48+PPA!Y49+FBT!Y29+TRE!Y29+MAE!Y29+TEL!Y29+WWP!Y29+OIS!Y29</f>
        <v>308.08804815133271</v>
      </c>
    </row>
    <row r="49" spans="1:25" ht="12" customHeight="1" x14ac:dyDescent="0.25">
      <c r="A49" s="20" t="s">
        <v>39</v>
      </c>
      <c r="B49" s="206">
        <f>ISI!B45+NFM!B61+CHI!B50+NMM!B49+PPA!B50+FBT!B30+TRE!B30+MAE!B30+TEL!B30+WWP!B30+OIS!B30</f>
        <v>0</v>
      </c>
      <c r="C49" s="206">
        <f>ISI!C45+NFM!C61+CHI!C50+NMM!C49+PPA!C50+FBT!C30+TRE!C30+MAE!C30+TEL!C30+WWP!C30+OIS!C30</f>
        <v>0</v>
      </c>
      <c r="D49" s="206">
        <f>ISI!D45+NFM!D61+CHI!D50+NMM!D49+PPA!D50+FBT!D30+TRE!D30+MAE!D30+TEL!D30+WWP!D30+OIS!D30</f>
        <v>0</v>
      </c>
      <c r="E49" s="206">
        <f>ISI!E45+NFM!E61+CHI!E50+NMM!E49+PPA!E50+FBT!E30+TRE!E30+MAE!E30+TEL!E30+WWP!E30+OIS!E30</f>
        <v>0</v>
      </c>
      <c r="F49" s="206">
        <f>ISI!F45+NFM!F61+CHI!F50+NMM!F49+PPA!F50+FBT!F30+TRE!F30+MAE!F30+TEL!F30+WWP!F30+OIS!F30</f>
        <v>0</v>
      </c>
      <c r="G49" s="206">
        <f>ISI!G45+NFM!G61+CHI!G50+NMM!G49+PPA!G50+FBT!G30+TRE!G30+MAE!G30+TEL!G30+WWP!G30+OIS!G30</f>
        <v>0</v>
      </c>
      <c r="H49" s="206">
        <f>ISI!H45+NFM!H61+CHI!H50+NMM!H49+PPA!H50+FBT!H30+TRE!H30+MAE!H30+TEL!H30+WWP!H30+OIS!H30</f>
        <v>0</v>
      </c>
      <c r="I49" s="206">
        <f>ISI!I45+NFM!I61+CHI!I50+NMM!I49+PPA!I50+FBT!I30+TRE!I30+MAE!I30+TEL!I30+WWP!I30+OIS!I30</f>
        <v>0</v>
      </c>
      <c r="J49" s="206">
        <f>ISI!J45+NFM!J61+CHI!J50+NMM!J49+PPA!J50+FBT!J30+TRE!J30+MAE!J30+TEL!J30+WWP!J30+OIS!J30</f>
        <v>0</v>
      </c>
      <c r="K49" s="206">
        <f>ISI!K45+NFM!K61+CHI!K50+NMM!K49+PPA!K50+FBT!K30+TRE!K30+MAE!K30+TEL!K30+WWP!K30+OIS!K30</f>
        <v>0</v>
      </c>
      <c r="L49" s="206">
        <f>ISI!L45+NFM!L61+CHI!L50+NMM!L49+PPA!L50+FBT!L30+TRE!L30+MAE!L30+TEL!L30+WWP!L30+OIS!L30</f>
        <v>0</v>
      </c>
      <c r="M49" s="206">
        <f>ISI!M45+NFM!M61+CHI!M50+NMM!M49+PPA!M50+FBT!M30+TRE!M30+MAE!M30+TEL!M30+WWP!M30+OIS!M30</f>
        <v>0</v>
      </c>
      <c r="N49" s="206">
        <f>ISI!N45+NFM!N61+CHI!N50+NMM!N49+PPA!N50+FBT!N30+TRE!N30+MAE!N30+TEL!N30+WWP!N30+OIS!N30</f>
        <v>0</v>
      </c>
      <c r="O49" s="206">
        <f>ISI!O45+NFM!O61+CHI!O50+NMM!O49+PPA!O50+FBT!O30+TRE!O30+MAE!O30+TEL!O30+WWP!O30+OIS!O30</f>
        <v>0</v>
      </c>
      <c r="P49" s="206">
        <f>ISI!P45+NFM!P61+CHI!P50+NMM!P49+PPA!P50+FBT!P30+TRE!P30+MAE!P30+TEL!P30+WWP!P30+OIS!P30</f>
        <v>0</v>
      </c>
      <c r="Q49" s="206">
        <f>ISI!Q45+NFM!Q61+CHI!Q50+NMM!Q49+PPA!Q50+FBT!Q30+TRE!Q30+MAE!Q30+TEL!Q30+WWP!Q30+OIS!Q30</f>
        <v>0</v>
      </c>
      <c r="R49" s="206">
        <f>ISI!R45+NFM!R61+CHI!R50+NMM!R49+PPA!R50+FBT!R30+TRE!R30+MAE!R30+TEL!R30+WWP!R30+OIS!R30</f>
        <v>0</v>
      </c>
      <c r="S49" s="206">
        <f>ISI!S45+NFM!S61+CHI!S50+NMM!S49+PPA!S50+FBT!S30+TRE!S30+MAE!S30+TEL!S30+WWP!S30+OIS!S30</f>
        <v>0</v>
      </c>
      <c r="T49" s="206">
        <f>ISI!T45+NFM!T61+CHI!T50+NMM!T49+PPA!T50+FBT!T30+TRE!T30+MAE!T30+TEL!T30+WWP!T30+OIS!T30</f>
        <v>0</v>
      </c>
      <c r="U49" s="206">
        <f>ISI!U45+NFM!U61+CHI!U50+NMM!U49+PPA!U50+FBT!U30+TRE!U30+MAE!U30+TEL!U30+WWP!U30+OIS!U30</f>
        <v>0</v>
      </c>
      <c r="V49" s="206">
        <f>ISI!V45+NFM!V61+CHI!V50+NMM!V49+PPA!V50+FBT!V30+TRE!V30+MAE!V30+TEL!V30+WWP!V30+OIS!V30</f>
        <v>0</v>
      </c>
      <c r="W49" s="206">
        <f>ISI!W45+NFM!W61+CHI!W50+NMM!W49+PPA!W50+FBT!W30+TRE!W30+MAE!W30+TEL!W30+WWP!W30+OIS!W30</f>
        <v>0</v>
      </c>
      <c r="X49" s="206">
        <f>ISI!X45+NFM!X61+CHI!X50+NMM!X49+PPA!X50+FBT!X30+TRE!X30+MAE!X30+TEL!X30+WWP!X30+OIS!X30</f>
        <v>0</v>
      </c>
      <c r="Y49" s="206">
        <f>ISI!Y45+NFM!Y61+CHI!Y50+NMM!Y49+PPA!Y50+FBT!Y30+TRE!Y30+MAE!Y30+TEL!Y30+WWP!Y30+OIS!Y30</f>
        <v>0</v>
      </c>
    </row>
    <row r="50" spans="1:25" ht="12" customHeight="1" x14ac:dyDescent="0.25">
      <c r="A50" s="21" t="s">
        <v>40</v>
      </c>
      <c r="B50" s="207">
        <f>ISI!B46+NFM!B62+CHI!B51+NMM!B50+PPA!B51+FBT!B31+TRE!B31+MAE!B31+TEL!B31+WWP!B31+OIS!B31</f>
        <v>7363.7145313843503</v>
      </c>
      <c r="C50" s="207">
        <f>ISI!C46+NFM!C62+CHI!C51+NMM!C50+PPA!C51+FBT!C31+TRE!C31+MAE!C31+TEL!C31+WWP!C31+OIS!C31</f>
        <v>7761.5649183147016</v>
      </c>
      <c r="D50" s="207">
        <f>ISI!D46+NFM!D62+CHI!D51+NMM!D50+PPA!D51+FBT!D31+TRE!D31+MAE!D31+TEL!D31+WWP!D31+OIS!D31</f>
        <v>7898.9681857265678</v>
      </c>
      <c r="E50" s="207">
        <f>ISI!E46+NFM!E62+CHI!E51+NMM!E50+PPA!E51+FBT!E31+TRE!E31+MAE!E31+TEL!E31+WWP!E31+OIS!E31</f>
        <v>8276.4402407566649</v>
      </c>
      <c r="F50" s="207">
        <f>ISI!F46+NFM!F62+CHI!F51+NMM!F50+PPA!F51+FBT!F31+TRE!F31+MAE!F31+TEL!F31+WWP!F31+OIS!F31</f>
        <v>8729.5786758383492</v>
      </c>
      <c r="G50" s="207">
        <f>ISI!G46+NFM!G62+CHI!G51+NMM!G50+PPA!G51+FBT!G31+TRE!G31+MAE!G31+TEL!G31+WWP!G31+OIS!G31</f>
        <v>9031.4703353396399</v>
      </c>
      <c r="H50" s="207">
        <f>ISI!H46+NFM!H62+CHI!H51+NMM!H50+PPA!H51+FBT!H31+TRE!H31+MAE!H31+TEL!H31+WWP!H31+OIS!H31</f>
        <v>8058.8134135855553</v>
      </c>
      <c r="I50" s="207">
        <f>ISI!I46+NFM!I62+CHI!I51+NMM!I50+PPA!I51+FBT!I31+TRE!I31+MAE!I31+TEL!I31+WWP!I31+OIS!I31</f>
        <v>8365.6061908856391</v>
      </c>
      <c r="J50" s="207">
        <f>ISI!J46+NFM!J62+CHI!J51+NMM!J50+PPA!J51+FBT!J31+TRE!J31+MAE!J31+TEL!J31+WWP!J31+OIS!J31</f>
        <v>8098.8822012037836</v>
      </c>
      <c r="K50" s="207">
        <f>ISI!K46+NFM!K62+CHI!K51+NMM!K50+PPA!K51+FBT!K31+TRE!K31+MAE!K31+TEL!K31+WWP!K31+OIS!K31</f>
        <v>6603.2674118658633</v>
      </c>
      <c r="L50" s="207">
        <f>ISI!L46+NFM!L62+CHI!L51+NMM!L50+PPA!L51+FBT!L31+TRE!L31+MAE!L31+TEL!L31+WWP!L31+OIS!L31</f>
        <v>6319.0025795356833</v>
      </c>
      <c r="M50" s="207">
        <f>ISI!M46+NFM!M62+CHI!M51+NMM!M50+PPA!M51+FBT!M31+TRE!M31+MAE!M31+TEL!M31+WWP!M31+OIS!M31</f>
        <v>6315.649183147033</v>
      </c>
      <c r="N50" s="207">
        <f>ISI!N46+NFM!N62+CHI!N51+NMM!N50+PPA!N51+FBT!N31+TRE!N31+MAE!N31+TEL!N31+WWP!N31+OIS!N31</f>
        <v>6230.9544282029228</v>
      </c>
      <c r="O50" s="207">
        <f>ISI!O46+NFM!O62+CHI!O51+NMM!O50+PPA!O51+FBT!O31+TRE!O31+MAE!O31+TEL!O31+WWP!O31+OIS!O31</f>
        <v>6090.1117798796213</v>
      </c>
      <c r="P50" s="207">
        <f>ISI!P46+NFM!P62+CHI!P51+NMM!P50+PPA!P51+FBT!P31+TRE!P31+MAE!P31+TEL!P31+WWP!P31+OIS!P31</f>
        <v>6161.3929492691323</v>
      </c>
      <c r="Q50" s="207">
        <f>ISI!Q46+NFM!Q62+CHI!Q51+NMM!Q50+PPA!Q51+FBT!Q31+TRE!Q31+MAE!Q31+TEL!Q31+WWP!Q31+OIS!Q31</f>
        <v>6539.5528804815131</v>
      </c>
      <c r="R50" s="207">
        <f>ISI!R46+NFM!R62+CHI!R51+NMM!R50+PPA!R51+FBT!R31+TRE!R31+MAE!R31+TEL!R31+WWP!R31+OIS!R31</f>
        <v>6698.1083404987103</v>
      </c>
      <c r="S50" s="207">
        <f>ISI!S46+NFM!S62+CHI!S51+NMM!S50+PPA!S51+FBT!S31+TRE!S31+MAE!S31+TEL!S31+WWP!S31+OIS!S31</f>
        <v>6966.3800515907133</v>
      </c>
      <c r="T50" s="207">
        <f>ISI!T46+NFM!T62+CHI!T51+NMM!T50+PPA!T51+FBT!T31+TRE!T31+MAE!T31+TEL!T31+WWP!T31+OIS!T31</f>
        <v>6763.4565778159904</v>
      </c>
      <c r="U50" s="207">
        <f>ISI!U46+NFM!U62+CHI!U51+NMM!U50+PPA!U51+FBT!U31+TRE!U31+MAE!U31+TEL!U31+WWP!U31+OIS!U31</f>
        <v>6528.3748925193468</v>
      </c>
      <c r="V50" s="207">
        <f>ISI!V46+NFM!V62+CHI!V51+NMM!V50+PPA!V51+FBT!V31+TRE!V31+MAE!V31+TEL!V31+WWP!V31+OIS!V31</f>
        <v>5923.0438521066208</v>
      </c>
      <c r="W50" s="207">
        <f>ISI!W46+NFM!W62+CHI!W51+NMM!W50+PPA!W51+FBT!W31+TRE!W31+MAE!W31+TEL!W31+WWP!W31+OIS!W31</f>
        <v>6521.4101461736882</v>
      </c>
      <c r="X50" s="207">
        <f>ISI!X46+NFM!X62+CHI!X51+NMM!X50+PPA!X51+FBT!X31+TRE!X31+MAE!X31+TEL!X31+WWP!X31+OIS!X31</f>
        <v>6106.5348237317276</v>
      </c>
      <c r="Y50" s="207">
        <f>ISI!Y46+NFM!Y62+CHI!Y51+NMM!Y50+PPA!Y51+FBT!Y31+TRE!Y31+MAE!Y31+TEL!Y31+WWP!Y31+OIS!Y31</f>
        <v>5774.9097162510743</v>
      </c>
    </row>
    <row r="51" spans="1:25" ht="12" customHeight="1" x14ac:dyDescent="0.25">
      <c r="A51" s="31" t="s">
        <v>79</v>
      </c>
      <c r="B51" s="210">
        <f t="shared" ref="B51:Y51" si="4">SUM(B52,B55,B61,B65,B69,B73:B78)</f>
        <v>24481.52029234737</v>
      </c>
      <c r="C51" s="210">
        <f t="shared" si="4"/>
        <v>26077.651332760095</v>
      </c>
      <c r="D51" s="210">
        <f t="shared" si="4"/>
        <v>26382.18202923474</v>
      </c>
      <c r="E51" s="210">
        <f t="shared" si="4"/>
        <v>28239.5437661221</v>
      </c>
      <c r="F51" s="210">
        <f t="shared" si="4"/>
        <v>28967.130610490105</v>
      </c>
      <c r="G51" s="210">
        <f t="shared" si="4"/>
        <v>29937.214445399823</v>
      </c>
      <c r="H51" s="210">
        <f t="shared" si="4"/>
        <v>24473.26663800516</v>
      </c>
      <c r="I51" s="210">
        <f t="shared" si="4"/>
        <v>26501.235683576953</v>
      </c>
      <c r="J51" s="210">
        <f t="shared" si="4"/>
        <v>24983.055288048148</v>
      </c>
      <c r="K51" s="210">
        <f t="shared" si="4"/>
        <v>20705.901891659494</v>
      </c>
      <c r="L51" s="210">
        <f t="shared" si="4"/>
        <v>20799.575666380049</v>
      </c>
      <c r="M51" s="210">
        <f t="shared" si="4"/>
        <v>20637.193895098884</v>
      </c>
      <c r="N51" s="210">
        <f t="shared" si="4"/>
        <v>20116.469561478934</v>
      </c>
      <c r="O51" s="210">
        <f t="shared" si="4"/>
        <v>19610.466294067061</v>
      </c>
      <c r="P51" s="210">
        <f t="shared" si="4"/>
        <v>19320.720378331898</v>
      </c>
      <c r="Q51" s="210">
        <f t="shared" si="4"/>
        <v>19424.018572656925</v>
      </c>
      <c r="R51" s="210">
        <f t="shared" si="4"/>
        <v>20653.447979363715</v>
      </c>
      <c r="S51" s="210">
        <f t="shared" si="4"/>
        <v>21134.633619948403</v>
      </c>
      <c r="T51" s="210">
        <f t="shared" si="4"/>
        <v>21262.424247635423</v>
      </c>
      <c r="U51" s="210">
        <f t="shared" si="4"/>
        <v>21348.180911435946</v>
      </c>
      <c r="V51" s="210">
        <f t="shared" si="4"/>
        <v>19646.016165090285</v>
      </c>
      <c r="W51" s="210">
        <f t="shared" si="4"/>
        <v>20829.894153052446</v>
      </c>
      <c r="X51" s="210">
        <f t="shared" si="4"/>
        <v>18762.056491831467</v>
      </c>
      <c r="Y51" s="210">
        <f t="shared" si="4"/>
        <v>18476.512983662942</v>
      </c>
    </row>
    <row r="52" spans="1:25" ht="12" customHeight="1" x14ac:dyDescent="0.25">
      <c r="A52" s="17" t="s">
        <v>14</v>
      </c>
      <c r="B52" s="209">
        <f>ISI!B$47</f>
        <v>3022.6643164230427</v>
      </c>
      <c r="C52" s="209">
        <f>ISI!C$47</f>
        <v>3446.2546001719679</v>
      </c>
      <c r="D52" s="209">
        <f>ISI!D$47</f>
        <v>3300.292175408425</v>
      </c>
      <c r="E52" s="209">
        <f>ISI!E$47</f>
        <v>3394.1793637145311</v>
      </c>
      <c r="F52" s="209">
        <f>ISI!F$47</f>
        <v>3726.9466036113508</v>
      </c>
      <c r="G52" s="209">
        <f>ISI!G$47</f>
        <v>3373.8641444539981</v>
      </c>
      <c r="H52" s="209">
        <f>ISI!H$47</f>
        <v>2706.444196044712</v>
      </c>
      <c r="I52" s="209">
        <f>ISI!I$47</f>
        <v>2767.4020636285459</v>
      </c>
      <c r="J52" s="209">
        <f>ISI!J$47</f>
        <v>2761.8343078245921</v>
      </c>
      <c r="K52" s="209">
        <f>ISI!K$47</f>
        <v>1932.6698194325029</v>
      </c>
      <c r="L52" s="209">
        <f>ISI!L$47</f>
        <v>2143.4785898538266</v>
      </c>
      <c r="M52" s="209">
        <f>ISI!M$47</f>
        <v>2246.2260533104045</v>
      </c>
      <c r="N52" s="209">
        <f>ISI!N$47</f>
        <v>2068.6276010318143</v>
      </c>
      <c r="O52" s="209">
        <f>ISI!O$47</f>
        <v>1835.7208082545135</v>
      </c>
      <c r="P52" s="209">
        <f>ISI!P$47</f>
        <v>1801.3415379045755</v>
      </c>
      <c r="Q52" s="209">
        <f>ISI!Q$47</f>
        <v>2020.280754568053</v>
      </c>
      <c r="R52" s="209">
        <f>ISI!R$47</f>
        <v>2068.009383868417</v>
      </c>
      <c r="S52" s="209">
        <f>ISI!S$47</f>
        <v>2202.7949787021739</v>
      </c>
      <c r="T52" s="209">
        <f>ISI!T$47</f>
        <v>2191.3941548979628</v>
      </c>
      <c r="U52" s="209">
        <f>ISI!U$47</f>
        <v>1986.1495139176836</v>
      </c>
      <c r="V52" s="209">
        <f>ISI!V$47</f>
        <v>1725.5618923180168</v>
      </c>
      <c r="W52" s="209">
        <f>ISI!W$47</f>
        <v>1998.7882022260792</v>
      </c>
      <c r="X52" s="209">
        <f>ISI!X$47</f>
        <v>1747.4756766748064</v>
      </c>
      <c r="Y52" s="209">
        <f>ISI!Y$47</f>
        <v>1717.2908153408473</v>
      </c>
    </row>
    <row r="53" spans="1:25" ht="12" customHeight="1" x14ac:dyDescent="0.25">
      <c r="A53" s="18" t="s">
        <v>43</v>
      </c>
      <c r="B53" s="204">
        <f>ISI!B$48</f>
        <v>1367.953893034299</v>
      </c>
      <c r="C53" s="204">
        <f>ISI!C$48</f>
        <v>1542.24605346558</v>
      </c>
      <c r="D53" s="204">
        <f>ISI!D$48</f>
        <v>1467.655334231576</v>
      </c>
      <c r="E53" s="204">
        <f>ISI!E$48</f>
        <v>1411.7111922008451</v>
      </c>
      <c r="F53" s="204">
        <f>ISI!F$48</f>
        <v>1593.9424619346071</v>
      </c>
      <c r="G53" s="204">
        <f>ISI!G$48</f>
        <v>1438.7806665811161</v>
      </c>
      <c r="H53" s="204">
        <f>ISI!H$48</f>
        <v>932.33146314297323</v>
      </c>
      <c r="I53" s="204">
        <f>ISI!I$48</f>
        <v>1042.838183232642</v>
      </c>
      <c r="J53" s="204">
        <f>ISI!J$48</f>
        <v>1035.600718151549</v>
      </c>
      <c r="K53" s="204">
        <f>ISI!K$48</f>
        <v>703.77769695785378</v>
      </c>
      <c r="L53" s="204">
        <f>ISI!L$48</f>
        <v>831.49403133436044</v>
      </c>
      <c r="M53" s="204">
        <f>ISI!M$48</f>
        <v>923.82155794825451</v>
      </c>
      <c r="N53" s="204">
        <f>ISI!N$48</f>
        <v>865.49929031491013</v>
      </c>
      <c r="O53" s="204">
        <f>ISI!O$48</f>
        <v>841.8841998670498</v>
      </c>
      <c r="P53" s="204">
        <f>ISI!P$48</f>
        <v>823.20401746143443</v>
      </c>
      <c r="Q53" s="204">
        <f>ISI!Q$48</f>
        <v>982.75213706358204</v>
      </c>
      <c r="R53" s="204">
        <f>ISI!R$48</f>
        <v>1061.615275495388</v>
      </c>
      <c r="S53" s="204">
        <f>ISI!S$48</f>
        <v>1131.185828339942</v>
      </c>
      <c r="T53" s="204">
        <f>ISI!T$48</f>
        <v>1146.8662438482929</v>
      </c>
      <c r="U53" s="204">
        <f>ISI!U$48</f>
        <v>966.75517964743074</v>
      </c>
      <c r="V53" s="204">
        <f>ISI!V$48</f>
        <v>775.28668628780088</v>
      </c>
      <c r="W53" s="204">
        <f>ISI!W$48</f>
        <v>883.54393087327117</v>
      </c>
      <c r="X53" s="204">
        <f>ISI!X$48</f>
        <v>870.00276533399563</v>
      </c>
      <c r="Y53" s="204">
        <f>ISI!Y$48</f>
        <v>780.89251826824864</v>
      </c>
    </row>
    <row r="54" spans="1:25" ht="12" customHeight="1" x14ac:dyDescent="0.25">
      <c r="A54" s="18" t="s">
        <v>44</v>
      </c>
      <c r="B54" s="204">
        <f>ISI!B$49</f>
        <v>1654.7104233887439</v>
      </c>
      <c r="C54" s="204">
        <f>ISI!C$49</f>
        <v>1904.008546706388</v>
      </c>
      <c r="D54" s="204">
        <f>ISI!D$49</f>
        <v>1832.636841176849</v>
      </c>
      <c r="E54" s="204">
        <f>ISI!E$49</f>
        <v>1982.468171513686</v>
      </c>
      <c r="F54" s="204">
        <f>ISI!F$49</f>
        <v>2133.004141676744</v>
      </c>
      <c r="G54" s="204">
        <f>ISI!G$49</f>
        <v>1935.083477872882</v>
      </c>
      <c r="H54" s="204">
        <f>ISI!H$49</f>
        <v>1774.112732901739</v>
      </c>
      <c r="I54" s="204">
        <f>ISI!I$49</f>
        <v>1724.5638803959041</v>
      </c>
      <c r="J54" s="204">
        <f>ISI!J$49</f>
        <v>1726.2335896730431</v>
      </c>
      <c r="K54" s="204">
        <f>ISI!K$49</f>
        <v>1228.8921224746491</v>
      </c>
      <c r="L54" s="204">
        <f>ISI!L$49</f>
        <v>1311.984558519466</v>
      </c>
      <c r="M54" s="204">
        <f>ISI!M$49</f>
        <v>1322.4044953621501</v>
      </c>
      <c r="N54" s="204">
        <f>ISI!N$49</f>
        <v>1203.128310716904</v>
      </c>
      <c r="O54" s="204">
        <f>ISI!O$49</f>
        <v>993.83660838746368</v>
      </c>
      <c r="P54" s="204">
        <f>ISI!P$49</f>
        <v>978.13752044314094</v>
      </c>
      <c r="Q54" s="204">
        <f>ISI!Q$49</f>
        <v>1037.528617504471</v>
      </c>
      <c r="R54" s="204">
        <f>ISI!R$49</f>
        <v>1006.394108373029</v>
      </c>
      <c r="S54" s="204">
        <f>ISI!S$49</f>
        <v>1071.609150362232</v>
      </c>
      <c r="T54" s="204">
        <f>ISI!T$49</f>
        <v>1044.5279110496699</v>
      </c>
      <c r="U54" s="204">
        <f>ISI!U$49</f>
        <v>1019.394334270253</v>
      </c>
      <c r="V54" s="204">
        <f>ISI!V$49</f>
        <v>950.27520603021583</v>
      </c>
      <c r="W54" s="204">
        <f>ISI!W$49</f>
        <v>1115.244271352808</v>
      </c>
      <c r="X54" s="204">
        <f>ISI!X$49</f>
        <v>877.4729113408107</v>
      </c>
      <c r="Y54" s="204">
        <f>ISI!Y$49</f>
        <v>936.39829707259867</v>
      </c>
    </row>
    <row r="55" spans="1:25" ht="12" customHeight="1" x14ac:dyDescent="0.25">
      <c r="A55" s="19" t="s">
        <v>18</v>
      </c>
      <c r="B55" s="205">
        <f>NFM!B$63</f>
        <v>1166.0278589853824</v>
      </c>
      <c r="C55" s="205">
        <f>NFM!C$63</f>
        <v>1345.5724849527082</v>
      </c>
      <c r="D55" s="205">
        <f>NFM!D$63</f>
        <v>1567.5386930352536</v>
      </c>
      <c r="E55" s="205">
        <f>NFM!E$63</f>
        <v>1449.2675838349101</v>
      </c>
      <c r="F55" s="205">
        <f>NFM!F$63</f>
        <v>1520.8734307824593</v>
      </c>
      <c r="G55" s="205">
        <f>NFM!G$63</f>
        <v>1180.7245915735166</v>
      </c>
      <c r="H55" s="205">
        <f>NFM!H$63</f>
        <v>1158.7404987102323</v>
      </c>
      <c r="I55" s="205">
        <f>NFM!I$63</f>
        <v>1275.3691315563196</v>
      </c>
      <c r="J55" s="205">
        <f>NFM!J$63</f>
        <v>1159.0021496130696</v>
      </c>
      <c r="K55" s="205">
        <f>NFM!K$63</f>
        <v>1227.7030094582972</v>
      </c>
      <c r="L55" s="205">
        <f>NFM!L$63</f>
        <v>1245.3207222699909</v>
      </c>
      <c r="M55" s="205">
        <f>NFM!M$63</f>
        <v>1301.6754944110062</v>
      </c>
      <c r="N55" s="205">
        <f>NFM!N$63</f>
        <v>1136.0774720550298</v>
      </c>
      <c r="O55" s="205">
        <f>NFM!O$63</f>
        <v>992.82639724849525</v>
      </c>
      <c r="P55" s="205">
        <f>NFM!P$63</f>
        <v>1005.8058981015141</v>
      </c>
      <c r="Q55" s="205">
        <f>NFM!Q$63</f>
        <v>1095.7462255046025</v>
      </c>
      <c r="R55" s="205">
        <f>NFM!R$63</f>
        <v>1148.7216977476321</v>
      </c>
      <c r="S55" s="205">
        <f>NFM!S$63</f>
        <v>1210.6185532172963</v>
      </c>
      <c r="T55" s="205">
        <f>NFM!T$63</f>
        <v>1249.9038459545247</v>
      </c>
      <c r="U55" s="205">
        <f>NFM!U$63</f>
        <v>1213.3987177049396</v>
      </c>
      <c r="V55" s="205">
        <f>NFM!V$63</f>
        <v>1081.1479374432104</v>
      </c>
      <c r="W55" s="205">
        <f>NFM!W$63</f>
        <v>1143.2036179921747</v>
      </c>
      <c r="X55" s="205">
        <f>NFM!X$63</f>
        <v>758.97265849691348</v>
      </c>
      <c r="Y55" s="205">
        <f>NFM!Y$63</f>
        <v>569.18399209934</v>
      </c>
    </row>
    <row r="56" spans="1:25" ht="12" customHeight="1" x14ac:dyDescent="0.25">
      <c r="A56" s="18" t="s">
        <v>45</v>
      </c>
      <c r="B56" s="204">
        <f>NFM!B$64</f>
        <v>371.30036454404501</v>
      </c>
      <c r="C56" s="204">
        <f>NFM!C$64</f>
        <v>400.98010818523949</v>
      </c>
      <c r="D56" s="204">
        <f>NFM!D$64</f>
        <v>512.62677430922815</v>
      </c>
      <c r="E56" s="204">
        <f>NFM!E$64</f>
        <v>481.87977332530278</v>
      </c>
      <c r="F56" s="204">
        <f>NFM!F$64</f>
        <v>523.32927635774888</v>
      </c>
      <c r="G56" s="204">
        <f>NFM!G$64</f>
        <v>322.05762554703512</v>
      </c>
      <c r="H56" s="204">
        <f>NFM!H$64</f>
        <v>328.40244147030842</v>
      </c>
      <c r="I56" s="204">
        <f>NFM!I$64</f>
        <v>391.42136736153901</v>
      </c>
      <c r="J56" s="204">
        <f>NFM!J$64</f>
        <v>442.51921179917173</v>
      </c>
      <c r="K56" s="204">
        <f>NFM!K$64</f>
        <v>442.41286754862602</v>
      </c>
      <c r="L56" s="204">
        <f>NFM!L$64</f>
        <v>440.68742420499319</v>
      </c>
      <c r="M56" s="204">
        <f>NFM!M$64</f>
        <v>462.13826882373297</v>
      </c>
      <c r="N56" s="204">
        <f>NFM!N$64</f>
        <v>456.53575481204348</v>
      </c>
      <c r="O56" s="204">
        <f>NFM!O$64</f>
        <v>439.46479804825441</v>
      </c>
      <c r="P56" s="204">
        <f>NFM!P$64</f>
        <v>456.13017549918521</v>
      </c>
      <c r="Q56" s="204">
        <f>NFM!Q$64</f>
        <v>505.18900900893249</v>
      </c>
      <c r="R56" s="204">
        <f>NFM!R$64</f>
        <v>523.23155965818432</v>
      </c>
      <c r="S56" s="204">
        <f>NFM!S$64</f>
        <v>438.23783317867992</v>
      </c>
      <c r="T56" s="204">
        <f>NFM!T$64</f>
        <v>458.09237717555351</v>
      </c>
      <c r="U56" s="204">
        <f>NFM!U$64</f>
        <v>502.07140758196022</v>
      </c>
      <c r="V56" s="204">
        <f>NFM!V$64</f>
        <v>454.15434091770999</v>
      </c>
      <c r="W56" s="204">
        <f>NFM!W$64</f>
        <v>475.54102205859863</v>
      </c>
      <c r="X56" s="204">
        <f>NFM!X$64</f>
        <v>394.69123297852781</v>
      </c>
      <c r="Y56" s="204">
        <f>NFM!Y$64</f>
        <v>224.818817489254</v>
      </c>
    </row>
    <row r="57" spans="1:25" ht="12" customHeight="1" x14ac:dyDescent="0.25">
      <c r="A57" s="18" t="s">
        <v>58</v>
      </c>
      <c r="B57" s="204">
        <f>NFM!B$65</f>
        <v>484.3680914654604</v>
      </c>
      <c r="C57" s="204">
        <f>NFM!C$65</f>
        <v>583.31689361279825</v>
      </c>
      <c r="D57" s="204">
        <f>NFM!D$65</f>
        <v>616.63659504986356</v>
      </c>
      <c r="E57" s="204">
        <f>NFM!E$65</f>
        <v>562.29016664594701</v>
      </c>
      <c r="F57" s="204">
        <f>NFM!F$65</f>
        <v>597.18199424047225</v>
      </c>
      <c r="G57" s="204">
        <f>NFM!G$65</f>
        <v>495.70909556039101</v>
      </c>
      <c r="H57" s="204">
        <f>NFM!H$65</f>
        <v>451.26038236373438</v>
      </c>
      <c r="I57" s="204">
        <f>NFM!I$65</f>
        <v>507.49282772694028</v>
      </c>
      <c r="J57" s="204">
        <f>NFM!J$65</f>
        <v>500.86408258196514</v>
      </c>
      <c r="K57" s="204">
        <f>NFM!K$65</f>
        <v>441.51670259245259</v>
      </c>
      <c r="L57" s="204">
        <f>NFM!L$65</f>
        <v>431.49712113457883</v>
      </c>
      <c r="M57" s="204">
        <f>NFM!M$65</f>
        <v>472.18691634497907</v>
      </c>
      <c r="N57" s="204">
        <f>NFM!N$65</f>
        <v>305.91645379724702</v>
      </c>
      <c r="O57" s="204">
        <f>NFM!O$65</f>
        <v>211.96176384158395</v>
      </c>
      <c r="P57" s="204">
        <f>NFM!P$65</f>
        <v>169.02815882877138</v>
      </c>
      <c r="Q57" s="204">
        <f>NFM!Q$65</f>
        <v>184.6907129333772</v>
      </c>
      <c r="R57" s="204">
        <f>NFM!R$65</f>
        <v>211.27696795040271</v>
      </c>
      <c r="S57" s="204">
        <f>NFM!S$65</f>
        <v>415.32608754187225</v>
      </c>
      <c r="T57" s="204">
        <f>NFM!T$65</f>
        <v>432.44522328543377</v>
      </c>
      <c r="U57" s="204">
        <f>NFM!U$65</f>
        <v>326.31442716114293</v>
      </c>
      <c r="V57" s="204">
        <f>NFM!V$65</f>
        <v>266.84266557082003</v>
      </c>
      <c r="W57" s="204">
        <f>NFM!W$65</f>
        <v>291.08854104176112</v>
      </c>
      <c r="X57" s="204">
        <f>NFM!X$65</f>
        <v>36.722797711691911</v>
      </c>
      <c r="Y57" s="204">
        <f>NFM!Y$65</f>
        <v>28.993812054205819</v>
      </c>
    </row>
    <row r="58" spans="1:25" ht="12" customHeight="1" x14ac:dyDescent="0.25">
      <c r="A58" s="22" t="s">
        <v>46</v>
      </c>
      <c r="B58" s="211">
        <f>NFM!B$66</f>
        <v>452.61514437919061</v>
      </c>
      <c r="C58" s="211">
        <f>NFM!C$66</f>
        <v>548.83240989426974</v>
      </c>
      <c r="D58" s="211">
        <f>NFM!D$66</f>
        <v>577.33166493314855</v>
      </c>
      <c r="E58" s="211">
        <f>NFM!E$66</f>
        <v>525.78835579695783</v>
      </c>
      <c r="F58" s="211">
        <f>NFM!F$66</f>
        <v>559.64287443414094</v>
      </c>
      <c r="G58" s="211">
        <f>NFM!G$66</f>
        <v>463.68363464484253</v>
      </c>
      <c r="H58" s="211">
        <f>NFM!H$66</f>
        <v>418.60399195529777</v>
      </c>
      <c r="I58" s="211">
        <f>NFM!I$66</f>
        <v>475.00351211672779</v>
      </c>
      <c r="J58" s="211">
        <f>NFM!J$66</f>
        <v>468.7991343348923</v>
      </c>
      <c r="K58" s="211">
        <f>NFM!K$66</f>
        <v>413.89955295920851</v>
      </c>
      <c r="L58" s="211">
        <f>NFM!L$66</f>
        <v>398.90602789662279</v>
      </c>
      <c r="M58" s="211">
        <f>NFM!M$66</f>
        <v>436.00935607300607</v>
      </c>
      <c r="N58" s="211">
        <f>NFM!N$66</f>
        <v>271.41487346139002</v>
      </c>
      <c r="O58" s="211">
        <f>NFM!O$66</f>
        <v>184.00178784202021</v>
      </c>
      <c r="P58" s="211">
        <f>NFM!P$66</f>
        <v>135.61743338813719</v>
      </c>
      <c r="Q58" s="211">
        <f>NFM!Q$66</f>
        <v>152.0053979389034</v>
      </c>
      <c r="R58" s="211">
        <f>NFM!R$66</f>
        <v>173.7273595610356</v>
      </c>
      <c r="S58" s="211">
        <f>NFM!S$66</f>
        <v>383.6380275285984</v>
      </c>
      <c r="T58" s="211">
        <f>NFM!T$66</f>
        <v>400.76653316111441</v>
      </c>
      <c r="U58" s="211">
        <f>NFM!U$66</f>
        <v>283.76621682964549</v>
      </c>
      <c r="V58" s="211">
        <f>NFM!V$66</f>
        <v>239.8142334025942</v>
      </c>
      <c r="W58" s="211">
        <f>NFM!W$66</f>
        <v>249.59567402619831</v>
      </c>
      <c r="X58" s="211">
        <f>NFM!X$66</f>
        <v>0</v>
      </c>
      <c r="Y58" s="211">
        <f>NFM!Y$66</f>
        <v>0</v>
      </c>
    </row>
    <row r="59" spans="1:25" ht="12" customHeight="1" x14ac:dyDescent="0.25">
      <c r="A59" s="23" t="s">
        <v>80</v>
      </c>
      <c r="B59" s="212">
        <f>NFM!B$67</f>
        <v>31.75294708626976</v>
      </c>
      <c r="C59" s="212">
        <f>NFM!C$67</f>
        <v>34.484483718528523</v>
      </c>
      <c r="D59" s="212">
        <f>NFM!D$67</f>
        <v>39.304930116715063</v>
      </c>
      <c r="E59" s="212">
        <f>NFM!E$67</f>
        <v>36.501810848989123</v>
      </c>
      <c r="F59" s="212">
        <f>NFM!F$67</f>
        <v>37.539119806331371</v>
      </c>
      <c r="G59" s="212">
        <f>NFM!G$67</f>
        <v>32.025460915548507</v>
      </c>
      <c r="H59" s="212">
        <f>NFM!H$67</f>
        <v>32.656390408436607</v>
      </c>
      <c r="I59" s="212">
        <f>NFM!I$67</f>
        <v>32.4893156102125</v>
      </c>
      <c r="J59" s="212">
        <f>NFM!J$67</f>
        <v>32.064948247072863</v>
      </c>
      <c r="K59" s="212">
        <f>NFM!K$67</f>
        <v>27.617149633244079</v>
      </c>
      <c r="L59" s="212">
        <f>NFM!L$67</f>
        <v>32.591093237956073</v>
      </c>
      <c r="M59" s="212">
        <f>NFM!M$67</f>
        <v>36.177560271973007</v>
      </c>
      <c r="N59" s="212">
        <f>NFM!N$67</f>
        <v>34.501580335857021</v>
      </c>
      <c r="O59" s="212">
        <f>NFM!O$67</f>
        <v>27.959975999563738</v>
      </c>
      <c r="P59" s="212">
        <f>NFM!P$67</f>
        <v>33.410725440634209</v>
      </c>
      <c r="Q59" s="212">
        <f>NFM!Q$67</f>
        <v>32.685314994473813</v>
      </c>
      <c r="R59" s="212">
        <f>NFM!R$67</f>
        <v>37.549608389367101</v>
      </c>
      <c r="S59" s="212">
        <f>NFM!S$67</f>
        <v>31.688060013273859</v>
      </c>
      <c r="T59" s="212">
        <f>NFM!T$67</f>
        <v>31.678690124319338</v>
      </c>
      <c r="U59" s="212">
        <f>NFM!U$67</f>
        <v>42.54821033149743</v>
      </c>
      <c r="V59" s="212">
        <f>NFM!V$67</f>
        <v>27.028432168225809</v>
      </c>
      <c r="W59" s="212">
        <f>NFM!W$67</f>
        <v>41.492867015562808</v>
      </c>
      <c r="X59" s="212">
        <f>NFM!X$67</f>
        <v>36.722797711691911</v>
      </c>
      <c r="Y59" s="212">
        <f>NFM!Y$67</f>
        <v>28.993812054205819</v>
      </c>
    </row>
    <row r="60" spans="1:25" ht="12" customHeight="1" x14ac:dyDescent="0.25">
      <c r="A60" s="18" t="s">
        <v>47</v>
      </c>
      <c r="B60" s="204">
        <f>NFM!B$68</f>
        <v>310.35940297587689</v>
      </c>
      <c r="C60" s="204">
        <f>NFM!C$68</f>
        <v>361.2754831546705</v>
      </c>
      <c r="D60" s="204">
        <f>NFM!D$68</f>
        <v>438.2753236761618</v>
      </c>
      <c r="E60" s="204">
        <f>NFM!E$68</f>
        <v>405.09764386366021</v>
      </c>
      <c r="F60" s="204">
        <f>NFM!F$68</f>
        <v>400.36216018423829</v>
      </c>
      <c r="G60" s="204">
        <f>NFM!G$68</f>
        <v>362.95787046609053</v>
      </c>
      <c r="H60" s="204">
        <f>NFM!H$68</f>
        <v>379.07767487618952</v>
      </c>
      <c r="I60" s="204">
        <f>NFM!I$68</f>
        <v>376.45493646784041</v>
      </c>
      <c r="J60" s="204">
        <f>NFM!J$68</f>
        <v>215.6188552319326</v>
      </c>
      <c r="K60" s="204">
        <f>NFM!K$68</f>
        <v>343.77343931721862</v>
      </c>
      <c r="L60" s="204">
        <f>NFM!L$68</f>
        <v>373.13617693041903</v>
      </c>
      <c r="M60" s="204">
        <f>NFM!M$68</f>
        <v>367.35030924229409</v>
      </c>
      <c r="N60" s="204">
        <f>NFM!N$68</f>
        <v>373.62526344573951</v>
      </c>
      <c r="O60" s="204">
        <f>NFM!O$68</f>
        <v>341.3998353586569</v>
      </c>
      <c r="P60" s="204">
        <f>NFM!P$68</f>
        <v>380.64756377355752</v>
      </c>
      <c r="Q60" s="204">
        <f>NFM!Q$68</f>
        <v>405.86650356229291</v>
      </c>
      <c r="R60" s="204">
        <f>NFM!R$68</f>
        <v>414.21317013904519</v>
      </c>
      <c r="S60" s="204">
        <f>NFM!S$68</f>
        <v>357.05463249674398</v>
      </c>
      <c r="T60" s="204">
        <f>NFM!T$68</f>
        <v>359.36624549353752</v>
      </c>
      <c r="U60" s="204">
        <f>NFM!U$68</f>
        <v>385.0128829618364</v>
      </c>
      <c r="V60" s="204">
        <f>NFM!V$68</f>
        <v>360.15093095468029</v>
      </c>
      <c r="W60" s="204">
        <f>NFM!W$68</f>
        <v>376.57405489181502</v>
      </c>
      <c r="X60" s="204">
        <f>NFM!X$68</f>
        <v>327.55862780669372</v>
      </c>
      <c r="Y60" s="204">
        <f>NFM!Y$68</f>
        <v>315.37136255588018</v>
      </c>
    </row>
    <row r="61" spans="1:25" ht="12" customHeight="1" x14ac:dyDescent="0.25">
      <c r="A61" s="19" t="s">
        <v>19</v>
      </c>
      <c r="B61" s="205">
        <f>CHI!B$52</f>
        <v>3760.5122098022339</v>
      </c>
      <c r="C61" s="205">
        <f>CHI!C$52</f>
        <v>3667.9899398108328</v>
      </c>
      <c r="D61" s="205">
        <f>CHI!D$52</f>
        <v>4022.6065348237325</v>
      </c>
      <c r="E61" s="205">
        <f>CHI!E$52</f>
        <v>4035.7381771281143</v>
      </c>
      <c r="F61" s="205">
        <f>CHI!F$52</f>
        <v>4436.676354256233</v>
      </c>
      <c r="G61" s="205">
        <f>CHI!G$52</f>
        <v>4688.7938950988819</v>
      </c>
      <c r="H61" s="205">
        <f>CHI!H$52</f>
        <v>4484.6955288048148</v>
      </c>
      <c r="I61" s="205">
        <f>CHI!I$52</f>
        <v>4348.6234737747172</v>
      </c>
      <c r="J61" s="205">
        <f>CHI!J$52</f>
        <v>4200.0045571797073</v>
      </c>
      <c r="K61" s="205">
        <f>CHI!K$52</f>
        <v>3050.1757523645751</v>
      </c>
      <c r="L61" s="205">
        <f>CHI!L$52</f>
        <v>3189.2829750644883</v>
      </c>
      <c r="M61" s="205">
        <f>CHI!M$52</f>
        <v>3880.4082545141864</v>
      </c>
      <c r="N61" s="205">
        <f>CHI!N$52</f>
        <v>4128.0444539982791</v>
      </c>
      <c r="O61" s="205">
        <f>CHI!O$52</f>
        <v>4075.3368873602749</v>
      </c>
      <c r="P61" s="205">
        <f>CHI!P$52</f>
        <v>3993.2121254894337</v>
      </c>
      <c r="Q61" s="205">
        <f>CHI!Q$52</f>
        <v>4102.1334198456989</v>
      </c>
      <c r="R61" s="205">
        <f>CHI!R$52</f>
        <v>4177.6494690194068</v>
      </c>
      <c r="S61" s="205">
        <f>CHI!S$52</f>
        <v>4198.9455625798864</v>
      </c>
      <c r="T61" s="205">
        <f>CHI!T$52</f>
        <v>4196.2640109406275</v>
      </c>
      <c r="U61" s="205">
        <f>CHI!U$52</f>
        <v>4332.3334374270244</v>
      </c>
      <c r="V61" s="205">
        <f>CHI!V$52</f>
        <v>4307.6198504932736</v>
      </c>
      <c r="W61" s="205">
        <f>CHI!W$52</f>
        <v>4287.4555819339039</v>
      </c>
      <c r="X61" s="205">
        <f>CHI!X$52</f>
        <v>3500.1816935307806</v>
      </c>
      <c r="Y61" s="205">
        <f>CHI!Y$52</f>
        <v>3480.6209958245322</v>
      </c>
    </row>
    <row r="62" spans="1:25" ht="12" customHeight="1" x14ac:dyDescent="0.25">
      <c r="A62" s="18" t="s">
        <v>59</v>
      </c>
      <c r="B62" s="204">
        <f>CHI!B$53</f>
        <v>2292.0307008055788</v>
      </c>
      <c r="C62" s="204">
        <f>CHI!C$53</f>
        <v>2226.1863254331038</v>
      </c>
      <c r="D62" s="204">
        <f>CHI!D$53</f>
        <v>2459.6117522231079</v>
      </c>
      <c r="E62" s="204">
        <f>CHI!E$53</f>
        <v>2456.2195182694813</v>
      </c>
      <c r="F62" s="204">
        <f>CHI!F$53</f>
        <v>2719.8080123905502</v>
      </c>
      <c r="G62" s="204">
        <f>CHI!G$53</f>
        <v>2839.3174060090005</v>
      </c>
      <c r="H62" s="204">
        <f>CHI!H$53</f>
        <v>2747.4576581072379</v>
      </c>
      <c r="I62" s="204">
        <f>CHI!I$53</f>
        <v>2664.2894356933248</v>
      </c>
      <c r="J62" s="204">
        <f>CHI!J$53</f>
        <v>2571.0718564273629</v>
      </c>
      <c r="K62" s="204">
        <f>CHI!K$53</f>
        <v>1608.5630018412521</v>
      </c>
      <c r="L62" s="204">
        <f>CHI!L$53</f>
        <v>1848.1035954739018</v>
      </c>
      <c r="M62" s="204">
        <f>CHI!M$53</f>
        <v>2495.4903745023785</v>
      </c>
      <c r="N62" s="204">
        <f>CHI!N$53</f>
        <v>2542.4248966106311</v>
      </c>
      <c r="O62" s="204">
        <f>CHI!O$53</f>
        <v>2205.454138194978</v>
      </c>
      <c r="P62" s="204">
        <f>CHI!P$53</f>
        <v>2320.0051995189847</v>
      </c>
      <c r="Q62" s="204">
        <f>CHI!Q$53</f>
        <v>2435.1337982959235</v>
      </c>
      <c r="R62" s="204">
        <f>CHI!R$53</f>
        <v>2434.9472471593504</v>
      </c>
      <c r="S62" s="204">
        <f>CHI!S$53</f>
        <v>2437.6508822450496</v>
      </c>
      <c r="T62" s="204">
        <f>CHI!T$53</f>
        <v>2398.1242010126207</v>
      </c>
      <c r="U62" s="204">
        <f>CHI!U$53</f>
        <v>2550.9143714308302</v>
      </c>
      <c r="V62" s="204">
        <f>CHI!V$53</f>
        <v>2518.3517002198996</v>
      </c>
      <c r="W62" s="204">
        <f>CHI!W$53</f>
        <v>2594.7268741212056</v>
      </c>
      <c r="X62" s="204">
        <f>CHI!X$53</f>
        <v>2169.5830015250608</v>
      </c>
      <c r="Y62" s="204">
        <f>CHI!Y$53</f>
        <v>2039.6401633188593</v>
      </c>
    </row>
    <row r="63" spans="1:25" ht="12" customHeight="1" x14ac:dyDescent="0.25">
      <c r="A63" s="18" t="s">
        <v>49</v>
      </c>
      <c r="B63" s="204">
        <f>CHI!B$54</f>
        <v>1206.036292875981</v>
      </c>
      <c r="C63" s="204">
        <f>CHI!C$54</f>
        <v>1160.678406837862</v>
      </c>
      <c r="D63" s="204">
        <f>CHI!D$54</f>
        <v>1275.2296759274941</v>
      </c>
      <c r="E63" s="204">
        <f>CHI!E$54</f>
        <v>1282.8095626471179</v>
      </c>
      <c r="F63" s="204">
        <f>CHI!F$54</f>
        <v>1407.5382979268099</v>
      </c>
      <c r="G63" s="204">
        <f>CHI!G$54</f>
        <v>1523.3633287636951</v>
      </c>
      <c r="H63" s="204">
        <f>CHI!H$54</f>
        <v>1389.424827657632</v>
      </c>
      <c r="I63" s="204">
        <f>CHI!I$54</f>
        <v>1319.287801504739</v>
      </c>
      <c r="J63" s="204">
        <f>CHI!J$54</f>
        <v>1247.8412859428049</v>
      </c>
      <c r="K63" s="204">
        <f>CHI!K$54</f>
        <v>1082.945490631233</v>
      </c>
      <c r="L63" s="204">
        <f>CHI!L$54</f>
        <v>1042.655631548537</v>
      </c>
      <c r="M63" s="204">
        <f>CHI!M$54</f>
        <v>1109.5108662783121</v>
      </c>
      <c r="N63" s="204">
        <f>CHI!N$54</f>
        <v>1295.409088614909</v>
      </c>
      <c r="O63" s="204">
        <f>CHI!O$54</f>
        <v>1525.8615751293121</v>
      </c>
      <c r="P63" s="204">
        <f>CHI!P$54</f>
        <v>1283.642103194104</v>
      </c>
      <c r="Q63" s="204">
        <f>CHI!Q$54</f>
        <v>1266.677179589328</v>
      </c>
      <c r="R63" s="204">
        <f>CHI!R$54</f>
        <v>1422.245070813912</v>
      </c>
      <c r="S63" s="204">
        <f>CHI!S$54</f>
        <v>1462.548621292131</v>
      </c>
      <c r="T63" s="204">
        <f>CHI!T$54</f>
        <v>1449.0856396786519</v>
      </c>
      <c r="U63" s="204">
        <f>CHI!U$54</f>
        <v>1415.9012480923061</v>
      </c>
      <c r="V63" s="204">
        <f>CHI!V$54</f>
        <v>1414.425788565148</v>
      </c>
      <c r="W63" s="204">
        <f>CHI!W$54</f>
        <v>1311.2750916858231</v>
      </c>
      <c r="X63" s="204">
        <f>CHI!X$54</f>
        <v>931.61617552535267</v>
      </c>
      <c r="Y63" s="204">
        <f>CHI!Y$54</f>
        <v>1098.685734314774</v>
      </c>
    </row>
    <row r="64" spans="1:25" ht="12" customHeight="1" x14ac:dyDescent="0.25">
      <c r="A64" s="18" t="s">
        <v>50</v>
      </c>
      <c r="B64" s="204">
        <f>CHI!B$55</f>
        <v>262.44521612067422</v>
      </c>
      <c r="C64" s="204">
        <f>CHI!C$55</f>
        <v>281.12520753986718</v>
      </c>
      <c r="D64" s="204">
        <f>CHI!D$55</f>
        <v>287.76510667313039</v>
      </c>
      <c r="E64" s="204">
        <f>CHI!E$55</f>
        <v>296.7090962115152</v>
      </c>
      <c r="F64" s="204">
        <f>CHI!F$55</f>
        <v>309.33004393887359</v>
      </c>
      <c r="G64" s="204">
        <f>CHI!G$55</f>
        <v>326.11316032618629</v>
      </c>
      <c r="H64" s="204">
        <f>CHI!H$55</f>
        <v>347.81304303994472</v>
      </c>
      <c r="I64" s="204">
        <f>CHI!I$55</f>
        <v>365.04623657665343</v>
      </c>
      <c r="J64" s="204">
        <f>CHI!J$55</f>
        <v>381.0914148095394</v>
      </c>
      <c r="K64" s="204">
        <f>CHI!K$55</f>
        <v>358.66725989208999</v>
      </c>
      <c r="L64" s="204">
        <f>CHI!L$55</f>
        <v>298.52374804204982</v>
      </c>
      <c r="M64" s="204">
        <f>CHI!M$55</f>
        <v>275.40701373349577</v>
      </c>
      <c r="N64" s="204">
        <f>CHI!N$55</f>
        <v>290.21046877273898</v>
      </c>
      <c r="O64" s="204">
        <f>CHI!O$55</f>
        <v>344.02117403598442</v>
      </c>
      <c r="P64" s="204">
        <f>CHI!P$55</f>
        <v>389.56482277634473</v>
      </c>
      <c r="Q64" s="204">
        <f>CHI!Q$55</f>
        <v>400.32244196044718</v>
      </c>
      <c r="R64" s="204">
        <f>CHI!R$55</f>
        <v>320.45715104614487</v>
      </c>
      <c r="S64" s="204">
        <f>CHI!S$55</f>
        <v>298.74605904270561</v>
      </c>
      <c r="T64" s="204">
        <f>CHI!T$55</f>
        <v>349.05417024935508</v>
      </c>
      <c r="U64" s="204">
        <f>CHI!U$55</f>
        <v>365.51781790388827</v>
      </c>
      <c r="V64" s="204">
        <f>CHI!V$55</f>
        <v>374.84236170822601</v>
      </c>
      <c r="W64" s="204">
        <f>CHI!W$55</f>
        <v>381.45361612687498</v>
      </c>
      <c r="X64" s="204">
        <f>CHI!X$55</f>
        <v>398.98251648036688</v>
      </c>
      <c r="Y64" s="204">
        <f>CHI!Y$55</f>
        <v>342.29509819089873</v>
      </c>
    </row>
    <row r="65" spans="1:25" ht="12" customHeight="1" x14ac:dyDescent="0.25">
      <c r="A65" s="19" t="s">
        <v>20</v>
      </c>
      <c r="B65" s="205">
        <f>NMM!B$51</f>
        <v>6402.3854686156492</v>
      </c>
      <c r="C65" s="205">
        <f>NMM!C$51</f>
        <v>7084.9137575236437</v>
      </c>
      <c r="D65" s="205">
        <f>NMM!D$51</f>
        <v>6229.1113499570065</v>
      </c>
      <c r="E65" s="205">
        <f>NMM!E$51</f>
        <v>7405.228288907997</v>
      </c>
      <c r="F65" s="205">
        <f>NMM!F$51</f>
        <v>6908.6799656061876</v>
      </c>
      <c r="G65" s="205">
        <f>NMM!G$51</f>
        <v>7564.1366294067075</v>
      </c>
      <c r="H65" s="205">
        <f>NMM!H$51</f>
        <v>6654.4721410146176</v>
      </c>
      <c r="I65" s="205">
        <f>NMM!I$51</f>
        <v>6771.9634565778169</v>
      </c>
      <c r="J65" s="205">
        <f>NMM!J$51</f>
        <v>6330.2272570937212</v>
      </c>
      <c r="K65" s="205">
        <f>NMM!K$51</f>
        <v>4611.7001719690443</v>
      </c>
      <c r="L65" s="205">
        <f>NMM!L$51</f>
        <v>4723.6471195184868</v>
      </c>
      <c r="M65" s="205">
        <f>NMM!M$51</f>
        <v>4851.0196904557188</v>
      </c>
      <c r="N65" s="205">
        <f>NMM!N$51</f>
        <v>3957.6712811693897</v>
      </c>
      <c r="O65" s="205">
        <f>NMM!O$51</f>
        <v>3493.3265692175419</v>
      </c>
      <c r="P65" s="205">
        <f>NMM!P$51</f>
        <v>3470.2824704951008</v>
      </c>
      <c r="Q65" s="205">
        <f>NMM!Q$51</f>
        <v>3732.9528128818069</v>
      </c>
      <c r="R65" s="205">
        <f>NMM!R$51</f>
        <v>4074.6858755304888</v>
      </c>
      <c r="S65" s="205">
        <f>NMM!S$51</f>
        <v>4194.5218027313367</v>
      </c>
      <c r="T65" s="205">
        <f>NMM!T$51</f>
        <v>4303.3678081355465</v>
      </c>
      <c r="U65" s="205">
        <f>NMM!U$51</f>
        <v>4243.0353035708049</v>
      </c>
      <c r="V65" s="205">
        <f>NMM!V$51</f>
        <v>3865.5459519132783</v>
      </c>
      <c r="W65" s="205">
        <f>NMM!W$51</f>
        <v>4149.4195734939622</v>
      </c>
      <c r="X65" s="205">
        <f>NMM!X$51</f>
        <v>3917.4075941849524</v>
      </c>
      <c r="Y65" s="205">
        <f>NMM!Y$51</f>
        <v>3816.9858145011281</v>
      </c>
    </row>
    <row r="66" spans="1:25" ht="12" customHeight="1" x14ac:dyDescent="0.25">
      <c r="A66" s="18" t="s">
        <v>51</v>
      </c>
      <c r="B66" s="204">
        <f>NMM!B$52</f>
        <v>2995.864240553547</v>
      </c>
      <c r="C66" s="204">
        <f>NMM!C$52</f>
        <v>3229.7074136020078</v>
      </c>
      <c r="D66" s="204">
        <f>NMM!D$52</f>
        <v>3150.128267265452</v>
      </c>
      <c r="E66" s="204">
        <f>NMM!E$52</f>
        <v>3521.1390679488618</v>
      </c>
      <c r="F66" s="204">
        <f>NMM!F$52</f>
        <v>3396.8689539457359</v>
      </c>
      <c r="G66" s="204">
        <f>NMM!G$52</f>
        <v>3506.955149232901</v>
      </c>
      <c r="H66" s="204">
        <f>NMM!H$52</f>
        <v>3661.3309222036569</v>
      </c>
      <c r="I66" s="204">
        <f>NMM!I$52</f>
        <v>3822.8005272179071</v>
      </c>
      <c r="J66" s="204">
        <f>NMM!J$52</f>
        <v>3083.0156206377528</v>
      </c>
      <c r="K66" s="204">
        <f>NMM!K$52</f>
        <v>2109.0490439324208</v>
      </c>
      <c r="L66" s="204">
        <f>NMM!L$52</f>
        <v>1847.4990239218621</v>
      </c>
      <c r="M66" s="204">
        <f>NMM!M$52</f>
        <v>1631.0508422369439</v>
      </c>
      <c r="N66" s="204">
        <f>NMM!N$52</f>
        <v>1397.3704342636761</v>
      </c>
      <c r="O66" s="204">
        <f>NMM!O$52</f>
        <v>1135.289425813568</v>
      </c>
      <c r="P66" s="204">
        <f>NMM!P$52</f>
        <v>1180.238740984789</v>
      </c>
      <c r="Q66" s="204">
        <f>NMM!Q$52</f>
        <v>1300.191022603108</v>
      </c>
      <c r="R66" s="204">
        <f>NMM!R$52</f>
        <v>1352.5543079557931</v>
      </c>
      <c r="S66" s="204">
        <f>NMM!S$52</f>
        <v>1336.045402276942</v>
      </c>
      <c r="T66" s="204">
        <f>NMM!T$52</f>
        <v>1384.6866429338149</v>
      </c>
      <c r="U66" s="204">
        <f>NMM!U$52</f>
        <v>1393.4353231627299</v>
      </c>
      <c r="V66" s="204">
        <f>NMM!V$52</f>
        <v>1313.375431702362</v>
      </c>
      <c r="W66" s="204">
        <f>NMM!W$52</f>
        <v>1281.799006610675</v>
      </c>
      <c r="X66" s="204">
        <f>NMM!X$52</f>
        <v>1348.790672985328</v>
      </c>
      <c r="Y66" s="204">
        <f>NMM!Y$52</f>
        <v>1440.733076207564</v>
      </c>
    </row>
    <row r="67" spans="1:25" ht="12" customHeight="1" x14ac:dyDescent="0.25">
      <c r="A67" s="18" t="s">
        <v>52</v>
      </c>
      <c r="B67" s="204">
        <f>NMM!B$53</f>
        <v>2487.1602855490792</v>
      </c>
      <c r="C67" s="204">
        <f>NMM!C$53</f>
        <v>2857.4785924751441</v>
      </c>
      <c r="D67" s="204">
        <f>NMM!D$53</f>
        <v>2107.9050196719768</v>
      </c>
      <c r="E67" s="204">
        <f>NMM!E$53</f>
        <v>2900.6051402452922</v>
      </c>
      <c r="F67" s="204">
        <f>NMM!F$53</f>
        <v>2554.1689321886779</v>
      </c>
      <c r="G67" s="204">
        <f>NMM!G$53</f>
        <v>3132.113681531268</v>
      </c>
      <c r="H67" s="204">
        <f>NMM!H$53</f>
        <v>2084.9238912199198</v>
      </c>
      <c r="I67" s="204">
        <f>NMM!I$53</f>
        <v>2046.554919207216</v>
      </c>
      <c r="J67" s="204">
        <f>NMM!J$53</f>
        <v>2367.0654419242642</v>
      </c>
      <c r="K67" s="204">
        <f>NMM!K$53</f>
        <v>1739.3204554778811</v>
      </c>
      <c r="L67" s="204">
        <f>NMM!L$53</f>
        <v>2057.7858619848739</v>
      </c>
      <c r="M67" s="204">
        <f>NMM!M$53</f>
        <v>2408.7436362996318</v>
      </c>
      <c r="N67" s="204">
        <f>NMM!N$53</f>
        <v>1652.2294909538309</v>
      </c>
      <c r="O67" s="204">
        <f>NMM!O$53</f>
        <v>1514.875374803484</v>
      </c>
      <c r="P67" s="204">
        <f>NMM!P$53</f>
        <v>1466.793439571077</v>
      </c>
      <c r="Q67" s="204">
        <f>NMM!Q$53</f>
        <v>1579.8896368147739</v>
      </c>
      <c r="R67" s="204">
        <f>NMM!R$53</f>
        <v>1825.2816179281019</v>
      </c>
      <c r="S67" s="204">
        <f>NMM!S$53</f>
        <v>1941.550915710503</v>
      </c>
      <c r="T67" s="204">
        <f>NMM!T$53</f>
        <v>2019.542874163044</v>
      </c>
      <c r="U67" s="204">
        <f>NMM!U$53</f>
        <v>1989.102629790475</v>
      </c>
      <c r="V67" s="204">
        <f>NMM!V$53</f>
        <v>1758.0206544491371</v>
      </c>
      <c r="W67" s="204">
        <f>NMM!W$53</f>
        <v>2072.0057239233229</v>
      </c>
      <c r="X67" s="204">
        <f>NMM!X$53</f>
        <v>1782.7267116068001</v>
      </c>
      <c r="Y67" s="204">
        <f>NMM!Y$53</f>
        <v>1639.9385411259459</v>
      </c>
    </row>
    <row r="68" spans="1:25" ht="12" customHeight="1" x14ac:dyDescent="0.25">
      <c r="A68" s="18" t="s">
        <v>60</v>
      </c>
      <c r="B68" s="204">
        <f>NMM!B$54</f>
        <v>919.36094251302268</v>
      </c>
      <c r="C68" s="204">
        <f>NMM!C$54</f>
        <v>997.7277514464912</v>
      </c>
      <c r="D68" s="204">
        <f>NMM!D$54</f>
        <v>971.07806301957805</v>
      </c>
      <c r="E68" s="204">
        <f>NMM!E$54</f>
        <v>983.48408071384313</v>
      </c>
      <c r="F68" s="204">
        <f>NMM!F$54</f>
        <v>957.64207947177363</v>
      </c>
      <c r="G68" s="204">
        <f>NMM!G$54</f>
        <v>925.06779864253895</v>
      </c>
      <c r="H68" s="204">
        <f>NMM!H$54</f>
        <v>908.21732759104077</v>
      </c>
      <c r="I68" s="204">
        <f>NMM!I$54</f>
        <v>902.60801015269408</v>
      </c>
      <c r="J68" s="204">
        <f>NMM!J$54</f>
        <v>880.1461945317044</v>
      </c>
      <c r="K68" s="204">
        <f>NMM!K$54</f>
        <v>763.33067255874255</v>
      </c>
      <c r="L68" s="204">
        <f>NMM!L$54</f>
        <v>818.36223361175053</v>
      </c>
      <c r="M68" s="204">
        <f>NMM!M$54</f>
        <v>811.22521191914279</v>
      </c>
      <c r="N68" s="204">
        <f>NMM!N$54</f>
        <v>908.07135595188277</v>
      </c>
      <c r="O68" s="204">
        <f>NMM!O$54</f>
        <v>843.16176860049006</v>
      </c>
      <c r="P68" s="204">
        <f>NMM!P$54</f>
        <v>823.25028993923456</v>
      </c>
      <c r="Q68" s="204">
        <f>NMM!Q$54</f>
        <v>852.87215346392486</v>
      </c>
      <c r="R68" s="204">
        <f>NMM!R$54</f>
        <v>896.8499496465937</v>
      </c>
      <c r="S68" s="204">
        <f>NMM!S$54</f>
        <v>916.92548474389162</v>
      </c>
      <c r="T68" s="204">
        <f>NMM!T$54</f>
        <v>899.13829103868784</v>
      </c>
      <c r="U68" s="204">
        <f>NMM!U$54</f>
        <v>860.49735061759986</v>
      </c>
      <c r="V68" s="204">
        <f>NMM!V$54</f>
        <v>794.14986576177932</v>
      </c>
      <c r="W68" s="204">
        <f>NMM!W$54</f>
        <v>795.61484295996479</v>
      </c>
      <c r="X68" s="204">
        <f>NMM!X$54</f>
        <v>785.89020959282402</v>
      </c>
      <c r="Y68" s="204">
        <f>NMM!Y$54</f>
        <v>736.31419716761832</v>
      </c>
    </row>
    <row r="69" spans="1:25" ht="12" customHeight="1" x14ac:dyDescent="0.25">
      <c r="A69" s="19" t="s">
        <v>21</v>
      </c>
      <c r="B69" s="205">
        <f>PPA!B$52</f>
        <v>2096.3811693895095</v>
      </c>
      <c r="C69" s="205">
        <f>PPA!C$52</f>
        <v>1916.3187446259669</v>
      </c>
      <c r="D69" s="205">
        <f>PPA!D$52</f>
        <v>2182.8918314703355</v>
      </c>
      <c r="E69" s="205">
        <f>PPA!E$52</f>
        <v>2669.9950988822011</v>
      </c>
      <c r="F69" s="205">
        <f>PPA!F$52</f>
        <v>2294.3191745485806</v>
      </c>
      <c r="G69" s="205">
        <f>PPA!G$52</f>
        <v>2490.7276010318137</v>
      </c>
      <c r="H69" s="205">
        <f>PPA!H$52</f>
        <v>2187.4141874462593</v>
      </c>
      <c r="I69" s="205">
        <f>PPA!I$52</f>
        <v>2405.7613929492691</v>
      </c>
      <c r="J69" s="205">
        <f>PPA!J$52</f>
        <v>2179.2294067067933</v>
      </c>
      <c r="K69" s="205">
        <f>PPA!K$52</f>
        <v>1929.7258813413584</v>
      </c>
      <c r="L69" s="205">
        <f>PPA!L$52</f>
        <v>1431.1874462596741</v>
      </c>
      <c r="M69" s="205">
        <f>PPA!M$52</f>
        <v>1666.74600171969</v>
      </c>
      <c r="N69" s="205">
        <f>PPA!N$52</f>
        <v>1857.6004299226142</v>
      </c>
      <c r="O69" s="205">
        <f>PPA!O$52</f>
        <v>1847.0822012037831</v>
      </c>
      <c r="P69" s="205">
        <f>PPA!P$52</f>
        <v>1812.3468622751902</v>
      </c>
      <c r="Q69" s="205">
        <f>PPA!Q$52</f>
        <v>1741.0841144591059</v>
      </c>
      <c r="R69" s="205">
        <f>PPA!R$52</f>
        <v>1762.9094631876162</v>
      </c>
      <c r="S69" s="205">
        <f>PPA!S$52</f>
        <v>1775.3668541962131</v>
      </c>
      <c r="T69" s="205">
        <f>PPA!T$52</f>
        <v>1732.7451898697277</v>
      </c>
      <c r="U69" s="205">
        <f>PPA!U$52</f>
        <v>1860.2829866312313</v>
      </c>
      <c r="V69" s="205">
        <f>PPA!V$52</f>
        <v>1619.1014547686134</v>
      </c>
      <c r="W69" s="205">
        <f>PPA!W$52</f>
        <v>1740.1831937560241</v>
      </c>
      <c r="X69" s="205">
        <f>PPA!X$52</f>
        <v>1720.8997014569275</v>
      </c>
      <c r="Y69" s="205">
        <f>PPA!Y$52</f>
        <v>1813.7193845738359</v>
      </c>
    </row>
    <row r="70" spans="1:25" ht="12" customHeight="1" x14ac:dyDescent="0.25">
      <c r="A70" s="18" t="s">
        <v>54</v>
      </c>
      <c r="B70" s="204">
        <f>PPA!B$53</f>
        <v>653.23085642561045</v>
      </c>
      <c r="C70" s="204">
        <f>PPA!C$53</f>
        <v>562.01942368251025</v>
      </c>
      <c r="D70" s="204">
        <f>PPA!D$53</f>
        <v>621.16982366834259</v>
      </c>
      <c r="E70" s="204">
        <f>PPA!E$53</f>
        <v>790.13584903305377</v>
      </c>
      <c r="F70" s="204">
        <f>PPA!F$53</f>
        <v>703.1730830171748</v>
      </c>
      <c r="G70" s="204">
        <f>PPA!G$53</f>
        <v>759.65659889674782</v>
      </c>
      <c r="H70" s="204">
        <f>PPA!H$53</f>
        <v>610.07382626239189</v>
      </c>
      <c r="I70" s="204">
        <f>PPA!I$53</f>
        <v>686.56177688656248</v>
      </c>
      <c r="J70" s="204">
        <f>PPA!J$53</f>
        <v>626.58058084259301</v>
      </c>
      <c r="K70" s="204">
        <f>PPA!K$53</f>
        <v>545.28553963514696</v>
      </c>
      <c r="L70" s="204">
        <f>PPA!L$53</f>
        <v>402.20048987051842</v>
      </c>
      <c r="M70" s="204">
        <f>PPA!M$53</f>
        <v>485.52515642850358</v>
      </c>
      <c r="N70" s="204">
        <f>PPA!N$53</f>
        <v>544.06588518561648</v>
      </c>
      <c r="O70" s="204">
        <f>PPA!O$53</f>
        <v>527.97174839888169</v>
      </c>
      <c r="P70" s="204">
        <f>PPA!P$53</f>
        <v>518.8325707482885</v>
      </c>
      <c r="Q70" s="204">
        <f>PPA!Q$53</f>
        <v>449.45479735713468</v>
      </c>
      <c r="R70" s="204">
        <f>PPA!R$53</f>
        <v>460.96402193560891</v>
      </c>
      <c r="S70" s="204">
        <f>PPA!S$53</f>
        <v>472.59682938936271</v>
      </c>
      <c r="T70" s="204">
        <f>PPA!T$53</f>
        <v>469.15754364827689</v>
      </c>
      <c r="U70" s="204">
        <f>PPA!U$53</f>
        <v>441.59899015379142</v>
      </c>
      <c r="V70" s="204">
        <f>PPA!V$53</f>
        <v>447.87097458372301</v>
      </c>
      <c r="W70" s="204">
        <f>PPA!W$53</f>
        <v>470.35927518461438</v>
      </c>
      <c r="X70" s="204">
        <f>PPA!X$53</f>
        <v>344.264680060329</v>
      </c>
      <c r="Y70" s="204">
        <f>PPA!Y$53</f>
        <v>398.9882627383567</v>
      </c>
    </row>
    <row r="71" spans="1:25" ht="12" customHeight="1" x14ac:dyDescent="0.25">
      <c r="A71" s="18" t="s">
        <v>61</v>
      </c>
      <c r="B71" s="204">
        <f>PPA!B$54</f>
        <v>1249.8605157569309</v>
      </c>
      <c r="C71" s="204">
        <f>PPA!C$54</f>
        <v>1177.6115759182851</v>
      </c>
      <c r="D71" s="204">
        <f>PPA!D$54</f>
        <v>1360.4557850413109</v>
      </c>
      <c r="E71" s="204">
        <f>PPA!E$54</f>
        <v>1633.6813034231029</v>
      </c>
      <c r="F71" s="204">
        <f>PPA!F$54</f>
        <v>1379.6060841835549</v>
      </c>
      <c r="G71" s="204">
        <f>PPA!G$54</f>
        <v>1501.4218143199339</v>
      </c>
      <c r="H71" s="204">
        <f>PPA!H$54</f>
        <v>1375.6571697524839</v>
      </c>
      <c r="I71" s="204">
        <f>PPA!I$54</f>
        <v>1497.384452598453</v>
      </c>
      <c r="J71" s="204">
        <f>PPA!J$54</f>
        <v>1351.720284699865</v>
      </c>
      <c r="K71" s="204">
        <f>PPA!K$54</f>
        <v>1206.516436590173</v>
      </c>
      <c r="L71" s="204">
        <f>PPA!L$54</f>
        <v>897.0291162349007</v>
      </c>
      <c r="M71" s="204">
        <f>PPA!M$54</f>
        <v>1027.5441182856</v>
      </c>
      <c r="N71" s="204">
        <f>PPA!N$54</f>
        <v>1142.260725054731</v>
      </c>
      <c r="O71" s="204">
        <f>PPA!O$54</f>
        <v>1148.8064311372921</v>
      </c>
      <c r="P71" s="204">
        <f>PPA!P$54</f>
        <v>1126.4129253283729</v>
      </c>
      <c r="Q71" s="204">
        <f>PPA!Q$54</f>
        <v>1142.0449089621029</v>
      </c>
      <c r="R71" s="204">
        <f>PPA!R$54</f>
        <v>1163.2882328828471</v>
      </c>
      <c r="S71" s="204">
        <f>PPA!S$54</f>
        <v>1170.019475461288</v>
      </c>
      <c r="T71" s="204">
        <f>PPA!T$54</f>
        <v>1122.9527938282149</v>
      </c>
      <c r="U71" s="204">
        <f>PPA!U$54</f>
        <v>1284.2686912323841</v>
      </c>
      <c r="V71" s="204">
        <f>PPA!V$54</f>
        <v>1052.237454485072</v>
      </c>
      <c r="W71" s="204">
        <f>PPA!W$54</f>
        <v>1160.009740678986</v>
      </c>
      <c r="X71" s="204">
        <f>PPA!X$54</f>
        <v>1289.322515425451</v>
      </c>
      <c r="Y71" s="204">
        <f>PPA!Y$54</f>
        <v>1322.709265790342</v>
      </c>
    </row>
    <row r="72" spans="1:25" ht="12" customHeight="1" x14ac:dyDescent="0.25">
      <c r="A72" s="18" t="s">
        <v>62</v>
      </c>
      <c r="B72" s="204">
        <f>PPA!B$55</f>
        <v>193.28979720696799</v>
      </c>
      <c r="C72" s="204">
        <f>PPA!C$55</f>
        <v>176.68774502517161</v>
      </c>
      <c r="D72" s="204">
        <f>PPA!D$55</f>
        <v>201.2662227606821</v>
      </c>
      <c r="E72" s="204">
        <f>PPA!E$55</f>
        <v>246.1779464260444</v>
      </c>
      <c r="F72" s="204">
        <f>PPA!F$55</f>
        <v>211.540007347851</v>
      </c>
      <c r="G72" s="204">
        <f>PPA!G$55</f>
        <v>229.6491878151318</v>
      </c>
      <c r="H72" s="204">
        <f>PPA!H$55</f>
        <v>201.68319143138359</v>
      </c>
      <c r="I72" s="204">
        <f>PPA!I$55</f>
        <v>221.8151634642536</v>
      </c>
      <c r="J72" s="204">
        <f>PPA!J$55</f>
        <v>200.92854116433509</v>
      </c>
      <c r="K72" s="204">
        <f>PPA!K$55</f>
        <v>177.92390511603841</v>
      </c>
      <c r="L72" s="204">
        <f>PPA!L$55</f>
        <v>131.9578401542548</v>
      </c>
      <c r="M72" s="204">
        <f>PPA!M$55</f>
        <v>153.6767270055864</v>
      </c>
      <c r="N72" s="204">
        <f>PPA!N$55</f>
        <v>171.2738196822668</v>
      </c>
      <c r="O72" s="204">
        <f>PPA!O$55</f>
        <v>170.30402166760931</v>
      </c>
      <c r="P72" s="204">
        <f>PPA!P$55</f>
        <v>167.10136619852881</v>
      </c>
      <c r="Q72" s="204">
        <f>PPA!Q$55</f>
        <v>149.58440813986809</v>
      </c>
      <c r="R72" s="204">
        <f>PPA!R$55</f>
        <v>138.6572083691602</v>
      </c>
      <c r="S72" s="204">
        <f>PPA!S$55</f>
        <v>132.75054934556229</v>
      </c>
      <c r="T72" s="204">
        <f>PPA!T$55</f>
        <v>140.63485239323589</v>
      </c>
      <c r="U72" s="204">
        <f>PPA!U$55</f>
        <v>134.41530524505589</v>
      </c>
      <c r="V72" s="204">
        <f>PPA!V$55</f>
        <v>118.9930256998185</v>
      </c>
      <c r="W72" s="204">
        <f>PPA!W$55</f>
        <v>109.8141778924238</v>
      </c>
      <c r="X72" s="204">
        <f>PPA!X$55</f>
        <v>87.312505971147402</v>
      </c>
      <c r="Y72" s="204">
        <f>PPA!Y$55</f>
        <v>92.021856045137099</v>
      </c>
    </row>
    <row r="73" spans="1:25" ht="12" customHeight="1" x14ac:dyDescent="0.25">
      <c r="A73" s="20" t="s">
        <v>63</v>
      </c>
      <c r="B73" s="206">
        <f>FBT!B$12</f>
        <v>2564.6759243336201</v>
      </c>
      <c r="C73" s="206">
        <f>FBT!C$12</f>
        <v>2765.1359415305242</v>
      </c>
      <c r="D73" s="206">
        <f>FBT!D$12</f>
        <v>3114.1441100601892</v>
      </c>
      <c r="E73" s="206">
        <f>FBT!E$12</f>
        <v>3113.5885640584688</v>
      </c>
      <c r="F73" s="206">
        <f>FBT!F$12</f>
        <v>3078.610662080825</v>
      </c>
      <c r="G73" s="206">
        <f>FBT!G$12</f>
        <v>2884.7186586414441</v>
      </c>
      <c r="H73" s="206">
        <f>FBT!H$12</f>
        <v>2223.0658641444538</v>
      </c>
      <c r="I73" s="206">
        <f>FBT!I$12</f>
        <v>2277.946431642305</v>
      </c>
      <c r="J73" s="206">
        <f>FBT!J$12</f>
        <v>2201.7753224419598</v>
      </c>
      <c r="K73" s="206">
        <f>FBT!K$12</f>
        <v>2141.974806534824</v>
      </c>
      <c r="L73" s="206">
        <f>FBT!L$12</f>
        <v>2210.9271711092001</v>
      </c>
      <c r="M73" s="206">
        <f>FBT!M$12</f>
        <v>1826.2059329320721</v>
      </c>
      <c r="N73" s="206">
        <f>FBT!N$12</f>
        <v>2070.7856405846951</v>
      </c>
      <c r="O73" s="206">
        <f>FBT!O$12</f>
        <v>2184.840412725709</v>
      </c>
      <c r="P73" s="206">
        <f>FBT!P$12</f>
        <v>2294.7219056525169</v>
      </c>
      <c r="Q73" s="206">
        <f>FBT!Q$12</f>
        <v>2284.2421584830249</v>
      </c>
      <c r="R73" s="206">
        <f>FBT!R$12</f>
        <v>2654.7220640815872</v>
      </c>
      <c r="S73" s="206">
        <f>FBT!S$12</f>
        <v>2676.478285378188</v>
      </c>
      <c r="T73" s="206">
        <f>FBT!T$12</f>
        <v>2597.3550558600532</v>
      </c>
      <c r="U73" s="206">
        <f>FBT!U$12</f>
        <v>2667.6073430193819</v>
      </c>
      <c r="V73" s="206">
        <f>FBT!V$12</f>
        <v>2533.305400390514</v>
      </c>
      <c r="W73" s="206">
        <f>FBT!W$12</f>
        <v>2741.1244404890199</v>
      </c>
      <c r="X73" s="206">
        <f>FBT!X$12</f>
        <v>2683.1964929013661</v>
      </c>
      <c r="Y73" s="206">
        <f>FBT!Y$12</f>
        <v>2694.1501280074558</v>
      </c>
    </row>
    <row r="74" spans="1:25" ht="12" customHeight="1" x14ac:dyDescent="0.25">
      <c r="A74" s="14" t="s">
        <v>64</v>
      </c>
      <c r="B74" s="204">
        <f>TRE!B$12</f>
        <v>928.85460017196897</v>
      </c>
      <c r="C74" s="204">
        <f>TRE!C$12</f>
        <v>947.37824591573508</v>
      </c>
      <c r="D74" s="204">
        <f>TRE!D$12</f>
        <v>894.34264832330177</v>
      </c>
      <c r="E74" s="204">
        <f>TRE!E$12</f>
        <v>1043.770765262253</v>
      </c>
      <c r="F74" s="204">
        <f>TRE!F$12</f>
        <v>1029.344969905417</v>
      </c>
      <c r="G74" s="204">
        <f>TRE!G$12</f>
        <v>835.8611349957007</v>
      </c>
      <c r="H74" s="204">
        <f>TRE!H$12</f>
        <v>660.87910576096306</v>
      </c>
      <c r="I74" s="204">
        <f>TRE!I$12</f>
        <v>762.17016337059329</v>
      </c>
      <c r="J74" s="204">
        <f>TRE!J$12</f>
        <v>733.93456577815982</v>
      </c>
      <c r="K74" s="204">
        <f>TRE!K$12</f>
        <v>559.11272570937228</v>
      </c>
      <c r="L74" s="204">
        <f>TRE!L$12</f>
        <v>467.54221840068777</v>
      </c>
      <c r="M74" s="204">
        <f>TRE!M$12</f>
        <v>520.1984522785898</v>
      </c>
      <c r="N74" s="204">
        <f>TRE!N$12</f>
        <v>446.62579535683568</v>
      </c>
      <c r="O74" s="204">
        <f>TRE!O$12</f>
        <v>420.10653482373158</v>
      </c>
      <c r="P74" s="204">
        <f>TRE!P$12</f>
        <v>464.79618599137939</v>
      </c>
      <c r="Q74" s="204">
        <f>TRE!Q$12</f>
        <v>464.28633263551399</v>
      </c>
      <c r="R74" s="204">
        <f>TRE!R$12</f>
        <v>591.06137760490367</v>
      </c>
      <c r="S74" s="204">
        <f>TRE!S$12</f>
        <v>605.16243338232596</v>
      </c>
      <c r="T74" s="204">
        <f>TRE!T$12</f>
        <v>602.9937127463628</v>
      </c>
      <c r="U74" s="204">
        <f>TRE!U$12</f>
        <v>647.77116739880739</v>
      </c>
      <c r="V74" s="204">
        <f>TRE!V$12</f>
        <v>539.80463474925659</v>
      </c>
      <c r="W74" s="204">
        <f>TRE!W$12</f>
        <v>573.1574835836625</v>
      </c>
      <c r="X74" s="204">
        <f>TRE!X$12</f>
        <v>556.10076041666991</v>
      </c>
      <c r="Y74" s="204">
        <f>TRE!Y$12</f>
        <v>567.46404033886279</v>
      </c>
    </row>
    <row r="75" spans="1:25" ht="12" customHeight="1" x14ac:dyDescent="0.25">
      <c r="A75" s="14" t="s">
        <v>65</v>
      </c>
      <c r="B75" s="204">
        <f>MAE!B$12</f>
        <v>1039.445657781599</v>
      </c>
      <c r="C75" s="204">
        <f>MAE!C$12</f>
        <v>1379.839638865004</v>
      </c>
      <c r="D75" s="204">
        <f>MAE!D$12</f>
        <v>1225.1524505588991</v>
      </c>
      <c r="E75" s="204">
        <f>MAE!E$12</f>
        <v>1407.259759243336</v>
      </c>
      <c r="F75" s="204">
        <f>MAE!F$12</f>
        <v>1417.031212381771</v>
      </c>
      <c r="G75" s="204">
        <f>MAE!G$12</f>
        <v>1386.1122098022361</v>
      </c>
      <c r="H75" s="204">
        <f>MAE!H$12</f>
        <v>1184.3569217540839</v>
      </c>
      <c r="I75" s="204">
        <f>MAE!I$12</f>
        <v>1236.9398108340499</v>
      </c>
      <c r="J75" s="204">
        <f>MAE!J$12</f>
        <v>1202.69690455718</v>
      </c>
      <c r="K75" s="204">
        <f>MAE!K$12</f>
        <v>1157.9177987962171</v>
      </c>
      <c r="L75" s="204">
        <f>MAE!L$12</f>
        <v>1097.8238177128119</v>
      </c>
      <c r="M75" s="204">
        <f>MAE!M$12</f>
        <v>1084.8617368873599</v>
      </c>
      <c r="N75" s="204">
        <f>MAE!N$12</f>
        <v>717.12390369733453</v>
      </c>
      <c r="O75" s="204">
        <f>MAE!O$12</f>
        <v>1005.843250214961</v>
      </c>
      <c r="P75" s="204">
        <f>MAE!P$12</f>
        <v>835.65385618637322</v>
      </c>
      <c r="Q75" s="204">
        <f>MAE!Q$12</f>
        <v>952.49625071748278</v>
      </c>
      <c r="R75" s="204">
        <f>MAE!R$12</f>
        <v>954.97465795550761</v>
      </c>
      <c r="S75" s="204">
        <f>MAE!S$12</f>
        <v>955.35197576997416</v>
      </c>
      <c r="T75" s="204">
        <f>MAE!T$12</f>
        <v>977.29190498397725</v>
      </c>
      <c r="U75" s="204">
        <f>MAE!U$12</f>
        <v>1004.906911470845</v>
      </c>
      <c r="V75" s="204">
        <f>MAE!V$12</f>
        <v>907.25505528401027</v>
      </c>
      <c r="W75" s="204">
        <f>MAE!W$12</f>
        <v>914.13041616730936</v>
      </c>
      <c r="X75" s="204">
        <f>MAE!X$12</f>
        <v>856.76982331973602</v>
      </c>
      <c r="Y75" s="204">
        <f>MAE!Y$12</f>
        <v>761.69495561651274</v>
      </c>
    </row>
    <row r="76" spans="1:25" ht="12" customHeight="1" x14ac:dyDescent="0.25">
      <c r="A76" s="14" t="s">
        <v>66</v>
      </c>
      <c r="B76" s="204">
        <f>TEL!B$12</f>
        <v>1208.0892519346521</v>
      </c>
      <c r="C76" s="204">
        <f>TEL!C$12</f>
        <v>1004.812983662941</v>
      </c>
      <c r="D76" s="204">
        <f>TEL!D$12</f>
        <v>1035.7865004299231</v>
      </c>
      <c r="E76" s="204">
        <f>TEL!E$12</f>
        <v>1005.3052450558901</v>
      </c>
      <c r="F76" s="204">
        <f>TEL!F$12</f>
        <v>1002.004471195185</v>
      </c>
      <c r="G76" s="204">
        <f>TEL!G$12</f>
        <v>984.31195184866704</v>
      </c>
      <c r="H76" s="204">
        <f>TEL!H$12</f>
        <v>633.85047291487524</v>
      </c>
      <c r="I76" s="204">
        <f>TEL!I$12</f>
        <v>547.40808254514172</v>
      </c>
      <c r="J76" s="204">
        <f>TEL!J$12</f>
        <v>489.64282029234732</v>
      </c>
      <c r="K76" s="204">
        <f>TEL!K$12</f>
        <v>514.94453998280324</v>
      </c>
      <c r="L76" s="204">
        <f>TEL!L$12</f>
        <v>435.67721410146169</v>
      </c>
      <c r="M76" s="204">
        <f>TEL!M$12</f>
        <v>420.6351676698194</v>
      </c>
      <c r="N76" s="204">
        <f>TEL!N$12</f>
        <v>393.55391229578669</v>
      </c>
      <c r="O76" s="204">
        <f>TEL!O$12</f>
        <v>339.41040412725698</v>
      </c>
      <c r="P76" s="204">
        <f>TEL!P$12</f>
        <v>324.86057058689022</v>
      </c>
      <c r="Q76" s="204">
        <f>TEL!Q$12</f>
        <v>320.30236182560469</v>
      </c>
      <c r="R76" s="204">
        <f>TEL!R$12</f>
        <v>374.52559814864799</v>
      </c>
      <c r="S76" s="204">
        <f>TEL!S$12</f>
        <v>312.81716043010817</v>
      </c>
      <c r="T76" s="204">
        <f>TEL!T$12</f>
        <v>342.25926615566271</v>
      </c>
      <c r="U76" s="204">
        <f>TEL!U$12</f>
        <v>372.97792336444229</v>
      </c>
      <c r="V76" s="204">
        <f>TEL!V$12</f>
        <v>346.79656053939237</v>
      </c>
      <c r="W76" s="204">
        <f>TEL!W$12</f>
        <v>293.44955264697649</v>
      </c>
      <c r="X76" s="204">
        <f>TEL!X$12</f>
        <v>260.18771526358643</v>
      </c>
      <c r="Y76" s="204">
        <f>TEL!Y$12</f>
        <v>267.28837974307731</v>
      </c>
    </row>
    <row r="77" spans="1:25" ht="12" customHeight="1" x14ac:dyDescent="0.25">
      <c r="A77" s="14" t="s">
        <v>67</v>
      </c>
      <c r="B77" s="204">
        <f>WWP!B$12</f>
        <v>599.93258813413581</v>
      </c>
      <c r="C77" s="204">
        <f>WWP!C$12</f>
        <v>626.17695614789329</v>
      </c>
      <c r="D77" s="204">
        <f>WWP!D$12</f>
        <v>663.40335339638864</v>
      </c>
      <c r="E77" s="204">
        <f>WWP!E$12</f>
        <v>700.11375752364563</v>
      </c>
      <c r="F77" s="204">
        <f>WWP!F$12</f>
        <v>864.64402407566638</v>
      </c>
      <c r="G77" s="204">
        <f>WWP!G$12</f>
        <v>789.28899398108342</v>
      </c>
      <c r="H77" s="204">
        <f>WWP!H$12</f>
        <v>664.9138435081685</v>
      </c>
      <c r="I77" s="204">
        <f>WWP!I$12</f>
        <v>731.71857265692165</v>
      </c>
      <c r="J77" s="204">
        <f>WWP!J$12</f>
        <v>692.48710232158214</v>
      </c>
      <c r="K77" s="204">
        <f>WWP!K$12</f>
        <v>521.61367153912283</v>
      </c>
      <c r="L77" s="204">
        <f>WWP!L$12</f>
        <v>507.21874462596719</v>
      </c>
      <c r="M77" s="204">
        <f>WWP!M$12</f>
        <v>549.01513327601026</v>
      </c>
      <c r="N77" s="204">
        <f>WWP!N$12</f>
        <v>493.40507308684442</v>
      </c>
      <c r="O77" s="204">
        <f>WWP!O$12</f>
        <v>504.39879621668092</v>
      </c>
      <c r="P77" s="204">
        <f>WWP!P$12</f>
        <v>469.44755524870158</v>
      </c>
      <c r="Q77" s="204">
        <f>WWP!Q$12</f>
        <v>498.70653703402991</v>
      </c>
      <c r="R77" s="204">
        <f>WWP!R$12</f>
        <v>648.21794667543361</v>
      </c>
      <c r="S77" s="204">
        <f>WWP!S$12</f>
        <v>651.73618110266159</v>
      </c>
      <c r="T77" s="204">
        <f>WWP!T$12</f>
        <v>642.94833652939826</v>
      </c>
      <c r="U77" s="204">
        <f>WWP!U$12</f>
        <v>648.33108177372151</v>
      </c>
      <c r="V77" s="204">
        <f>WWP!V$12</f>
        <v>626.30102205792718</v>
      </c>
      <c r="W77" s="204">
        <f>WWP!W$12</f>
        <v>649.72996522447875</v>
      </c>
      <c r="X77" s="204">
        <f>WWP!X$12</f>
        <v>651.74393825455172</v>
      </c>
      <c r="Y77" s="204">
        <f>WWP!Y$12</f>
        <v>764.16356038092283</v>
      </c>
    </row>
    <row r="78" spans="1:25" ht="12" customHeight="1" x14ac:dyDescent="0.25">
      <c r="A78" s="21" t="s">
        <v>68</v>
      </c>
      <c r="B78" s="207">
        <f>OIS!B$12</f>
        <v>1692.551246775575</v>
      </c>
      <c r="C78" s="207">
        <f>OIS!C$12</f>
        <v>1893.2580395528789</v>
      </c>
      <c r="D78" s="207">
        <f>OIS!D$12</f>
        <v>2146.9123817712812</v>
      </c>
      <c r="E78" s="207">
        <f>OIS!E$12</f>
        <v>2015.0971625107511</v>
      </c>
      <c r="F78" s="207">
        <f>OIS!F$12</f>
        <v>2687.9997420464279</v>
      </c>
      <c r="G78" s="207">
        <f>OIS!G$12</f>
        <v>3758.674634565778</v>
      </c>
      <c r="H78" s="207">
        <f>OIS!H$12</f>
        <v>1914.4338779019811</v>
      </c>
      <c r="I78" s="207">
        <f>OIS!I$12</f>
        <v>3375.933104041274</v>
      </c>
      <c r="J78" s="207">
        <f>OIS!J$12</f>
        <v>3032.2208942390339</v>
      </c>
      <c r="K78" s="207">
        <f>OIS!K$12</f>
        <v>3058.3637145313769</v>
      </c>
      <c r="L78" s="207">
        <f>OIS!L$12</f>
        <v>3347.4696474634561</v>
      </c>
      <c r="M78" s="207">
        <f>OIS!M$12</f>
        <v>2290.201977644027</v>
      </c>
      <c r="N78" s="207">
        <f>OIS!N$12</f>
        <v>2846.9539982803112</v>
      </c>
      <c r="O78" s="207">
        <f>OIS!O$12</f>
        <v>2911.5740326741138</v>
      </c>
      <c r="P78" s="207">
        <f>OIS!P$12</f>
        <v>2848.251410400223</v>
      </c>
      <c r="Q78" s="207">
        <f>OIS!Q$12</f>
        <v>2211.7876047019981</v>
      </c>
      <c r="R78" s="207">
        <f>OIS!R$12</f>
        <v>2197.9704455440742</v>
      </c>
      <c r="S78" s="207">
        <f>OIS!S$12</f>
        <v>2350.839832458239</v>
      </c>
      <c r="T78" s="207">
        <f>OIS!T$12</f>
        <v>2425.9009615615801</v>
      </c>
      <c r="U78" s="207">
        <f>OIS!U$12</f>
        <v>2371.3865251570592</v>
      </c>
      <c r="V78" s="207">
        <f>OIS!V$12</f>
        <v>2093.5764051327919</v>
      </c>
      <c r="W78" s="207">
        <f>OIS!W$12</f>
        <v>2339.2521255388542</v>
      </c>
      <c r="X78" s="207">
        <f>OIS!X$12</f>
        <v>2109.1204373311789</v>
      </c>
      <c r="Y78" s="207">
        <f>OIS!Y$12</f>
        <v>2023.950917236426</v>
      </c>
    </row>
    <row r="80" spans="1:25" ht="12" customHeight="1" x14ac:dyDescent="0.25">
      <c r="A80" s="30" t="s">
        <v>81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 spans="1:25" ht="12" customHeight="1" x14ac:dyDescent="0.25">
      <c r="A81" s="31" t="s">
        <v>70</v>
      </c>
      <c r="B81" s="210">
        <v>9167.0281169389509</v>
      </c>
      <c r="C81" s="210">
        <v>9399.8839208942372</v>
      </c>
      <c r="D81" s="210">
        <v>9240.1869303525364</v>
      </c>
      <c r="E81" s="210">
        <v>9068.5018916595</v>
      </c>
      <c r="F81" s="210">
        <v>8404.9762682717082</v>
      </c>
      <c r="G81" s="210">
        <v>8055.9672398968187</v>
      </c>
      <c r="H81" s="210">
        <v>7696.7073946689579</v>
      </c>
      <c r="I81" s="210">
        <v>7655.1741186586396</v>
      </c>
      <c r="J81" s="210">
        <v>7502.3642304385212</v>
      </c>
      <c r="K81" s="210">
        <v>7004.0416165090292</v>
      </c>
      <c r="L81" s="210">
        <v>6870.293465176268</v>
      </c>
      <c r="M81" s="210">
        <v>6626.3495270851236</v>
      </c>
      <c r="N81" s="210">
        <v>5821.0987102321569</v>
      </c>
      <c r="O81" s="210">
        <v>4883.1185726569202</v>
      </c>
      <c r="P81" s="210">
        <v>3956.9020636285472</v>
      </c>
      <c r="Q81" s="210">
        <v>4158.6642304385205</v>
      </c>
      <c r="R81" s="210">
        <v>4771.0484092863289</v>
      </c>
      <c r="S81" s="210">
        <v>4713.8147893379182</v>
      </c>
      <c r="T81" s="210">
        <v>5013.8246775580392</v>
      </c>
      <c r="U81" s="210">
        <v>5140.2315563198626</v>
      </c>
      <c r="V81" s="210">
        <v>5611.5276010318139</v>
      </c>
      <c r="W81" s="210">
        <v>5392.9521926053312</v>
      </c>
      <c r="X81" s="210">
        <v>4623.6803955288033</v>
      </c>
      <c r="Y81" s="210">
        <v>4738.8964746345655</v>
      </c>
    </row>
    <row r="82" spans="1:25" ht="12" customHeight="1" x14ac:dyDescent="0.25">
      <c r="A82" s="24" t="s">
        <v>28</v>
      </c>
      <c r="B82" s="213">
        <v>0</v>
      </c>
      <c r="C82" s="213">
        <v>0</v>
      </c>
      <c r="D82" s="213">
        <v>0</v>
      </c>
      <c r="E82" s="213">
        <v>0</v>
      </c>
      <c r="F82" s="213">
        <v>0</v>
      </c>
      <c r="G82" s="213">
        <v>0</v>
      </c>
      <c r="H82" s="213">
        <v>59.520378331900247</v>
      </c>
      <c r="I82" s="213">
        <v>59.520378331900247</v>
      </c>
      <c r="J82" s="213">
        <v>60.189165950128967</v>
      </c>
      <c r="K82" s="213">
        <v>0</v>
      </c>
      <c r="L82" s="213">
        <v>0</v>
      </c>
      <c r="M82" s="213">
        <v>0</v>
      </c>
      <c r="N82" s="213">
        <v>0</v>
      </c>
      <c r="O82" s="213">
        <v>0</v>
      </c>
      <c r="P82" s="213">
        <v>0</v>
      </c>
      <c r="Q82" s="213">
        <v>0</v>
      </c>
      <c r="R82" s="213">
        <v>40.126139294926908</v>
      </c>
      <c r="S82" s="213">
        <v>38.788564058469483</v>
      </c>
      <c r="T82" s="213">
        <v>49.278847807394669</v>
      </c>
      <c r="U82" s="213">
        <v>35.199226139294929</v>
      </c>
      <c r="V82" s="213">
        <v>18.479621668099739</v>
      </c>
      <c r="W82" s="213">
        <v>32.559243336199479</v>
      </c>
      <c r="X82" s="213">
        <v>37.022527944969902</v>
      </c>
      <c r="Y82" s="213">
        <v>36.636199484092863</v>
      </c>
    </row>
    <row r="83" spans="1:25" ht="12" customHeight="1" x14ac:dyDescent="0.25">
      <c r="A83" s="14" t="s">
        <v>29</v>
      </c>
      <c r="B83" s="204">
        <v>8692.6124677558037</v>
      </c>
      <c r="C83" s="204">
        <v>8928.8000859845215</v>
      </c>
      <c r="D83" s="204">
        <v>8795.1347377472048</v>
      </c>
      <c r="E83" s="204">
        <v>8597.4395528804798</v>
      </c>
      <c r="F83" s="204">
        <v>7964.8036113499547</v>
      </c>
      <c r="G83" s="204">
        <v>7576.1775580395533</v>
      </c>
      <c r="H83" s="204">
        <v>7196.2834909716239</v>
      </c>
      <c r="I83" s="204">
        <v>7119.1099742046417</v>
      </c>
      <c r="J83" s="204">
        <v>7050.083490971625</v>
      </c>
      <c r="K83" s="204">
        <v>6625.2603611349969</v>
      </c>
      <c r="L83" s="204">
        <v>6400.0668959587274</v>
      </c>
      <c r="M83" s="204">
        <v>6141.3538263112632</v>
      </c>
      <c r="N83" s="204">
        <v>5466.4946689595863</v>
      </c>
      <c r="O83" s="204">
        <v>4412.6086844368001</v>
      </c>
      <c r="P83" s="204">
        <v>3471.899742046432</v>
      </c>
      <c r="Q83" s="204">
        <v>3722.2676698194323</v>
      </c>
      <c r="R83" s="204">
        <v>4285.8626827171111</v>
      </c>
      <c r="S83" s="204">
        <v>4237.9190885640583</v>
      </c>
      <c r="T83" s="204">
        <v>4500.8312983662936</v>
      </c>
      <c r="U83" s="204">
        <v>4638.8242476354253</v>
      </c>
      <c r="V83" s="204">
        <v>5148.3160791057608</v>
      </c>
      <c r="W83" s="204">
        <v>4761.8761822871884</v>
      </c>
      <c r="X83" s="204">
        <v>4158.8203783318995</v>
      </c>
      <c r="Y83" s="204">
        <v>4248.6489251934654</v>
      </c>
    </row>
    <row r="84" spans="1:25" ht="12" customHeight="1" x14ac:dyDescent="0.25">
      <c r="A84" s="18" t="s">
        <v>30</v>
      </c>
      <c r="B84" s="204">
        <v>0</v>
      </c>
      <c r="C84" s="204">
        <v>0</v>
      </c>
      <c r="D84" s="204">
        <v>0</v>
      </c>
      <c r="E84" s="204">
        <v>0</v>
      </c>
      <c r="F84" s="204">
        <v>0</v>
      </c>
      <c r="G84" s="204">
        <v>0</v>
      </c>
      <c r="H84" s="204">
        <v>0</v>
      </c>
      <c r="I84" s="204">
        <v>0</v>
      </c>
      <c r="J84" s="204">
        <v>0</v>
      </c>
      <c r="K84" s="204">
        <v>0</v>
      </c>
      <c r="L84" s="204">
        <v>0</v>
      </c>
      <c r="M84" s="204">
        <v>0</v>
      </c>
      <c r="N84" s="204">
        <v>0</v>
      </c>
      <c r="O84" s="204">
        <v>0</v>
      </c>
      <c r="P84" s="204">
        <v>0</v>
      </c>
      <c r="Q84" s="204">
        <v>0</v>
      </c>
      <c r="R84" s="204">
        <v>0</v>
      </c>
      <c r="S84" s="204">
        <v>0</v>
      </c>
      <c r="T84" s="204">
        <v>0</v>
      </c>
      <c r="U84" s="204">
        <v>0</v>
      </c>
      <c r="V84" s="204">
        <v>0</v>
      </c>
      <c r="W84" s="204">
        <v>0</v>
      </c>
      <c r="X84" s="204">
        <v>0</v>
      </c>
      <c r="Y84" s="204">
        <v>0</v>
      </c>
    </row>
    <row r="85" spans="1:25" ht="12" customHeight="1" x14ac:dyDescent="0.25">
      <c r="A85" s="18" t="s">
        <v>31</v>
      </c>
      <c r="B85" s="204">
        <v>0</v>
      </c>
      <c r="C85" s="204">
        <v>0</v>
      </c>
      <c r="D85" s="204">
        <v>0</v>
      </c>
      <c r="E85" s="204">
        <v>0</v>
      </c>
      <c r="F85" s="204">
        <v>0</v>
      </c>
      <c r="G85" s="204">
        <v>0</v>
      </c>
      <c r="H85" s="204">
        <v>0</v>
      </c>
      <c r="I85" s="204">
        <v>0</v>
      </c>
      <c r="J85" s="204">
        <v>0</v>
      </c>
      <c r="K85" s="204">
        <v>0</v>
      </c>
      <c r="L85" s="204">
        <v>0</v>
      </c>
      <c r="M85" s="204">
        <v>0</v>
      </c>
      <c r="N85" s="204">
        <v>0</v>
      </c>
      <c r="O85" s="204">
        <v>256.45124677558039</v>
      </c>
      <c r="P85" s="204">
        <v>423.65288048151331</v>
      </c>
      <c r="Q85" s="204">
        <v>619.0981083404987</v>
      </c>
      <c r="R85" s="204">
        <v>1198.6552880481511</v>
      </c>
      <c r="S85" s="204">
        <v>1063.086328460877</v>
      </c>
      <c r="T85" s="204">
        <v>1406.527687016337</v>
      </c>
      <c r="U85" s="204">
        <v>1357.94875322442</v>
      </c>
      <c r="V85" s="204">
        <v>1147.816938950989</v>
      </c>
      <c r="W85" s="204">
        <v>768.35726569217547</v>
      </c>
      <c r="X85" s="204">
        <v>747.83886500429912</v>
      </c>
      <c r="Y85" s="204">
        <v>943.23774720550296</v>
      </c>
    </row>
    <row r="86" spans="1:25" ht="12" customHeight="1" x14ac:dyDescent="0.25">
      <c r="A86" s="18" t="s">
        <v>82</v>
      </c>
      <c r="B86" s="204">
        <v>0</v>
      </c>
      <c r="C86" s="204">
        <v>0</v>
      </c>
      <c r="D86" s="204">
        <v>0</v>
      </c>
      <c r="E86" s="204">
        <v>0</v>
      </c>
      <c r="F86" s="204">
        <v>0</v>
      </c>
      <c r="G86" s="204">
        <v>0</v>
      </c>
      <c r="H86" s="204">
        <v>0</v>
      </c>
      <c r="I86" s="204">
        <v>0</v>
      </c>
      <c r="J86" s="204">
        <v>0</v>
      </c>
      <c r="K86" s="204">
        <v>0</v>
      </c>
      <c r="L86" s="204">
        <v>0</v>
      </c>
      <c r="M86" s="204">
        <v>0</v>
      </c>
      <c r="N86" s="204">
        <v>0</v>
      </c>
      <c r="O86" s="204">
        <v>0</v>
      </c>
      <c r="P86" s="204">
        <v>0</v>
      </c>
      <c r="Q86" s="204">
        <v>0</v>
      </c>
      <c r="R86" s="204">
        <v>0</v>
      </c>
      <c r="S86" s="204">
        <v>0</v>
      </c>
      <c r="T86" s="204">
        <v>0</v>
      </c>
      <c r="U86" s="204">
        <v>0</v>
      </c>
      <c r="V86" s="204">
        <v>0</v>
      </c>
      <c r="W86" s="204">
        <v>0</v>
      </c>
      <c r="X86" s="204">
        <v>0</v>
      </c>
      <c r="Y86" s="204">
        <v>0</v>
      </c>
    </row>
    <row r="87" spans="1:25" ht="12" customHeight="1" x14ac:dyDescent="0.25">
      <c r="A87" s="18" t="s">
        <v>32</v>
      </c>
      <c r="B87" s="204">
        <v>0</v>
      </c>
      <c r="C87" s="204">
        <v>0</v>
      </c>
      <c r="D87" s="204">
        <v>0</v>
      </c>
      <c r="E87" s="204">
        <v>0</v>
      </c>
      <c r="F87" s="204">
        <v>0</v>
      </c>
      <c r="G87" s="204">
        <v>0</v>
      </c>
      <c r="H87" s="204">
        <v>0</v>
      </c>
      <c r="I87" s="204">
        <v>0</v>
      </c>
      <c r="J87" s="204">
        <v>0</v>
      </c>
      <c r="K87" s="204">
        <v>0</v>
      </c>
      <c r="L87" s="204">
        <v>0</v>
      </c>
      <c r="M87" s="204">
        <v>0</v>
      </c>
      <c r="N87" s="204">
        <v>0</v>
      </c>
      <c r="O87" s="204">
        <v>0</v>
      </c>
      <c r="P87" s="204">
        <v>0</v>
      </c>
      <c r="Q87" s="204">
        <v>0</v>
      </c>
      <c r="R87" s="204">
        <v>0</v>
      </c>
      <c r="S87" s="204">
        <v>0</v>
      </c>
      <c r="T87" s="204">
        <v>0</v>
      </c>
      <c r="U87" s="204">
        <v>0</v>
      </c>
      <c r="V87" s="204">
        <v>0</v>
      </c>
      <c r="W87" s="204">
        <v>0</v>
      </c>
      <c r="X87" s="204">
        <v>0</v>
      </c>
      <c r="Y87" s="204">
        <v>0</v>
      </c>
    </row>
    <row r="88" spans="1:25" ht="12" customHeight="1" x14ac:dyDescent="0.25">
      <c r="A88" s="18" t="s">
        <v>33</v>
      </c>
      <c r="B88" s="204">
        <f t="shared" ref="B88:Y88" si="5">IF(ABS(B83-B84-B85-B86-B87-B89)&lt;0.0000001,0,B83-B84-B85-B86-B87-B89)</f>
        <v>3706.7163370593289</v>
      </c>
      <c r="C88" s="204">
        <f t="shared" si="5"/>
        <v>3728.2053310404117</v>
      </c>
      <c r="D88" s="204">
        <f t="shared" si="5"/>
        <v>3753.9696474634566</v>
      </c>
      <c r="E88" s="204">
        <f t="shared" si="5"/>
        <v>4646.77317282889</v>
      </c>
      <c r="F88" s="204">
        <f t="shared" si="5"/>
        <v>5434.1238177128098</v>
      </c>
      <c r="G88" s="204">
        <f t="shared" si="5"/>
        <v>5061.4407566638019</v>
      </c>
      <c r="H88" s="204">
        <f t="shared" si="5"/>
        <v>4990.8401547721405</v>
      </c>
      <c r="I88" s="204">
        <f t="shared" si="5"/>
        <v>4714.9110920034382</v>
      </c>
      <c r="J88" s="204">
        <f t="shared" si="5"/>
        <v>5187.9453138435083</v>
      </c>
      <c r="K88" s="204">
        <f t="shared" si="5"/>
        <v>4500.5947549441107</v>
      </c>
      <c r="L88" s="204">
        <f t="shared" si="5"/>
        <v>4127.663112639726</v>
      </c>
      <c r="M88" s="204">
        <f t="shared" si="5"/>
        <v>3992.2423043852104</v>
      </c>
      <c r="N88" s="204">
        <f t="shared" si="5"/>
        <v>3964.6674978503861</v>
      </c>
      <c r="O88" s="204">
        <f t="shared" si="5"/>
        <v>2562.923903697334</v>
      </c>
      <c r="P88" s="204">
        <f t="shared" si="5"/>
        <v>1486.8993121238177</v>
      </c>
      <c r="Q88" s="204">
        <f t="shared" si="5"/>
        <v>1554.5763542562338</v>
      </c>
      <c r="R88" s="204">
        <f t="shared" si="5"/>
        <v>1780.9472055030099</v>
      </c>
      <c r="S88" s="204">
        <f t="shared" si="5"/>
        <v>1663.4398108340506</v>
      </c>
      <c r="T88" s="204">
        <f t="shared" si="5"/>
        <v>2119.6570937231295</v>
      </c>
      <c r="U88" s="204">
        <f t="shared" si="5"/>
        <v>2160.6165950128971</v>
      </c>
      <c r="V88" s="204">
        <f t="shared" si="5"/>
        <v>2624.089939810834</v>
      </c>
      <c r="W88" s="204">
        <f t="shared" si="5"/>
        <v>2328.0021496130698</v>
      </c>
      <c r="X88" s="204">
        <f t="shared" si="5"/>
        <v>1644.3129836629407</v>
      </c>
      <c r="Y88" s="204">
        <f t="shared" si="5"/>
        <v>1886.0707652622532</v>
      </c>
    </row>
    <row r="89" spans="1:25" ht="12" customHeight="1" x14ac:dyDescent="0.25">
      <c r="A89" s="18" t="s">
        <v>83</v>
      </c>
      <c r="B89" s="204">
        <v>4985.8961306964748</v>
      </c>
      <c r="C89" s="204">
        <v>5200.5947549441098</v>
      </c>
      <c r="D89" s="204">
        <v>5041.1650902837482</v>
      </c>
      <c r="E89" s="204">
        <v>3950.6663800515898</v>
      </c>
      <c r="F89" s="204">
        <v>2530.6797936371449</v>
      </c>
      <c r="G89" s="204">
        <v>2514.7368013757518</v>
      </c>
      <c r="H89" s="204">
        <v>2205.4433361994838</v>
      </c>
      <c r="I89" s="204">
        <v>2404.198882201204</v>
      </c>
      <c r="J89" s="204">
        <v>1862.1381771281169</v>
      </c>
      <c r="K89" s="204">
        <v>2124.6656061908861</v>
      </c>
      <c r="L89" s="204">
        <v>2272.4037833190018</v>
      </c>
      <c r="M89" s="204">
        <v>2149.1115219260528</v>
      </c>
      <c r="N89" s="204">
        <v>1501.8271711092</v>
      </c>
      <c r="O89" s="204">
        <v>1593.233533963886</v>
      </c>
      <c r="P89" s="204">
        <v>1561.3475494411009</v>
      </c>
      <c r="Q89" s="204">
        <v>1548.5932072226999</v>
      </c>
      <c r="R89" s="204">
        <v>1306.2601891659499</v>
      </c>
      <c r="S89" s="204">
        <v>1511.3929492691309</v>
      </c>
      <c r="T89" s="204">
        <v>974.64651762682706</v>
      </c>
      <c r="U89" s="204">
        <v>1120.258899398108</v>
      </c>
      <c r="V89" s="204">
        <v>1376.409200343938</v>
      </c>
      <c r="W89" s="204">
        <v>1665.516766981943</v>
      </c>
      <c r="X89" s="204">
        <v>1766.6685296646599</v>
      </c>
      <c r="Y89" s="204">
        <v>1419.340412725709</v>
      </c>
    </row>
    <row r="90" spans="1:25" ht="12" customHeight="1" x14ac:dyDescent="0.25">
      <c r="A90" s="14" t="s">
        <v>34</v>
      </c>
      <c r="B90" s="204">
        <v>474.41564918314702</v>
      </c>
      <c r="C90" s="204">
        <v>471.08383490971619</v>
      </c>
      <c r="D90" s="204">
        <v>445.05219260533102</v>
      </c>
      <c r="E90" s="204">
        <v>471.06233877901968</v>
      </c>
      <c r="F90" s="204">
        <v>440.17265692175403</v>
      </c>
      <c r="G90" s="204">
        <v>479.78968185726558</v>
      </c>
      <c r="H90" s="204">
        <v>440.90352536543418</v>
      </c>
      <c r="I90" s="204">
        <v>476.54376612209802</v>
      </c>
      <c r="J90" s="204">
        <v>392.09157351676691</v>
      </c>
      <c r="K90" s="204">
        <v>378.78125537403258</v>
      </c>
      <c r="L90" s="204">
        <v>470.22656921754083</v>
      </c>
      <c r="M90" s="204">
        <v>484.99570077386068</v>
      </c>
      <c r="N90" s="204">
        <v>354.6040412725709</v>
      </c>
      <c r="O90" s="204">
        <v>470.50988822012027</v>
      </c>
      <c r="P90" s="204">
        <v>485.0023215821152</v>
      </c>
      <c r="Q90" s="204">
        <v>436.39656061908858</v>
      </c>
      <c r="R90" s="204">
        <v>445.05958727429049</v>
      </c>
      <c r="S90" s="204">
        <v>437.10713671539122</v>
      </c>
      <c r="T90" s="204">
        <v>463.71453138435078</v>
      </c>
      <c r="U90" s="204">
        <v>466.20808254514179</v>
      </c>
      <c r="V90" s="204">
        <v>444.73190025795361</v>
      </c>
      <c r="W90" s="204">
        <v>598.51676698194319</v>
      </c>
      <c r="X90" s="204">
        <v>427.83748925193458</v>
      </c>
      <c r="Y90" s="204">
        <v>453.61134995700769</v>
      </c>
    </row>
    <row r="91" spans="1:25" ht="12" customHeight="1" x14ac:dyDescent="0.25">
      <c r="A91" s="18" t="s">
        <v>73</v>
      </c>
      <c r="B91" s="204">
        <v>474.41564918314702</v>
      </c>
      <c r="C91" s="204">
        <v>471.08383490971619</v>
      </c>
      <c r="D91" s="204">
        <v>445.05219260533102</v>
      </c>
      <c r="E91" s="204">
        <v>471.06233877901968</v>
      </c>
      <c r="F91" s="204">
        <v>440.17265692175403</v>
      </c>
      <c r="G91" s="204">
        <v>479.78968185726558</v>
      </c>
      <c r="H91" s="204">
        <v>440.90352536543418</v>
      </c>
      <c r="I91" s="204">
        <v>476.54376612209802</v>
      </c>
      <c r="J91" s="204">
        <v>392.09157351676691</v>
      </c>
      <c r="K91" s="204">
        <v>378.78125537403258</v>
      </c>
      <c r="L91" s="204">
        <v>470.22656921754083</v>
      </c>
      <c r="M91" s="204">
        <v>484.99570077386068</v>
      </c>
      <c r="N91" s="204">
        <v>354.6040412725709</v>
      </c>
      <c r="O91" s="204">
        <v>470.50988822012027</v>
      </c>
      <c r="P91" s="204">
        <v>485.0023215821152</v>
      </c>
      <c r="Q91" s="204">
        <v>436.39656061908858</v>
      </c>
      <c r="R91" s="204">
        <v>445.05958727429049</v>
      </c>
      <c r="S91" s="204">
        <v>437.10713671539122</v>
      </c>
      <c r="T91" s="204">
        <v>463.71453138435078</v>
      </c>
      <c r="U91" s="204">
        <v>466.20808254514179</v>
      </c>
      <c r="V91" s="204">
        <v>444.73190025795361</v>
      </c>
      <c r="W91" s="204">
        <v>598.51676698194319</v>
      </c>
      <c r="X91" s="204">
        <v>427.83748925193458</v>
      </c>
      <c r="Y91" s="204">
        <v>453.61134995700769</v>
      </c>
    </row>
    <row r="92" spans="1:25" ht="12" customHeight="1" x14ac:dyDescent="0.25">
      <c r="A92" s="18" t="s">
        <v>36</v>
      </c>
      <c r="B92" s="204">
        <v>0</v>
      </c>
      <c r="C92" s="204">
        <v>0</v>
      </c>
      <c r="D92" s="204">
        <v>0</v>
      </c>
      <c r="E92" s="204">
        <v>0</v>
      </c>
      <c r="F92" s="204">
        <v>0</v>
      </c>
      <c r="G92" s="204">
        <v>0</v>
      </c>
      <c r="H92" s="204">
        <v>0</v>
      </c>
      <c r="I92" s="204">
        <v>0</v>
      </c>
      <c r="J92" s="204">
        <v>0</v>
      </c>
      <c r="K92" s="204">
        <v>0</v>
      </c>
      <c r="L92" s="204">
        <v>0</v>
      </c>
      <c r="M92" s="204">
        <v>0</v>
      </c>
      <c r="N92" s="204">
        <v>0</v>
      </c>
      <c r="O92" s="204">
        <v>0</v>
      </c>
      <c r="P92" s="204">
        <v>0</v>
      </c>
      <c r="Q92" s="204">
        <v>0</v>
      </c>
      <c r="R92" s="204">
        <v>0</v>
      </c>
      <c r="S92" s="204">
        <v>0</v>
      </c>
      <c r="T92" s="204">
        <v>0</v>
      </c>
      <c r="U92" s="204">
        <v>0</v>
      </c>
      <c r="V92" s="204">
        <v>0</v>
      </c>
      <c r="W92" s="204">
        <v>0</v>
      </c>
      <c r="X92" s="204">
        <v>0</v>
      </c>
      <c r="Y92" s="204">
        <v>0</v>
      </c>
    </row>
    <row r="93" spans="1:25" ht="12" customHeight="1" x14ac:dyDescent="0.25">
      <c r="A93" s="14" t="s">
        <v>37</v>
      </c>
      <c r="B93" s="204">
        <v>0</v>
      </c>
      <c r="C93" s="204">
        <v>0</v>
      </c>
      <c r="D93" s="204">
        <v>0</v>
      </c>
      <c r="E93" s="204">
        <v>0</v>
      </c>
      <c r="F93" s="204">
        <v>0</v>
      </c>
      <c r="G93" s="204">
        <v>0</v>
      </c>
      <c r="H93" s="204">
        <v>0</v>
      </c>
      <c r="I93" s="204">
        <v>0</v>
      </c>
      <c r="J93" s="204">
        <v>0</v>
      </c>
      <c r="K93" s="204">
        <v>0</v>
      </c>
      <c r="L93" s="204">
        <v>0</v>
      </c>
      <c r="M93" s="204">
        <v>0</v>
      </c>
      <c r="N93" s="204">
        <v>0</v>
      </c>
      <c r="O93" s="204">
        <v>0</v>
      </c>
      <c r="P93" s="204">
        <v>0</v>
      </c>
      <c r="Q93" s="204">
        <v>0</v>
      </c>
      <c r="R93" s="204">
        <v>0</v>
      </c>
      <c r="S93" s="204">
        <v>0</v>
      </c>
      <c r="T93" s="204">
        <v>0</v>
      </c>
      <c r="U93" s="204">
        <v>0</v>
      </c>
      <c r="V93" s="204">
        <v>0</v>
      </c>
      <c r="W93" s="204">
        <v>0</v>
      </c>
      <c r="X93" s="204">
        <v>0</v>
      </c>
      <c r="Y93" s="204">
        <v>0</v>
      </c>
    </row>
    <row r="94" spans="1:25" ht="12" customHeight="1" x14ac:dyDescent="0.25">
      <c r="A94" s="31" t="s">
        <v>79</v>
      </c>
      <c r="B94" s="210">
        <f t="shared" ref="B94:Y94" si="6">SUM(B95:B96)</f>
        <v>9167.0281169389509</v>
      </c>
      <c r="C94" s="210">
        <f t="shared" si="6"/>
        <v>9399.8839208942372</v>
      </c>
      <c r="D94" s="210">
        <f t="shared" si="6"/>
        <v>9240.1869303525364</v>
      </c>
      <c r="E94" s="210">
        <f t="shared" si="6"/>
        <v>9068.5018916595</v>
      </c>
      <c r="F94" s="210">
        <f t="shared" si="6"/>
        <v>8404.9762682717082</v>
      </c>
      <c r="G94" s="210">
        <f t="shared" si="6"/>
        <v>8055.9672398968187</v>
      </c>
      <c r="H94" s="210">
        <f t="shared" si="6"/>
        <v>7696.7073946689579</v>
      </c>
      <c r="I94" s="210">
        <f t="shared" si="6"/>
        <v>7655.1741186586396</v>
      </c>
      <c r="J94" s="210">
        <f t="shared" si="6"/>
        <v>7502.3642304385212</v>
      </c>
      <c r="K94" s="210">
        <f t="shared" si="6"/>
        <v>7004.0416165090292</v>
      </c>
      <c r="L94" s="210">
        <f t="shared" si="6"/>
        <v>6870.293465176268</v>
      </c>
      <c r="M94" s="210">
        <f t="shared" si="6"/>
        <v>6626.3495270851236</v>
      </c>
      <c r="N94" s="210">
        <f t="shared" si="6"/>
        <v>5821.0987102321569</v>
      </c>
      <c r="O94" s="210">
        <f t="shared" si="6"/>
        <v>4883.1185726569202</v>
      </c>
      <c r="P94" s="210">
        <f t="shared" si="6"/>
        <v>3956.9020636285472</v>
      </c>
      <c r="Q94" s="210">
        <f t="shared" si="6"/>
        <v>4158.6642304385205</v>
      </c>
      <c r="R94" s="210">
        <f t="shared" si="6"/>
        <v>4771.0484092863289</v>
      </c>
      <c r="S94" s="210">
        <f t="shared" si="6"/>
        <v>4713.8147893379182</v>
      </c>
      <c r="T94" s="210">
        <f t="shared" si="6"/>
        <v>5013.8246775580392</v>
      </c>
      <c r="U94" s="210">
        <f t="shared" si="6"/>
        <v>5140.2315563198626</v>
      </c>
      <c r="V94" s="210">
        <f t="shared" si="6"/>
        <v>5611.5276010318139</v>
      </c>
      <c r="W94" s="210">
        <f t="shared" si="6"/>
        <v>5392.9521926053312</v>
      </c>
      <c r="X94" s="210">
        <f t="shared" si="6"/>
        <v>4623.6803955288033</v>
      </c>
      <c r="Y94" s="210">
        <f t="shared" si="6"/>
        <v>4738.8964746345655</v>
      </c>
    </row>
    <row r="95" spans="1:25" ht="12" customHeight="1" x14ac:dyDescent="0.25">
      <c r="A95" s="24" t="s">
        <v>48</v>
      </c>
      <c r="B95" s="213">
        <f>CHI!B58</f>
        <v>6268.7668959587281</v>
      </c>
      <c r="C95" s="213">
        <f>CHI!C58</f>
        <v>6578.0700773860699</v>
      </c>
      <c r="D95" s="213">
        <f>CHI!D58</f>
        <v>6300.4333619948402</v>
      </c>
      <c r="E95" s="213">
        <f>CHI!E58</f>
        <v>6270.9978503869297</v>
      </c>
      <c r="F95" s="213">
        <f>CHI!F58</f>
        <v>5441.3453998280302</v>
      </c>
      <c r="G95" s="213">
        <f>CHI!G58</f>
        <v>4613.3570937231289</v>
      </c>
      <c r="H95" s="213">
        <f>CHI!H58</f>
        <v>4701.0616890805741</v>
      </c>
      <c r="I95" s="213">
        <f>CHI!I58</f>
        <v>4604.7848722635672</v>
      </c>
      <c r="J95" s="213">
        <f>CHI!J58</f>
        <v>4510.5783036538196</v>
      </c>
      <c r="K95" s="213">
        <f>CHI!K58</f>
        <v>4249.0186586414447</v>
      </c>
      <c r="L95" s="213">
        <f>CHI!L58</f>
        <v>4163.6679277730009</v>
      </c>
      <c r="M95" s="213">
        <f>CHI!M58</f>
        <v>3981.21238177128</v>
      </c>
      <c r="N95" s="213">
        <f>CHI!N58</f>
        <v>3526.1503009458288</v>
      </c>
      <c r="O95" s="213">
        <f>CHI!O58</f>
        <v>3018.8427503816279</v>
      </c>
      <c r="P95" s="213">
        <f>CHI!P58</f>
        <v>2783.423490624205</v>
      </c>
      <c r="Q95" s="213">
        <f>CHI!Q58</f>
        <v>2941.5533411809652</v>
      </c>
      <c r="R95" s="213">
        <f>CHI!R58</f>
        <v>3556.9016519523889</v>
      </c>
      <c r="S95" s="213">
        <f>CHI!S58</f>
        <v>3634.458336343464</v>
      </c>
      <c r="T95" s="213">
        <f>CHI!T58</f>
        <v>3661.4983102018459</v>
      </c>
      <c r="U95" s="213">
        <f>CHI!U58</f>
        <v>3720.653433534766</v>
      </c>
      <c r="V95" s="213">
        <f>CHI!V58</f>
        <v>4390.3946523838313</v>
      </c>
      <c r="W95" s="213">
        <f>CHI!W58</f>
        <v>4048.4606070630798</v>
      </c>
      <c r="X95" s="213">
        <f>CHI!X58</f>
        <v>3632.5169253442141</v>
      </c>
      <c r="Y95" s="213">
        <f>CHI!Y58</f>
        <v>3650.8708775920909</v>
      </c>
    </row>
    <row r="96" spans="1:25" ht="12" customHeight="1" x14ac:dyDescent="0.25">
      <c r="A96" s="21" t="s">
        <v>27</v>
      </c>
      <c r="B96" s="207">
        <v>2898.2612209802228</v>
      </c>
      <c r="C96" s="207">
        <v>2821.8138435081673</v>
      </c>
      <c r="D96" s="207">
        <v>2939.7535683576962</v>
      </c>
      <c r="E96" s="207">
        <v>2797.5040412725702</v>
      </c>
      <c r="F96" s="207">
        <v>2963.6308684436781</v>
      </c>
      <c r="G96" s="207">
        <v>3442.6101461736898</v>
      </c>
      <c r="H96" s="207">
        <v>2995.6457055883839</v>
      </c>
      <c r="I96" s="207">
        <v>3050.3892463950724</v>
      </c>
      <c r="J96" s="207">
        <v>2991.7859267847016</v>
      </c>
      <c r="K96" s="207">
        <v>2755.0229578675844</v>
      </c>
      <c r="L96" s="207">
        <v>2706.6255374032671</v>
      </c>
      <c r="M96" s="207">
        <v>2645.1371453138436</v>
      </c>
      <c r="N96" s="207">
        <v>2294.9484092863281</v>
      </c>
      <c r="O96" s="207">
        <v>1864.2758222752923</v>
      </c>
      <c r="P96" s="207">
        <v>1173.4785730043423</v>
      </c>
      <c r="Q96" s="207">
        <v>1217.1108892575553</v>
      </c>
      <c r="R96" s="207">
        <v>1214.1467573339401</v>
      </c>
      <c r="S96" s="207">
        <v>1079.3564529944542</v>
      </c>
      <c r="T96" s="207">
        <v>1352.3263673561933</v>
      </c>
      <c r="U96" s="207">
        <v>1419.5781227850966</v>
      </c>
      <c r="V96" s="207">
        <v>1221.1329486479826</v>
      </c>
      <c r="W96" s="207">
        <v>1344.4915855422514</v>
      </c>
      <c r="X96" s="207">
        <v>991.16347018458919</v>
      </c>
      <c r="Y96" s="207">
        <v>1088.0255970424746</v>
      </c>
    </row>
    <row r="98" spans="1:25" ht="12" customHeight="1" x14ac:dyDescent="0.25">
      <c r="A98" s="30" t="s">
        <v>84</v>
      </c>
      <c r="B98" s="203">
        <f t="shared" ref="B98:Y98" si="7">SUM(B99,B102,B108,B112,B116,B120:B126)</f>
        <v>71468.625238515771</v>
      </c>
      <c r="C98" s="203">
        <f t="shared" si="7"/>
        <v>75478.845231992265</v>
      </c>
      <c r="D98" s="203">
        <f t="shared" si="7"/>
        <v>76180.400281467155</v>
      </c>
      <c r="E98" s="203">
        <f t="shared" si="7"/>
        <v>79367.353639068693</v>
      </c>
      <c r="F98" s="203">
        <f t="shared" si="7"/>
        <v>80229.849675174279</v>
      </c>
      <c r="G98" s="203">
        <f t="shared" si="7"/>
        <v>82790.026963225027</v>
      </c>
      <c r="H98" s="203">
        <f t="shared" si="7"/>
        <v>72179.675830024018</v>
      </c>
      <c r="I98" s="203">
        <f t="shared" si="7"/>
        <v>76505.315992947624</v>
      </c>
      <c r="J98" s="203">
        <f t="shared" si="7"/>
        <v>69768.787253933115</v>
      </c>
      <c r="K98" s="203">
        <f t="shared" si="7"/>
        <v>58112.184006194504</v>
      </c>
      <c r="L98" s="203">
        <f t="shared" si="7"/>
        <v>60643.957857340072</v>
      </c>
      <c r="M98" s="203">
        <f t="shared" si="7"/>
        <v>58052.655939623219</v>
      </c>
      <c r="N98" s="203">
        <f t="shared" si="7"/>
        <v>53473.148278614281</v>
      </c>
      <c r="O98" s="203">
        <f t="shared" si="7"/>
        <v>50392.691838040591</v>
      </c>
      <c r="P98" s="203">
        <f t="shared" si="7"/>
        <v>51365.249542614576</v>
      </c>
      <c r="Q98" s="203">
        <f t="shared" si="7"/>
        <v>51585.885145440589</v>
      </c>
      <c r="R98" s="203">
        <f t="shared" si="7"/>
        <v>53437.887497406518</v>
      </c>
      <c r="S98" s="203">
        <f t="shared" si="7"/>
        <v>53142.111496518628</v>
      </c>
      <c r="T98" s="203">
        <f t="shared" si="7"/>
        <v>54458.895947029698</v>
      </c>
      <c r="U98" s="203">
        <f t="shared" si="7"/>
        <v>53206.801554719248</v>
      </c>
      <c r="V98" s="203">
        <f t="shared" si="7"/>
        <v>48626.487003765047</v>
      </c>
      <c r="W98" s="203">
        <f t="shared" si="7"/>
        <v>51045.784551748926</v>
      </c>
      <c r="X98" s="203">
        <f t="shared" si="7"/>
        <v>44770.196803974846</v>
      </c>
      <c r="Y98" s="203">
        <f t="shared" si="7"/>
        <v>43143.678845853348</v>
      </c>
    </row>
    <row r="99" spans="1:25" ht="12" customHeight="1" x14ac:dyDescent="0.25">
      <c r="A99" s="25" t="s">
        <v>14</v>
      </c>
      <c r="B99" s="209">
        <f>ISI!B$54</f>
        <v>8512.8363672431769</v>
      </c>
      <c r="C99" s="209">
        <f>ISI!C$54</f>
        <v>9381.1470499423085</v>
      </c>
      <c r="D99" s="209">
        <f>ISI!D$54</f>
        <v>8973.2371971218854</v>
      </c>
      <c r="E99" s="209">
        <f>ISI!E$54</f>
        <v>7384.4951376992303</v>
      </c>
      <c r="F99" s="209">
        <f>ISI!F$54</f>
        <v>8298.0445384938412</v>
      </c>
      <c r="G99" s="209">
        <f>ISI!G$54</f>
        <v>7836.2791921526241</v>
      </c>
      <c r="H99" s="209">
        <f>ISI!H$54</f>
        <v>6904.0685751308265</v>
      </c>
      <c r="I99" s="209">
        <f>ISI!I$54</f>
        <v>6737.8838200291084</v>
      </c>
      <c r="J99" s="209">
        <f>ISI!J$54</f>
        <v>6529.7718269132547</v>
      </c>
      <c r="K99" s="209">
        <f>ISI!K$54</f>
        <v>4863.6469072654245</v>
      </c>
      <c r="L99" s="209">
        <f>ISI!L$54</f>
        <v>5752.4441873461492</v>
      </c>
      <c r="M99" s="209">
        <f>ISI!M$54</f>
        <v>5720.4112946767355</v>
      </c>
      <c r="N99" s="209">
        <f>ISI!N$54</f>
        <v>4897.1467336356609</v>
      </c>
      <c r="O99" s="209">
        <f>ISI!O$54</f>
        <v>4349.7293768344007</v>
      </c>
      <c r="P99" s="209">
        <f>ISI!P$54</f>
        <v>4772.2533223753053</v>
      </c>
      <c r="Q99" s="209">
        <f>ISI!Q$54</f>
        <v>6003.5267049227241</v>
      </c>
      <c r="R99" s="209">
        <f>ISI!R$54</f>
        <v>5675.2030270514133</v>
      </c>
      <c r="S99" s="209">
        <f>ISI!S$54</f>
        <v>4912.8958121450896</v>
      </c>
      <c r="T99" s="209">
        <f>ISI!T$54</f>
        <v>4858.0813540974441</v>
      </c>
      <c r="U99" s="209">
        <f>ISI!U$54</f>
        <v>4367.3669240898089</v>
      </c>
      <c r="V99" s="209">
        <f>ISI!V$54</f>
        <v>3916.9094219801427</v>
      </c>
      <c r="W99" s="209">
        <f>ISI!W$54</f>
        <v>5053.0867048131313</v>
      </c>
      <c r="X99" s="209">
        <f>ISI!X$54</f>
        <v>4390.1767966264333</v>
      </c>
      <c r="Y99" s="209">
        <f>ISI!Y$54</f>
        <v>4163.972497879151</v>
      </c>
    </row>
    <row r="100" spans="1:25" ht="12" customHeight="1" x14ac:dyDescent="0.25">
      <c r="A100" s="14" t="s">
        <v>43</v>
      </c>
      <c r="B100" s="204">
        <f>ISI!B$55</f>
        <v>5894.3210749982345</v>
      </c>
      <c r="C100" s="204">
        <f>ISI!C$55</f>
        <v>6327.7089037114474</v>
      </c>
      <c r="D100" s="204">
        <f>ISI!D$55</f>
        <v>6122.9758516131988</v>
      </c>
      <c r="E100" s="204">
        <f>ISI!E$55</f>
        <v>4711.2085601056442</v>
      </c>
      <c r="F100" s="204">
        <f>ISI!F$55</f>
        <v>5310.3057669644968</v>
      </c>
      <c r="G100" s="204">
        <f>ISI!G$55</f>
        <v>5325.1592083638861</v>
      </c>
      <c r="H100" s="204">
        <f>ISI!H$55</f>
        <v>4458.1970631987224</v>
      </c>
      <c r="I100" s="204">
        <f>ISI!I$55</f>
        <v>4498.3792233730874</v>
      </c>
      <c r="J100" s="204">
        <f>ISI!J$55</f>
        <v>4387.8412463126933</v>
      </c>
      <c r="K100" s="204">
        <f>ISI!K$55</f>
        <v>3279.2921670141159</v>
      </c>
      <c r="L100" s="204">
        <f>ISI!L$55</f>
        <v>4016.6079344616805</v>
      </c>
      <c r="M100" s="204">
        <f>ISI!M$55</f>
        <v>4021.056002122029</v>
      </c>
      <c r="N100" s="204">
        <f>ISI!N$55</f>
        <v>3474.1685711325285</v>
      </c>
      <c r="O100" s="204">
        <f>ISI!O$55</f>
        <v>3361.9661165076641</v>
      </c>
      <c r="P100" s="204">
        <f>ISI!P$55</f>
        <v>3756.2092811568782</v>
      </c>
      <c r="Q100" s="204">
        <f>ISI!Q$55</f>
        <v>4821.2555323023962</v>
      </c>
      <c r="R100" s="204">
        <f>ISI!R$55</f>
        <v>4638.7285479210041</v>
      </c>
      <c r="S100" s="204">
        <f>ISI!S$55</f>
        <v>3923.6817465544987</v>
      </c>
      <c r="T100" s="204">
        <f>ISI!T$55</f>
        <v>3944.2041037175222</v>
      </c>
      <c r="U100" s="204">
        <f>ISI!U$55</f>
        <v>3410.5812887093989</v>
      </c>
      <c r="V100" s="204">
        <f>ISI!V$55</f>
        <v>2918.640292357441</v>
      </c>
      <c r="W100" s="204">
        <f>ISI!W$55</f>
        <v>3801.2962778278488</v>
      </c>
      <c r="X100" s="204">
        <f>ISI!X$55</f>
        <v>3486.0390682973525</v>
      </c>
      <c r="Y100" s="204">
        <f>ISI!Y$55</f>
        <v>3132.3288530270138</v>
      </c>
    </row>
    <row r="101" spans="1:25" ht="12" customHeight="1" x14ac:dyDescent="0.25">
      <c r="A101" s="14" t="s">
        <v>44</v>
      </c>
      <c r="B101" s="204">
        <f>ISI!B$56</f>
        <v>2618.5152922449429</v>
      </c>
      <c r="C101" s="204">
        <f>ISI!C$56</f>
        <v>3053.438146230862</v>
      </c>
      <c r="D101" s="204">
        <f>ISI!D$56</f>
        <v>2850.2613455086866</v>
      </c>
      <c r="E101" s="204">
        <f>ISI!E$56</f>
        <v>2673.2865775935861</v>
      </c>
      <c r="F101" s="204">
        <f>ISI!F$56</f>
        <v>2987.7387715293444</v>
      </c>
      <c r="G101" s="204">
        <f>ISI!G$56</f>
        <v>2511.119983788738</v>
      </c>
      <c r="H101" s="204">
        <f>ISI!H$56</f>
        <v>2445.8715119321037</v>
      </c>
      <c r="I101" s="204">
        <f>ISI!I$56</f>
        <v>2239.504596656021</v>
      </c>
      <c r="J101" s="204">
        <f>ISI!J$56</f>
        <v>2141.9305806005609</v>
      </c>
      <c r="K101" s="204">
        <f>ISI!K$56</f>
        <v>1584.3547402513088</v>
      </c>
      <c r="L101" s="204">
        <f>ISI!L$56</f>
        <v>1735.8362528844689</v>
      </c>
      <c r="M101" s="204">
        <f>ISI!M$56</f>
        <v>1699.3552925547067</v>
      </c>
      <c r="N101" s="204">
        <f>ISI!N$56</f>
        <v>1422.9781625031326</v>
      </c>
      <c r="O101" s="204">
        <f>ISI!O$56</f>
        <v>987.76326032673614</v>
      </c>
      <c r="P101" s="204">
        <f>ISI!P$56</f>
        <v>1016.0440412184266</v>
      </c>
      <c r="Q101" s="204">
        <f>ISI!Q$56</f>
        <v>1182.2711726203283</v>
      </c>
      <c r="R101" s="204">
        <f>ISI!R$56</f>
        <v>1036.4744791304092</v>
      </c>
      <c r="S101" s="204">
        <f>ISI!S$56</f>
        <v>989.21406559059085</v>
      </c>
      <c r="T101" s="204">
        <f>ISI!T$56</f>
        <v>913.87725037992186</v>
      </c>
      <c r="U101" s="204">
        <f>ISI!U$56</f>
        <v>956.78563538040987</v>
      </c>
      <c r="V101" s="204">
        <f>ISI!V$56</f>
        <v>998.26912962270148</v>
      </c>
      <c r="W101" s="204">
        <f>ISI!W$56</f>
        <v>1251.790426985282</v>
      </c>
      <c r="X101" s="204">
        <f>ISI!X$56</f>
        <v>904.13772832908103</v>
      </c>
      <c r="Y101" s="204">
        <f>ISI!Y$56</f>
        <v>1031.6436448521374</v>
      </c>
    </row>
    <row r="102" spans="1:25" ht="12" customHeight="1" x14ac:dyDescent="0.25">
      <c r="A102" s="13" t="s">
        <v>18</v>
      </c>
      <c r="B102" s="205">
        <f>NFM!B$73</f>
        <v>1942.4826226545858</v>
      </c>
      <c r="C102" s="205">
        <f>NFM!C$73</f>
        <v>2160.2173105223064</v>
      </c>
      <c r="D102" s="205">
        <f>NFM!D$73</f>
        <v>2648.6717709912959</v>
      </c>
      <c r="E102" s="205">
        <f>NFM!E$73</f>
        <v>2254.9232188616838</v>
      </c>
      <c r="F102" s="205">
        <f>NFM!F$73</f>
        <v>2216.1310283123776</v>
      </c>
      <c r="G102" s="205">
        <f>NFM!G$73</f>
        <v>1813.3429395311646</v>
      </c>
      <c r="H102" s="205">
        <f>NFM!H$73</f>
        <v>1809.2367361313909</v>
      </c>
      <c r="I102" s="205">
        <f>NFM!I$73</f>
        <v>2049.7211121660712</v>
      </c>
      <c r="J102" s="205">
        <f>NFM!J$73</f>
        <v>1843.1688988715523</v>
      </c>
      <c r="K102" s="205">
        <f>NFM!K$73</f>
        <v>1876.2463923251996</v>
      </c>
      <c r="L102" s="205">
        <f>NFM!L$73</f>
        <v>2248.2979043090472</v>
      </c>
      <c r="M102" s="205">
        <f>NFM!M$73</f>
        <v>2088.2808519794362</v>
      </c>
      <c r="N102" s="205">
        <f>NFM!N$73</f>
        <v>1520.410045661486</v>
      </c>
      <c r="O102" s="205">
        <f>NFM!O$73</f>
        <v>1478.4399351725078</v>
      </c>
      <c r="P102" s="205">
        <f>NFM!P$73</f>
        <v>1397.2250061804623</v>
      </c>
      <c r="Q102" s="205">
        <f>NFM!Q$73</f>
        <v>1586.2656420703674</v>
      </c>
      <c r="R102" s="205">
        <f>NFM!R$73</f>
        <v>1717.3788054010724</v>
      </c>
      <c r="S102" s="205">
        <f>NFM!S$73</f>
        <v>1693.6179221247735</v>
      </c>
      <c r="T102" s="205">
        <f>NFM!T$73</f>
        <v>1982.4301668652201</v>
      </c>
      <c r="U102" s="205">
        <f>NFM!U$73</f>
        <v>1914.7662290990465</v>
      </c>
      <c r="V102" s="205">
        <f>NFM!V$73</f>
        <v>1672.2065215289422</v>
      </c>
      <c r="W102" s="205">
        <f>NFM!W$73</f>
        <v>1858.6818634191745</v>
      </c>
      <c r="X102" s="205">
        <f>NFM!X$73</f>
        <v>1251.5165296666739</v>
      </c>
      <c r="Y102" s="205">
        <f>NFM!Y$73</f>
        <v>785.36210381575631</v>
      </c>
    </row>
    <row r="103" spans="1:25" ht="12" customHeight="1" x14ac:dyDescent="0.25">
      <c r="A103" s="14" t="s">
        <v>45</v>
      </c>
      <c r="B103" s="204">
        <f>NFM!B$74</f>
        <v>717.51846306482162</v>
      </c>
      <c r="C103" s="204">
        <f>NFM!C$74</f>
        <v>784.92934871889213</v>
      </c>
      <c r="D103" s="204">
        <f>NFM!D$74</f>
        <v>1031.7352575319089</v>
      </c>
      <c r="E103" s="204">
        <f>NFM!E$74</f>
        <v>882.39602938050803</v>
      </c>
      <c r="F103" s="204">
        <f>NFM!F$74</f>
        <v>871.57685467201293</v>
      </c>
      <c r="G103" s="204">
        <f>NFM!G$74</f>
        <v>571.29651284117892</v>
      </c>
      <c r="H103" s="204">
        <f>NFM!H$74</f>
        <v>570.99273607494024</v>
      </c>
      <c r="I103" s="204">
        <f>NFM!I$74</f>
        <v>726.05398820133632</v>
      </c>
      <c r="J103" s="204">
        <f>NFM!J$74</f>
        <v>696.24138520525833</v>
      </c>
      <c r="K103" s="204">
        <f>NFM!K$74</f>
        <v>752.68017685042139</v>
      </c>
      <c r="L103" s="204">
        <f>NFM!L$74</f>
        <v>838.70639846783922</v>
      </c>
      <c r="M103" s="204">
        <f>NFM!M$74</f>
        <v>773.06670359611348</v>
      </c>
      <c r="N103" s="204">
        <f>NFM!N$74</f>
        <v>541.34315815005266</v>
      </c>
      <c r="O103" s="204">
        <f>NFM!O$74</f>
        <v>522.13985300430795</v>
      </c>
      <c r="P103" s="204">
        <f>NFM!P$74</f>
        <v>458.7320488727529</v>
      </c>
      <c r="Q103" s="204">
        <f>NFM!Q$74</f>
        <v>593.30036852531282</v>
      </c>
      <c r="R103" s="204">
        <f>NFM!R$74</f>
        <v>660.69760231381156</v>
      </c>
      <c r="S103" s="204">
        <f>NFM!S$74</f>
        <v>621.86797794605707</v>
      </c>
      <c r="T103" s="204">
        <f>NFM!T$74</f>
        <v>750.95446236454961</v>
      </c>
      <c r="U103" s="204">
        <f>NFM!U$74</f>
        <v>844.77838305512967</v>
      </c>
      <c r="V103" s="204">
        <f>NFM!V$74</f>
        <v>729.6817085276092</v>
      </c>
      <c r="W103" s="204">
        <f>NFM!W$74</f>
        <v>807.28106510926182</v>
      </c>
      <c r="X103" s="204">
        <f>NFM!X$74</f>
        <v>660.91399959605496</v>
      </c>
      <c r="Y103" s="204">
        <f>NFM!Y$74</f>
        <v>343.98730784112371</v>
      </c>
    </row>
    <row r="104" spans="1:25" ht="12" customHeight="1" x14ac:dyDescent="0.25">
      <c r="A104" s="14" t="s">
        <v>58</v>
      </c>
      <c r="B104" s="204">
        <f>NFM!B$75</f>
        <v>706.19658477471239</v>
      </c>
      <c r="C104" s="204">
        <f>NFM!C$75</f>
        <v>753.34918635202689</v>
      </c>
      <c r="D104" s="204">
        <f>NFM!D$75</f>
        <v>806.14705418937103</v>
      </c>
      <c r="E104" s="204">
        <f>NFM!E$75</f>
        <v>754.63492126749088</v>
      </c>
      <c r="F104" s="204">
        <f>NFM!F$75</f>
        <v>758.72017716972209</v>
      </c>
      <c r="G104" s="204">
        <f>NFM!G$75</f>
        <v>732.01834008739388</v>
      </c>
      <c r="H104" s="204">
        <f>NFM!H$75</f>
        <v>743.15899485821376</v>
      </c>
      <c r="I104" s="204">
        <f>NFM!I$75</f>
        <v>749.48131150148515</v>
      </c>
      <c r="J104" s="204">
        <f>NFM!J$75</f>
        <v>742.8823615169714</v>
      </c>
      <c r="K104" s="204">
        <f>NFM!K$75</f>
        <v>669.48146062044179</v>
      </c>
      <c r="L104" s="204">
        <f>NFM!L$75</f>
        <v>719.37058342891112</v>
      </c>
      <c r="M104" s="204">
        <f>NFM!M$75</f>
        <v>752.35990066949807</v>
      </c>
      <c r="N104" s="204">
        <f>NFM!N$75</f>
        <v>604.71681764996219</v>
      </c>
      <c r="O104" s="204">
        <f>NFM!O$75</f>
        <v>590.63471306657925</v>
      </c>
      <c r="P104" s="204">
        <f>NFM!P$75</f>
        <v>594.25071532741276</v>
      </c>
      <c r="Q104" s="204">
        <f>NFM!Q$75</f>
        <v>615.84487762947538</v>
      </c>
      <c r="R104" s="204">
        <f>NFM!R$75</f>
        <v>637.35090489370975</v>
      </c>
      <c r="S104" s="204">
        <f>NFM!S$75</f>
        <v>660.85583985074857</v>
      </c>
      <c r="T104" s="204">
        <f>NFM!T$75</f>
        <v>694.86014541740053</v>
      </c>
      <c r="U104" s="204">
        <f>NFM!U$75</f>
        <v>479.80965726802856</v>
      </c>
      <c r="V104" s="204">
        <f>NFM!V$75</f>
        <v>412.09077200705593</v>
      </c>
      <c r="W104" s="204">
        <f>NFM!W$75</f>
        <v>418.52619135592636</v>
      </c>
      <c r="X104" s="204">
        <f>NFM!X$75</f>
        <v>41.50674298733955</v>
      </c>
      <c r="Y104" s="204">
        <f>NFM!Y$75</f>
        <v>25.897777137802969</v>
      </c>
    </row>
    <row r="105" spans="1:25" ht="12" customHeight="1" x14ac:dyDescent="0.25">
      <c r="A105" s="26" t="s">
        <v>46</v>
      </c>
      <c r="B105" s="211">
        <f>NFM!B$76</f>
        <v>675.95829136809505</v>
      </c>
      <c r="C105" s="211">
        <f>NFM!C$76</f>
        <v>714.92874612696926</v>
      </c>
      <c r="D105" s="211">
        <f>NFM!D$76</f>
        <v>753.73332794835937</v>
      </c>
      <c r="E105" s="211">
        <f>NFM!E$76</f>
        <v>717.05923277870988</v>
      </c>
      <c r="F105" s="211">
        <f>NFM!F$76</f>
        <v>722.95003949580519</v>
      </c>
      <c r="G105" s="211">
        <f>NFM!G$76</f>
        <v>708.56503487683699</v>
      </c>
      <c r="H105" s="211">
        <f>NFM!H$76</f>
        <v>720.78028122996125</v>
      </c>
      <c r="I105" s="211">
        <f>NFM!I$76</f>
        <v>723.83124351425033</v>
      </c>
      <c r="J105" s="211">
        <f>NFM!J$76</f>
        <v>723.49590697695692</v>
      </c>
      <c r="K105" s="211">
        <f>NFM!K$76</f>
        <v>645.3441177365836</v>
      </c>
      <c r="L105" s="211">
        <f>NFM!L$76</f>
        <v>682.43849856178326</v>
      </c>
      <c r="M105" s="211">
        <f>NFM!M$76</f>
        <v>726.39364738291533</v>
      </c>
      <c r="N105" s="211">
        <f>NFM!N$76</f>
        <v>593.23249089085505</v>
      </c>
      <c r="O105" s="211">
        <f>NFM!O$76</f>
        <v>581.13259243803157</v>
      </c>
      <c r="P105" s="211">
        <f>NFM!P$76</f>
        <v>585.53171545393752</v>
      </c>
      <c r="Q105" s="211">
        <f>NFM!Q$76</f>
        <v>603.85053901687729</v>
      </c>
      <c r="R105" s="211">
        <f>NFM!R$76</f>
        <v>618.82517326140692</v>
      </c>
      <c r="S105" s="211">
        <f>NFM!S$76</f>
        <v>641.41653864934574</v>
      </c>
      <c r="T105" s="211">
        <f>NFM!T$76</f>
        <v>665.45314338653554</v>
      </c>
      <c r="U105" s="211">
        <f>NFM!U$76</f>
        <v>434.20129425412239</v>
      </c>
      <c r="V105" s="211">
        <f>NFM!V$76</f>
        <v>385.71393233947731</v>
      </c>
      <c r="W105" s="211">
        <f>NFM!W$76</f>
        <v>372.25623898031893</v>
      </c>
      <c r="X105" s="211">
        <f>NFM!X$76</f>
        <v>0</v>
      </c>
      <c r="Y105" s="211">
        <f>NFM!Y$76</f>
        <v>0</v>
      </c>
    </row>
    <row r="106" spans="1:25" ht="12" customHeight="1" x14ac:dyDescent="0.25">
      <c r="A106" s="27" t="s">
        <v>80</v>
      </c>
      <c r="B106" s="212">
        <f>NFM!B$77</f>
        <v>30.238293406617309</v>
      </c>
      <c r="C106" s="212">
        <f>NFM!C$77</f>
        <v>38.420440225057654</v>
      </c>
      <c r="D106" s="212">
        <f>NFM!D$77</f>
        <v>52.413726241011659</v>
      </c>
      <c r="E106" s="212">
        <f>NFM!E$77</f>
        <v>37.575688488781033</v>
      </c>
      <c r="F106" s="212">
        <f>NFM!F$77</f>
        <v>35.770137673916963</v>
      </c>
      <c r="G106" s="212">
        <f>NFM!G$77</f>
        <v>23.453305210556859</v>
      </c>
      <c r="H106" s="212">
        <f>NFM!H$77</f>
        <v>22.378713628252498</v>
      </c>
      <c r="I106" s="212">
        <f>NFM!I$77</f>
        <v>25.650067987234859</v>
      </c>
      <c r="J106" s="212">
        <f>NFM!J$77</f>
        <v>19.386454540014459</v>
      </c>
      <c r="K106" s="212">
        <f>NFM!K$77</f>
        <v>24.13734288385816</v>
      </c>
      <c r="L106" s="212">
        <f>NFM!L$77</f>
        <v>36.932084867127891</v>
      </c>
      <c r="M106" s="212">
        <f>NFM!M$77</f>
        <v>25.96625328658272</v>
      </c>
      <c r="N106" s="212">
        <f>NFM!N$77</f>
        <v>11.4843267591071</v>
      </c>
      <c r="O106" s="212">
        <f>NFM!O$77</f>
        <v>9.5021206285476545</v>
      </c>
      <c r="P106" s="212">
        <f>NFM!P$77</f>
        <v>8.7189998734752354</v>
      </c>
      <c r="Q106" s="212">
        <f>NFM!Q$77</f>
        <v>11.994338612598121</v>
      </c>
      <c r="R106" s="212">
        <f>NFM!R$77</f>
        <v>18.52573163230284</v>
      </c>
      <c r="S106" s="212">
        <f>NFM!S$77</f>
        <v>19.43930120140282</v>
      </c>
      <c r="T106" s="212">
        <f>NFM!T$77</f>
        <v>29.407002030865041</v>
      </c>
      <c r="U106" s="212">
        <f>NFM!U$77</f>
        <v>45.608363013906192</v>
      </c>
      <c r="V106" s="212">
        <f>NFM!V$77</f>
        <v>26.376839667578611</v>
      </c>
      <c r="W106" s="212">
        <f>NFM!W$77</f>
        <v>46.269952375607453</v>
      </c>
      <c r="X106" s="212">
        <f>NFM!X$77</f>
        <v>41.50674298733955</v>
      </c>
      <c r="Y106" s="212">
        <f>NFM!Y$77</f>
        <v>25.897777137802969</v>
      </c>
    </row>
    <row r="107" spans="1:25" ht="12" customHeight="1" x14ac:dyDescent="0.25">
      <c r="A107" s="14" t="s">
        <v>47</v>
      </c>
      <c r="B107" s="204">
        <f>NFM!B$78</f>
        <v>518.76757481505183</v>
      </c>
      <c r="C107" s="204">
        <f>NFM!C$78</f>
        <v>621.9387754513873</v>
      </c>
      <c r="D107" s="204">
        <f>NFM!D$78</f>
        <v>810.78945927001587</v>
      </c>
      <c r="E107" s="204">
        <f>NFM!E$78</f>
        <v>617.89226821368482</v>
      </c>
      <c r="F107" s="204">
        <f>NFM!F$78</f>
        <v>585.83399647064266</v>
      </c>
      <c r="G107" s="204">
        <f>NFM!G$78</f>
        <v>510.028086602592</v>
      </c>
      <c r="H107" s="204">
        <f>NFM!H$78</f>
        <v>495.0850051982369</v>
      </c>
      <c r="I107" s="204">
        <f>NFM!I$78</f>
        <v>574.18581246324982</v>
      </c>
      <c r="J107" s="204">
        <f>NFM!J$78</f>
        <v>404.04515214932252</v>
      </c>
      <c r="K107" s="204">
        <f>NFM!K$78</f>
        <v>454.08475485433638</v>
      </c>
      <c r="L107" s="204">
        <f>NFM!L$78</f>
        <v>690.22092241229666</v>
      </c>
      <c r="M107" s="204">
        <f>NFM!M$78</f>
        <v>562.85424771382475</v>
      </c>
      <c r="N107" s="204">
        <f>NFM!N$78</f>
        <v>374.3500698614713</v>
      </c>
      <c r="O107" s="204">
        <f>NFM!O$78</f>
        <v>365.66536910162063</v>
      </c>
      <c r="P107" s="204">
        <f>NFM!P$78</f>
        <v>344.24224198029674</v>
      </c>
      <c r="Q107" s="204">
        <f>NFM!Q$78</f>
        <v>377.12039591557902</v>
      </c>
      <c r="R107" s="204">
        <f>NFM!R$78</f>
        <v>419.33029819355113</v>
      </c>
      <c r="S107" s="204">
        <f>NFM!S$78</f>
        <v>410.89410432796785</v>
      </c>
      <c r="T107" s="204">
        <f>NFM!T$78</f>
        <v>536.61555908326989</v>
      </c>
      <c r="U107" s="204">
        <f>NFM!U$78</f>
        <v>590.17818877588854</v>
      </c>
      <c r="V107" s="204">
        <f>NFM!V$78</f>
        <v>530.43404099427687</v>
      </c>
      <c r="W107" s="204">
        <f>NFM!W$78</f>
        <v>632.87460695398624</v>
      </c>
      <c r="X107" s="204">
        <f>NFM!X$78</f>
        <v>549.09578708327945</v>
      </c>
      <c r="Y107" s="204">
        <f>NFM!Y$78</f>
        <v>415.47701883682964</v>
      </c>
    </row>
    <row r="108" spans="1:25" ht="12" customHeight="1" x14ac:dyDescent="0.25">
      <c r="A108" s="13" t="s">
        <v>19</v>
      </c>
      <c r="B108" s="205">
        <f>CHI!B$79</f>
        <v>9793.3369803396181</v>
      </c>
      <c r="C108" s="205">
        <f>CHI!C$79</f>
        <v>10092.798815437814</v>
      </c>
      <c r="D108" s="205">
        <f>CHI!D$79</f>
        <v>11124.634862672585</v>
      </c>
      <c r="E108" s="205">
        <f>CHI!E$79</f>
        <v>11403.5528873455</v>
      </c>
      <c r="F108" s="205">
        <f>CHI!F$79</f>
        <v>12197.033463962773</v>
      </c>
      <c r="G108" s="205">
        <f>CHI!G$79</f>
        <v>12608.25807222223</v>
      </c>
      <c r="H108" s="205">
        <f>CHI!H$79</f>
        <v>12266.926791755319</v>
      </c>
      <c r="I108" s="205">
        <f>CHI!I$79</f>
        <v>12365.430680952588</v>
      </c>
      <c r="J108" s="205">
        <f>CHI!J$79</f>
        <v>11734.223526092341</v>
      </c>
      <c r="K108" s="205">
        <f>CHI!K$79</f>
        <v>9250.5857278153799</v>
      </c>
      <c r="L108" s="205">
        <f>CHI!L$79</f>
        <v>9945.7914144551669</v>
      </c>
      <c r="M108" s="205">
        <f>CHI!M$79</f>
        <v>11560.369240554341</v>
      </c>
      <c r="N108" s="205">
        <f>CHI!N$79</f>
        <v>11848.881960585557</v>
      </c>
      <c r="O108" s="205">
        <f>CHI!O$79</f>
        <v>11345.834710989977</v>
      </c>
      <c r="P108" s="205">
        <f>CHI!P$79</f>
        <v>11342.481744386856</v>
      </c>
      <c r="Q108" s="205">
        <f>CHI!Q$79</f>
        <v>11507.056037733981</v>
      </c>
      <c r="R108" s="205">
        <f>CHI!R$79</f>
        <v>11662.943394285339</v>
      </c>
      <c r="S108" s="205">
        <f>CHI!S$79</f>
        <v>11742.826612220766</v>
      </c>
      <c r="T108" s="205">
        <f>CHI!T$79</f>
        <v>11890.364539018778</v>
      </c>
      <c r="U108" s="205">
        <f>CHI!U$79</f>
        <v>11970.321498649384</v>
      </c>
      <c r="V108" s="205">
        <f>CHI!V$79</f>
        <v>11736.827925920959</v>
      </c>
      <c r="W108" s="205">
        <f>CHI!W$79</f>
        <v>11528.138849113848</v>
      </c>
      <c r="X108" s="205">
        <f>CHI!X$79</f>
        <v>9650.033998732255</v>
      </c>
      <c r="Y108" s="205">
        <f>CHI!Y$79</f>
        <v>9439.1826956483328</v>
      </c>
    </row>
    <row r="109" spans="1:25" ht="12" customHeight="1" x14ac:dyDescent="0.25">
      <c r="A109" s="14" t="s">
        <v>59</v>
      </c>
      <c r="B109" s="204">
        <f>CHI!B$80</f>
        <v>6999.9278791884271</v>
      </c>
      <c r="C109" s="204">
        <f>CHI!C$80</f>
        <v>7191.2930754739446</v>
      </c>
      <c r="D109" s="204">
        <f>CHI!D$80</f>
        <v>7889.8332593570312</v>
      </c>
      <c r="E109" s="204">
        <f>CHI!E$80</f>
        <v>8133.4776874155359</v>
      </c>
      <c r="F109" s="204">
        <f>CHI!F$80</f>
        <v>8728.5634928994659</v>
      </c>
      <c r="G109" s="204">
        <f>CHI!G$80</f>
        <v>8958.4103730907264</v>
      </c>
      <c r="H109" s="204">
        <f>CHI!H$80</f>
        <v>8839.9809901909866</v>
      </c>
      <c r="I109" s="204">
        <f>CHI!I$80</f>
        <v>8986.0427679614404</v>
      </c>
      <c r="J109" s="204">
        <f>CHI!J$80</f>
        <v>8368.9890886508674</v>
      </c>
      <c r="K109" s="204">
        <f>CHI!K$80</f>
        <v>6272.9688611274223</v>
      </c>
      <c r="L109" s="204">
        <f>CHI!L$80</f>
        <v>7137.0701758936739</v>
      </c>
      <c r="M109" s="204">
        <f>CHI!M$80</f>
        <v>8595.2989890737026</v>
      </c>
      <c r="N109" s="204">
        <f>CHI!N$80</f>
        <v>8466.6644819141238</v>
      </c>
      <c r="O109" s="204">
        <f>CHI!O$80</f>
        <v>7501.4666312878217</v>
      </c>
      <c r="P109" s="204">
        <f>CHI!P$80</f>
        <v>7967.6470805919453</v>
      </c>
      <c r="Q109" s="204">
        <f>CHI!Q$80</f>
        <v>8173.1657831838475</v>
      </c>
      <c r="R109" s="204">
        <f>CHI!R$80</f>
        <v>8239.6350355913746</v>
      </c>
      <c r="S109" s="204">
        <f>CHI!S$80</f>
        <v>8271.9396988435801</v>
      </c>
      <c r="T109" s="204">
        <f>CHI!T$80</f>
        <v>8303.3912515677657</v>
      </c>
      <c r="U109" s="204">
        <f>CHI!U$80</f>
        <v>8437.2061474648617</v>
      </c>
      <c r="V109" s="204">
        <f>CHI!V$80</f>
        <v>8223.4188012810027</v>
      </c>
      <c r="W109" s="204">
        <f>CHI!W$80</f>
        <v>8239.2068907737412</v>
      </c>
      <c r="X109" s="204">
        <f>CHI!X$80</f>
        <v>7198.5960915800943</v>
      </c>
      <c r="Y109" s="204">
        <f>CHI!Y$80</f>
        <v>6762.5335734200426</v>
      </c>
    </row>
    <row r="110" spans="1:25" ht="12" customHeight="1" x14ac:dyDescent="0.25">
      <c r="A110" s="14" t="s">
        <v>49</v>
      </c>
      <c r="B110" s="204">
        <f>CHI!B$81</f>
        <v>2243.5592803199229</v>
      </c>
      <c r="C110" s="204">
        <f>CHI!C$81</f>
        <v>2284.0458029954707</v>
      </c>
      <c r="D110" s="204">
        <f>CHI!D$81</f>
        <v>2588.0093266814138</v>
      </c>
      <c r="E110" s="204">
        <f>CHI!E$81</f>
        <v>2602.0257260985454</v>
      </c>
      <c r="F110" s="204">
        <f>CHI!F$81</f>
        <v>2786.781655219288</v>
      </c>
      <c r="G110" s="204">
        <f>CHI!G$81</f>
        <v>2946.2027285004924</v>
      </c>
      <c r="H110" s="204">
        <f>CHI!H$81</f>
        <v>2678.5965920911367</v>
      </c>
      <c r="I110" s="204">
        <f>CHI!I$81</f>
        <v>2584.9129032681526</v>
      </c>
      <c r="J110" s="204">
        <f>CHI!J$81</f>
        <v>2517.7348678044837</v>
      </c>
      <c r="K110" s="204">
        <f>CHI!K$81</f>
        <v>2179.2226067196034</v>
      </c>
      <c r="L110" s="204">
        <f>CHI!L$81</f>
        <v>2136.8109947959779</v>
      </c>
      <c r="M110" s="204">
        <f>CHI!M$81</f>
        <v>2336.7657981864104</v>
      </c>
      <c r="N110" s="204">
        <f>CHI!N$81</f>
        <v>2723.1882553100927</v>
      </c>
      <c r="O110" s="204">
        <f>CHI!O$81</f>
        <v>3085.401111494637</v>
      </c>
      <c r="P110" s="204">
        <f>CHI!P$81</f>
        <v>2533.8660134920938</v>
      </c>
      <c r="Q110" s="204">
        <f>CHI!Q$81</f>
        <v>2477.7218336761257</v>
      </c>
      <c r="R110" s="204">
        <f>CHI!R$81</f>
        <v>2763.8866439909825</v>
      </c>
      <c r="S110" s="204">
        <f>CHI!S$81</f>
        <v>2856.9256554998524</v>
      </c>
      <c r="T110" s="204">
        <f>CHI!T$81</f>
        <v>2857.6398477526031</v>
      </c>
      <c r="U110" s="204">
        <f>CHI!U$81</f>
        <v>2786.8714765603117</v>
      </c>
      <c r="V110" s="204">
        <f>CHI!V$81</f>
        <v>2754.6298067401458</v>
      </c>
      <c r="W110" s="204">
        <f>CHI!W$81</f>
        <v>2499.540590487441</v>
      </c>
      <c r="X110" s="204">
        <f>CHI!X$81</f>
        <v>1670.4931115830625</v>
      </c>
      <c r="Y110" s="204">
        <f>CHI!Y$81</f>
        <v>2000.5026563509259</v>
      </c>
    </row>
    <row r="111" spans="1:25" ht="12" customHeight="1" x14ac:dyDescent="0.25">
      <c r="A111" s="14" t="s">
        <v>50</v>
      </c>
      <c r="B111" s="204">
        <f>CHI!B$82</f>
        <v>549.84982083126886</v>
      </c>
      <c r="C111" s="204">
        <f>CHI!C$82</f>
        <v>617.45993696840003</v>
      </c>
      <c r="D111" s="204">
        <f>CHI!D$82</f>
        <v>646.79227663413894</v>
      </c>
      <c r="E111" s="204">
        <f>CHI!E$82</f>
        <v>668.04947383142007</v>
      </c>
      <c r="F111" s="204">
        <f>CHI!F$82</f>
        <v>681.68831584401789</v>
      </c>
      <c r="G111" s="204">
        <f>CHI!G$82</f>
        <v>703.64497063101317</v>
      </c>
      <c r="H111" s="204">
        <f>CHI!H$82</f>
        <v>748.34920947319551</v>
      </c>
      <c r="I111" s="204">
        <f>CHI!I$82</f>
        <v>794.47500972299622</v>
      </c>
      <c r="J111" s="204">
        <f>CHI!J$82</f>
        <v>847.49956963698958</v>
      </c>
      <c r="K111" s="204">
        <f>CHI!K$82</f>
        <v>798.39425996835371</v>
      </c>
      <c r="L111" s="204">
        <f>CHI!L$82</f>
        <v>671.91024376551525</v>
      </c>
      <c r="M111" s="204">
        <f>CHI!M$82</f>
        <v>628.30445329422707</v>
      </c>
      <c r="N111" s="204">
        <f>CHI!N$82</f>
        <v>659.02922336134009</v>
      </c>
      <c r="O111" s="204">
        <f>CHI!O$82</f>
        <v>758.96696820751879</v>
      </c>
      <c r="P111" s="204">
        <f>CHI!P$82</f>
        <v>840.96865030281731</v>
      </c>
      <c r="Q111" s="204">
        <f>CHI!Q$82</f>
        <v>856.16842087400846</v>
      </c>
      <c r="R111" s="204">
        <f>CHI!R$82</f>
        <v>659.42171470298206</v>
      </c>
      <c r="S111" s="204">
        <f>CHI!S$82</f>
        <v>613.96125787733445</v>
      </c>
      <c r="T111" s="204">
        <f>CHI!T$82</f>
        <v>729.3334396984078</v>
      </c>
      <c r="U111" s="204">
        <f>CHI!U$82</f>
        <v>746.24387462421078</v>
      </c>
      <c r="V111" s="204">
        <f>CHI!V$82</f>
        <v>758.77931789981176</v>
      </c>
      <c r="W111" s="204">
        <f>CHI!W$82</f>
        <v>789.39136785266646</v>
      </c>
      <c r="X111" s="204">
        <f>CHI!X$82</f>
        <v>780.9447955690971</v>
      </c>
      <c r="Y111" s="204">
        <f>CHI!Y$82</f>
        <v>676.14646587736388</v>
      </c>
    </row>
    <row r="112" spans="1:25" ht="12" customHeight="1" x14ac:dyDescent="0.25">
      <c r="A112" s="13" t="s">
        <v>20</v>
      </c>
      <c r="B112" s="205">
        <f>NMM!B$59</f>
        <v>35808.590004448612</v>
      </c>
      <c r="C112" s="205">
        <f>NMM!C$59</f>
        <v>37742.05038644874</v>
      </c>
      <c r="D112" s="205">
        <f>NMM!D$59</f>
        <v>36006.762282975134</v>
      </c>
      <c r="E112" s="205">
        <f>NMM!E$59</f>
        <v>39409.750252800579</v>
      </c>
      <c r="F112" s="205">
        <f>NMM!F$59</f>
        <v>38687.875312655473</v>
      </c>
      <c r="G112" s="205">
        <f>NMM!G$59</f>
        <v>40462.258319113069</v>
      </c>
      <c r="H112" s="205">
        <f>NMM!H$59</f>
        <v>39105.007956790309</v>
      </c>
      <c r="I112" s="205">
        <f>NMM!I$59</f>
        <v>39487.204370941632</v>
      </c>
      <c r="J112" s="205">
        <f>NMM!J$59</f>
        <v>35302.747209717796</v>
      </c>
      <c r="K112" s="205">
        <f>NMM!K$59</f>
        <v>27528.482786077082</v>
      </c>
      <c r="L112" s="205">
        <f>NMM!L$59</f>
        <v>27977.107139596625</v>
      </c>
      <c r="M112" s="205">
        <f>NMM!M$59</f>
        <v>27064.018044339267</v>
      </c>
      <c r="N112" s="205">
        <f>NMM!N$59</f>
        <v>22582.418015478124</v>
      </c>
      <c r="O112" s="205">
        <f>NMM!O$59</f>
        <v>19691.212322144176</v>
      </c>
      <c r="P112" s="205">
        <f>NMM!P$59</f>
        <v>20911.271801745781</v>
      </c>
      <c r="Q112" s="205">
        <f>NMM!Q$59</f>
        <v>21835.735503087642</v>
      </c>
      <c r="R112" s="205">
        <f>NMM!R$59</f>
        <v>23125.691939101103</v>
      </c>
      <c r="S112" s="205">
        <f>NMM!S$59</f>
        <v>23514.268067550267</v>
      </c>
      <c r="T112" s="205">
        <f>NMM!T$59</f>
        <v>24168.078254407468</v>
      </c>
      <c r="U112" s="205">
        <f>NMM!U$59</f>
        <v>23086.461142884567</v>
      </c>
      <c r="V112" s="205">
        <f>NMM!V$59</f>
        <v>20548.365719124209</v>
      </c>
      <c r="W112" s="205">
        <f>NMM!W$59</f>
        <v>21312.188233219131</v>
      </c>
      <c r="X112" s="205">
        <f>NMM!X$59</f>
        <v>19548.516089841909</v>
      </c>
      <c r="Y112" s="205">
        <f>NMM!Y$59</f>
        <v>19045.75522848632</v>
      </c>
    </row>
    <row r="113" spans="1:25" ht="12" customHeight="1" x14ac:dyDescent="0.25">
      <c r="A113" s="14" t="s">
        <v>51</v>
      </c>
      <c r="B113" s="204">
        <f>NMM!B$60</f>
        <v>24957.501709102944</v>
      </c>
      <c r="C113" s="204">
        <f>NMM!C$60</f>
        <v>25854.070241005604</v>
      </c>
      <c r="D113" s="204">
        <f>NMM!D$60</f>
        <v>26154.86058555881</v>
      </c>
      <c r="E113" s="204">
        <f>NMM!E$60</f>
        <v>27577.623621591658</v>
      </c>
      <c r="F113" s="204">
        <f>NMM!F$60</f>
        <v>27674.279905080235</v>
      </c>
      <c r="G113" s="204">
        <f>NMM!G$60</f>
        <v>28123.978920120375</v>
      </c>
      <c r="H113" s="204">
        <f>NMM!H$60</f>
        <v>29000.477648655477</v>
      </c>
      <c r="I113" s="204">
        <f>NMM!I$60</f>
        <v>29748.503468778246</v>
      </c>
      <c r="J113" s="204">
        <f>NMM!J$60</f>
        <v>25178.201656764773</v>
      </c>
      <c r="K113" s="204">
        <f>NMM!K$60</f>
        <v>19722.093686899698</v>
      </c>
      <c r="L113" s="204">
        <f>NMM!L$60</f>
        <v>18967.476318711222</v>
      </c>
      <c r="M113" s="204">
        <f>NMM!M$60</f>
        <v>16492.985923584849</v>
      </c>
      <c r="N113" s="204">
        <f>NMM!N$60</f>
        <v>14627.071331508538</v>
      </c>
      <c r="O113" s="204">
        <f>NMM!O$60</f>
        <v>12577.011042137461</v>
      </c>
      <c r="P113" s="204">
        <f>NMM!P$60</f>
        <v>13954.117679620318</v>
      </c>
      <c r="Q113" s="204">
        <f>NMM!Q$60</f>
        <v>14547.071248247565</v>
      </c>
      <c r="R113" s="204">
        <f>NMM!R$60</f>
        <v>14962.746995981408</v>
      </c>
      <c r="S113" s="204">
        <f>NMM!S$60</f>
        <v>15045.335286603371</v>
      </c>
      <c r="T113" s="204">
        <f>NMM!T$60</f>
        <v>15486.566564117631</v>
      </c>
      <c r="U113" s="204">
        <f>NMM!U$60</f>
        <v>14800.798309758684</v>
      </c>
      <c r="V113" s="204">
        <f>NMM!V$60</f>
        <v>13353.56442389748</v>
      </c>
      <c r="W113" s="204">
        <f>NMM!W$60</f>
        <v>13552.609607896677</v>
      </c>
      <c r="X113" s="204">
        <f>NMM!X$60</f>
        <v>12701.660583221663</v>
      </c>
      <c r="Y113" s="204">
        <f>NMM!Y$60</f>
        <v>12752.072256392696</v>
      </c>
    </row>
    <row r="114" spans="1:25" ht="12" customHeight="1" x14ac:dyDescent="0.25">
      <c r="A114" s="14" t="s">
        <v>52</v>
      </c>
      <c r="B114" s="204">
        <f>NMM!B$61</f>
        <v>8566.0701990304278</v>
      </c>
      <c r="C114" s="204">
        <f>NMM!C$61</f>
        <v>9484.6159706055332</v>
      </c>
      <c r="D114" s="204">
        <f>NMM!D$61</f>
        <v>7558.8442419456642</v>
      </c>
      <c r="E114" s="204">
        <f>NMM!E$61</f>
        <v>9526.4124037461679</v>
      </c>
      <c r="F114" s="204">
        <f>NMM!F$61</f>
        <v>8821.4947979674253</v>
      </c>
      <c r="G114" s="204">
        <f>NMM!G$61</f>
        <v>10207.119924957111</v>
      </c>
      <c r="H114" s="204">
        <f>NMM!H$61</f>
        <v>7982.1054466799069</v>
      </c>
      <c r="I114" s="204">
        <f>NMM!I$61</f>
        <v>7601.2232914228325</v>
      </c>
      <c r="J114" s="204">
        <f>NMM!J$61</f>
        <v>8034.9467267574419</v>
      </c>
      <c r="K114" s="204">
        <f>NMM!K$61</f>
        <v>6037.4810534236585</v>
      </c>
      <c r="L114" s="204">
        <f>NMM!L$61</f>
        <v>7086.3892545890894</v>
      </c>
      <c r="M114" s="204">
        <f>NMM!M$61</f>
        <v>8483.4393557835901</v>
      </c>
      <c r="N114" s="204">
        <f>NMM!N$61</f>
        <v>5876.223918149075</v>
      </c>
      <c r="O114" s="204">
        <f>NMM!O$61</f>
        <v>5093.0195458107428</v>
      </c>
      <c r="P114" s="204">
        <f>NMM!P$61</f>
        <v>5021.7424910083773</v>
      </c>
      <c r="Q114" s="204">
        <f>NMM!Q$61</f>
        <v>5289.2426726297535</v>
      </c>
      <c r="R114" s="204">
        <f>NMM!R$61</f>
        <v>6057.5316818791434</v>
      </c>
      <c r="S114" s="204">
        <f>NMM!S$61</f>
        <v>6336.2067417434819</v>
      </c>
      <c r="T114" s="204">
        <f>NMM!T$61</f>
        <v>6575.8318827214607</v>
      </c>
      <c r="U114" s="204">
        <f>NMM!U$61</f>
        <v>6241.8569025255993</v>
      </c>
      <c r="V114" s="204">
        <f>NMM!V$61</f>
        <v>5344.907105090334</v>
      </c>
      <c r="W114" s="204">
        <f>NMM!W$61</f>
        <v>5931.5966865312421</v>
      </c>
      <c r="X114" s="204">
        <f>NMM!X$61</f>
        <v>5039.6732351949313</v>
      </c>
      <c r="Y114" s="204">
        <f>NMM!Y$61</f>
        <v>4643.7488412895918</v>
      </c>
    </row>
    <row r="115" spans="1:25" ht="12" customHeight="1" x14ac:dyDescent="0.25">
      <c r="A115" s="14" t="s">
        <v>60</v>
      </c>
      <c r="B115" s="204">
        <f>NMM!B$62</f>
        <v>2285.0180963152361</v>
      </c>
      <c r="C115" s="204">
        <f>NMM!C$62</f>
        <v>2403.3641748376067</v>
      </c>
      <c r="D115" s="204">
        <f>NMM!D$62</f>
        <v>2293.0574554706586</v>
      </c>
      <c r="E115" s="204">
        <f>NMM!E$62</f>
        <v>2305.7142274627554</v>
      </c>
      <c r="F115" s="204">
        <f>NMM!F$62</f>
        <v>2192.1006096078108</v>
      </c>
      <c r="G115" s="204">
        <f>NMM!G$62</f>
        <v>2131.1594740355786</v>
      </c>
      <c r="H115" s="204">
        <f>NMM!H$62</f>
        <v>2122.4248614549215</v>
      </c>
      <c r="I115" s="204">
        <f>NMM!I$62</f>
        <v>2137.4776107405532</v>
      </c>
      <c r="J115" s="204">
        <f>NMM!J$62</f>
        <v>2089.5988261955781</v>
      </c>
      <c r="K115" s="204">
        <f>NMM!K$62</f>
        <v>1768.908045753727</v>
      </c>
      <c r="L115" s="204">
        <f>NMM!L$62</f>
        <v>1923.2415662963133</v>
      </c>
      <c r="M115" s="204">
        <f>NMM!M$62</f>
        <v>2087.5927649708296</v>
      </c>
      <c r="N115" s="204">
        <f>NMM!N$62</f>
        <v>2079.1227658205139</v>
      </c>
      <c r="O115" s="204">
        <f>NMM!O$62</f>
        <v>2021.1817341959709</v>
      </c>
      <c r="P115" s="204">
        <f>NMM!P$62</f>
        <v>1935.411631117086</v>
      </c>
      <c r="Q115" s="204">
        <f>NMM!Q$62</f>
        <v>1999.421582210324</v>
      </c>
      <c r="R115" s="204">
        <f>NMM!R$62</f>
        <v>2105.4132612405519</v>
      </c>
      <c r="S115" s="204">
        <f>NMM!S$62</f>
        <v>2132.7260392034159</v>
      </c>
      <c r="T115" s="204">
        <f>NMM!T$62</f>
        <v>2105.6798075683746</v>
      </c>
      <c r="U115" s="204">
        <f>NMM!U$62</f>
        <v>2043.8059306002826</v>
      </c>
      <c r="V115" s="204">
        <f>NMM!V$62</f>
        <v>1849.8941901363958</v>
      </c>
      <c r="W115" s="204">
        <f>NMM!W$62</f>
        <v>1827.9819387912155</v>
      </c>
      <c r="X115" s="204">
        <f>NMM!X$62</f>
        <v>1807.1822714253142</v>
      </c>
      <c r="Y115" s="204">
        <f>NMM!Y$62</f>
        <v>1649.9341308040298</v>
      </c>
    </row>
    <row r="116" spans="1:25" ht="12" customHeight="1" x14ac:dyDescent="0.25">
      <c r="A116" s="13" t="s">
        <v>21</v>
      </c>
      <c r="B116" s="205">
        <f>PPA!B$57</f>
        <v>3356.6222980784382</v>
      </c>
      <c r="C116" s="205">
        <f>PPA!C$57</f>
        <v>2312.4003494383328</v>
      </c>
      <c r="D116" s="205">
        <f>PPA!D$57</f>
        <v>2904.0887638784388</v>
      </c>
      <c r="E116" s="205">
        <f>PPA!E$57</f>
        <v>3941.6704073985075</v>
      </c>
      <c r="F116" s="205">
        <f>PPA!F$57</f>
        <v>2922.6498962384558</v>
      </c>
      <c r="G116" s="205">
        <f>PPA!G$57</f>
        <v>3330.8253615585859</v>
      </c>
      <c r="H116" s="205">
        <f>PPA!H$57</f>
        <v>2330.729009998588</v>
      </c>
      <c r="I116" s="205">
        <f>PPA!I$57</f>
        <v>2750.3157182384757</v>
      </c>
      <c r="J116" s="205">
        <f>PPA!J$57</f>
        <v>2638.1035691984757</v>
      </c>
      <c r="K116" s="205">
        <f>PPA!K$57</f>
        <v>2326.133240638404</v>
      </c>
      <c r="L116" s="205">
        <f>PPA!L$57</f>
        <v>1888.5101317186825</v>
      </c>
      <c r="M116" s="205">
        <f>PPA!M$57</f>
        <v>2032.3917737984029</v>
      </c>
      <c r="N116" s="205">
        <f>PPA!N$57</f>
        <v>2410.9175098787255</v>
      </c>
      <c r="O116" s="205">
        <f>PPA!O$57</f>
        <v>2450.43227447859</v>
      </c>
      <c r="P116" s="205">
        <f>PPA!P$57</f>
        <v>2382.6649586384137</v>
      </c>
      <c r="Q116" s="205">
        <f>PPA!Q$57</f>
        <v>1712.0716531187984</v>
      </c>
      <c r="R116" s="205">
        <f>PPA!R$57</f>
        <v>1710.0047977188181</v>
      </c>
      <c r="S116" s="205">
        <f>PPA!S$57</f>
        <v>1665.1453635172245</v>
      </c>
      <c r="T116" s="205">
        <f>PPA!T$57</f>
        <v>1623.5735529446965</v>
      </c>
      <c r="U116" s="205">
        <f>PPA!U$57</f>
        <v>1656.6807032237027</v>
      </c>
      <c r="V116" s="205">
        <f>PPA!V$57</f>
        <v>1584.4170083009203</v>
      </c>
      <c r="W116" s="205">
        <f>PPA!W$57</f>
        <v>1680.1510714501635</v>
      </c>
      <c r="X116" s="205">
        <f>PPA!X$57</f>
        <v>1578.3582209172578</v>
      </c>
      <c r="Y116" s="205">
        <f>PPA!Y$57</f>
        <v>1507.5266673087217</v>
      </c>
    </row>
    <row r="117" spans="1:25" ht="12" customHeight="1" x14ac:dyDescent="0.25">
      <c r="A117" s="14" t="s">
        <v>54</v>
      </c>
      <c r="B117" s="204">
        <f>PPA!B$58</f>
        <v>1035.013028852735</v>
      </c>
      <c r="C117" s="204">
        <f>PPA!C$58</f>
        <v>608.53265276974662</v>
      </c>
      <c r="D117" s="204">
        <f>PPA!D$58</f>
        <v>756.12096159248631</v>
      </c>
      <c r="E117" s="204">
        <f>PPA!E$58</f>
        <v>1101.6212972065489</v>
      </c>
      <c r="F117" s="204">
        <f>PPA!F$58</f>
        <v>814.12720438197516</v>
      </c>
      <c r="G117" s="204">
        <f>PPA!G$58</f>
        <v>933.63449225308409</v>
      </c>
      <c r="H117" s="204">
        <f>PPA!H$58</f>
        <v>585.49360794825668</v>
      </c>
      <c r="I117" s="204">
        <f>PPA!I$58</f>
        <v>712.46933206112476</v>
      </c>
      <c r="J117" s="204">
        <f>PPA!J$58</f>
        <v>676.49416311798655</v>
      </c>
      <c r="K117" s="204">
        <f>PPA!K$58</f>
        <v>589.6149134226871</v>
      </c>
      <c r="L117" s="204">
        <f>PPA!L$58</f>
        <v>496.76467314134612</v>
      </c>
      <c r="M117" s="204">
        <f>PPA!M$58</f>
        <v>542.12925070829169</v>
      </c>
      <c r="N117" s="204">
        <f>PPA!N$58</f>
        <v>661.35285354581583</v>
      </c>
      <c r="O117" s="204">
        <f>PPA!O$58</f>
        <v>641.05898766560153</v>
      </c>
      <c r="P117" s="204">
        <f>PPA!P$58</f>
        <v>620.89399947569109</v>
      </c>
      <c r="Q117" s="204">
        <f>PPA!Q$58</f>
        <v>387.63075641030952</v>
      </c>
      <c r="R117" s="204">
        <f>PPA!R$58</f>
        <v>391.33583208741419</v>
      </c>
      <c r="S117" s="204">
        <f>PPA!S$58</f>
        <v>383.97946711712768</v>
      </c>
      <c r="T117" s="204">
        <f>PPA!T$58</f>
        <v>390.67168611392901</v>
      </c>
      <c r="U117" s="204">
        <f>PPA!U$58</f>
        <v>341.074835302125</v>
      </c>
      <c r="V117" s="204">
        <f>PPA!V$58</f>
        <v>386.02697680594861</v>
      </c>
      <c r="W117" s="204">
        <f>PPA!W$58</f>
        <v>382.17425941572827</v>
      </c>
      <c r="X117" s="204">
        <f>PPA!X$58</f>
        <v>252.15908735954309</v>
      </c>
      <c r="Y117" s="204">
        <f>PPA!Y$58</f>
        <v>281.26626297261117</v>
      </c>
    </row>
    <row r="118" spans="1:25" ht="12" customHeight="1" x14ac:dyDescent="0.25">
      <c r="A118" s="14" t="s">
        <v>61</v>
      </c>
      <c r="B118" s="204">
        <f>PPA!B$59</f>
        <v>2094.3400994375302</v>
      </c>
      <c r="C118" s="204">
        <f>PPA!C$59</f>
        <v>1642.9070968049959</v>
      </c>
      <c r="D118" s="204">
        <f>PPA!D$59</f>
        <v>2055.402711334445</v>
      </c>
      <c r="E118" s="204">
        <f>PPA!E$59</f>
        <v>2680.2846473285481</v>
      </c>
      <c r="F118" s="204">
        <f>PPA!F$59</f>
        <v>2018.691200109221</v>
      </c>
      <c r="G118" s="204">
        <f>PPA!G$59</f>
        <v>2283.1531263934439</v>
      </c>
      <c r="H118" s="204">
        <f>PPA!H$59</f>
        <v>1669.9552338489191</v>
      </c>
      <c r="I118" s="204">
        <f>PPA!I$59</f>
        <v>1943.381228515296</v>
      </c>
      <c r="J118" s="204">
        <f>PPA!J$59</f>
        <v>1891.8419228717009</v>
      </c>
      <c r="K118" s="204">
        <f>PPA!K$59</f>
        <v>1669.0489481521629</v>
      </c>
      <c r="L118" s="204">
        <f>PPA!L$59</f>
        <v>1310.3758841901099</v>
      </c>
      <c r="M118" s="204">
        <f>PPA!M$59</f>
        <v>1419.2548926510201</v>
      </c>
      <c r="N118" s="204">
        <f>PPA!N$59</f>
        <v>1643.9732148041221</v>
      </c>
      <c r="O118" s="204">
        <f>PPA!O$59</f>
        <v>1724.7563673425079</v>
      </c>
      <c r="P118" s="204">
        <f>PPA!P$59</f>
        <v>1694.3454898038869</v>
      </c>
      <c r="Q118" s="204">
        <f>PPA!Q$59</f>
        <v>1280.5235644498921</v>
      </c>
      <c r="R118" s="204">
        <f>PPA!R$59</f>
        <v>1277.339700847097</v>
      </c>
      <c r="S118" s="204">
        <f>PPA!S$59</f>
        <v>1245.9276342734811</v>
      </c>
      <c r="T118" s="204">
        <f>PPA!T$59</f>
        <v>1188.512381108</v>
      </c>
      <c r="U118" s="204">
        <f>PPA!U$59</f>
        <v>1278.2684072330551</v>
      </c>
      <c r="V118" s="204">
        <f>PPA!V$59</f>
        <v>1166.439198645837</v>
      </c>
      <c r="W118" s="204">
        <f>PPA!W$59</f>
        <v>1276.330656469255</v>
      </c>
      <c r="X118" s="204">
        <f>PPA!X$59</f>
        <v>1313.288579894564</v>
      </c>
      <c r="Y118" s="204">
        <f>PPA!Y$59</f>
        <v>1207.520855498052</v>
      </c>
    </row>
    <row r="119" spans="1:25" ht="12" customHeight="1" x14ac:dyDescent="0.25">
      <c r="A119" s="14" t="s">
        <v>62</v>
      </c>
      <c r="B119" s="204">
        <f>PPA!B$60</f>
        <v>227.26916978817309</v>
      </c>
      <c r="C119" s="204">
        <f>PPA!C$60</f>
        <v>60.960599863590161</v>
      </c>
      <c r="D119" s="204">
        <f>PPA!D$60</f>
        <v>92.565090951507457</v>
      </c>
      <c r="E119" s="204">
        <f>PPA!E$60</f>
        <v>159.7644628634107</v>
      </c>
      <c r="F119" s="204">
        <f>PPA!F$60</f>
        <v>89.83149174725969</v>
      </c>
      <c r="G119" s="204">
        <f>PPA!G$60</f>
        <v>114.03774291205769</v>
      </c>
      <c r="H119" s="204">
        <f>PPA!H$60</f>
        <v>75.280168201412337</v>
      </c>
      <c r="I119" s="204">
        <f>PPA!I$60</f>
        <v>94.465157662054807</v>
      </c>
      <c r="J119" s="204">
        <f>PPA!J$60</f>
        <v>69.767483208788434</v>
      </c>
      <c r="K119" s="204">
        <f>PPA!K$60</f>
        <v>67.469379063554214</v>
      </c>
      <c r="L119" s="204">
        <f>PPA!L$60</f>
        <v>81.369574387226621</v>
      </c>
      <c r="M119" s="204">
        <f>PPA!M$60</f>
        <v>71.007630439091173</v>
      </c>
      <c r="N119" s="204">
        <f>PPA!N$60</f>
        <v>105.5914415287873</v>
      </c>
      <c r="O119" s="204">
        <f>PPA!O$60</f>
        <v>84.61691947048044</v>
      </c>
      <c r="P119" s="204">
        <f>PPA!P$60</f>
        <v>67.425469358835613</v>
      </c>
      <c r="Q119" s="204">
        <f>PPA!Q$60</f>
        <v>43.917332258596737</v>
      </c>
      <c r="R119" s="204">
        <f>PPA!R$60</f>
        <v>41.32926478430673</v>
      </c>
      <c r="S119" s="204">
        <f>PPA!S$60</f>
        <v>35.238262126615773</v>
      </c>
      <c r="T119" s="204">
        <f>PPA!T$60</f>
        <v>44.389485722767517</v>
      </c>
      <c r="U119" s="204">
        <f>PPA!U$60</f>
        <v>37.337460688522697</v>
      </c>
      <c r="V119" s="204">
        <f>PPA!V$60</f>
        <v>31.950832849134809</v>
      </c>
      <c r="W119" s="204">
        <f>PPA!W$60</f>
        <v>21.646155565180209</v>
      </c>
      <c r="X119" s="204">
        <f>PPA!X$60</f>
        <v>12.91055366315071</v>
      </c>
      <c r="Y119" s="204">
        <f>PPA!Y$60</f>
        <v>18.73954883805855</v>
      </c>
    </row>
    <row r="120" spans="1:25" ht="12" customHeight="1" x14ac:dyDescent="0.25">
      <c r="A120" s="15" t="s">
        <v>63</v>
      </c>
      <c r="B120" s="206">
        <f>FBT!B$33</f>
        <v>4084.8476567401972</v>
      </c>
      <c r="C120" s="206">
        <f>FBT!C$33</f>
        <v>4633.5143137779014</v>
      </c>
      <c r="D120" s="206">
        <f>FBT!D$33</f>
        <v>5288.1352626610014</v>
      </c>
      <c r="E120" s="206">
        <f>FBT!E$33</f>
        <v>5206.7320759544727</v>
      </c>
      <c r="F120" s="206">
        <f>FBT!F$33</f>
        <v>4955.5145205138833</v>
      </c>
      <c r="G120" s="206">
        <f>FBT!G$33</f>
        <v>4270.3101715478197</v>
      </c>
      <c r="H120" s="206">
        <f>FBT!H$33</f>
        <v>2852.7687738868708</v>
      </c>
      <c r="I120" s="206">
        <f>FBT!I$33</f>
        <v>2948.9868434520599</v>
      </c>
      <c r="J120" s="206">
        <f>FBT!J$33</f>
        <v>2750.0845897108602</v>
      </c>
      <c r="K120" s="206">
        <f>FBT!K$33</f>
        <v>2788.3774600752472</v>
      </c>
      <c r="L120" s="206">
        <f>FBT!L$33</f>
        <v>2838.3606636368399</v>
      </c>
      <c r="M120" s="206">
        <f>FBT!M$33</f>
        <v>2039.1573486375009</v>
      </c>
      <c r="N120" s="206">
        <f>FBT!N$33</f>
        <v>2582.6834422584102</v>
      </c>
      <c r="O120" s="206">
        <f>FBT!O$33</f>
        <v>2895.750949783644</v>
      </c>
      <c r="P120" s="206">
        <f>FBT!P$33</f>
        <v>2826.1801320867348</v>
      </c>
      <c r="Q120" s="206">
        <f>FBT!Q$33</f>
        <v>2921.1462669058651</v>
      </c>
      <c r="R120" s="206">
        <f>FBT!R$33</f>
        <v>3161.3076306861308</v>
      </c>
      <c r="S120" s="206">
        <f>FBT!S$33</f>
        <v>3303.5660470121702</v>
      </c>
      <c r="T120" s="206">
        <f>FBT!T$33</f>
        <v>3196.094800947305</v>
      </c>
      <c r="U120" s="206">
        <f>FBT!U$33</f>
        <v>3212.3147528793988</v>
      </c>
      <c r="V120" s="206">
        <f>FBT!V$33</f>
        <v>3034.6031412724979</v>
      </c>
      <c r="W120" s="206">
        <f>FBT!W$33</f>
        <v>3205.9131174904969</v>
      </c>
      <c r="X120" s="206">
        <f>FBT!X$33</f>
        <v>2980.021710106003</v>
      </c>
      <c r="Y120" s="206">
        <f>FBT!Y$33</f>
        <v>3072.0928679346689</v>
      </c>
    </row>
    <row r="121" spans="1:25" ht="12" customHeight="1" x14ac:dyDescent="0.25">
      <c r="A121" s="12" t="s">
        <v>64</v>
      </c>
      <c r="B121" s="204">
        <f>TRE!B$33</f>
        <v>1487.668469759107</v>
      </c>
      <c r="C121" s="204">
        <f>TRE!C$33</f>
        <v>1600.2331016382991</v>
      </c>
      <c r="D121" s="204">
        <f>TRE!D$33</f>
        <v>1448.0331166789649</v>
      </c>
      <c r="E121" s="204">
        <f>TRE!E$33</f>
        <v>1758.840580798272</v>
      </c>
      <c r="F121" s="204">
        <f>TRE!F$33</f>
        <v>1661.1981587984831</v>
      </c>
      <c r="G121" s="204">
        <f>TRE!G$33</f>
        <v>1181.753582758854</v>
      </c>
      <c r="H121" s="204">
        <f>TRE!H$33</f>
        <v>886.29101387896048</v>
      </c>
      <c r="I121" s="204">
        <f>TRE!I$33</f>
        <v>1127.193143037907</v>
      </c>
      <c r="J121" s="204">
        <f>TRE!J$33</f>
        <v>1100.6859211174699</v>
      </c>
      <c r="K121" s="204">
        <f>TRE!K$33</f>
        <v>771.5159744390096</v>
      </c>
      <c r="L121" s="204">
        <f>TRE!L$33</f>
        <v>613.22032151875158</v>
      </c>
      <c r="M121" s="204">
        <f>TRE!M$33</f>
        <v>763.49220011904345</v>
      </c>
      <c r="N121" s="204">
        <f>TRE!N$33</f>
        <v>576.70690319850064</v>
      </c>
      <c r="O121" s="204">
        <f>TRE!O$33</f>
        <v>401.42092427930038</v>
      </c>
      <c r="P121" s="204">
        <f>TRE!P$33</f>
        <v>403.93759140128412</v>
      </c>
      <c r="Q121" s="204">
        <f>TRE!Q$33</f>
        <v>371.15999460082151</v>
      </c>
      <c r="R121" s="204">
        <f>TRE!R$33</f>
        <v>548.5338154790926</v>
      </c>
      <c r="S121" s="204">
        <f>TRE!S$33</f>
        <v>519.02710228172509</v>
      </c>
      <c r="T121" s="204">
        <f>TRE!T$33</f>
        <v>545.19426792360059</v>
      </c>
      <c r="U121" s="204">
        <f>TRE!U$33</f>
        <v>630.12463341571436</v>
      </c>
      <c r="V121" s="204">
        <f>TRE!V$33</f>
        <v>499.24898210483661</v>
      </c>
      <c r="W121" s="204">
        <f>TRE!W$33</f>
        <v>521.02213308240425</v>
      </c>
      <c r="X121" s="204">
        <f>TRE!X$33</f>
        <v>483.96437361775952</v>
      </c>
      <c r="Y121" s="204">
        <f>TRE!Y$33</f>
        <v>480.43220364777682</v>
      </c>
    </row>
    <row r="122" spans="1:25" ht="12" customHeight="1" x14ac:dyDescent="0.25">
      <c r="A122" s="12" t="s">
        <v>65</v>
      </c>
      <c r="B122" s="204">
        <f>MAE!B$33</f>
        <v>1654.2257526892031</v>
      </c>
      <c r="C122" s="204">
        <f>MAE!C$33</f>
        <v>2277.0644763067721</v>
      </c>
      <c r="D122" s="204">
        <f>MAE!D$33</f>
        <v>1859.2249876901731</v>
      </c>
      <c r="E122" s="204">
        <f>MAE!E$33</f>
        <v>2285.0377842433668</v>
      </c>
      <c r="F122" s="204">
        <f>MAE!F$33</f>
        <v>2225.067420814888</v>
      </c>
      <c r="G122" s="204">
        <f>MAE!G$33</f>
        <v>2052.0048964713801</v>
      </c>
      <c r="H122" s="204">
        <f>MAE!H$33</f>
        <v>1756.4072248789339</v>
      </c>
      <c r="I122" s="204">
        <f>MAE!I$33</f>
        <v>1809.824247358101</v>
      </c>
      <c r="J122" s="204">
        <f>MAE!J$33</f>
        <v>1739.984628598359</v>
      </c>
      <c r="K122" s="204">
        <f>MAE!K$33</f>
        <v>1902.786747478903</v>
      </c>
      <c r="L122" s="204">
        <f>MAE!L$33</f>
        <v>2081.625516718912</v>
      </c>
      <c r="M122" s="204">
        <f>MAE!M$33</f>
        <v>1977.7846244373709</v>
      </c>
      <c r="N122" s="204">
        <f>MAE!N$33</f>
        <v>1095.189324118983</v>
      </c>
      <c r="O122" s="204">
        <f>MAE!O$33</f>
        <v>1585.226139838795</v>
      </c>
      <c r="P122" s="204">
        <f>MAE!P$33</f>
        <v>1112.603437798675</v>
      </c>
      <c r="Q122" s="204">
        <f>MAE!Q$33</f>
        <v>1345.2887869177159</v>
      </c>
      <c r="R122" s="204">
        <f>MAE!R$33</f>
        <v>1349.9694287991531</v>
      </c>
      <c r="S122" s="204">
        <f>MAE!S$33</f>
        <v>1309.5332600572749</v>
      </c>
      <c r="T122" s="204">
        <f>MAE!T$33</f>
        <v>1343.0645399693601</v>
      </c>
      <c r="U122" s="204">
        <f>MAE!U$33</f>
        <v>1355.301264653664</v>
      </c>
      <c r="V122" s="204">
        <f>MAE!V$33</f>
        <v>1217.8402880440581</v>
      </c>
      <c r="W122" s="204">
        <f>MAE!W$33</f>
        <v>1178.0873147100549</v>
      </c>
      <c r="X122" s="204">
        <f>MAE!X$33</f>
        <v>1005.462629710428</v>
      </c>
      <c r="Y122" s="204">
        <f>MAE!Y$33</f>
        <v>851.93602099859163</v>
      </c>
    </row>
    <row r="123" spans="1:25" ht="12" customHeight="1" x14ac:dyDescent="0.25">
      <c r="A123" s="12" t="s">
        <v>66</v>
      </c>
      <c r="B123" s="204">
        <f>TEL!B$33</f>
        <v>2127.4428113982531</v>
      </c>
      <c r="C123" s="204">
        <f>TEL!C$33</f>
        <v>1627.3278950386309</v>
      </c>
      <c r="D123" s="204">
        <f>TEL!D$33</f>
        <v>1643.2547144375519</v>
      </c>
      <c r="E123" s="204">
        <f>TEL!E$33</f>
        <v>1590.402933717804</v>
      </c>
      <c r="F123" s="204">
        <f>TEL!F$33</f>
        <v>1584.5919267575041</v>
      </c>
      <c r="G123" s="204">
        <f>TEL!G$33</f>
        <v>1591.8860123986869</v>
      </c>
      <c r="H123" s="204">
        <f>TEL!H$33</f>
        <v>987.39266003763998</v>
      </c>
      <c r="I123" s="204">
        <f>TEL!I$33</f>
        <v>777.35657123827991</v>
      </c>
      <c r="J123" s="204">
        <f>TEL!J$33</f>
        <v>726.4403038777491</v>
      </c>
      <c r="K123" s="204">
        <f>TEL!K$33</f>
        <v>879.68378051797708</v>
      </c>
      <c r="L123" s="204">
        <f>TEL!L$33</f>
        <v>668.79044387751526</v>
      </c>
      <c r="M123" s="204">
        <f>TEL!M$33</f>
        <v>654.56647883860865</v>
      </c>
      <c r="N123" s="204">
        <f>TEL!N$33</f>
        <v>573.82424495798887</v>
      </c>
      <c r="O123" s="204">
        <f>TEL!O$33</f>
        <v>435.99377267783399</v>
      </c>
      <c r="P123" s="204">
        <f>TEL!P$33</f>
        <v>430.3714978785074</v>
      </c>
      <c r="Q123" s="204">
        <f>TEL!Q$33</f>
        <v>411.38115299775251</v>
      </c>
      <c r="R123" s="204">
        <f>TEL!R$33</f>
        <v>546.9731690381052</v>
      </c>
      <c r="S123" s="204">
        <f>TEL!S$33</f>
        <v>396.49704989649439</v>
      </c>
      <c r="T123" s="204">
        <f>TEL!T$33</f>
        <v>491.41532832183469</v>
      </c>
      <c r="U123" s="204">
        <f>TEL!U$33</f>
        <v>449.28372211709183</v>
      </c>
      <c r="V123" s="204">
        <f>TEL!V$33</f>
        <v>437.04117566057431</v>
      </c>
      <c r="W123" s="204">
        <f>TEL!W$33</f>
        <v>413.92496034112958</v>
      </c>
      <c r="X123" s="204">
        <f>TEL!X$33</f>
        <v>316.45118846921321</v>
      </c>
      <c r="Y123" s="204">
        <f>TEL!Y$33</f>
        <v>350.05709634439881</v>
      </c>
    </row>
    <row r="124" spans="1:25" ht="12" customHeight="1" x14ac:dyDescent="0.25">
      <c r="A124" s="12" t="s">
        <v>67</v>
      </c>
      <c r="B124" s="204">
        <f>WWP!B$33</f>
        <v>331.89135191962401</v>
      </c>
      <c r="C124" s="204">
        <f>WWP!C$33</f>
        <v>334.66400711951349</v>
      </c>
      <c r="D124" s="204">
        <f>WWP!D$33</f>
        <v>381.20862131933598</v>
      </c>
      <c r="E124" s="204">
        <f>WWP!E$33</f>
        <v>308.6622381605896</v>
      </c>
      <c r="F124" s="204">
        <f>WWP!F$33</f>
        <v>721.20614939915879</v>
      </c>
      <c r="G124" s="204">
        <f>WWP!G$33</f>
        <v>514.34182080061714</v>
      </c>
      <c r="H124" s="204">
        <f>WWP!H$33</f>
        <v>257.07046752030402</v>
      </c>
      <c r="I124" s="204">
        <f>WWP!I$33</f>
        <v>349.17706871955551</v>
      </c>
      <c r="J124" s="204">
        <f>WWP!J$33</f>
        <v>302.78894039966349</v>
      </c>
      <c r="K124" s="204">
        <f>WWP!K$33</f>
        <v>206.78171363965279</v>
      </c>
      <c r="L124" s="204">
        <f>WWP!L$33</f>
        <v>192.0379305596322</v>
      </c>
      <c r="M124" s="204">
        <f>WWP!M$33</f>
        <v>282.00301523970018</v>
      </c>
      <c r="N124" s="204">
        <f>WWP!N$33</f>
        <v>139.4318177997238</v>
      </c>
      <c r="O124" s="204">
        <f>WWP!O$33</f>
        <v>175.78126259966609</v>
      </c>
      <c r="P124" s="204">
        <f>WWP!P$33</f>
        <v>148.28336999976199</v>
      </c>
      <c r="Q124" s="204">
        <f>WWP!Q$33</f>
        <v>220.25477303964041</v>
      </c>
      <c r="R124" s="204">
        <f>WWP!R$33</f>
        <v>319.29590411964489</v>
      </c>
      <c r="S124" s="204">
        <f>WWP!S$33</f>
        <v>237.51068840272109</v>
      </c>
      <c r="T124" s="204">
        <f>WWP!T$33</f>
        <v>246.86100535580891</v>
      </c>
      <c r="U124" s="204">
        <f>WWP!U$33</f>
        <v>249.1266934345467</v>
      </c>
      <c r="V124" s="204">
        <f>WWP!V$33</f>
        <v>209.63922475735799</v>
      </c>
      <c r="W124" s="204">
        <f>WWP!W$33</f>
        <v>199.67999251330309</v>
      </c>
      <c r="X124" s="204">
        <f>WWP!X$33</f>
        <v>113.07798398808499</v>
      </c>
      <c r="Y124" s="204">
        <f>WWP!Y$33</f>
        <v>106.4410773413658</v>
      </c>
    </row>
    <row r="125" spans="1:25" ht="12" customHeight="1" x14ac:dyDescent="0.25">
      <c r="A125" s="12" t="s">
        <v>68</v>
      </c>
      <c r="B125" s="204">
        <f>OIS!B$33</f>
        <v>1915.8499832449641</v>
      </c>
      <c r="C125" s="204">
        <f>OIS!C$33</f>
        <v>2882.872126321658</v>
      </c>
      <c r="D125" s="204">
        <f>OIS!D$33</f>
        <v>3564.9881010407698</v>
      </c>
      <c r="E125" s="204">
        <f>OIS!E$33</f>
        <v>3519.200242088687</v>
      </c>
      <c r="F125" s="204">
        <f>OIS!F$33</f>
        <v>4448.8732292274526</v>
      </c>
      <c r="G125" s="204">
        <f>OIS!G$33</f>
        <v>6743.2550346699863</v>
      </c>
      <c r="H125" s="204">
        <f>OIS!H$33</f>
        <v>2654.6060700148801</v>
      </c>
      <c r="I125" s="204">
        <f>OIS!I$33</f>
        <v>5744.2724168138584</v>
      </c>
      <c r="J125" s="204">
        <f>OIS!J$33</f>
        <v>4701.6766494355998</v>
      </c>
      <c r="K125" s="204">
        <f>OIS!K$33</f>
        <v>5359.0569559222322</v>
      </c>
      <c r="L125" s="204">
        <f>OIS!L$33</f>
        <v>6070.174743602749</v>
      </c>
      <c r="M125" s="204">
        <f>OIS!M$33</f>
        <v>3519.5376870028181</v>
      </c>
      <c r="N125" s="204">
        <f>OIS!N$33</f>
        <v>4895.7574910411167</v>
      </c>
      <c r="O125" s="204">
        <f>OIS!O$33</f>
        <v>5227.4667092417003</v>
      </c>
      <c r="P125" s="204">
        <f>OIS!P$33</f>
        <v>5271.6395401227855</v>
      </c>
      <c r="Q125" s="204">
        <f>OIS!Q$33</f>
        <v>3310.354130045273</v>
      </c>
      <c r="R125" s="204">
        <f>OIS!R$33</f>
        <v>3239.6134957266422</v>
      </c>
      <c r="S125" s="204">
        <f>OIS!S$33</f>
        <v>3451.3736113101249</v>
      </c>
      <c r="T125" s="204">
        <f>OIS!T$33</f>
        <v>3710.9466771781822</v>
      </c>
      <c r="U125" s="204">
        <f>OIS!U$33</f>
        <v>3905.6987702723218</v>
      </c>
      <c r="V125" s="204">
        <f>OIS!V$33</f>
        <v>3414.0721550705439</v>
      </c>
      <c r="W125" s="204">
        <f>OIS!W$33</f>
        <v>3696.93174159608</v>
      </c>
      <c r="X125" s="204">
        <f>OIS!X$33</f>
        <v>3046.6639322988258</v>
      </c>
      <c r="Y125" s="204">
        <f>OIS!Y$33</f>
        <v>2935.2658064482589</v>
      </c>
    </row>
    <row r="126" spans="1:25" ht="12" customHeight="1" x14ac:dyDescent="0.25">
      <c r="A126" s="28" t="s">
        <v>85</v>
      </c>
      <c r="B126" s="214">
        <f>Ind_Summary_emi!B43</f>
        <v>452.83094</v>
      </c>
      <c r="C126" s="214">
        <f>Ind_Summary_emi!C43</f>
        <v>434.55540000000002</v>
      </c>
      <c r="D126" s="214">
        <f>Ind_Summary_emi!D43</f>
        <v>338.16059999999999</v>
      </c>
      <c r="E126" s="214">
        <f>Ind_Summary_emi!E43</f>
        <v>304.08587999999997</v>
      </c>
      <c r="F126" s="214">
        <f>Ind_Summary_emi!F43</f>
        <v>311.66403000000003</v>
      </c>
      <c r="G126" s="214">
        <f>Ind_Summary_emi!G43</f>
        <v>385.51155999999997</v>
      </c>
      <c r="H126" s="214">
        <f>Ind_Summary_emi!H43</f>
        <v>369.17054999999999</v>
      </c>
      <c r="I126" s="214">
        <f>Ind_Summary_emi!I43</f>
        <v>357.95</v>
      </c>
      <c r="J126" s="214">
        <f>Ind_Summary_emi!J43</f>
        <v>399.11119000000002</v>
      </c>
      <c r="K126" s="214">
        <f>Ind_Summary_emi!K43</f>
        <v>358.88632000000001</v>
      </c>
      <c r="L126" s="214">
        <f>Ind_Summary_emi!L43</f>
        <v>367.59746000000001</v>
      </c>
      <c r="M126" s="214">
        <f>Ind_Summary_emi!M43</f>
        <v>350.64337999999998</v>
      </c>
      <c r="N126" s="214">
        <f>Ind_Summary_emi!N43</f>
        <v>349.78079000000002</v>
      </c>
      <c r="O126" s="214">
        <f>Ind_Summary_emi!O43</f>
        <v>355.40346</v>
      </c>
      <c r="P126" s="214">
        <f>Ind_Summary_emi!P43</f>
        <v>366.33713999999998</v>
      </c>
      <c r="Q126" s="214">
        <f>Ind_Summary_emi!Q43</f>
        <v>361.64449999999999</v>
      </c>
      <c r="R126" s="214">
        <f>Ind_Summary_emi!R43</f>
        <v>380.97208999999998</v>
      </c>
      <c r="S126" s="214">
        <f>Ind_Summary_emi!S43</f>
        <v>395.84996000000001</v>
      </c>
      <c r="T126" s="214">
        <f>Ind_Summary_emi!T43</f>
        <v>402.79145999999997</v>
      </c>
      <c r="U126" s="214">
        <f>Ind_Summary_emi!U43</f>
        <v>409.35521999999997</v>
      </c>
      <c r="V126" s="214">
        <f>Ind_Summary_emi!V43</f>
        <v>355.31544000000002</v>
      </c>
      <c r="W126" s="214">
        <f>Ind_Summary_emi!W43</f>
        <v>397.97856999999999</v>
      </c>
      <c r="X126" s="214">
        <f>Ind_Summary_emi!X43</f>
        <v>405.95335</v>
      </c>
      <c r="Y126" s="214">
        <f>Ind_Summary_emi!Y43</f>
        <v>405.65458000000001</v>
      </c>
    </row>
    <row r="128" spans="1:25" ht="12" customHeight="1" x14ac:dyDescent="0.25">
      <c r="A128" s="30" t="s">
        <v>86</v>
      </c>
      <c r="B128" s="203">
        <f t="shared" ref="B128:Y128" si="8">IF(B29=0,"",B29/B3*1000)</f>
        <v>92.247043706712091</v>
      </c>
      <c r="C128" s="203">
        <f t="shared" si="8"/>
        <v>94.693199598141021</v>
      </c>
      <c r="D128" s="203">
        <f t="shared" si="8"/>
        <v>94.174759291216219</v>
      </c>
      <c r="E128" s="203">
        <f t="shared" si="8"/>
        <v>99.45614818249048</v>
      </c>
      <c r="F128" s="203">
        <f t="shared" si="8"/>
        <v>100.531063798552</v>
      </c>
      <c r="G128" s="203">
        <f t="shared" si="8"/>
        <v>100.04398635212648</v>
      </c>
      <c r="H128" s="203">
        <f t="shared" si="8"/>
        <v>78.671425571783772</v>
      </c>
      <c r="I128" s="203">
        <f t="shared" si="8"/>
        <v>85.069713782725046</v>
      </c>
      <c r="J128" s="203">
        <f t="shared" si="8"/>
        <v>82.315392119857435</v>
      </c>
      <c r="K128" s="203">
        <f t="shared" si="8"/>
        <v>76.812632666466882</v>
      </c>
      <c r="L128" s="203">
        <f t="shared" si="8"/>
        <v>84.517345114103506</v>
      </c>
      <c r="M128" s="203">
        <f t="shared" si="8"/>
        <v>90.074777126222187</v>
      </c>
      <c r="N128" s="203">
        <f t="shared" si="8"/>
        <v>96.830922855396366</v>
      </c>
      <c r="O128" s="203">
        <f t="shared" si="8"/>
        <v>99.280986168786825</v>
      </c>
      <c r="P128" s="203">
        <f t="shared" si="8"/>
        <v>96.084652494222553</v>
      </c>
      <c r="Q128" s="203">
        <f t="shared" si="8"/>
        <v>93.889362146394006</v>
      </c>
      <c r="R128" s="203">
        <f t="shared" si="8"/>
        <v>97.193056735379599</v>
      </c>
      <c r="S128" s="203">
        <f t="shared" si="8"/>
        <v>95.249952046181733</v>
      </c>
      <c r="T128" s="203">
        <f t="shared" si="8"/>
        <v>94.486262333915576</v>
      </c>
      <c r="U128" s="203">
        <f t="shared" si="8"/>
        <v>91.306657991481771</v>
      </c>
      <c r="V128" s="203">
        <f t="shared" si="8"/>
        <v>94.100549872269127</v>
      </c>
      <c r="W128" s="203">
        <f t="shared" si="8"/>
        <v>93.209148288334816</v>
      </c>
      <c r="X128" s="203">
        <f t="shared" si="8"/>
        <v>81.557362884992116</v>
      </c>
      <c r="Y128" s="203">
        <f t="shared" si="8"/>
        <v>80.668566487307018</v>
      </c>
    </row>
    <row r="129" spans="1:25" ht="12" customHeight="1" x14ac:dyDescent="0.25">
      <c r="A129" s="12" t="s">
        <v>14</v>
      </c>
      <c r="B129" s="204">
        <f t="shared" ref="B129:Y129" si="9">IF(B52=0,"",B52/B4*1000)</f>
        <v>386.07584233746786</v>
      </c>
      <c r="C129" s="204">
        <f t="shared" si="9"/>
        <v>451.24601955811772</v>
      </c>
      <c r="D129" s="204">
        <f t="shared" si="9"/>
        <v>472.73162638841092</v>
      </c>
      <c r="E129" s="204">
        <f t="shared" si="9"/>
        <v>546.93495897247772</v>
      </c>
      <c r="F129" s="204">
        <f t="shared" si="9"/>
        <v>614.62771544328541</v>
      </c>
      <c r="G129" s="204">
        <f t="shared" si="9"/>
        <v>627.19372248468244</v>
      </c>
      <c r="H129" s="204">
        <f t="shared" si="9"/>
        <v>471.28648793426458</v>
      </c>
      <c r="I129" s="204">
        <f t="shared" si="9"/>
        <v>570.93908390367915</v>
      </c>
      <c r="J129" s="204">
        <f t="shared" si="9"/>
        <v>675.4007743022114</v>
      </c>
      <c r="K129" s="204">
        <f t="shared" si="9"/>
        <v>730.82728523300932</v>
      </c>
      <c r="L129" s="204">
        <f t="shared" si="9"/>
        <v>650.21061121542948</v>
      </c>
      <c r="M129" s="204">
        <f t="shared" si="9"/>
        <v>732.39115696467024</v>
      </c>
      <c r="N129" s="204">
        <f t="shared" si="9"/>
        <v>730.3550697059602</v>
      </c>
      <c r="O129" s="204">
        <f t="shared" si="9"/>
        <v>665.18119418355434</v>
      </c>
      <c r="P129" s="204">
        <f t="shared" si="9"/>
        <v>607.4544391341866</v>
      </c>
      <c r="Q129" s="204">
        <f t="shared" si="9"/>
        <v>634.91670244747525</v>
      </c>
      <c r="R129" s="204">
        <f t="shared" si="9"/>
        <v>639.70214595426705</v>
      </c>
      <c r="S129" s="204">
        <f t="shared" si="9"/>
        <v>602.95866768573933</v>
      </c>
      <c r="T129" s="204">
        <f t="shared" si="9"/>
        <v>566.94320306474617</v>
      </c>
      <c r="U129" s="204">
        <f t="shared" si="9"/>
        <v>654.38183243727758</v>
      </c>
      <c r="V129" s="204">
        <f t="shared" si="9"/>
        <v>679.64302282591211</v>
      </c>
      <c r="W129" s="204">
        <f t="shared" si="9"/>
        <v>405.2897492017396</v>
      </c>
      <c r="X129" s="204">
        <f t="shared" si="9"/>
        <v>371.82259618642007</v>
      </c>
      <c r="Y129" s="204">
        <f t="shared" si="9"/>
        <v>402.0741504056337</v>
      </c>
    </row>
    <row r="130" spans="1:25" ht="12" customHeight="1" x14ac:dyDescent="0.25">
      <c r="A130" s="13" t="s">
        <v>18</v>
      </c>
      <c r="B130" s="205">
        <f t="shared" ref="B130:Y130" si="10">IF(B55=0,"",B55/B5*1000)</f>
        <v>395.06810302218275</v>
      </c>
      <c r="C130" s="205">
        <f t="shared" si="10"/>
        <v>467.36206086668312</v>
      </c>
      <c r="D130" s="205">
        <f t="shared" si="10"/>
        <v>595.60847643942145</v>
      </c>
      <c r="E130" s="205">
        <f t="shared" si="10"/>
        <v>619.48358759994153</v>
      </c>
      <c r="F130" s="205">
        <f t="shared" si="10"/>
        <v>665.32275014770323</v>
      </c>
      <c r="G130" s="205">
        <f t="shared" si="10"/>
        <v>582.24135951861194</v>
      </c>
      <c r="H130" s="205">
        <f t="shared" si="10"/>
        <v>535.24476626903822</v>
      </c>
      <c r="I130" s="205">
        <f t="shared" si="10"/>
        <v>697.96516270700408</v>
      </c>
      <c r="J130" s="205">
        <f t="shared" si="10"/>
        <v>751.84533109074118</v>
      </c>
      <c r="K130" s="205">
        <f t="shared" si="10"/>
        <v>730.86387385154819</v>
      </c>
      <c r="L130" s="205">
        <f t="shared" si="10"/>
        <v>644.21273817305303</v>
      </c>
      <c r="M130" s="205">
        <f t="shared" si="10"/>
        <v>751.82832048863668</v>
      </c>
      <c r="N130" s="205">
        <f t="shared" si="10"/>
        <v>641.81324292594786</v>
      </c>
      <c r="O130" s="205">
        <f t="shared" si="10"/>
        <v>625.52036381237735</v>
      </c>
      <c r="P130" s="205">
        <f t="shared" si="10"/>
        <v>537.77941366269329</v>
      </c>
      <c r="Q130" s="205">
        <f t="shared" si="10"/>
        <v>548.57840255632675</v>
      </c>
      <c r="R130" s="205">
        <f t="shared" si="10"/>
        <v>549.30320521910789</v>
      </c>
      <c r="S130" s="205">
        <f t="shared" si="10"/>
        <v>500.11201388254221</v>
      </c>
      <c r="T130" s="205">
        <f t="shared" si="10"/>
        <v>582.42396251386901</v>
      </c>
      <c r="U130" s="205">
        <f t="shared" si="10"/>
        <v>674.7723180018877</v>
      </c>
      <c r="V130" s="205">
        <f t="shared" si="10"/>
        <v>608.56280628878903</v>
      </c>
      <c r="W130" s="205">
        <f t="shared" si="10"/>
        <v>521.51488930909693</v>
      </c>
      <c r="X130" s="205">
        <f t="shared" si="10"/>
        <v>488.7013252809287</v>
      </c>
      <c r="Y130" s="205">
        <f t="shared" si="10"/>
        <v>353.4751480381077</v>
      </c>
    </row>
    <row r="131" spans="1:25" ht="12" customHeight="1" x14ac:dyDescent="0.25">
      <c r="A131" s="14" t="s">
        <v>45</v>
      </c>
      <c r="B131" s="204">
        <f t="shared" ref="B131:Y131" si="11">IF(B56=0,"",B56/B6*1000)</f>
        <v>638.11607269964429</v>
      </c>
      <c r="C131" s="204">
        <f t="shared" si="11"/>
        <v>706.44841212157144</v>
      </c>
      <c r="D131" s="204">
        <f t="shared" si="11"/>
        <v>987.99592499820938</v>
      </c>
      <c r="E131" s="204">
        <f t="shared" si="11"/>
        <v>1044.7952551669437</v>
      </c>
      <c r="F131" s="204">
        <f t="shared" si="11"/>
        <v>1161.2496598616856</v>
      </c>
      <c r="G131" s="204">
        <f t="shared" si="11"/>
        <v>805.56260590972545</v>
      </c>
      <c r="H131" s="204">
        <f t="shared" si="11"/>
        <v>769.45617312945319</v>
      </c>
      <c r="I131" s="204">
        <f t="shared" si="11"/>
        <v>1086.5598234927972</v>
      </c>
      <c r="J131" s="204">
        <f t="shared" si="11"/>
        <v>1456.0881370299255</v>
      </c>
      <c r="K131" s="204">
        <f t="shared" si="11"/>
        <v>1892.5205408547085</v>
      </c>
      <c r="L131" s="204">
        <f t="shared" si="11"/>
        <v>1509.5483488333005</v>
      </c>
      <c r="M131" s="204">
        <f t="shared" si="11"/>
        <v>1736.384304816261</v>
      </c>
      <c r="N131" s="204">
        <f t="shared" si="11"/>
        <v>1920.6462290352138</v>
      </c>
      <c r="O131" s="204">
        <f t="shared" si="11"/>
        <v>1897.7831819599733</v>
      </c>
      <c r="P131" s="204">
        <f t="shared" si="11"/>
        <v>1632.8837681231807</v>
      </c>
      <c r="Q131" s="204">
        <f t="shared" si="11"/>
        <v>1651.1914172125157</v>
      </c>
      <c r="R131" s="204">
        <f t="shared" si="11"/>
        <v>1555.5247355787537</v>
      </c>
      <c r="S131" s="204">
        <f t="shared" si="11"/>
        <v>1055.8855389335022</v>
      </c>
      <c r="T131" s="204">
        <f t="shared" si="11"/>
        <v>1396.3117942363635</v>
      </c>
      <c r="U131" s="204">
        <f t="shared" si="11"/>
        <v>1659.8623159789965</v>
      </c>
      <c r="V131" s="204">
        <f t="shared" si="11"/>
        <v>1534.042479172688</v>
      </c>
      <c r="W131" s="204">
        <f t="shared" si="11"/>
        <v>1114.781746816896</v>
      </c>
      <c r="X131" s="204">
        <f t="shared" si="11"/>
        <v>1503.742630492309</v>
      </c>
      <c r="Y131" s="204">
        <f t="shared" si="11"/>
        <v>1077.517470322935</v>
      </c>
    </row>
    <row r="132" spans="1:25" ht="12" customHeight="1" x14ac:dyDescent="0.25">
      <c r="A132" s="14" t="s">
        <v>58</v>
      </c>
      <c r="B132" s="204">
        <f t="shared" ref="B132:Y132" si="12">IF(B57=0,"",B57/B7*1000)</f>
        <v>356.75744774124257</v>
      </c>
      <c r="C132" s="204">
        <f t="shared" si="12"/>
        <v>440.43862046081512</v>
      </c>
      <c r="D132" s="204">
        <f t="shared" si="12"/>
        <v>509.33835044441031</v>
      </c>
      <c r="E132" s="204">
        <f t="shared" si="12"/>
        <v>522.48785218002604</v>
      </c>
      <c r="F132" s="204">
        <f t="shared" si="12"/>
        <v>567.91127144957716</v>
      </c>
      <c r="G132" s="204">
        <f t="shared" si="12"/>
        <v>531.39298123323226</v>
      </c>
      <c r="H132" s="204">
        <f t="shared" si="12"/>
        <v>453.13533864636923</v>
      </c>
      <c r="I132" s="204">
        <f t="shared" si="12"/>
        <v>603.75707974520094</v>
      </c>
      <c r="J132" s="204">
        <f t="shared" si="12"/>
        <v>706.31533805228196</v>
      </c>
      <c r="K132" s="204">
        <f t="shared" si="12"/>
        <v>809.43728301626641</v>
      </c>
      <c r="L132" s="204">
        <f t="shared" si="12"/>
        <v>633.45750715659085</v>
      </c>
      <c r="M132" s="204">
        <f t="shared" si="12"/>
        <v>760.34567925915917</v>
      </c>
      <c r="N132" s="204">
        <f t="shared" si="12"/>
        <v>551.56745480262623</v>
      </c>
      <c r="O132" s="204">
        <f t="shared" si="12"/>
        <v>392.28638928562054</v>
      </c>
      <c r="P132" s="204">
        <f t="shared" si="12"/>
        <v>259.32760151061689</v>
      </c>
      <c r="Q132" s="204">
        <f t="shared" si="12"/>
        <v>258.70915744645089</v>
      </c>
      <c r="R132" s="204">
        <f t="shared" si="12"/>
        <v>269.18965169862173</v>
      </c>
      <c r="S132" s="204">
        <f t="shared" si="12"/>
        <v>428.86381051172691</v>
      </c>
      <c r="T132" s="204">
        <f t="shared" si="12"/>
        <v>564.91572042206428</v>
      </c>
      <c r="U132" s="204">
        <f t="shared" si="12"/>
        <v>462.34489410891388</v>
      </c>
      <c r="V132" s="204">
        <f t="shared" si="12"/>
        <v>386.28905326464837</v>
      </c>
      <c r="W132" s="204">
        <f t="shared" si="12"/>
        <v>292.44903072069121</v>
      </c>
      <c r="X132" s="204">
        <f t="shared" si="12"/>
        <v>59.961847731620992</v>
      </c>
      <c r="Y132" s="204">
        <f t="shared" si="12"/>
        <v>59.555269632991262</v>
      </c>
    </row>
    <row r="133" spans="1:25" ht="12" customHeight="1" x14ac:dyDescent="0.25">
      <c r="A133" s="14" t="s">
        <v>47</v>
      </c>
      <c r="B133" s="204">
        <f t="shared" ref="B133:Y133" si="13">IF(B60=0,"",B60/B8*1000)</f>
        <v>306.71108893390192</v>
      </c>
      <c r="C133" s="204">
        <f t="shared" si="13"/>
        <v>366.00445970068256</v>
      </c>
      <c r="D133" s="204">
        <f t="shared" si="13"/>
        <v>485.72577411868741</v>
      </c>
      <c r="E133" s="204">
        <f t="shared" si="13"/>
        <v>505.05941757925331</v>
      </c>
      <c r="F133" s="204">
        <f t="shared" si="13"/>
        <v>510.85053764530932</v>
      </c>
      <c r="G133" s="204">
        <f t="shared" si="13"/>
        <v>522.05011017312427</v>
      </c>
      <c r="H133" s="204">
        <f t="shared" si="13"/>
        <v>510.73542429479215</v>
      </c>
      <c r="I133" s="204">
        <f t="shared" si="13"/>
        <v>600.91406794401053</v>
      </c>
      <c r="J133" s="204">
        <f t="shared" si="13"/>
        <v>407.97404218787744</v>
      </c>
      <c r="K133" s="204">
        <f t="shared" si="13"/>
        <v>381.73013364452987</v>
      </c>
      <c r="L133" s="204">
        <f t="shared" si="13"/>
        <v>388.69231575138286</v>
      </c>
      <c r="M133" s="204">
        <f t="shared" si="13"/>
        <v>435.15594018634511</v>
      </c>
      <c r="N133" s="204">
        <f t="shared" si="13"/>
        <v>382.11748686084707</v>
      </c>
      <c r="O133" s="204">
        <f t="shared" si="13"/>
        <v>418.73659665024257</v>
      </c>
      <c r="P133" s="204">
        <f t="shared" si="13"/>
        <v>405.30626041796017</v>
      </c>
      <c r="Q133" s="204">
        <f t="shared" si="13"/>
        <v>415.17420720168496</v>
      </c>
      <c r="R133" s="204">
        <f t="shared" si="13"/>
        <v>427.02318717394962</v>
      </c>
      <c r="S133" s="204">
        <f t="shared" si="13"/>
        <v>344.24249372747659</v>
      </c>
      <c r="T133" s="204">
        <f t="shared" si="13"/>
        <v>341.45335647697851</v>
      </c>
      <c r="U133" s="204">
        <f t="shared" si="13"/>
        <v>487.37341536845787</v>
      </c>
      <c r="V133" s="204">
        <f t="shared" si="13"/>
        <v>456.046759593785</v>
      </c>
      <c r="W133" s="204">
        <f t="shared" si="13"/>
        <v>488.95765558634929</v>
      </c>
      <c r="X133" s="204">
        <f t="shared" si="13"/>
        <v>483.03131493812651</v>
      </c>
      <c r="Y133" s="204">
        <f t="shared" si="13"/>
        <v>344.7556102901757</v>
      </c>
    </row>
    <row r="134" spans="1:25" ht="12" customHeight="1" x14ac:dyDescent="0.25">
      <c r="A134" s="13" t="s">
        <v>19</v>
      </c>
      <c r="B134" s="205">
        <f t="shared" ref="B134:Y134" si="14">IF(B61=0,"",B61/B9*1000)</f>
        <v>224.66563418754868</v>
      </c>
      <c r="C134" s="205">
        <f t="shared" si="14"/>
        <v>209.88211136434899</v>
      </c>
      <c r="D134" s="205">
        <f t="shared" si="14"/>
        <v>231.96275282190663</v>
      </c>
      <c r="E134" s="205">
        <f t="shared" si="14"/>
        <v>237.54910157320464</v>
      </c>
      <c r="F134" s="205">
        <f t="shared" si="14"/>
        <v>254.87331741052432</v>
      </c>
      <c r="G134" s="205">
        <f t="shared" si="14"/>
        <v>264.60626217338137</v>
      </c>
      <c r="H134" s="205">
        <f t="shared" si="14"/>
        <v>246.01608756259856</v>
      </c>
      <c r="I134" s="205">
        <f t="shared" si="14"/>
        <v>236.29527491900529</v>
      </c>
      <c r="J134" s="205">
        <f t="shared" si="14"/>
        <v>225.68939423081156</v>
      </c>
      <c r="K134" s="205">
        <f t="shared" si="14"/>
        <v>179.24282338393613</v>
      </c>
      <c r="L134" s="205">
        <f t="shared" si="14"/>
        <v>190.25420453237098</v>
      </c>
      <c r="M134" s="205">
        <f t="shared" si="14"/>
        <v>231.31397083061248</v>
      </c>
      <c r="N134" s="205">
        <f t="shared" si="14"/>
        <v>257.75050714453272</v>
      </c>
      <c r="O134" s="205">
        <f t="shared" si="14"/>
        <v>244.58833319407461</v>
      </c>
      <c r="P134" s="205">
        <f t="shared" si="14"/>
        <v>220.88022062843524</v>
      </c>
      <c r="Q134" s="205">
        <f t="shared" si="14"/>
        <v>222.6237340158047</v>
      </c>
      <c r="R134" s="205">
        <f t="shared" si="14"/>
        <v>216.4153229563197</v>
      </c>
      <c r="S134" s="205">
        <f t="shared" si="14"/>
        <v>210.82769951804161</v>
      </c>
      <c r="T134" s="205">
        <f t="shared" si="14"/>
        <v>226.43984263210885</v>
      </c>
      <c r="U134" s="205">
        <f t="shared" si="14"/>
        <v>221.60695195512503</v>
      </c>
      <c r="V134" s="205">
        <f t="shared" si="14"/>
        <v>217.42601749542271</v>
      </c>
      <c r="W134" s="205">
        <f t="shared" si="14"/>
        <v>189.20843292007126</v>
      </c>
      <c r="X134" s="205">
        <f t="shared" si="14"/>
        <v>181.33933387138615</v>
      </c>
      <c r="Y134" s="205">
        <f t="shared" si="14"/>
        <v>198.89136929927236</v>
      </c>
    </row>
    <row r="135" spans="1:25" ht="12" customHeight="1" x14ac:dyDescent="0.25">
      <c r="A135" s="14" t="s">
        <v>59</v>
      </c>
      <c r="B135" s="204">
        <f t="shared" ref="B135:Y135" si="15">IF(B62=0,"",B62/B10*1000)</f>
        <v>580.75257408158211</v>
      </c>
      <c r="C135" s="204">
        <f t="shared" si="15"/>
        <v>555.81169476003299</v>
      </c>
      <c r="D135" s="204">
        <f t="shared" si="15"/>
        <v>621.83958588438179</v>
      </c>
      <c r="E135" s="204">
        <f t="shared" si="15"/>
        <v>637.01143546776132</v>
      </c>
      <c r="F135" s="204">
        <f t="shared" si="15"/>
        <v>700.65162261990531</v>
      </c>
      <c r="G135" s="204">
        <f t="shared" si="15"/>
        <v>733.34412120008187</v>
      </c>
      <c r="H135" s="204">
        <f t="shared" si="15"/>
        <v>701.39618352574178</v>
      </c>
      <c r="I135" s="204">
        <f t="shared" si="15"/>
        <v>686.78211523114385</v>
      </c>
      <c r="J135" s="204">
        <f t="shared" si="15"/>
        <v>667.42593203017088</v>
      </c>
      <c r="K135" s="204">
        <f t="shared" si="15"/>
        <v>595.45896529647632</v>
      </c>
      <c r="L135" s="204">
        <f t="shared" si="15"/>
        <v>505.18508886421955</v>
      </c>
      <c r="M135" s="204">
        <f t="shared" si="15"/>
        <v>565.28394838356201</v>
      </c>
      <c r="N135" s="204">
        <f t="shared" si="15"/>
        <v>744.60721775988202</v>
      </c>
      <c r="O135" s="204">
        <f t="shared" si="15"/>
        <v>789.24274459969956</v>
      </c>
      <c r="P135" s="204">
        <f t="shared" si="15"/>
        <v>674.6039039552835</v>
      </c>
      <c r="Q135" s="204">
        <f t="shared" si="15"/>
        <v>615.84843056668956</v>
      </c>
      <c r="R135" s="204">
        <f t="shared" si="15"/>
        <v>556.60680802223862</v>
      </c>
      <c r="S135" s="204">
        <f t="shared" si="15"/>
        <v>505.13190409150479</v>
      </c>
      <c r="T135" s="204">
        <f t="shared" si="15"/>
        <v>558.80103503276951</v>
      </c>
      <c r="U135" s="204">
        <f t="shared" si="15"/>
        <v>579.59057461419388</v>
      </c>
      <c r="V135" s="204">
        <f t="shared" si="15"/>
        <v>621.38716214078261</v>
      </c>
      <c r="W135" s="204">
        <f t="shared" si="15"/>
        <v>460.5520633199435</v>
      </c>
      <c r="X135" s="204">
        <f t="shared" si="15"/>
        <v>457.13159965162902</v>
      </c>
      <c r="Y135" s="204">
        <f t="shared" si="15"/>
        <v>517.62161385233935</v>
      </c>
    </row>
    <row r="136" spans="1:25" ht="12" customHeight="1" x14ac:dyDescent="0.25">
      <c r="A136" s="14" t="s">
        <v>49</v>
      </c>
      <c r="B136" s="204">
        <f t="shared" ref="B136:Y136" si="16">IF(B63=0,"",B63/B11*1000)</f>
        <v>171.26523814664642</v>
      </c>
      <c r="C136" s="204">
        <f t="shared" si="16"/>
        <v>158.73149324298541</v>
      </c>
      <c r="D136" s="204">
        <f t="shared" si="16"/>
        <v>180.07065573197133</v>
      </c>
      <c r="E136" s="204">
        <f t="shared" si="16"/>
        <v>193.40162933687316</v>
      </c>
      <c r="F136" s="204">
        <f t="shared" si="16"/>
        <v>208.56409523979312</v>
      </c>
      <c r="G136" s="204">
        <f t="shared" si="16"/>
        <v>227.24487282082143</v>
      </c>
      <c r="H136" s="204">
        <f t="shared" si="16"/>
        <v>207.61803069904562</v>
      </c>
      <c r="I136" s="204">
        <f t="shared" si="16"/>
        <v>202.14376692245409</v>
      </c>
      <c r="J136" s="204">
        <f t="shared" si="16"/>
        <v>194.7182460432312</v>
      </c>
      <c r="K136" s="204">
        <f t="shared" si="16"/>
        <v>167.6933908853151</v>
      </c>
      <c r="L136" s="204">
        <f t="shared" si="16"/>
        <v>158.82268214479527</v>
      </c>
      <c r="M136" s="204">
        <f t="shared" si="16"/>
        <v>175.35376935315227</v>
      </c>
      <c r="N136" s="204">
        <f t="shared" si="16"/>
        <v>207.48989645323329</v>
      </c>
      <c r="O136" s="204">
        <f t="shared" si="16"/>
        <v>241.02303769952738</v>
      </c>
      <c r="P136" s="204">
        <f t="shared" si="16"/>
        <v>210.26316642316385</v>
      </c>
      <c r="Q136" s="204">
        <f t="shared" si="16"/>
        <v>210.93204420134842</v>
      </c>
      <c r="R136" s="204">
        <f t="shared" si="16"/>
        <v>226.66787999280953</v>
      </c>
      <c r="S136" s="204">
        <f t="shared" si="16"/>
        <v>229.61581132494564</v>
      </c>
      <c r="T136" s="204">
        <f t="shared" si="16"/>
        <v>227.23692965915538</v>
      </c>
      <c r="U136" s="204">
        <f t="shared" si="16"/>
        <v>206.08392688831375</v>
      </c>
      <c r="V136" s="204">
        <f t="shared" si="16"/>
        <v>208.19063311442875</v>
      </c>
      <c r="W136" s="204">
        <f t="shared" si="16"/>
        <v>187.35264333113903</v>
      </c>
      <c r="X136" s="204">
        <f t="shared" si="16"/>
        <v>141.71411243733027</v>
      </c>
      <c r="Y136" s="204">
        <f t="shared" si="16"/>
        <v>163.41182541656613</v>
      </c>
    </row>
    <row r="137" spans="1:25" ht="12" customHeight="1" x14ac:dyDescent="0.25">
      <c r="A137" s="14" t="s">
        <v>50</v>
      </c>
      <c r="B137" s="204">
        <f t="shared" ref="B137:Y137" si="17">IF(B64=0,"",B64/B12*1000)</f>
        <v>45.645149858043766</v>
      </c>
      <c r="C137" s="204">
        <f t="shared" si="17"/>
        <v>45.64514985804373</v>
      </c>
      <c r="D137" s="204">
        <f t="shared" si="17"/>
        <v>45.64514985804373</v>
      </c>
      <c r="E137" s="204">
        <f t="shared" si="17"/>
        <v>45.645149858043759</v>
      </c>
      <c r="F137" s="204">
        <f t="shared" si="17"/>
        <v>45.645149858043737</v>
      </c>
      <c r="G137" s="204">
        <f t="shared" si="17"/>
        <v>45.645149858043723</v>
      </c>
      <c r="H137" s="204">
        <f t="shared" si="17"/>
        <v>45.645149858043759</v>
      </c>
      <c r="I137" s="204">
        <f t="shared" si="17"/>
        <v>45.645149858043723</v>
      </c>
      <c r="J137" s="204">
        <f t="shared" si="17"/>
        <v>45.645149858043752</v>
      </c>
      <c r="K137" s="204">
        <f t="shared" si="17"/>
        <v>45.645149858043744</v>
      </c>
      <c r="L137" s="204">
        <f t="shared" si="17"/>
        <v>45.645149858043737</v>
      </c>
      <c r="M137" s="204">
        <f t="shared" si="17"/>
        <v>45.64514985804373</v>
      </c>
      <c r="N137" s="204">
        <f t="shared" si="17"/>
        <v>45.645149858043709</v>
      </c>
      <c r="O137" s="204">
        <f t="shared" si="17"/>
        <v>45.645149858043752</v>
      </c>
      <c r="P137" s="204">
        <f t="shared" si="17"/>
        <v>45.645149858043752</v>
      </c>
      <c r="Q137" s="204">
        <f t="shared" si="17"/>
        <v>47.28002616131873</v>
      </c>
      <c r="R137" s="204">
        <f t="shared" si="17"/>
        <v>37.027171876368037</v>
      </c>
      <c r="S137" s="204">
        <f t="shared" si="17"/>
        <v>34.255304758396363</v>
      </c>
      <c r="T137" s="204">
        <f t="shared" si="17"/>
        <v>44.392324712698141</v>
      </c>
      <c r="U137" s="204">
        <f t="shared" si="17"/>
        <v>44.155943740779435</v>
      </c>
      <c r="V137" s="204">
        <f t="shared" si="17"/>
        <v>41.810818112326672</v>
      </c>
      <c r="W137" s="204">
        <f t="shared" si="17"/>
        <v>38.042481134994595</v>
      </c>
      <c r="X137" s="204">
        <f t="shared" si="17"/>
        <v>49.986273030106254</v>
      </c>
      <c r="Y137" s="204">
        <f t="shared" si="17"/>
        <v>50.070324359019175</v>
      </c>
    </row>
    <row r="138" spans="1:25" ht="12" customHeight="1" x14ac:dyDescent="0.25">
      <c r="A138" s="13" t="s">
        <v>20</v>
      </c>
      <c r="B138" s="205">
        <f t="shared" ref="B138:Y138" si="18">IF(B65=0,"",B65/B13*1000)</f>
        <v>481.96699458221764</v>
      </c>
      <c r="C138" s="205">
        <f t="shared" si="18"/>
        <v>523.16414955678704</v>
      </c>
      <c r="D138" s="205">
        <f t="shared" si="18"/>
        <v>472.7508781246741</v>
      </c>
      <c r="E138" s="205">
        <f t="shared" si="18"/>
        <v>587.76572739687776</v>
      </c>
      <c r="F138" s="205">
        <f t="shared" si="18"/>
        <v>547.48452384983375</v>
      </c>
      <c r="G138" s="205">
        <f t="shared" si="18"/>
        <v>573.01120779201494</v>
      </c>
      <c r="H138" s="205">
        <f t="shared" si="18"/>
        <v>509.83735512525743</v>
      </c>
      <c r="I138" s="205">
        <f t="shared" si="18"/>
        <v>539.10936851821191</v>
      </c>
      <c r="J138" s="205">
        <f t="shared" si="18"/>
        <v>532.20811002389894</v>
      </c>
      <c r="K138" s="205">
        <f t="shared" si="18"/>
        <v>538.01172447951865</v>
      </c>
      <c r="L138" s="205">
        <f t="shared" si="18"/>
        <v>623.20863355314862</v>
      </c>
      <c r="M138" s="205">
        <f t="shared" si="18"/>
        <v>696.97042009869631</v>
      </c>
      <c r="N138" s="205">
        <f t="shared" si="18"/>
        <v>667.4706945234193</v>
      </c>
      <c r="O138" s="205">
        <f t="shared" si="18"/>
        <v>635.81615818775617</v>
      </c>
      <c r="P138" s="205">
        <f t="shared" si="18"/>
        <v>605.9123873495048</v>
      </c>
      <c r="Q138" s="205">
        <f t="shared" si="18"/>
        <v>625.91419971728362</v>
      </c>
      <c r="R138" s="205">
        <f t="shared" si="18"/>
        <v>645.94380094431278</v>
      </c>
      <c r="S138" s="205">
        <f t="shared" si="18"/>
        <v>629.86808813143546</v>
      </c>
      <c r="T138" s="205">
        <f t="shared" si="18"/>
        <v>634.50537256924656</v>
      </c>
      <c r="U138" s="205">
        <f t="shared" si="18"/>
        <v>557.89820416606608</v>
      </c>
      <c r="V138" s="205">
        <f t="shared" si="18"/>
        <v>541.60953526511162</v>
      </c>
      <c r="W138" s="205">
        <f t="shared" si="18"/>
        <v>558.62980250623445</v>
      </c>
      <c r="X138" s="205">
        <f t="shared" si="18"/>
        <v>556.00186102551095</v>
      </c>
      <c r="Y138" s="205">
        <f t="shared" si="18"/>
        <v>553.74726653617961</v>
      </c>
    </row>
    <row r="139" spans="1:25" ht="12" customHeight="1" x14ac:dyDescent="0.25">
      <c r="A139" s="14" t="s">
        <v>51</v>
      </c>
      <c r="B139" s="204">
        <f t="shared" ref="B139:Y139" si="19">IF(B66=0,"",B66/B14*1000)</f>
        <v>477.33510968945114</v>
      </c>
      <c r="C139" s="204">
        <f t="shared" si="19"/>
        <v>523.64015221875059</v>
      </c>
      <c r="D139" s="204">
        <f t="shared" si="19"/>
        <v>472.66177958070614</v>
      </c>
      <c r="E139" s="204">
        <f t="shared" si="19"/>
        <v>588.21358255919824</v>
      </c>
      <c r="F139" s="204">
        <f t="shared" si="19"/>
        <v>541.83880257209626</v>
      </c>
      <c r="G139" s="204">
        <f t="shared" si="19"/>
        <v>573.44748322192265</v>
      </c>
      <c r="H139" s="204">
        <f t="shared" si="19"/>
        <v>504.27603457230464</v>
      </c>
      <c r="I139" s="204">
        <f t="shared" si="19"/>
        <v>535.03454536877405</v>
      </c>
      <c r="J139" s="204">
        <f t="shared" si="19"/>
        <v>529.3167511926888</v>
      </c>
      <c r="K139" s="204">
        <f t="shared" si="19"/>
        <v>511.00037784303998</v>
      </c>
      <c r="L139" s="204">
        <f t="shared" si="19"/>
        <v>587.52621846484749</v>
      </c>
      <c r="M139" s="204">
        <f t="shared" si="19"/>
        <v>623.00338286068302</v>
      </c>
      <c r="N139" s="204">
        <f t="shared" si="19"/>
        <v>710.46361979537721</v>
      </c>
      <c r="O139" s="204">
        <f t="shared" si="19"/>
        <v>757.31672969783278</v>
      </c>
      <c r="P139" s="204">
        <f t="shared" si="19"/>
        <v>728.898681016811</v>
      </c>
      <c r="Q139" s="204">
        <f t="shared" si="19"/>
        <v>799.45789606871915</v>
      </c>
      <c r="R139" s="204">
        <f t="shared" si="19"/>
        <v>815.59047770838004</v>
      </c>
      <c r="S139" s="204">
        <f t="shared" si="19"/>
        <v>772.70590234933275</v>
      </c>
      <c r="T139" s="204">
        <f t="shared" si="19"/>
        <v>701.0356059108575</v>
      </c>
      <c r="U139" s="204">
        <f t="shared" si="19"/>
        <v>596.74125684858109</v>
      </c>
      <c r="V139" s="204">
        <f t="shared" si="19"/>
        <v>568.02097178470888</v>
      </c>
      <c r="W139" s="204">
        <f t="shared" si="19"/>
        <v>462.13812903754371</v>
      </c>
      <c r="X139" s="204">
        <f t="shared" si="19"/>
        <v>543.38919134024388</v>
      </c>
      <c r="Y139" s="204">
        <f t="shared" si="19"/>
        <v>524.42878102365</v>
      </c>
    </row>
    <row r="140" spans="1:25" ht="12" customHeight="1" x14ac:dyDescent="0.25">
      <c r="A140" s="14" t="s">
        <v>52</v>
      </c>
      <c r="B140" s="204">
        <f t="shared" ref="B140:Y140" si="20">IF(B67=0,"",B67/B15*1000)</f>
        <v>477.11224718991639</v>
      </c>
      <c r="C140" s="204">
        <f t="shared" si="20"/>
        <v>509.57872666296612</v>
      </c>
      <c r="D140" s="204">
        <f t="shared" si="20"/>
        <v>459.96928761178975</v>
      </c>
      <c r="E140" s="204">
        <f t="shared" si="20"/>
        <v>575.68146538430994</v>
      </c>
      <c r="F140" s="204">
        <f t="shared" si="20"/>
        <v>543.03617500986354</v>
      </c>
      <c r="G140" s="204">
        <f t="shared" si="20"/>
        <v>559.91328915771726</v>
      </c>
      <c r="H140" s="204">
        <f t="shared" si="20"/>
        <v>501.72382942674756</v>
      </c>
      <c r="I140" s="204">
        <f t="shared" si="20"/>
        <v>532.32666748816212</v>
      </c>
      <c r="J140" s="204">
        <f t="shared" si="20"/>
        <v>526.63781179559999</v>
      </c>
      <c r="K140" s="204">
        <f t="shared" si="20"/>
        <v>539.0452091813338</v>
      </c>
      <c r="L140" s="204">
        <f t="shared" si="20"/>
        <v>640.85832856362924</v>
      </c>
      <c r="M140" s="204">
        <f t="shared" si="20"/>
        <v>769.50627644957331</v>
      </c>
      <c r="N140" s="204">
        <f t="shared" si="20"/>
        <v>589.01814482226996</v>
      </c>
      <c r="O140" s="204">
        <f t="shared" si="20"/>
        <v>535.02513302292402</v>
      </c>
      <c r="P140" s="204">
        <f t="shared" si="20"/>
        <v>497.61316685375999</v>
      </c>
      <c r="Q140" s="204">
        <f t="shared" si="20"/>
        <v>503.37120321287756</v>
      </c>
      <c r="R140" s="204">
        <f t="shared" si="20"/>
        <v>545.04529605634855</v>
      </c>
      <c r="S140" s="204">
        <f t="shared" si="20"/>
        <v>545.93756463380021</v>
      </c>
      <c r="T140" s="204">
        <f t="shared" si="20"/>
        <v>584.09007366161075</v>
      </c>
      <c r="U140" s="204">
        <f t="shared" si="20"/>
        <v>526.09761719386313</v>
      </c>
      <c r="V140" s="204">
        <f t="shared" si="20"/>
        <v>506.20024420458276</v>
      </c>
      <c r="W140" s="204">
        <f t="shared" si="20"/>
        <v>609.01519342021436</v>
      </c>
      <c r="X140" s="204">
        <f t="shared" si="20"/>
        <v>536.80761190440512</v>
      </c>
      <c r="Y140" s="204">
        <f t="shared" si="20"/>
        <v>562.66201789266358</v>
      </c>
    </row>
    <row r="141" spans="1:25" ht="12" customHeight="1" x14ac:dyDescent="0.25">
      <c r="A141" s="14" t="s">
        <v>60</v>
      </c>
      <c r="B141" s="204">
        <f t="shared" ref="B141:Y141" si="21">IF(B68=0,"",B68/B16*1000)</f>
        <v>512.26650139067794</v>
      </c>
      <c r="C141" s="204">
        <f t="shared" si="21"/>
        <v>564.6133182026731</v>
      </c>
      <c r="D141" s="204">
        <f t="shared" si="21"/>
        <v>503.42471405395071</v>
      </c>
      <c r="E141" s="204">
        <f t="shared" si="21"/>
        <v>624.74023678756123</v>
      </c>
      <c r="F141" s="204">
        <f t="shared" si="21"/>
        <v>581.69248612590764</v>
      </c>
      <c r="G141" s="204">
        <f t="shared" si="21"/>
        <v>620.35651288123074</v>
      </c>
      <c r="H141" s="204">
        <f t="shared" si="21"/>
        <v>555.12567375375465</v>
      </c>
      <c r="I141" s="204">
        <f t="shared" si="21"/>
        <v>574.2206605999512</v>
      </c>
      <c r="J141" s="204">
        <f t="shared" si="21"/>
        <v>558.79566866102516</v>
      </c>
      <c r="K141" s="204">
        <f t="shared" si="21"/>
        <v>626.81987609673956</v>
      </c>
      <c r="L141" s="204">
        <f t="shared" si="21"/>
        <v>668.57642481399557</v>
      </c>
      <c r="M141" s="204">
        <f t="shared" si="21"/>
        <v>669.40453539298414</v>
      </c>
      <c r="N141" s="204">
        <f t="shared" si="21"/>
        <v>784.54085997941456</v>
      </c>
      <c r="O141" s="204">
        <f t="shared" si="21"/>
        <v>724.53032557432141</v>
      </c>
      <c r="P141" s="204">
        <f t="shared" si="21"/>
        <v>709.39243261266779</v>
      </c>
      <c r="Q141" s="204">
        <f t="shared" si="21"/>
        <v>711.29430942769648</v>
      </c>
      <c r="R141" s="204">
        <f t="shared" si="21"/>
        <v>689.42029229008926</v>
      </c>
      <c r="S141" s="204">
        <f t="shared" si="21"/>
        <v>667.36112208337806</v>
      </c>
      <c r="T141" s="204">
        <f t="shared" si="21"/>
        <v>666.29958397852624</v>
      </c>
      <c r="U141" s="204">
        <f t="shared" si="21"/>
        <v>577.72571473482492</v>
      </c>
      <c r="V141" s="204">
        <f t="shared" si="21"/>
        <v>587.39970232058442</v>
      </c>
      <c r="W141" s="204">
        <f t="shared" si="21"/>
        <v>635.47445165381987</v>
      </c>
      <c r="X141" s="204">
        <f t="shared" si="21"/>
        <v>632.50055909925209</v>
      </c>
      <c r="Y141" s="204">
        <f t="shared" si="21"/>
        <v>598.06477161304201</v>
      </c>
    </row>
    <row r="142" spans="1:25" ht="12" customHeight="1" x14ac:dyDescent="0.25">
      <c r="A142" s="13" t="s">
        <v>21</v>
      </c>
      <c r="B142" s="205">
        <f t="shared" ref="B142:Y142" si="22">IF(B69=0,"",B69/B17*1000)</f>
        <v>200.39176735213877</v>
      </c>
      <c r="C142" s="205">
        <f t="shared" si="22"/>
        <v>184.87020289210022</v>
      </c>
      <c r="D142" s="205">
        <f t="shared" si="22"/>
        <v>211.66128411362126</v>
      </c>
      <c r="E142" s="205">
        <f t="shared" si="22"/>
        <v>270.09497920752074</v>
      </c>
      <c r="F142" s="205">
        <f t="shared" si="22"/>
        <v>237.07505126339305</v>
      </c>
      <c r="G142" s="205">
        <f t="shared" si="22"/>
        <v>251.815542900037</v>
      </c>
      <c r="H142" s="205">
        <f t="shared" si="22"/>
        <v>226.09145066944225</v>
      </c>
      <c r="I142" s="205">
        <f t="shared" si="22"/>
        <v>253.0822042082041</v>
      </c>
      <c r="J142" s="205">
        <f t="shared" si="22"/>
        <v>242.04511032114758</v>
      </c>
      <c r="K142" s="205">
        <f t="shared" si="22"/>
        <v>243.64045395502271</v>
      </c>
      <c r="L142" s="205">
        <f t="shared" si="22"/>
        <v>169.75718408661803</v>
      </c>
      <c r="M142" s="205">
        <f t="shared" si="22"/>
        <v>204.00191455536256</v>
      </c>
      <c r="N142" s="205">
        <f t="shared" si="22"/>
        <v>251.76910526243825</v>
      </c>
      <c r="O142" s="205">
        <f t="shared" si="22"/>
        <v>262.86205257986791</v>
      </c>
      <c r="P142" s="205">
        <f t="shared" si="22"/>
        <v>278.14110339142979</v>
      </c>
      <c r="Q142" s="205">
        <f t="shared" si="22"/>
        <v>259.70493143549095</v>
      </c>
      <c r="R142" s="205">
        <f t="shared" si="22"/>
        <v>261.31532989220636</v>
      </c>
      <c r="S142" s="205">
        <f t="shared" si="22"/>
        <v>254.28973797867593</v>
      </c>
      <c r="T142" s="205">
        <f t="shared" si="22"/>
        <v>243.71845977359624</v>
      </c>
      <c r="U142" s="205">
        <f t="shared" si="22"/>
        <v>258.42061975573932</v>
      </c>
      <c r="V142" s="205">
        <f t="shared" si="22"/>
        <v>254.13981479542224</v>
      </c>
      <c r="W142" s="205">
        <f t="shared" si="22"/>
        <v>264.09244947817319</v>
      </c>
      <c r="X142" s="205">
        <f t="shared" si="22"/>
        <v>251.60238866736307</v>
      </c>
      <c r="Y142" s="205">
        <f t="shared" si="22"/>
        <v>261.60085109802014</v>
      </c>
    </row>
    <row r="143" spans="1:25" ht="12" customHeight="1" x14ac:dyDescent="0.25">
      <c r="A143" s="14" t="s">
        <v>54</v>
      </c>
      <c r="B143" s="204">
        <f t="shared" ref="B143:Y143" si="23">IF(B70=0,"",B70/B18*1000)</f>
        <v>1978.1276655292925</v>
      </c>
      <c r="C143" s="204">
        <f t="shared" si="23"/>
        <v>1834.1762186487863</v>
      </c>
      <c r="D143" s="204">
        <f t="shared" si="23"/>
        <v>2177.4673991979453</v>
      </c>
      <c r="E143" s="204">
        <f t="shared" si="23"/>
        <v>2701.3443913779797</v>
      </c>
      <c r="F143" s="204">
        <f t="shared" si="23"/>
        <v>2373.702831379283</v>
      </c>
      <c r="G143" s="204">
        <f t="shared" si="23"/>
        <v>2662.268623622771</v>
      </c>
      <c r="H143" s="204">
        <f t="shared" si="23"/>
        <v>2572.3231864511454</v>
      </c>
      <c r="I143" s="204">
        <f t="shared" si="23"/>
        <v>2733.8384485952251</v>
      </c>
      <c r="J143" s="204">
        <f t="shared" si="23"/>
        <v>2577.9653618184348</v>
      </c>
      <c r="K143" s="204">
        <f t="shared" si="23"/>
        <v>2999.13768223433</v>
      </c>
      <c r="L143" s="204">
        <f t="shared" si="23"/>
        <v>1467.9936923505118</v>
      </c>
      <c r="M143" s="204">
        <f t="shared" si="23"/>
        <v>1477.0045790100671</v>
      </c>
      <c r="N143" s="204">
        <f t="shared" si="23"/>
        <v>1558.1838042340241</v>
      </c>
      <c r="O143" s="204">
        <f t="shared" si="23"/>
        <v>1587.2523504842877</v>
      </c>
      <c r="P143" s="204">
        <f t="shared" si="23"/>
        <v>1902.7787686992083</v>
      </c>
      <c r="Q143" s="204">
        <f t="shared" si="23"/>
        <v>1282.354102566849</v>
      </c>
      <c r="R143" s="204">
        <f t="shared" si="23"/>
        <v>1831.2252502777208</v>
      </c>
      <c r="S143" s="204">
        <f t="shared" si="23"/>
        <v>1337.2079182009247</v>
      </c>
      <c r="T143" s="204">
        <f t="shared" si="23"/>
        <v>1066.9271016441171</v>
      </c>
      <c r="U143" s="204">
        <f t="shared" si="23"/>
        <v>2067.529034600695</v>
      </c>
      <c r="V143" s="204">
        <f t="shared" si="23"/>
        <v>3705.2226742123889</v>
      </c>
      <c r="W143" s="204">
        <f t="shared" si="23"/>
        <v>2385.0452554906192</v>
      </c>
      <c r="X143" s="204">
        <f t="shared" si="23"/>
        <v>1276.8378033004258</v>
      </c>
      <c r="Y143" s="204">
        <f t="shared" si="23"/>
        <v>2878.1748272965478</v>
      </c>
    </row>
    <row r="144" spans="1:25" ht="12" customHeight="1" x14ac:dyDescent="0.25">
      <c r="A144" s="14" t="s">
        <v>61</v>
      </c>
      <c r="B144" s="204">
        <f t="shared" ref="B144:Y144" si="24">IF(B71=0,"",B71/B19*1000)</f>
        <v>275.28111204907782</v>
      </c>
      <c r="C144" s="204">
        <f t="shared" si="24"/>
        <v>253.68342538772126</v>
      </c>
      <c r="D144" s="204">
        <f t="shared" si="24"/>
        <v>300.19936897099467</v>
      </c>
      <c r="E144" s="204">
        <f t="shared" si="24"/>
        <v>383.87967918564067</v>
      </c>
      <c r="F144" s="204">
        <f t="shared" si="24"/>
        <v>332.4861902803911</v>
      </c>
      <c r="G144" s="204">
        <f t="shared" si="24"/>
        <v>372.26880599049395</v>
      </c>
      <c r="H144" s="204">
        <f t="shared" si="24"/>
        <v>341.77399143700109</v>
      </c>
      <c r="I144" s="204">
        <f t="shared" si="24"/>
        <v>361.79365350538569</v>
      </c>
      <c r="J144" s="204">
        <f t="shared" si="24"/>
        <v>341.32513513307089</v>
      </c>
      <c r="K144" s="204">
        <f t="shared" si="24"/>
        <v>334.38657032380939</v>
      </c>
      <c r="L144" s="204">
        <f t="shared" si="24"/>
        <v>225.60046337886689</v>
      </c>
      <c r="M144" s="204">
        <f t="shared" si="24"/>
        <v>253.47568708237432</v>
      </c>
      <c r="N144" s="204">
        <f t="shared" si="24"/>
        <v>296.87428117117099</v>
      </c>
      <c r="O144" s="204">
        <f t="shared" si="24"/>
        <v>303.58695123805228</v>
      </c>
      <c r="P144" s="204">
        <f t="shared" si="24"/>
        <v>334.20025976089102</v>
      </c>
      <c r="Q144" s="204">
        <f t="shared" si="24"/>
        <v>309.05293058441299</v>
      </c>
      <c r="R144" s="204">
        <f t="shared" si="24"/>
        <v>302.44080402079737</v>
      </c>
      <c r="S144" s="204">
        <f t="shared" si="24"/>
        <v>291.89587980947823</v>
      </c>
      <c r="T144" s="204">
        <f t="shared" si="24"/>
        <v>276.9723229191934</v>
      </c>
      <c r="U144" s="204">
        <f t="shared" si="24"/>
        <v>294.64752924309738</v>
      </c>
      <c r="V144" s="204">
        <f t="shared" si="24"/>
        <v>257.77122227249555</v>
      </c>
      <c r="W144" s="204">
        <f t="shared" si="24"/>
        <v>287.43979631702291</v>
      </c>
      <c r="X144" s="204">
        <f t="shared" si="24"/>
        <v>312.99336219082699</v>
      </c>
      <c r="Y144" s="204">
        <f t="shared" si="24"/>
        <v>307.04881092650504</v>
      </c>
    </row>
    <row r="145" spans="1:25" ht="12" customHeight="1" x14ac:dyDescent="0.25">
      <c r="A145" s="14" t="s">
        <v>62</v>
      </c>
      <c r="B145" s="204">
        <f t="shared" ref="B145:Y145" si="25">IF(B72=0,"",B72/B20*1000)</f>
        <v>34.572334481829152</v>
      </c>
      <c r="C145" s="204">
        <f t="shared" si="25"/>
        <v>32.615549790935866</v>
      </c>
      <c r="D145" s="204">
        <f t="shared" si="25"/>
        <v>36.620328986006854</v>
      </c>
      <c r="E145" s="204">
        <f t="shared" si="25"/>
        <v>46.125061119806226</v>
      </c>
      <c r="F145" s="204">
        <f t="shared" si="25"/>
        <v>40.431890926915088</v>
      </c>
      <c r="G145" s="204">
        <f t="shared" si="25"/>
        <v>41.210626834860371</v>
      </c>
      <c r="H145" s="204">
        <f t="shared" si="25"/>
        <v>37.261167391456148</v>
      </c>
      <c r="I145" s="204">
        <f t="shared" si="25"/>
        <v>43.357700766437262</v>
      </c>
      <c r="J145" s="204">
        <f t="shared" si="25"/>
        <v>41.858923272518901</v>
      </c>
      <c r="K145" s="204">
        <f t="shared" si="25"/>
        <v>43.076457664551768</v>
      </c>
      <c r="L145" s="204">
        <f t="shared" si="25"/>
        <v>31.564125223032562</v>
      </c>
      <c r="M145" s="204">
        <f t="shared" si="25"/>
        <v>40.572498796529651</v>
      </c>
      <c r="N145" s="204">
        <f t="shared" si="25"/>
        <v>53.835999580600415</v>
      </c>
      <c r="O145" s="204">
        <f t="shared" si="25"/>
        <v>58.522324198993395</v>
      </c>
      <c r="P145" s="204">
        <f t="shared" si="25"/>
        <v>58.167086057257293</v>
      </c>
      <c r="Q145" s="204">
        <f t="shared" si="25"/>
        <v>56.270945601712775</v>
      </c>
      <c r="R145" s="204">
        <f t="shared" si="25"/>
        <v>52.358371342798478</v>
      </c>
      <c r="S145" s="204">
        <f t="shared" si="25"/>
        <v>50.670016933383117</v>
      </c>
      <c r="T145" s="204">
        <f t="shared" si="25"/>
        <v>53.769694459572754</v>
      </c>
      <c r="U145" s="204">
        <f t="shared" si="25"/>
        <v>51.178256079938272</v>
      </c>
      <c r="V145" s="204">
        <f t="shared" si="25"/>
        <v>54.886759052691048</v>
      </c>
      <c r="W145" s="204">
        <f t="shared" si="25"/>
        <v>46.602083664817371</v>
      </c>
      <c r="X145" s="204">
        <f t="shared" si="25"/>
        <v>35.626015510746917</v>
      </c>
      <c r="Y145" s="204">
        <f t="shared" si="25"/>
        <v>37.005377871909907</v>
      </c>
    </row>
    <row r="146" spans="1:25" ht="12" customHeight="1" x14ac:dyDescent="0.25">
      <c r="A146" s="15" t="s">
        <v>63</v>
      </c>
      <c r="B146" s="206">
        <f t="shared" ref="B146:Y146" si="26">IF(B73=0,"",B73/B21*1000)</f>
        <v>107.56285185857705</v>
      </c>
      <c r="C146" s="206">
        <f t="shared" si="26"/>
        <v>115.30106884497093</v>
      </c>
      <c r="D146" s="206">
        <f t="shared" si="26"/>
        <v>129.03697705922801</v>
      </c>
      <c r="E146" s="206">
        <f t="shared" si="26"/>
        <v>124.35996229427448</v>
      </c>
      <c r="F146" s="206">
        <f t="shared" si="26"/>
        <v>121.55902054562448</v>
      </c>
      <c r="G146" s="206">
        <f t="shared" si="26"/>
        <v>106.71059909819455</v>
      </c>
      <c r="H146" s="206">
        <f t="shared" si="26"/>
        <v>82.936388409119701</v>
      </c>
      <c r="I146" s="206">
        <f t="shared" si="26"/>
        <v>80.347825020982327</v>
      </c>
      <c r="J146" s="206">
        <f t="shared" si="26"/>
        <v>77.372450096089011</v>
      </c>
      <c r="K146" s="206">
        <f t="shared" si="26"/>
        <v>77.038110457580899</v>
      </c>
      <c r="L146" s="206">
        <f t="shared" si="26"/>
        <v>76.917706764363473</v>
      </c>
      <c r="M146" s="206">
        <f t="shared" si="26"/>
        <v>61.199505396825614</v>
      </c>
      <c r="N146" s="206">
        <f t="shared" si="26"/>
        <v>70.849803721318182</v>
      </c>
      <c r="O146" s="206">
        <f t="shared" si="26"/>
        <v>76.018584119609443</v>
      </c>
      <c r="P146" s="206">
        <f t="shared" si="26"/>
        <v>79.834206373051259</v>
      </c>
      <c r="Q146" s="206">
        <f t="shared" si="26"/>
        <v>78.975360679273791</v>
      </c>
      <c r="R146" s="206">
        <f t="shared" si="26"/>
        <v>91.060715435701141</v>
      </c>
      <c r="S146" s="206">
        <f t="shared" si="26"/>
        <v>90.342569494249361</v>
      </c>
      <c r="T146" s="206">
        <f t="shared" si="26"/>
        <v>93.158241596540023</v>
      </c>
      <c r="U146" s="206">
        <f t="shared" si="26"/>
        <v>91.132120814245397</v>
      </c>
      <c r="V146" s="206">
        <f t="shared" si="26"/>
        <v>93.143065646554362</v>
      </c>
      <c r="W146" s="206">
        <f t="shared" si="26"/>
        <v>98.359712288869204</v>
      </c>
      <c r="X146" s="206">
        <f t="shared" si="26"/>
        <v>86.319149375942374</v>
      </c>
      <c r="Y146" s="206">
        <f t="shared" si="26"/>
        <v>81.177442523930864</v>
      </c>
    </row>
    <row r="147" spans="1:25" ht="12" customHeight="1" x14ac:dyDescent="0.25">
      <c r="A147" s="12" t="s">
        <v>64</v>
      </c>
      <c r="B147" s="204">
        <f t="shared" ref="B147:Y147" si="27">IF(B74=0,"",B74/B22*1000)</f>
        <v>47.05252568446685</v>
      </c>
      <c r="C147" s="204">
        <f t="shared" si="27"/>
        <v>48.80159447562059</v>
      </c>
      <c r="D147" s="204">
        <f t="shared" si="27"/>
        <v>44.419465570270575</v>
      </c>
      <c r="E147" s="204">
        <f t="shared" si="27"/>
        <v>51.139216474391048</v>
      </c>
      <c r="F147" s="204">
        <f t="shared" si="27"/>
        <v>52.148770080220672</v>
      </c>
      <c r="G147" s="204">
        <f t="shared" si="27"/>
        <v>44.803731551175339</v>
      </c>
      <c r="H147" s="204">
        <f t="shared" si="27"/>
        <v>34.062640423692137</v>
      </c>
      <c r="I147" s="204">
        <f t="shared" si="27"/>
        <v>39.486370817505041</v>
      </c>
      <c r="J147" s="204">
        <f t="shared" si="27"/>
        <v>41.442829752293022</v>
      </c>
      <c r="K147" s="204">
        <f t="shared" si="27"/>
        <v>36.128932975555941</v>
      </c>
      <c r="L147" s="204">
        <f t="shared" si="27"/>
        <v>31.627747509158656</v>
      </c>
      <c r="M147" s="204">
        <f t="shared" si="27"/>
        <v>33.366067543380474</v>
      </c>
      <c r="N147" s="204">
        <f t="shared" si="27"/>
        <v>31.479758622556734</v>
      </c>
      <c r="O147" s="204">
        <f t="shared" si="27"/>
        <v>25.988165035554786</v>
      </c>
      <c r="P147" s="204">
        <f t="shared" si="27"/>
        <v>26.620757584363783</v>
      </c>
      <c r="Q147" s="204">
        <f t="shared" si="27"/>
        <v>26.171167333862467</v>
      </c>
      <c r="R147" s="204">
        <f t="shared" si="27"/>
        <v>33.187551427488089</v>
      </c>
      <c r="S147" s="204">
        <f t="shared" si="27"/>
        <v>32.205275009923213</v>
      </c>
      <c r="T147" s="204">
        <f t="shared" si="27"/>
        <v>30.029030357233946</v>
      </c>
      <c r="U147" s="204">
        <f t="shared" si="27"/>
        <v>32.508326343941036</v>
      </c>
      <c r="V147" s="204">
        <f t="shared" si="27"/>
        <v>31.001879515666989</v>
      </c>
      <c r="W147" s="204">
        <f t="shared" si="27"/>
        <v>32.053255387711161</v>
      </c>
      <c r="X147" s="204">
        <f t="shared" si="27"/>
        <v>29.356413592556358</v>
      </c>
      <c r="Y147" s="204">
        <f t="shared" si="27"/>
        <v>28.63437869847888</v>
      </c>
    </row>
    <row r="148" spans="1:25" ht="12" customHeight="1" x14ac:dyDescent="0.25">
      <c r="A148" s="12" t="s">
        <v>65</v>
      </c>
      <c r="B148" s="204">
        <f t="shared" ref="B148:Y148" si="28">IF(B75=0,"",B75/B23*1000)</f>
        <v>28.049929509197057</v>
      </c>
      <c r="C148" s="204">
        <f t="shared" si="28"/>
        <v>36.583864759028707</v>
      </c>
      <c r="D148" s="204">
        <f t="shared" si="28"/>
        <v>33.329241989993058</v>
      </c>
      <c r="E148" s="204">
        <f t="shared" si="28"/>
        <v>38.905719271238567</v>
      </c>
      <c r="F148" s="204">
        <f t="shared" si="28"/>
        <v>39.823290111362986</v>
      </c>
      <c r="G148" s="204">
        <f t="shared" si="28"/>
        <v>39.346554023258527</v>
      </c>
      <c r="H148" s="204">
        <f t="shared" si="28"/>
        <v>32.478064815134559</v>
      </c>
      <c r="I148" s="204">
        <f t="shared" si="28"/>
        <v>33.374836385312854</v>
      </c>
      <c r="J148" s="204">
        <f t="shared" si="28"/>
        <v>32.549603130900806</v>
      </c>
      <c r="K148" s="204">
        <f t="shared" si="28"/>
        <v>38.053776947017489</v>
      </c>
      <c r="L148" s="204">
        <f t="shared" si="28"/>
        <v>37.657459747034963</v>
      </c>
      <c r="M148" s="204">
        <f t="shared" si="28"/>
        <v>38.851178435570709</v>
      </c>
      <c r="N148" s="204">
        <f t="shared" si="28"/>
        <v>27.228348933172533</v>
      </c>
      <c r="O148" s="204">
        <f t="shared" si="28"/>
        <v>38.709108552112596</v>
      </c>
      <c r="P148" s="204">
        <f t="shared" si="28"/>
        <v>31.31424694406488</v>
      </c>
      <c r="Q148" s="204">
        <f t="shared" si="28"/>
        <v>35.837673522850437</v>
      </c>
      <c r="R148" s="204">
        <f t="shared" si="28"/>
        <v>35.293358780454625</v>
      </c>
      <c r="S148" s="204">
        <f t="shared" si="28"/>
        <v>33.079419730493207</v>
      </c>
      <c r="T148" s="204">
        <f t="shared" si="28"/>
        <v>32.10149821247709</v>
      </c>
      <c r="U148" s="204">
        <f t="shared" si="28"/>
        <v>33.119505678457749</v>
      </c>
      <c r="V148" s="204">
        <f t="shared" si="28"/>
        <v>32.393358251687935</v>
      </c>
      <c r="W148" s="204">
        <f t="shared" si="28"/>
        <v>30.200997763075385</v>
      </c>
      <c r="X148" s="204">
        <f t="shared" si="28"/>
        <v>28.784217128511415</v>
      </c>
      <c r="Y148" s="204">
        <f t="shared" si="28"/>
        <v>25.987836965031619</v>
      </c>
    </row>
    <row r="149" spans="1:25" ht="12" customHeight="1" x14ac:dyDescent="0.25">
      <c r="A149" s="12" t="s">
        <v>66</v>
      </c>
      <c r="B149" s="204">
        <f t="shared" ref="B149:Y149" si="29">IF(B76=0,"",B76/B24*1000)</f>
        <v>97.402373124610676</v>
      </c>
      <c r="C149" s="204">
        <f t="shared" si="29"/>
        <v>79.057843928211639</v>
      </c>
      <c r="D149" s="204">
        <f t="shared" si="29"/>
        <v>84.550414178484004</v>
      </c>
      <c r="E149" s="204">
        <f t="shared" si="29"/>
        <v>81.280503554697077</v>
      </c>
      <c r="F149" s="204">
        <f t="shared" si="29"/>
        <v>86.242557034511833</v>
      </c>
      <c r="G149" s="204">
        <f t="shared" si="29"/>
        <v>88.671217552936341</v>
      </c>
      <c r="H149" s="204">
        <f t="shared" si="29"/>
        <v>56.718015684479866</v>
      </c>
      <c r="I149" s="204">
        <f t="shared" si="29"/>
        <v>50.608894456310779</v>
      </c>
      <c r="J149" s="204">
        <f t="shared" si="29"/>
        <v>46.721651327616456</v>
      </c>
      <c r="K149" s="204">
        <f t="shared" si="29"/>
        <v>56.264682402915959</v>
      </c>
      <c r="L149" s="204">
        <f t="shared" si="29"/>
        <v>45.877034807764744</v>
      </c>
      <c r="M149" s="204">
        <f t="shared" si="29"/>
        <v>39.628461461715631</v>
      </c>
      <c r="N149" s="204">
        <f t="shared" si="29"/>
        <v>40.811538496391321</v>
      </c>
      <c r="O149" s="204">
        <f t="shared" si="29"/>
        <v>34.290416427484963</v>
      </c>
      <c r="P149" s="204">
        <f t="shared" si="29"/>
        <v>32.406957182455571</v>
      </c>
      <c r="Q149" s="204">
        <f t="shared" si="29"/>
        <v>30.541217887313501</v>
      </c>
      <c r="R149" s="204">
        <f t="shared" si="29"/>
        <v>34.655076609852514</v>
      </c>
      <c r="S149" s="204">
        <f t="shared" si="29"/>
        <v>28.216544107452972</v>
      </c>
      <c r="T149" s="204">
        <f t="shared" si="29"/>
        <v>32.035384442994079</v>
      </c>
      <c r="U149" s="204">
        <f t="shared" si="29"/>
        <v>36.705645123061444</v>
      </c>
      <c r="V149" s="204">
        <f t="shared" si="29"/>
        <v>39.980389086693243</v>
      </c>
      <c r="W149" s="204">
        <f t="shared" si="29"/>
        <v>31.874846213558349</v>
      </c>
      <c r="X149" s="204">
        <f t="shared" si="29"/>
        <v>29.767195272751739</v>
      </c>
      <c r="Y149" s="204">
        <f t="shared" si="29"/>
        <v>31.535800200531082</v>
      </c>
    </row>
    <row r="150" spans="1:25" ht="12" customHeight="1" x14ac:dyDescent="0.25">
      <c r="A150" s="12" t="s">
        <v>67</v>
      </c>
      <c r="B150" s="204">
        <f t="shared" ref="B150:Y150" si="30">IF(B77=0,"",B77/B25*1000)</f>
        <v>144.78407366173192</v>
      </c>
      <c r="C150" s="204">
        <f t="shared" si="30"/>
        <v>156.24371585649601</v>
      </c>
      <c r="D150" s="204">
        <f t="shared" si="30"/>
        <v>169.76030731244296</v>
      </c>
      <c r="E150" s="204">
        <f t="shared" si="30"/>
        <v>185.0248928875294</v>
      </c>
      <c r="F150" s="204">
        <f t="shared" si="30"/>
        <v>234.32262153715848</v>
      </c>
      <c r="G150" s="204">
        <f t="shared" si="30"/>
        <v>211.68972983775683</v>
      </c>
      <c r="H150" s="204">
        <f t="shared" si="30"/>
        <v>172.60339612056052</v>
      </c>
      <c r="I150" s="204">
        <f t="shared" si="30"/>
        <v>193.56052237678503</v>
      </c>
      <c r="J150" s="204">
        <f t="shared" si="30"/>
        <v>194.27622991891229</v>
      </c>
      <c r="K150" s="204">
        <f t="shared" si="30"/>
        <v>202.03420956093638</v>
      </c>
      <c r="L150" s="204">
        <f t="shared" si="30"/>
        <v>210.58423945361741</v>
      </c>
      <c r="M150" s="204">
        <f t="shared" si="30"/>
        <v>253.39523940876552</v>
      </c>
      <c r="N150" s="204">
        <f t="shared" si="30"/>
        <v>255.09592205825697</v>
      </c>
      <c r="O150" s="204">
        <f t="shared" si="30"/>
        <v>278.67185525192252</v>
      </c>
      <c r="P150" s="204">
        <f t="shared" si="30"/>
        <v>262.52375255270044</v>
      </c>
      <c r="Q150" s="204">
        <f t="shared" si="30"/>
        <v>257.88304285675576</v>
      </c>
      <c r="R150" s="204">
        <f t="shared" si="30"/>
        <v>324.60395270664469</v>
      </c>
      <c r="S150" s="204">
        <f t="shared" si="30"/>
        <v>284.83478306462899</v>
      </c>
      <c r="T150" s="204">
        <f t="shared" si="30"/>
        <v>271.65947324699709</v>
      </c>
      <c r="U150" s="204">
        <f t="shared" si="30"/>
        <v>268.33603980919531</v>
      </c>
      <c r="V150" s="204">
        <f t="shared" si="30"/>
        <v>281.79490164453262</v>
      </c>
      <c r="W150" s="204">
        <f t="shared" si="30"/>
        <v>232.63119331469935</v>
      </c>
      <c r="X150" s="204">
        <f t="shared" si="30"/>
        <v>212.68896070467935</v>
      </c>
      <c r="Y150" s="204">
        <f t="shared" si="30"/>
        <v>239.29401517255891</v>
      </c>
    </row>
    <row r="151" spans="1:25" ht="12" customHeight="1" x14ac:dyDescent="0.25">
      <c r="A151" s="16" t="s">
        <v>68</v>
      </c>
      <c r="B151" s="207">
        <f t="shared" ref="B151:Y151" si="31">IF(B78=0,"",B78/B26*1000)</f>
        <v>14.473841777482829</v>
      </c>
      <c r="C151" s="207">
        <f t="shared" si="31"/>
        <v>15.066436364560982</v>
      </c>
      <c r="D151" s="207">
        <f t="shared" si="31"/>
        <v>16.20173774110782</v>
      </c>
      <c r="E151" s="207">
        <f t="shared" si="31"/>
        <v>14.586256248208509</v>
      </c>
      <c r="F151" s="207">
        <f t="shared" si="31"/>
        <v>18.649644951797818</v>
      </c>
      <c r="G151" s="207">
        <f t="shared" si="31"/>
        <v>24.206566748716089</v>
      </c>
      <c r="H151" s="207">
        <f t="shared" si="31"/>
        <v>11.636643810424008</v>
      </c>
      <c r="I151" s="207">
        <f t="shared" si="31"/>
        <v>20.451918939386417</v>
      </c>
      <c r="J151" s="207">
        <f t="shared" si="31"/>
        <v>18.809663927025465</v>
      </c>
      <c r="K151" s="207">
        <f t="shared" si="31"/>
        <v>20.906412970013683</v>
      </c>
      <c r="L151" s="207">
        <f t="shared" si="31"/>
        <v>27.10279250049102</v>
      </c>
      <c r="M151" s="207">
        <f t="shared" si="31"/>
        <v>21.550361356952827</v>
      </c>
      <c r="N151" s="207">
        <f t="shared" si="31"/>
        <v>30.780410806790698</v>
      </c>
      <c r="O151" s="207">
        <f t="shared" si="31"/>
        <v>35.770514010936282</v>
      </c>
      <c r="P151" s="207">
        <f t="shared" si="31"/>
        <v>35.06818039548611</v>
      </c>
      <c r="Q151" s="207">
        <f t="shared" si="31"/>
        <v>26.037911382969973</v>
      </c>
      <c r="R151" s="207">
        <f t="shared" si="31"/>
        <v>24.979344380727444</v>
      </c>
      <c r="S151" s="207">
        <f t="shared" si="31"/>
        <v>25.668992174973763</v>
      </c>
      <c r="T151" s="207">
        <f t="shared" si="31"/>
        <v>25.49783400356182</v>
      </c>
      <c r="U151" s="207">
        <f t="shared" si="31"/>
        <v>23.134811467659755</v>
      </c>
      <c r="V151" s="207">
        <f t="shared" si="31"/>
        <v>23.891835517538297</v>
      </c>
      <c r="W151" s="207">
        <f t="shared" si="31"/>
        <v>25.521923200037484</v>
      </c>
      <c r="X151" s="207">
        <f t="shared" si="31"/>
        <v>21.302245414026064</v>
      </c>
      <c r="Y151" s="207">
        <f t="shared" si="31"/>
        <v>20.684241139203511</v>
      </c>
    </row>
    <row r="152" spans="1:25" ht="12" customHeight="1" x14ac:dyDescent="0.25">
      <c r="A152" s="11"/>
    </row>
    <row r="153" spans="1:25" ht="12" customHeight="1" x14ac:dyDescent="0.25">
      <c r="A153" s="30" t="s">
        <v>87</v>
      </c>
      <c r="B153" s="215">
        <f t="shared" ref="B153:Y153" si="32">IF(B51=0,"",B98/B51)</f>
        <v>2.9192886873474113</v>
      </c>
      <c r="C153" s="215">
        <f t="shared" si="32"/>
        <v>2.894388158996966</v>
      </c>
      <c r="D153" s="215">
        <f t="shared" si="32"/>
        <v>2.8875701106545999</v>
      </c>
      <c r="E153" s="215">
        <f t="shared" si="32"/>
        <v>2.8105041036209184</v>
      </c>
      <c r="F153" s="215">
        <f t="shared" si="32"/>
        <v>2.7696857777870476</v>
      </c>
      <c r="G153" s="215">
        <f t="shared" si="32"/>
        <v>2.7654552535012691</v>
      </c>
      <c r="H153" s="215">
        <f t="shared" si="32"/>
        <v>2.9493273986536135</v>
      </c>
      <c r="I153" s="215">
        <f t="shared" si="32"/>
        <v>2.8868584433728364</v>
      </c>
      <c r="J153" s="215">
        <f t="shared" si="32"/>
        <v>2.7926443122955575</v>
      </c>
      <c r="K153" s="215">
        <f t="shared" si="32"/>
        <v>2.8065516928582843</v>
      </c>
      <c r="L153" s="215">
        <f t="shared" si="32"/>
        <v>2.9156343778379843</v>
      </c>
      <c r="M153" s="215">
        <f t="shared" si="32"/>
        <v>2.8130111213138389</v>
      </c>
      <c r="N153" s="215">
        <f t="shared" si="32"/>
        <v>2.6581775751054306</v>
      </c>
      <c r="O153" s="215">
        <f t="shared" si="32"/>
        <v>2.5696835089171932</v>
      </c>
      <c r="P153" s="215">
        <f t="shared" si="32"/>
        <v>2.6585576798792903</v>
      </c>
      <c r="Q153" s="215">
        <f t="shared" si="32"/>
        <v>2.6557782032837287</v>
      </c>
      <c r="R153" s="215">
        <f t="shared" si="32"/>
        <v>2.5873591446232127</v>
      </c>
      <c r="S153" s="215">
        <f t="shared" si="32"/>
        <v>2.5144562452390584</v>
      </c>
      <c r="T153" s="215">
        <f t="shared" si="32"/>
        <v>2.5612740726441872</v>
      </c>
      <c r="U153" s="215">
        <f t="shared" si="32"/>
        <v>2.492334207558502</v>
      </c>
      <c r="V153" s="215">
        <f t="shared" si="32"/>
        <v>2.4751321894039364</v>
      </c>
      <c r="W153" s="215">
        <f t="shared" si="32"/>
        <v>2.4506022054974577</v>
      </c>
      <c r="X153" s="215">
        <f t="shared" si="32"/>
        <v>2.3862094660820725</v>
      </c>
      <c r="Y153" s="215">
        <f t="shared" si="32"/>
        <v>2.3350552609142907</v>
      </c>
    </row>
    <row r="154" spans="1:25" ht="12" customHeight="1" x14ac:dyDescent="0.25">
      <c r="A154" s="25" t="s">
        <v>14</v>
      </c>
      <c r="B154" s="216">
        <f>ISI!B65</f>
        <v>2.8163353505681665</v>
      </c>
      <c r="C154" s="216">
        <f>ISI!C65</f>
        <v>2.7221282633831492</v>
      </c>
      <c r="D154" s="216">
        <f>ISI!D65</f>
        <v>2.7189220590784235</v>
      </c>
      <c r="E154" s="216">
        <f>ISI!E65</f>
        <v>2.175634916835322</v>
      </c>
      <c r="F154" s="216">
        <f>ISI!F65</f>
        <v>2.2264994433923926</v>
      </c>
      <c r="G154" s="216">
        <f>ISI!G65</f>
        <v>2.3226421861218101</v>
      </c>
      <c r="H154" s="216">
        <f>ISI!H65</f>
        <v>2.5509739255738815</v>
      </c>
      <c r="I154" s="216">
        <f>ISI!I65</f>
        <v>2.4347325271538498</v>
      </c>
      <c r="J154" s="216">
        <f>ISI!J65</f>
        <v>2.3642880416155543</v>
      </c>
      <c r="K154" s="216">
        <f>ISI!K65</f>
        <v>2.5165431044468605</v>
      </c>
      <c r="L154" s="216">
        <f>ISI!L65</f>
        <v>2.6836956592780496</v>
      </c>
      <c r="M154" s="216">
        <f>ISI!M65</f>
        <v>2.5466765850419222</v>
      </c>
      <c r="N154" s="216">
        <f>ISI!N65</f>
        <v>2.3673409033085533</v>
      </c>
      <c r="O154" s="216">
        <f>ISI!O65</f>
        <v>2.3694939651364089</v>
      </c>
      <c r="P154" s="216">
        <f>ISI!P65</f>
        <v>2.6492773424448237</v>
      </c>
      <c r="Q154" s="216">
        <f>ISI!Q65</f>
        <v>2.9716299040854404</v>
      </c>
      <c r="R154" s="216">
        <f>ISI!R65</f>
        <v>2.7442830150196813</v>
      </c>
      <c r="S154" s="216">
        <f>ISI!S65</f>
        <v>2.2303009856321863</v>
      </c>
      <c r="T154" s="216">
        <f>ISI!T65</f>
        <v>2.2168907146344239</v>
      </c>
      <c r="U154" s="216">
        <f>ISI!U65</f>
        <v>2.1989114583197562</v>
      </c>
      <c r="V154" s="216">
        <f>ISI!V65</f>
        <v>2.2699327328783325</v>
      </c>
      <c r="W154" s="216">
        <f>ISI!W65</f>
        <v>2.52807511030205</v>
      </c>
      <c r="X154" s="216">
        <f>ISI!X65</f>
        <v>2.5122963685424824</v>
      </c>
      <c r="Y154" s="216">
        <f>ISI!Y65</f>
        <v>2.4247334584694014</v>
      </c>
    </row>
    <row r="155" spans="1:25" ht="12" customHeight="1" x14ac:dyDescent="0.25">
      <c r="A155" s="14" t="s">
        <v>43</v>
      </c>
      <c r="B155" s="217">
        <f>ISI!B66</f>
        <v>4.3088594615742979</v>
      </c>
      <c r="C155" s="217">
        <f>ISI!C66</f>
        <v>4.1029178771392916</v>
      </c>
      <c r="D155" s="217">
        <f>ISI!D66</f>
        <v>4.1719439903913278</v>
      </c>
      <c r="E155" s="217">
        <f>ISI!E66</f>
        <v>3.3372325629585129</v>
      </c>
      <c r="F155" s="217">
        <f>ISI!F66</f>
        <v>3.3315542397429128</v>
      </c>
      <c r="G155" s="217">
        <f>ISI!G66</f>
        <v>3.7011612207840732</v>
      </c>
      <c r="H155" s="217">
        <f>ISI!H66</f>
        <v>4.7817726199754524</v>
      </c>
      <c r="I155" s="217">
        <f>ISI!I66</f>
        <v>4.3135927468907846</v>
      </c>
      <c r="J155" s="217">
        <f>ISI!J66</f>
        <v>4.2370009690072266</v>
      </c>
      <c r="K155" s="217">
        <f>ISI!K66</f>
        <v>4.6595568191336119</v>
      </c>
      <c r="L155" s="217">
        <f>ISI!L66</f>
        <v>4.8305914211024827</v>
      </c>
      <c r="M155" s="217">
        <f>ISI!M66</f>
        <v>4.3526327866309202</v>
      </c>
      <c r="N155" s="217">
        <f>ISI!N66</f>
        <v>4.0140628767800139</v>
      </c>
      <c r="O155" s="217">
        <f>ISI!O66</f>
        <v>3.9933830769583101</v>
      </c>
      <c r="P155" s="217">
        <f>ISI!P66</f>
        <v>4.5629141761724332</v>
      </c>
      <c r="Q155" s="217">
        <f>ISI!Q66</f>
        <v>4.9058713285611208</v>
      </c>
      <c r="R155" s="217">
        <f>ISI!R66</f>
        <v>4.36950056672499</v>
      </c>
      <c r="S155" s="217">
        <f>ISI!S66</f>
        <v>3.4686447162378706</v>
      </c>
      <c r="T155" s="217">
        <f>ISI!T66</f>
        <v>3.4391143037594367</v>
      </c>
      <c r="U155" s="217">
        <f>ISI!U66</f>
        <v>3.5278645105922428</v>
      </c>
      <c r="V155" s="217">
        <f>ISI!V66</f>
        <v>3.7645948833874172</v>
      </c>
      <c r="W155" s="217">
        <f>ISI!W66</f>
        <v>4.3023285487013068</v>
      </c>
      <c r="X155" s="217">
        <f>ISI!X66</f>
        <v>4.0069287216105067</v>
      </c>
      <c r="Y155" s="217">
        <f>ISI!Y66</f>
        <v>4.0112163706900956</v>
      </c>
    </row>
    <row r="156" spans="1:25" ht="12" customHeight="1" x14ac:dyDescent="0.25">
      <c r="A156" s="14" t="s">
        <v>44</v>
      </c>
      <c r="B156" s="217">
        <f>ISI!B67</f>
        <v>1.5824613510818326</v>
      </c>
      <c r="C156" s="217">
        <f>ISI!C67</f>
        <v>1.6036893067065232</v>
      </c>
      <c r="D156" s="217">
        <f>ISI!D67</f>
        <v>1.555278864566729</v>
      </c>
      <c r="E156" s="217">
        <f>ISI!E67</f>
        <v>1.348463806887974</v>
      </c>
      <c r="F156" s="217">
        <f>ISI!F67</f>
        <v>1.4007186920793777</v>
      </c>
      <c r="G156" s="217">
        <f>ISI!G67</f>
        <v>1.2976804424732402</v>
      </c>
      <c r="H156" s="217">
        <f>ISI!H67</f>
        <v>1.3786449229365689</v>
      </c>
      <c r="I156" s="217">
        <f>ISI!I67</f>
        <v>1.2985918481267873</v>
      </c>
      <c r="J156" s="217">
        <f>ISI!J67</f>
        <v>1.2408115526278531</v>
      </c>
      <c r="K156" s="217">
        <f>ISI!K67</f>
        <v>1.2892545336370587</v>
      </c>
      <c r="L156" s="217">
        <f>ISI!L67</f>
        <v>1.323061496122566</v>
      </c>
      <c r="M156" s="217">
        <f>ISI!M67</f>
        <v>1.2850495430971187</v>
      </c>
      <c r="N156" s="217">
        <f>ISI!N67</f>
        <v>1.1827318415067694</v>
      </c>
      <c r="O156" s="217">
        <f>ISI!O67</f>
        <v>0.99388898737531739</v>
      </c>
      <c r="P156" s="217">
        <f>ISI!P67</f>
        <v>1.0387537743753172</v>
      </c>
      <c r="Q156" s="217">
        <f>ISI!Q67</f>
        <v>1.1395070484552043</v>
      </c>
      <c r="R156" s="217">
        <f>ISI!R67</f>
        <v>1.029889255617771</v>
      </c>
      <c r="S156" s="217">
        <f>ISI!S67</f>
        <v>0.92311087979811535</v>
      </c>
      <c r="T156" s="217">
        <f>ISI!T67</f>
        <v>0.87491893774436891</v>
      </c>
      <c r="U156" s="217">
        <f>ISI!U67</f>
        <v>0.93858245353633207</v>
      </c>
      <c r="V156" s="217">
        <f>ISI!V67</f>
        <v>1.0505052886657757</v>
      </c>
      <c r="W156" s="217">
        <f>ISI!W67</f>
        <v>1.1224360968622968</v>
      </c>
      <c r="X156" s="217">
        <f>ISI!X67</f>
        <v>1.0303881939187451</v>
      </c>
      <c r="Y156" s="217">
        <f>ISI!Y67</f>
        <v>1.1017145674840483</v>
      </c>
    </row>
    <row r="157" spans="1:25" ht="12" customHeight="1" x14ac:dyDescent="0.25">
      <c r="A157" s="13" t="s">
        <v>18</v>
      </c>
      <c r="B157" s="218">
        <f>NFM!B96</f>
        <v>1.6658972662495684</v>
      </c>
      <c r="C157" s="218">
        <f>NFM!C96</f>
        <v>1.6054261919589043</v>
      </c>
      <c r="D157" s="218">
        <f>NFM!D96</f>
        <v>1.6897010470999123</v>
      </c>
      <c r="E157" s="218">
        <f>NFM!E96</f>
        <v>1.5559053717981648</v>
      </c>
      <c r="F157" s="218">
        <f>NFM!F96</f>
        <v>1.4571436277719849</v>
      </c>
      <c r="G157" s="218">
        <f>NFM!G96</f>
        <v>1.5357882375555305</v>
      </c>
      <c r="H157" s="218">
        <f>NFM!H96</f>
        <v>1.5613821542832163</v>
      </c>
      <c r="I157" s="218">
        <f>NFM!I96</f>
        <v>1.6071591051171341</v>
      </c>
      <c r="J157" s="218">
        <f>NFM!J96</f>
        <v>1.5903067129658821</v>
      </c>
      <c r="K157" s="218">
        <f>NFM!K96</f>
        <v>1.5282575491551993</v>
      </c>
      <c r="L157" s="218">
        <f>NFM!L96</f>
        <v>1.8053966854504864</v>
      </c>
      <c r="M157" s="218">
        <f>NFM!M96</f>
        <v>1.604302194322526</v>
      </c>
      <c r="N157" s="218">
        <f>NFM!N96</f>
        <v>1.3382978564932231</v>
      </c>
      <c r="O157" s="218">
        <f>NFM!O96</f>
        <v>1.489122307051701</v>
      </c>
      <c r="P157" s="218">
        <f>NFM!P96</f>
        <v>1.38915968659337</v>
      </c>
      <c r="Q157" s="218">
        <f>NFM!Q96</f>
        <v>1.4476578656156225</v>
      </c>
      <c r="R157" s="218">
        <f>NFM!R96</f>
        <v>1.4950347057676725</v>
      </c>
      <c r="S157" s="218">
        <f>NFM!S96</f>
        <v>1.3989690787605027</v>
      </c>
      <c r="T157" s="218">
        <f>NFM!T96</f>
        <v>1.5860661388326882</v>
      </c>
      <c r="U157" s="218">
        <f>NFM!U96</f>
        <v>1.578018998339388</v>
      </c>
      <c r="V157" s="218">
        <f>NFM!V96</f>
        <v>1.5466953814697337</v>
      </c>
      <c r="W157" s="218">
        <f>NFM!W96</f>
        <v>1.6258537273382714</v>
      </c>
      <c r="X157" s="218">
        <f>NFM!X96</f>
        <v>1.6489612842512738</v>
      </c>
      <c r="Y157" s="218">
        <f>NFM!Y96</f>
        <v>1.3798035691746697</v>
      </c>
    </row>
    <row r="158" spans="1:25" ht="12" customHeight="1" x14ac:dyDescent="0.25">
      <c r="A158" s="14" t="s">
        <v>45</v>
      </c>
      <c r="B158" s="217">
        <f>NFM!B97</f>
        <v>1.9324475049894732</v>
      </c>
      <c r="C158" s="217">
        <f>NFM!C97</f>
        <v>1.9575269014498866</v>
      </c>
      <c r="D158" s="217">
        <f>NFM!D97</f>
        <v>2.0126441092004739</v>
      </c>
      <c r="E158" s="217">
        <f>NFM!E97</f>
        <v>1.8311539064845301</v>
      </c>
      <c r="F158" s="217">
        <f>NFM!F97</f>
        <v>1.6654463911096029</v>
      </c>
      <c r="G158" s="217">
        <f>NFM!G97</f>
        <v>1.7738953141407408</v>
      </c>
      <c r="H158" s="217">
        <f>NFM!H97</f>
        <v>1.738698206744498</v>
      </c>
      <c r="I158" s="217">
        <f>NFM!I97</f>
        <v>1.8549165905158969</v>
      </c>
      <c r="J158" s="217">
        <f>NFM!J97</f>
        <v>1.5733585495068476</v>
      </c>
      <c r="K158" s="217">
        <f>NFM!K97</f>
        <v>1.7013071546064233</v>
      </c>
      <c r="L158" s="217">
        <f>NFM!L97</f>
        <v>1.9031775185799285</v>
      </c>
      <c r="M158" s="217">
        <f>NFM!M97</f>
        <v>1.6728039111839355</v>
      </c>
      <c r="N158" s="217">
        <f>NFM!N97</f>
        <v>1.1857628946782592</v>
      </c>
      <c r="O158" s="217">
        <f>NFM!O97</f>
        <v>1.188126683464134</v>
      </c>
      <c r="P158" s="217">
        <f>NFM!P97</f>
        <v>1.005704234258828</v>
      </c>
      <c r="Q158" s="217">
        <f>NFM!Q97</f>
        <v>1.1744126612913355</v>
      </c>
      <c r="R158" s="217">
        <f>NFM!R97</f>
        <v>1.2627250595232267</v>
      </c>
      <c r="S158" s="217">
        <f>NFM!S97</f>
        <v>1.4190193791244554</v>
      </c>
      <c r="T158" s="217">
        <f>NFM!T97</f>
        <v>1.6393079208055963</v>
      </c>
      <c r="U158" s="217">
        <f>NFM!U97</f>
        <v>1.6825861228060961</v>
      </c>
      <c r="V158" s="217">
        <f>NFM!V97</f>
        <v>1.6066822284537474</v>
      </c>
      <c r="W158" s="217">
        <f>NFM!W97</f>
        <v>1.6976055222629867</v>
      </c>
      <c r="X158" s="217">
        <f>NFM!X97</f>
        <v>1.6745089436329343</v>
      </c>
      <c r="Y158" s="217">
        <f>NFM!Y97</f>
        <v>1.5300645723642141</v>
      </c>
    </row>
    <row r="159" spans="1:25" ht="12" customHeight="1" x14ac:dyDescent="0.25">
      <c r="A159" s="14" t="s">
        <v>58</v>
      </c>
      <c r="B159" s="217">
        <f>NFM!B98</f>
        <v>1.4579750343134861</v>
      </c>
      <c r="C159" s="217">
        <f>NFM!C98</f>
        <v>1.2914921453519481</v>
      </c>
      <c r="D159" s="217">
        <f>NFM!D98</f>
        <v>1.3073292449083125</v>
      </c>
      <c r="E159" s="217">
        <f>NFM!E98</f>
        <v>1.3420738366613765</v>
      </c>
      <c r="F159" s="217">
        <f>NFM!F98</f>
        <v>1.2705007593785587</v>
      </c>
      <c r="G159" s="217">
        <f>NFM!G98</f>
        <v>1.4767095190372876</v>
      </c>
      <c r="H159" s="217">
        <f>NFM!H98</f>
        <v>1.6468518485170212</v>
      </c>
      <c r="I159" s="217">
        <f>NFM!I98</f>
        <v>1.4768313374169464</v>
      </c>
      <c r="J159" s="217">
        <f>NFM!J98</f>
        <v>1.483201505860426</v>
      </c>
      <c r="K159" s="217">
        <f>NFM!K98</f>
        <v>1.5163219345711025</v>
      </c>
      <c r="L159" s="217">
        <f>NFM!L98</f>
        <v>1.6671503660033642</v>
      </c>
      <c r="M159" s="217">
        <f>NFM!M98</f>
        <v>1.59335185839801</v>
      </c>
      <c r="N159" s="217">
        <f>NFM!N98</f>
        <v>1.9767384530769692</v>
      </c>
      <c r="O159" s="217">
        <f>NFM!O98</f>
        <v>2.7865153712723774</v>
      </c>
      <c r="P159" s="217">
        <f>NFM!P98</f>
        <v>3.5156906366672289</v>
      </c>
      <c r="Q159" s="217">
        <f>NFM!Q98</f>
        <v>3.3344658637580054</v>
      </c>
      <c r="R159" s="217">
        <f>NFM!R98</f>
        <v>3.0166605999539331</v>
      </c>
      <c r="S159" s="217">
        <f>NFM!S98</f>
        <v>1.5911734409992306</v>
      </c>
      <c r="T159" s="217">
        <f>NFM!T98</f>
        <v>1.6068165584956891</v>
      </c>
      <c r="U159" s="217">
        <f>NFM!U98</f>
        <v>1.470390572192156</v>
      </c>
      <c r="V159" s="217">
        <f>NFM!V98</f>
        <v>1.5443211494141182</v>
      </c>
      <c r="W159" s="217">
        <f>NFM!W98</f>
        <v>1.4377968636555924</v>
      </c>
      <c r="X159" s="217">
        <f>NFM!X98</f>
        <v>1.1302718086243335</v>
      </c>
      <c r="Y159" s="217">
        <f>NFM!Y98</f>
        <v>0.89321739029643255</v>
      </c>
    </row>
    <row r="160" spans="1:25" ht="12" customHeight="1" x14ac:dyDescent="0.25">
      <c r="A160" s="26" t="s">
        <v>46</v>
      </c>
      <c r="B160" s="219">
        <f>NFM!B99</f>
        <v>1.4934504507029767</v>
      </c>
      <c r="C160" s="219">
        <f>NFM!C99</f>
        <v>1.3026358014547597</v>
      </c>
      <c r="D160" s="219">
        <f>NFM!D99</f>
        <v>1.3055464886645998</v>
      </c>
      <c r="E160" s="219">
        <f>NFM!E99</f>
        <v>1.3637792181453607</v>
      </c>
      <c r="F160" s="219">
        <f>NFM!F99</f>
        <v>1.2918060293839806</v>
      </c>
      <c r="G160" s="219">
        <f>NFM!G99</f>
        <v>1.5281217233805564</v>
      </c>
      <c r="H160" s="219">
        <f>NFM!H99</f>
        <v>1.721866716710462</v>
      </c>
      <c r="I160" s="219">
        <f>NFM!I99</f>
        <v>1.5238439823080201</v>
      </c>
      <c r="J160" s="219">
        <f>NFM!J99</f>
        <v>1.5432961667120293</v>
      </c>
      <c r="K160" s="219">
        <f>NFM!K99</f>
        <v>1.559180514022408</v>
      </c>
      <c r="L160" s="219">
        <f>NFM!L99</f>
        <v>1.7107750969825866</v>
      </c>
      <c r="M160" s="219">
        <f>NFM!M99</f>
        <v>1.666004725048347</v>
      </c>
      <c r="N160" s="219">
        <f>NFM!N99</f>
        <v>2.1857036916410739</v>
      </c>
      <c r="O160" s="219">
        <f>NFM!O99</f>
        <v>3.1582986190165658</v>
      </c>
      <c r="P160" s="219">
        <f>NFM!P99</f>
        <v>4.3175254156163341</v>
      </c>
      <c r="Q160" s="219">
        <f>NFM!Q99</f>
        <v>3.9725598380367204</v>
      </c>
      <c r="R160" s="219">
        <f>NFM!R99</f>
        <v>3.5620478825270765</v>
      </c>
      <c r="S160" s="219">
        <f>NFM!S99</f>
        <v>1.6719315933859846</v>
      </c>
      <c r="T160" s="219">
        <f>NFM!T99</f>
        <v>1.6604508818080699</v>
      </c>
      <c r="U160" s="219">
        <f>NFM!U99</f>
        <v>1.5301373754254481</v>
      </c>
      <c r="V160" s="219">
        <f>NFM!V99</f>
        <v>1.6083863199727195</v>
      </c>
      <c r="W160" s="219">
        <f>NFM!W99</f>
        <v>1.4914370628925475</v>
      </c>
      <c r="X160" s="219" t="str">
        <f>NFM!X99</f>
        <v/>
      </c>
      <c r="Y160" s="219" t="str">
        <f>NFM!Y99</f>
        <v/>
      </c>
    </row>
    <row r="161" spans="1:25" ht="12" customHeight="1" x14ac:dyDescent="0.25">
      <c r="A161" s="27" t="s">
        <v>80</v>
      </c>
      <c r="B161" s="220">
        <f>NFM!B100</f>
        <v>0.95229879999682299</v>
      </c>
      <c r="C161" s="220">
        <f>NFM!C100</f>
        <v>1.114137028660642</v>
      </c>
      <c r="D161" s="220">
        <f>NFM!D100</f>
        <v>1.3335153143732945</v>
      </c>
      <c r="E161" s="220">
        <f>NFM!E100</f>
        <v>1.0294198456135404</v>
      </c>
      <c r="F161" s="220">
        <f>NFM!F100</f>
        <v>0.95287630233365117</v>
      </c>
      <c r="G161" s="220">
        <f>NFM!G100</f>
        <v>0.73233310435105003</v>
      </c>
      <c r="H161" s="220">
        <f>NFM!H100</f>
        <v>0.68527823646030017</v>
      </c>
      <c r="I161" s="220">
        <f>NFM!I100</f>
        <v>0.78949240713375224</v>
      </c>
      <c r="J161" s="220">
        <f>NFM!J100</f>
        <v>0.60459958926595814</v>
      </c>
      <c r="K161" s="220">
        <f>NFM!K100</f>
        <v>0.87399833814865857</v>
      </c>
      <c r="L161" s="220">
        <f>NFM!L100</f>
        <v>1.1331956432844124</v>
      </c>
      <c r="M161" s="220">
        <f>NFM!M100</f>
        <v>0.71774473157878882</v>
      </c>
      <c r="N161" s="220">
        <f>NFM!N100</f>
        <v>0.33286378905871727</v>
      </c>
      <c r="O161" s="220">
        <f>NFM!O100</f>
        <v>0.33984723837731179</v>
      </c>
      <c r="P161" s="220">
        <f>NFM!P100</f>
        <v>0.26096409935688392</v>
      </c>
      <c r="Q161" s="220">
        <f>NFM!Q100</f>
        <v>0.36696414321312287</v>
      </c>
      <c r="R161" s="220">
        <f>NFM!R100</f>
        <v>0.49336683994682512</v>
      </c>
      <c r="S161" s="220">
        <f>NFM!S100</f>
        <v>0.61345822979569786</v>
      </c>
      <c r="T161" s="220">
        <f>NFM!T100</f>
        <v>0.92828970880616202</v>
      </c>
      <c r="U161" s="220">
        <f>NFM!U100</f>
        <v>1.0719220070260724</v>
      </c>
      <c r="V161" s="220">
        <f>NFM!V100</f>
        <v>0.97589233083918203</v>
      </c>
      <c r="W161" s="220">
        <f>NFM!W100</f>
        <v>1.1151302790971975</v>
      </c>
      <c r="X161" s="220">
        <f>NFM!X100</f>
        <v>1.1302718086243335</v>
      </c>
      <c r="Y161" s="220">
        <f>NFM!Y100</f>
        <v>0.89321739029643255</v>
      </c>
    </row>
    <row r="162" spans="1:25" ht="12" customHeight="1" x14ac:dyDescent="0.25">
      <c r="A162" s="14" t="s">
        <v>47</v>
      </c>
      <c r="B162" s="217">
        <f>NFM!B101</f>
        <v>1.671505905221031</v>
      </c>
      <c r="C162" s="217">
        <f>NFM!C101</f>
        <v>1.7215083902749104</v>
      </c>
      <c r="D162" s="217">
        <f>NFM!D101</f>
        <v>1.8499546186385383</v>
      </c>
      <c r="E162" s="217">
        <f>NFM!E101</f>
        <v>1.5252921797334442</v>
      </c>
      <c r="F162" s="217">
        <f>NFM!F101</f>
        <v>1.4632601547585169</v>
      </c>
      <c r="G162" s="217">
        <f>NFM!G101</f>
        <v>1.4051991377060979</v>
      </c>
      <c r="H162" s="217">
        <f>NFM!H101</f>
        <v>1.3060252238804</v>
      </c>
      <c r="I162" s="217">
        <f>NFM!I101</f>
        <v>1.5252444764057465</v>
      </c>
      <c r="J162" s="217">
        <f>NFM!J101</f>
        <v>1.8738859906973686</v>
      </c>
      <c r="K162" s="217">
        <f>NFM!K101</f>
        <v>1.3208837650640237</v>
      </c>
      <c r="L162" s="217">
        <f>NFM!L101</f>
        <v>1.8497829079194494</v>
      </c>
      <c r="M162" s="217">
        <f>NFM!M101</f>
        <v>1.5322002828166443</v>
      </c>
      <c r="N162" s="217">
        <f>NFM!N101</f>
        <v>1.0019399288181086</v>
      </c>
      <c r="O162" s="217">
        <f>NFM!O101</f>
        <v>1.071076583026092</v>
      </c>
      <c r="P162" s="217">
        <f>NFM!P101</f>
        <v>0.90435950401900422</v>
      </c>
      <c r="Q162" s="217">
        <f>NFM!Q101</f>
        <v>0.92917349080446621</v>
      </c>
      <c r="R162" s="217">
        <f>NFM!R101</f>
        <v>1.0123538516479045</v>
      </c>
      <c r="S162" s="217">
        <f>NFM!S101</f>
        <v>1.1507877700808569</v>
      </c>
      <c r="T162" s="217">
        <f>NFM!T101</f>
        <v>1.4932274964954098</v>
      </c>
      <c r="U162" s="217">
        <f>NFM!U101</f>
        <v>1.5328790668918701</v>
      </c>
      <c r="V162" s="217">
        <f>NFM!V101</f>
        <v>1.4728104119798158</v>
      </c>
      <c r="W162" s="217">
        <f>NFM!W101</f>
        <v>1.6806112867648386</v>
      </c>
      <c r="X162" s="217">
        <f>NFM!X101</f>
        <v>1.6763282675836713</v>
      </c>
      <c r="Y162" s="217">
        <f>NFM!Y101</f>
        <v>1.3174215168734982</v>
      </c>
    </row>
    <row r="163" spans="1:25" ht="12" customHeight="1" x14ac:dyDescent="0.25">
      <c r="A163" s="13" t="s">
        <v>19</v>
      </c>
      <c r="B163" s="218">
        <f>CHI!B100</f>
        <v>2.6042561316014585</v>
      </c>
      <c r="C163" s="218">
        <f>CHI!C100</f>
        <v>2.7515884669951753</v>
      </c>
      <c r="D163" s="218">
        <f>CHI!D100</f>
        <v>2.7655289589887908</v>
      </c>
      <c r="E163" s="218">
        <f>CHI!E100</f>
        <v>2.8256423947354339</v>
      </c>
      <c r="F163" s="218">
        <f>CHI!F100</f>
        <v>2.7491375277490779</v>
      </c>
      <c r="G163" s="218">
        <f>CHI!G100</f>
        <v>2.6890194694634437</v>
      </c>
      <c r="H163" s="218">
        <f>CHI!H100</f>
        <v>2.7352864231174445</v>
      </c>
      <c r="I163" s="218">
        <f>CHI!I100</f>
        <v>2.8435275565992093</v>
      </c>
      <c r="J163" s="218">
        <f>CHI!J100</f>
        <v>2.7938597128503697</v>
      </c>
      <c r="K163" s="218">
        <f>CHI!K100</f>
        <v>3.0328041656760556</v>
      </c>
      <c r="L163" s="218">
        <f>CHI!L100</f>
        <v>3.1185039058047397</v>
      </c>
      <c r="M163" s="218">
        <f>CHI!M100</f>
        <v>2.9791631401427523</v>
      </c>
      <c r="N163" s="218">
        <f>CHI!N100</f>
        <v>2.8703377816363256</v>
      </c>
      <c r="O163" s="218">
        <f>CHI!O100</f>
        <v>2.784023756705678</v>
      </c>
      <c r="P163" s="218">
        <f>CHI!P100</f>
        <v>2.8404405746405592</v>
      </c>
      <c r="Q163" s="218">
        <f>CHI!Q100</f>
        <v>2.8051393896805084</v>
      </c>
      <c r="R163" s="218">
        <f>CHI!R100</f>
        <v>2.7917477233969339</v>
      </c>
      <c r="S163" s="218">
        <f>CHI!S100</f>
        <v>2.7966132061511706</v>
      </c>
      <c r="T163" s="218">
        <f>CHI!T100</f>
        <v>2.8335596873833144</v>
      </c>
      <c r="U163" s="218">
        <f>CHI!U100</f>
        <v>2.7630194378017601</v>
      </c>
      <c r="V163" s="218">
        <f>CHI!V100</f>
        <v>2.7246665985571945</v>
      </c>
      <c r="W163" s="218">
        <f>CHI!W100</f>
        <v>2.6888065960823213</v>
      </c>
      <c r="X163" s="218">
        <f>CHI!X100</f>
        <v>2.7570094479860727</v>
      </c>
      <c r="Y163" s="218">
        <f>CHI!Y100</f>
        <v>2.7119248855224076</v>
      </c>
    </row>
    <row r="164" spans="1:25" ht="12" customHeight="1" x14ac:dyDescent="0.25">
      <c r="A164" s="14" t="s">
        <v>88</v>
      </c>
      <c r="B164" s="217">
        <f>CHI!B101</f>
        <v>3.0540288473135049</v>
      </c>
      <c r="C164" s="217">
        <f>CHI!C101</f>
        <v>3.2303194900251131</v>
      </c>
      <c r="D164" s="217">
        <f>CHI!D101</f>
        <v>3.2077555541950247</v>
      </c>
      <c r="E164" s="217">
        <f>CHI!E101</f>
        <v>3.3113806102908674</v>
      </c>
      <c r="F164" s="217">
        <f>CHI!F101</f>
        <v>3.2092572171031937</v>
      </c>
      <c r="G164" s="217">
        <f>CHI!G101</f>
        <v>3.1551281847290338</v>
      </c>
      <c r="H164" s="217">
        <f>CHI!H101</f>
        <v>3.2175130940074155</v>
      </c>
      <c r="I164" s="217">
        <f>CHI!I101</f>
        <v>3.3727727354152921</v>
      </c>
      <c r="J164" s="217">
        <f>CHI!J101</f>
        <v>3.2550584176515431</v>
      </c>
      <c r="K164" s="217">
        <f>CHI!K101</f>
        <v>3.8997346413830405</v>
      </c>
      <c r="L164" s="217">
        <f>CHI!L101</f>
        <v>3.8618344736586825</v>
      </c>
      <c r="M164" s="217">
        <f>CHI!M101</f>
        <v>3.4443326557761926</v>
      </c>
      <c r="N164" s="217">
        <f>CHI!N101</f>
        <v>3.3301532301706303</v>
      </c>
      <c r="O164" s="217">
        <f>CHI!O101</f>
        <v>3.4013251517564034</v>
      </c>
      <c r="P164" s="217">
        <f>CHI!P101</f>
        <v>3.4343229412778502</v>
      </c>
      <c r="Q164" s="217">
        <f>CHI!Q101</f>
        <v>3.3563518312231251</v>
      </c>
      <c r="R164" s="217">
        <f>CHI!R101</f>
        <v>3.38390700053312</v>
      </c>
      <c r="S164" s="217">
        <f>CHI!S101</f>
        <v>3.3934062334739314</v>
      </c>
      <c r="T164" s="217">
        <f>CHI!T101</f>
        <v>3.4624525485634208</v>
      </c>
      <c r="U164" s="217">
        <f>CHI!U101</f>
        <v>3.3075222915978788</v>
      </c>
      <c r="V164" s="217">
        <f>CHI!V101</f>
        <v>3.2653972836927196</v>
      </c>
      <c r="W164" s="217">
        <f>CHI!W101</f>
        <v>3.1753657669901134</v>
      </c>
      <c r="X164" s="217">
        <f>CHI!X101</f>
        <v>3.317962984831647</v>
      </c>
      <c r="Y164" s="217">
        <f>CHI!Y101</f>
        <v>3.3155522699730482</v>
      </c>
    </row>
    <row r="165" spans="1:25" ht="12" customHeight="1" x14ac:dyDescent="0.25">
      <c r="A165" s="14" t="s">
        <v>49</v>
      </c>
      <c r="B165" s="217">
        <f>CHI!B102</f>
        <v>1.8602750958429344</v>
      </c>
      <c r="C165" s="217">
        <f>CHI!C102</f>
        <v>1.9678541355982464</v>
      </c>
      <c r="D165" s="217">
        <f>CHI!D102</f>
        <v>2.02944565636705</v>
      </c>
      <c r="E165" s="217">
        <f>CHI!E102</f>
        <v>2.0283803628101924</v>
      </c>
      <c r="F165" s="217">
        <f>CHI!F102</f>
        <v>1.9798975696249204</v>
      </c>
      <c r="G165" s="217">
        <f>CHI!G102</f>
        <v>1.934011849222812</v>
      </c>
      <c r="H165" s="217">
        <f>CHI!H102</f>
        <v>1.9278456371093213</v>
      </c>
      <c r="I165" s="217">
        <f>CHI!I102</f>
        <v>1.9593244933515497</v>
      </c>
      <c r="J165" s="217">
        <f>CHI!J102</f>
        <v>2.0176723563864232</v>
      </c>
      <c r="K165" s="217">
        <f>CHI!K102</f>
        <v>2.0123105230803136</v>
      </c>
      <c r="L165" s="217">
        <f>CHI!L102</f>
        <v>2.0493928485500215</v>
      </c>
      <c r="M165" s="217">
        <f>CHI!M102</f>
        <v>2.1061224988491922</v>
      </c>
      <c r="N165" s="217">
        <f>CHI!N102</f>
        <v>2.1021839967340425</v>
      </c>
      <c r="O165" s="217">
        <f>CHI!O102</f>
        <v>2.0220714393657619</v>
      </c>
      <c r="P165" s="217">
        <f>CHI!P102</f>
        <v>1.9739661134416211</v>
      </c>
      <c r="Q165" s="217">
        <f>CHI!Q102</f>
        <v>1.9560799496517596</v>
      </c>
      <c r="R165" s="217">
        <f>CHI!R102</f>
        <v>1.9433265762062271</v>
      </c>
      <c r="S165" s="217">
        <f>CHI!S102</f>
        <v>1.9533884986167629</v>
      </c>
      <c r="T165" s="217">
        <f>CHI!T102</f>
        <v>1.9720296506328716</v>
      </c>
      <c r="U165" s="217">
        <f>CHI!U102</f>
        <v>1.9682668408656059</v>
      </c>
      <c r="V165" s="217">
        <f>CHI!V102</f>
        <v>1.9475251575655703</v>
      </c>
      <c r="W165" s="217">
        <f>CHI!W102</f>
        <v>1.9061908567743329</v>
      </c>
      <c r="X165" s="217">
        <f>CHI!X102</f>
        <v>1.7931130388982843</v>
      </c>
      <c r="Y165" s="217">
        <f>CHI!Y102</f>
        <v>1.8208142636880555</v>
      </c>
    </row>
    <row r="166" spans="1:25" ht="12" customHeight="1" x14ac:dyDescent="0.25">
      <c r="A166" s="14" t="s">
        <v>50</v>
      </c>
      <c r="B166" s="217">
        <f>CHI!B103</f>
        <v>2.095103233196081</v>
      </c>
      <c r="C166" s="217">
        <f>CHI!C103</f>
        <v>2.1963876607573023</v>
      </c>
      <c r="D166" s="217">
        <f>CHI!D103</f>
        <v>2.2476396951379658</v>
      </c>
      <c r="E166" s="217">
        <f>CHI!E103</f>
        <v>2.2515301430300174</v>
      </c>
      <c r="F166" s="217">
        <f>CHI!F103</f>
        <v>2.203757214021945</v>
      </c>
      <c r="G166" s="217">
        <f>CHI!G103</f>
        <v>2.1576711897404275</v>
      </c>
      <c r="H166" s="217">
        <f>CHI!H103</f>
        <v>2.1515846643716898</v>
      </c>
      <c r="I166" s="217">
        <f>CHI!I103</f>
        <v>2.1763681696145087</v>
      </c>
      <c r="J166" s="217">
        <f>CHI!J103</f>
        <v>2.2238747363557114</v>
      </c>
      <c r="K166" s="217">
        <f>CHI!K103</f>
        <v>2.2260026192760436</v>
      </c>
      <c r="L166" s="217">
        <f>CHI!L103</f>
        <v>2.2507765233835619</v>
      </c>
      <c r="M166" s="217">
        <f>CHI!M103</f>
        <v>2.2813669295373176</v>
      </c>
      <c r="N166" s="217">
        <f>CHI!N103</f>
        <v>2.2708664720066301</v>
      </c>
      <c r="O166" s="217">
        <f>CHI!O103</f>
        <v>2.206163531457896</v>
      </c>
      <c r="P166" s="217">
        <f>CHI!P103</f>
        <v>2.1587386774540231</v>
      </c>
      <c r="Q166" s="217">
        <f>CHI!Q103</f>
        <v>2.1386970380206662</v>
      </c>
      <c r="R166" s="217">
        <f>CHI!R103</f>
        <v>2.0577531584184472</v>
      </c>
      <c r="S166" s="217">
        <f>CHI!S103</f>
        <v>2.0551275549699182</v>
      </c>
      <c r="T166" s="217">
        <f>CHI!T103</f>
        <v>2.0894563132633288</v>
      </c>
      <c r="U166" s="217">
        <f>CHI!U103</f>
        <v>2.0416073801918824</v>
      </c>
      <c r="V166" s="217">
        <f>CHI!V103</f>
        <v>2.0242624511325613</v>
      </c>
      <c r="W166" s="217">
        <f>CHI!W103</f>
        <v>2.0694295046087796</v>
      </c>
      <c r="X166" s="217">
        <f>CHI!X103</f>
        <v>1.9573408941780681</v>
      </c>
      <c r="Y166" s="217">
        <f>CHI!Y103</f>
        <v>1.9753320145422459</v>
      </c>
    </row>
    <row r="167" spans="1:25" ht="12" customHeight="1" x14ac:dyDescent="0.25">
      <c r="A167" s="13" t="s">
        <v>20</v>
      </c>
      <c r="B167" s="218">
        <f>NMM!B76</f>
        <v>5.5930075094637024</v>
      </c>
      <c r="C167" s="218">
        <f>NMM!C76</f>
        <v>5.3271008904476123</v>
      </c>
      <c r="D167" s="218">
        <f>NMM!D76</f>
        <v>5.7804011294843294</v>
      </c>
      <c r="E167" s="218">
        <f>NMM!E76</f>
        <v>5.3218818806478811</v>
      </c>
      <c r="F167" s="218">
        <f>NMM!F76</f>
        <v>5.5998939747183512</v>
      </c>
      <c r="G167" s="218">
        <f>NMM!G76</f>
        <v>5.3492236194954508</v>
      </c>
      <c r="H167" s="218">
        <f>NMM!H76</f>
        <v>5.8765003636829274</v>
      </c>
      <c r="I167" s="218">
        <f>NMM!I76</f>
        <v>5.8309830855018117</v>
      </c>
      <c r="J167" s="218">
        <f>NMM!J76</f>
        <v>5.5768530537599821</v>
      </c>
      <c r="K167" s="218">
        <f>NMM!K76</f>
        <v>5.9692698483308648</v>
      </c>
      <c r="L167" s="218">
        <f>NMM!L76</f>
        <v>5.9227767086988754</v>
      </c>
      <c r="M167" s="218">
        <f>NMM!M76</f>
        <v>5.579036938890841</v>
      </c>
      <c r="N167" s="218">
        <f>NMM!N76</f>
        <v>5.7059862760521138</v>
      </c>
      <c r="O167" s="218">
        <f>NMM!O76</f>
        <v>5.6368083349718843</v>
      </c>
      <c r="P167" s="218">
        <f>NMM!P76</f>
        <v>6.0258125900518973</v>
      </c>
      <c r="Q167" s="218">
        <f>NMM!Q76</f>
        <v>5.8494539303406423</v>
      </c>
      <c r="R167" s="218">
        <f>NMM!R76</f>
        <v>5.6754539234488446</v>
      </c>
      <c r="S167" s="218">
        <f>NMM!S76</f>
        <v>5.6059472744279306</v>
      </c>
      <c r="T167" s="218">
        <f>NMM!T76</f>
        <v>5.6160847345461731</v>
      </c>
      <c r="U167" s="218">
        <f>NMM!U76</f>
        <v>5.4410249953507881</v>
      </c>
      <c r="V167" s="218">
        <f>NMM!V76</f>
        <v>5.3157732374009568</v>
      </c>
      <c r="W167" s="218">
        <f>NMM!W76</f>
        <v>5.1361854003290137</v>
      </c>
      <c r="X167" s="218">
        <f>NMM!X76</f>
        <v>4.9901664863416215</v>
      </c>
      <c r="Y167" s="218">
        <f>NMM!Y76</f>
        <v>4.9897369689270272</v>
      </c>
    </row>
    <row r="168" spans="1:25" ht="12" customHeight="1" x14ac:dyDescent="0.25">
      <c r="A168" s="14" t="s">
        <v>51</v>
      </c>
      <c r="B168" s="217">
        <f>NMM!B77</f>
        <v>8.3306517602718664</v>
      </c>
      <c r="C168" s="217">
        <f>NMM!C77</f>
        <v>8.005081244239161</v>
      </c>
      <c r="D168" s="217">
        <f>NMM!D77</f>
        <v>8.3027922568572716</v>
      </c>
      <c r="E168" s="217">
        <f>NMM!E77</f>
        <v>7.8320177333002094</v>
      </c>
      <c r="F168" s="217">
        <f>NMM!F77</f>
        <v>8.1469966255054782</v>
      </c>
      <c r="G168" s="217">
        <f>NMM!G77</f>
        <v>8.0194863416693867</v>
      </c>
      <c r="H168" s="217">
        <f>NMM!H77</f>
        <v>7.9207474726706391</v>
      </c>
      <c r="I168" s="217">
        <f>NMM!I77</f>
        <v>7.7818612969659986</v>
      </c>
      <c r="J168" s="217">
        <f>NMM!J77</f>
        <v>8.1667447573802452</v>
      </c>
      <c r="K168" s="217">
        <f>NMM!K77</f>
        <v>9.3511783159517847</v>
      </c>
      <c r="L168" s="217">
        <f>NMM!L77</f>
        <v>10.266569060722508</v>
      </c>
      <c r="M168" s="217">
        <f>NMM!M77</f>
        <v>10.111877261266207</v>
      </c>
      <c r="N168" s="217">
        <f>NMM!N77</f>
        <v>10.467568922922045</v>
      </c>
      <c r="O168" s="217">
        <f>NMM!O77</f>
        <v>11.078242037817413</v>
      </c>
      <c r="P168" s="217">
        <f>NMM!P77</f>
        <v>11.823131367452849</v>
      </c>
      <c r="Q168" s="217">
        <f>NMM!Q77</f>
        <v>11.188410776074214</v>
      </c>
      <c r="R168" s="217">
        <f>NMM!R77</f>
        <v>11.062584997859066</v>
      </c>
      <c r="S168" s="217">
        <f>NMM!S77</f>
        <v>11.261095813781859</v>
      </c>
      <c r="T168" s="217">
        <f>NMM!T77</f>
        <v>11.184166932747582</v>
      </c>
      <c r="U168" s="217">
        <f>NMM!U77</f>
        <v>10.621805019385315</v>
      </c>
      <c r="V168" s="217">
        <f>NMM!V77</f>
        <v>10.167362736935734</v>
      </c>
      <c r="W168" s="217">
        <f>NMM!W77</f>
        <v>10.573116017410875</v>
      </c>
      <c r="X168" s="217">
        <f>NMM!X77</f>
        <v>9.4170732624571087</v>
      </c>
      <c r="Y168" s="217">
        <f>NMM!Y77</f>
        <v>8.8510998095219175</v>
      </c>
    </row>
    <row r="169" spans="1:25" ht="12" customHeight="1" x14ac:dyDescent="0.25">
      <c r="A169" s="14" t="s">
        <v>52</v>
      </c>
      <c r="B169" s="217">
        <f>NMM!B78</f>
        <v>3.4441166694406813</v>
      </c>
      <c r="C169" s="217">
        <f>NMM!C78</f>
        <v>3.3192255562586634</v>
      </c>
      <c r="D169" s="217">
        <f>NMM!D78</f>
        <v>3.5859510610786152</v>
      </c>
      <c r="E169" s="217">
        <f>NMM!E78</f>
        <v>3.2842844658754755</v>
      </c>
      <c r="F169" s="217">
        <f>NMM!F78</f>
        <v>3.4537632522247659</v>
      </c>
      <c r="G169" s="217">
        <f>NMM!G78</f>
        <v>3.258859978532747</v>
      </c>
      <c r="H169" s="217">
        <f>NMM!H78</f>
        <v>3.8284876873896145</v>
      </c>
      <c r="I169" s="217">
        <f>NMM!I78</f>
        <v>3.7141555401637381</v>
      </c>
      <c r="J169" s="217">
        <f>NMM!J78</f>
        <v>3.3944759550988897</v>
      </c>
      <c r="K169" s="217">
        <f>NMM!K78</f>
        <v>3.4711723388343931</v>
      </c>
      <c r="L169" s="217">
        <f>NMM!L78</f>
        <v>3.4436961520154417</v>
      </c>
      <c r="M169" s="217">
        <f>NMM!M78</f>
        <v>3.5219353475142117</v>
      </c>
      <c r="N169" s="217">
        <f>NMM!N78</f>
        <v>3.5565422057420939</v>
      </c>
      <c r="O169" s="217">
        <f>NMM!O78</f>
        <v>3.3620056346030647</v>
      </c>
      <c r="P169" s="217">
        <f>NMM!P78</f>
        <v>3.4236194105673436</v>
      </c>
      <c r="Q169" s="217">
        <f>NMM!Q78</f>
        <v>3.3478557928219792</v>
      </c>
      <c r="R169" s="217">
        <f>NMM!R78</f>
        <v>3.3186833321397917</v>
      </c>
      <c r="S169" s="217">
        <f>NMM!S78</f>
        <v>3.2634769917557231</v>
      </c>
      <c r="T169" s="217">
        <f>NMM!T78</f>
        <v>3.2560991731590114</v>
      </c>
      <c r="U169" s="217">
        <f>NMM!U78</f>
        <v>3.138026569892522</v>
      </c>
      <c r="V169" s="217">
        <f>NMM!V78</f>
        <v>3.0402982419823283</v>
      </c>
      <c r="W169" s="217">
        <f>NMM!W78</f>
        <v>2.8627318052480186</v>
      </c>
      <c r="X169" s="217">
        <f>NMM!X78</f>
        <v>2.8269466107077026</v>
      </c>
      <c r="Y169" s="217">
        <f>NMM!Y78</f>
        <v>2.8316602877698669</v>
      </c>
    </row>
    <row r="170" spans="1:25" ht="12" customHeight="1" x14ac:dyDescent="0.25">
      <c r="A170" s="14" t="s">
        <v>60</v>
      </c>
      <c r="B170" s="217">
        <f>NMM!B79</f>
        <v>2.4854417787961109</v>
      </c>
      <c r="C170" s="217">
        <f>NMM!C79</f>
        <v>2.4088376527096136</v>
      </c>
      <c r="D170" s="217">
        <f>NMM!D79</f>
        <v>2.3613523390080204</v>
      </c>
      <c r="E170" s="217">
        <f>NMM!E79</f>
        <v>2.3444347221047002</v>
      </c>
      <c r="F170" s="217">
        <f>NMM!F79</f>
        <v>2.2890604502435323</v>
      </c>
      <c r="G170" s="217">
        <f>NMM!G79</f>
        <v>2.3037873301425909</v>
      </c>
      <c r="H170" s="217">
        <f>NMM!H79</f>
        <v>2.3369129799411001</v>
      </c>
      <c r="I170" s="217">
        <f>NMM!I79</f>
        <v>2.3681128315922617</v>
      </c>
      <c r="J170" s="217">
        <f>NMM!J79</f>
        <v>2.3741497028313372</v>
      </c>
      <c r="K170" s="217">
        <f>NMM!K79</f>
        <v>2.3173548625056721</v>
      </c>
      <c r="L170" s="217">
        <f>NMM!L79</f>
        <v>2.3501103634857401</v>
      </c>
      <c r="M170" s="217">
        <f>NMM!M79</f>
        <v>2.5733825013058227</v>
      </c>
      <c r="N170" s="217">
        <f>NMM!N79</f>
        <v>2.2896028513542093</v>
      </c>
      <c r="O170" s="217">
        <f>NMM!O79</f>
        <v>2.3971458496639384</v>
      </c>
      <c r="P170" s="217">
        <f>NMM!P79</f>
        <v>2.3509395074248221</v>
      </c>
      <c r="Q170" s="217">
        <f>NMM!Q79</f>
        <v>2.3443391534003184</v>
      </c>
      <c r="R170" s="217">
        <f>NMM!R79</f>
        <v>2.3475646757522775</v>
      </c>
      <c r="S170" s="217">
        <f>NMM!S79</f>
        <v>2.3259534986085724</v>
      </c>
      <c r="T170" s="217">
        <f>NMM!T79</f>
        <v>2.3418864801496615</v>
      </c>
      <c r="U170" s="217">
        <f>NMM!U79</f>
        <v>2.3751449427861613</v>
      </c>
      <c r="V170" s="217">
        <f>NMM!V79</f>
        <v>2.3294018797848759</v>
      </c>
      <c r="W170" s="217">
        <f>NMM!W79</f>
        <v>2.297571437946639</v>
      </c>
      <c r="X170" s="217">
        <f>NMM!X79</f>
        <v>2.2995352905104007</v>
      </c>
      <c r="Y170" s="217">
        <f>NMM!Y79</f>
        <v>2.2408017353880116</v>
      </c>
    </row>
    <row r="171" spans="1:25" ht="12" customHeight="1" x14ac:dyDescent="0.25">
      <c r="A171" s="13" t="s">
        <v>21</v>
      </c>
      <c r="B171" s="218">
        <f>PPA!B74</f>
        <v>1.6011507578347146</v>
      </c>
      <c r="C171" s="218">
        <f>PPA!C74</f>
        <v>1.2066887911643709</v>
      </c>
      <c r="D171" s="218">
        <f>PPA!D74</f>
        <v>1.3303860145568116</v>
      </c>
      <c r="E171" s="218">
        <f>PPA!E74</f>
        <v>1.4762837613629687</v>
      </c>
      <c r="F171" s="218">
        <f>PPA!F74</f>
        <v>1.2738636928375506</v>
      </c>
      <c r="G171" s="218">
        <f>PPA!G74</f>
        <v>1.3372900995591617</v>
      </c>
      <c r="H171" s="218">
        <f>PPA!H74</f>
        <v>1.0655179176284142</v>
      </c>
      <c r="I171" s="218">
        <f>PPA!I74</f>
        <v>1.1432204899035356</v>
      </c>
      <c r="J171" s="218">
        <f>PPA!J74</f>
        <v>1.2105671670359495</v>
      </c>
      <c r="K171" s="218">
        <f>PPA!K74</f>
        <v>1.2054215902527574</v>
      </c>
      <c r="L171" s="218">
        <f>PPA!L74</f>
        <v>1.3195407328747852</v>
      </c>
      <c r="M171" s="218">
        <f>PPA!M74</f>
        <v>1.2193770206746875</v>
      </c>
      <c r="N171" s="218">
        <f>PPA!N74</f>
        <v>1.2978665761716914</v>
      </c>
      <c r="O171" s="218">
        <f>PPA!O74</f>
        <v>1.3266503639532614</v>
      </c>
      <c r="P171" s="218">
        <f>PPA!P74</f>
        <v>1.3146848477157709</v>
      </c>
      <c r="Q171" s="218">
        <f>PPA!Q74</f>
        <v>0.98333655387504315</v>
      </c>
      <c r="R171" s="218">
        <f>PPA!R74</f>
        <v>0.96999014040509024</v>
      </c>
      <c r="S171" s="218">
        <f>PPA!S74</f>
        <v>0.93791621691118554</v>
      </c>
      <c r="T171" s="218">
        <f>PPA!T74</f>
        <v>0.93699498485796462</v>
      </c>
      <c r="U171" s="218">
        <f>PPA!U74</f>
        <v>0.89055305839450261</v>
      </c>
      <c r="V171" s="218">
        <f>PPA!V74</f>
        <v>0.97857796596653057</v>
      </c>
      <c r="W171" s="218">
        <f>PPA!W74</f>
        <v>0.96550241232000011</v>
      </c>
      <c r="X171" s="218">
        <f>PPA!X74</f>
        <v>0.91717037290494452</v>
      </c>
      <c r="Y171" s="218">
        <f>PPA!Y74</f>
        <v>0.83117966325476567</v>
      </c>
    </row>
    <row r="172" spans="1:25" ht="12" customHeight="1" x14ac:dyDescent="0.25">
      <c r="A172" s="14" t="s">
        <v>54</v>
      </c>
      <c r="B172" s="217">
        <f>PPA!B75</f>
        <v>1.5844521407273751</v>
      </c>
      <c r="C172" s="217">
        <f>PPA!C75</f>
        <v>1.0827608924660799</v>
      </c>
      <c r="D172" s="217">
        <f>PPA!D75</f>
        <v>1.2172532096411002</v>
      </c>
      <c r="E172" s="217">
        <f>PPA!E75</f>
        <v>1.394217587462564</v>
      </c>
      <c r="F172" s="217">
        <f>PPA!F75</f>
        <v>1.1577906265818914</v>
      </c>
      <c r="G172" s="217">
        <f>PPA!G75</f>
        <v>1.2290217627399078</v>
      </c>
      <c r="H172" s="217">
        <f>PPA!H75</f>
        <v>0.95970943637309347</v>
      </c>
      <c r="I172" s="217">
        <f>PPA!I75</f>
        <v>1.0377352134166986</v>
      </c>
      <c r="J172" s="217">
        <f>PPA!J75</f>
        <v>1.079660276429685</v>
      </c>
      <c r="K172" s="217">
        <f>PPA!K75</f>
        <v>1.0812957075978966</v>
      </c>
      <c r="L172" s="217">
        <f>PPA!L75</f>
        <v>1.2351170265885827</v>
      </c>
      <c r="M172" s="217">
        <f>PPA!M75</f>
        <v>1.1165832367907869</v>
      </c>
      <c r="N172" s="217">
        <f>PPA!N75</f>
        <v>1.2155749359660459</v>
      </c>
      <c r="O172" s="217">
        <f>PPA!O75</f>
        <v>1.2141918381232828</v>
      </c>
      <c r="P172" s="217">
        <f>PPA!P75</f>
        <v>1.1967136114454111</v>
      </c>
      <c r="Q172" s="217">
        <f>PPA!Q75</f>
        <v>0.86244658793195594</v>
      </c>
      <c r="R172" s="217">
        <f>PPA!R75</f>
        <v>0.84895092342386558</v>
      </c>
      <c r="S172" s="217">
        <f>PPA!S75</f>
        <v>0.81248845366411671</v>
      </c>
      <c r="T172" s="217">
        <f>PPA!T75</f>
        <v>0.8327089511893514</v>
      </c>
      <c r="U172" s="217">
        <f>PPA!U75</f>
        <v>0.77236325921701532</v>
      </c>
      <c r="V172" s="217">
        <f>PPA!V75</f>
        <v>0.86191559335753842</v>
      </c>
      <c r="W172" s="217">
        <f>PPA!W75</f>
        <v>0.8125156227986069</v>
      </c>
      <c r="X172" s="217">
        <f>PPA!X75</f>
        <v>0.73245703658985495</v>
      </c>
      <c r="Y172" s="217">
        <f>PPA!Y75</f>
        <v>0.70494871463689213</v>
      </c>
    </row>
    <row r="173" spans="1:25" ht="12" customHeight="1" x14ac:dyDescent="0.25">
      <c r="A173" s="14" t="s">
        <v>61</v>
      </c>
      <c r="B173" s="217">
        <f>PPA!B76</f>
        <v>1.6756590619787457</v>
      </c>
      <c r="C173" s="217">
        <f>PPA!C76</f>
        <v>1.3951179917061192</v>
      </c>
      <c r="D173" s="217">
        <f>PPA!D76</f>
        <v>1.5108191930486234</v>
      </c>
      <c r="E173" s="217">
        <f>PPA!E76</f>
        <v>1.640641073453228</v>
      </c>
      <c r="F173" s="217">
        <f>PPA!F76</f>
        <v>1.4632373858396499</v>
      </c>
      <c r="G173" s="217">
        <f>PPA!G76</f>
        <v>1.5206606861693919</v>
      </c>
      <c r="H173" s="217">
        <f>PPA!H76</f>
        <v>1.2139327083574079</v>
      </c>
      <c r="I173" s="217">
        <f>PPA!I76</f>
        <v>1.2978505454246518</v>
      </c>
      <c r="J173" s="217">
        <f>PPA!J76</f>
        <v>1.3995809223886613</v>
      </c>
      <c r="K173" s="217">
        <f>PPA!K76</f>
        <v>1.3833619646900028</v>
      </c>
      <c r="L173" s="217">
        <f>PPA!L76</f>
        <v>1.4607952634694279</v>
      </c>
      <c r="M173" s="217">
        <f>PPA!M76</f>
        <v>1.3812106627781273</v>
      </c>
      <c r="N173" s="217">
        <f>PPA!N76</f>
        <v>1.4392276463198468</v>
      </c>
      <c r="O173" s="217">
        <f>PPA!O76</f>
        <v>1.5013463718470297</v>
      </c>
      <c r="P173" s="217">
        <f>PPA!P76</f>
        <v>1.5041957098547585</v>
      </c>
      <c r="Q173" s="217">
        <f>PPA!Q76</f>
        <v>1.1212550000451729</v>
      </c>
      <c r="R173" s="217">
        <f>PPA!R76</f>
        <v>1.098042312077385</v>
      </c>
      <c r="S173" s="217">
        <f>PPA!S76</f>
        <v>1.0648776882814415</v>
      </c>
      <c r="T173" s="217">
        <f>PPA!T76</f>
        <v>1.0583814276433547</v>
      </c>
      <c r="U173" s="217">
        <f>PPA!U76</f>
        <v>0.99532785931768597</v>
      </c>
      <c r="V173" s="217">
        <f>PPA!V76</f>
        <v>1.1085322934229245</v>
      </c>
      <c r="W173" s="217">
        <f>PPA!W76</f>
        <v>1.1002758095136194</v>
      </c>
      <c r="X173" s="217">
        <f>PPA!X76</f>
        <v>1.0185881066857851</v>
      </c>
      <c r="Y173" s="217">
        <f>PPA!Y76</f>
        <v>0.91291479293942734</v>
      </c>
    </row>
    <row r="174" spans="1:25" ht="12" customHeight="1" x14ac:dyDescent="0.25">
      <c r="A174" s="14" t="s">
        <v>62</v>
      </c>
      <c r="B174" s="217">
        <f>PPA!B77</f>
        <v>1.1757949621356432</v>
      </c>
      <c r="C174" s="217">
        <f>PPA!C77</f>
        <v>0.34501883452587773</v>
      </c>
      <c r="D174" s="217">
        <f>PPA!D77</f>
        <v>0.45991368885365846</v>
      </c>
      <c r="E174" s="217">
        <f>PPA!E77</f>
        <v>0.64897959050692777</v>
      </c>
      <c r="F174" s="217">
        <f>PPA!F77</f>
        <v>0.42465485783756768</v>
      </c>
      <c r="G174" s="217">
        <f>PPA!G77</f>
        <v>0.4965736826548604</v>
      </c>
      <c r="H174" s="217">
        <f>PPA!H77</f>
        <v>0.37325950500453114</v>
      </c>
      <c r="I174" s="217">
        <f>PPA!I77</f>
        <v>0.42587330905029963</v>
      </c>
      <c r="J174" s="217">
        <f>PPA!J77</f>
        <v>0.34722535088595069</v>
      </c>
      <c r="K174" s="217">
        <f>PPA!K77</f>
        <v>0.37920356468992761</v>
      </c>
      <c r="L174" s="217">
        <f>PPA!L77</f>
        <v>0.61663311776024832</v>
      </c>
      <c r="M174" s="217">
        <f>PPA!M77</f>
        <v>0.46205845102693999</v>
      </c>
      <c r="N174" s="217">
        <f>PPA!N77</f>
        <v>0.61650660751696851</v>
      </c>
      <c r="O174" s="217">
        <f>PPA!O77</f>
        <v>0.49685802274024637</v>
      </c>
      <c r="P174" s="217">
        <f>PPA!P77</f>
        <v>0.40350040752347388</v>
      </c>
      <c r="Q174" s="217">
        <f>PPA!Q77</f>
        <v>0.29359565481939853</v>
      </c>
      <c r="R174" s="217">
        <f>PPA!R77</f>
        <v>0.2980679134565577</v>
      </c>
      <c r="S174" s="217">
        <f>PPA!S77</f>
        <v>0.265447203799415</v>
      </c>
      <c r="T174" s="217">
        <f>PPA!T77</f>
        <v>0.31563645118813038</v>
      </c>
      <c r="U174" s="217">
        <f>PPA!U77</f>
        <v>0.27777685450664896</v>
      </c>
      <c r="V174" s="217">
        <f>PPA!V77</f>
        <v>0.26851013041500921</v>
      </c>
      <c r="W174" s="217">
        <f>PPA!W77</f>
        <v>0.19711621924069972</v>
      </c>
      <c r="X174" s="217">
        <f>PPA!X77</f>
        <v>0.14786603041054655</v>
      </c>
      <c r="Y174" s="217">
        <f>PPA!Y77</f>
        <v>0.20364236979600503</v>
      </c>
    </row>
    <row r="175" spans="1:25" ht="12" customHeight="1" x14ac:dyDescent="0.25">
      <c r="A175" s="15" t="s">
        <v>63</v>
      </c>
      <c r="B175" s="221">
        <f>FBT!B$38</f>
        <v>1.5927344340012719</v>
      </c>
      <c r="C175" s="221">
        <f>FBT!C$38</f>
        <v>1.6756913264861819</v>
      </c>
      <c r="D175" s="221">
        <f>FBT!D$38</f>
        <v>1.6981022957729448</v>
      </c>
      <c r="E175" s="221">
        <f>FBT!E$38</f>
        <v>1.6722607913126628</v>
      </c>
      <c r="F175" s="221">
        <f>FBT!F$38</f>
        <v>1.609659377053045</v>
      </c>
      <c r="G175" s="221">
        <f>FBT!G$38</f>
        <v>1.4803211948436312</v>
      </c>
      <c r="H175" s="221">
        <f>FBT!H$38</f>
        <v>1.2832587733448726</v>
      </c>
      <c r="I175" s="221">
        <f>FBT!I$38</f>
        <v>1.2945812958937593</v>
      </c>
      <c r="J175" s="221">
        <f>FBT!J$38</f>
        <v>1.2490305262667663</v>
      </c>
      <c r="K175" s="221">
        <f>FBT!K$38</f>
        <v>1.3017788311834255</v>
      </c>
      <c r="L175" s="221">
        <f>FBT!L$38</f>
        <v>1.2837874990757216</v>
      </c>
      <c r="M175" s="221">
        <f>FBT!M$38</f>
        <v>1.1166086539668196</v>
      </c>
      <c r="N175" s="221">
        <f>FBT!N$38</f>
        <v>1.2471998026455209</v>
      </c>
      <c r="O175" s="221">
        <f>FBT!O$38</f>
        <v>1.3253832787590352</v>
      </c>
      <c r="P175" s="221">
        <f>FBT!P$38</f>
        <v>1.2316002758875024</v>
      </c>
      <c r="Q175" s="221">
        <f>FBT!Q$38</f>
        <v>1.2788251263367851</v>
      </c>
      <c r="R175" s="221">
        <f>FBT!R$38</f>
        <v>1.1908243327837029</v>
      </c>
      <c r="S175" s="221">
        <f>FBT!S$38</f>
        <v>1.2342958525237482</v>
      </c>
      <c r="T175" s="221">
        <f>FBT!T$38</f>
        <v>1.2305190211620849</v>
      </c>
      <c r="U175" s="221">
        <f>FBT!U$38</f>
        <v>1.2041932487873119</v>
      </c>
      <c r="V175" s="221">
        <f>FBT!V$38</f>
        <v>1.1978828690787569</v>
      </c>
      <c r="W175" s="221">
        <f>FBT!W$38</f>
        <v>1.1695613194848455</v>
      </c>
      <c r="X175" s="221">
        <f>FBT!X$38</f>
        <v>1.1106237347842076</v>
      </c>
      <c r="Y175" s="221">
        <f>FBT!Y$38</f>
        <v>1.1402827318337796</v>
      </c>
    </row>
    <row r="176" spans="1:25" ht="12" customHeight="1" x14ac:dyDescent="0.25">
      <c r="A176" s="12" t="s">
        <v>64</v>
      </c>
      <c r="B176" s="217">
        <f>TRE!B$38</f>
        <v>1.6016160866121336</v>
      </c>
      <c r="C176" s="217">
        <f>TRE!C$38</f>
        <v>1.6891174233070076</v>
      </c>
      <c r="D176" s="217">
        <f>TRE!D$38</f>
        <v>1.6191032814925157</v>
      </c>
      <c r="E176" s="217">
        <f>TRE!E$38</f>
        <v>1.6850831996203246</v>
      </c>
      <c r="F176" s="217">
        <f>TRE!F$38</f>
        <v>1.6138400704975757</v>
      </c>
      <c r="G176" s="217">
        <f>TRE!G$38</f>
        <v>1.4138156845454148</v>
      </c>
      <c r="H176" s="217">
        <f>TRE!H$38</f>
        <v>1.3410788844026911</v>
      </c>
      <c r="I176" s="217">
        <f>TRE!I$38</f>
        <v>1.4789258320649152</v>
      </c>
      <c r="J176" s="217">
        <f>TRE!J$38</f>
        <v>1.4997057945492172</v>
      </c>
      <c r="K176" s="217">
        <f>TRE!K$38</f>
        <v>1.3798934257133058</v>
      </c>
      <c r="L176" s="217">
        <f>TRE!L$38</f>
        <v>1.3115827777358415</v>
      </c>
      <c r="M176" s="217">
        <f>TRE!M$38</f>
        <v>1.4676941016928648</v>
      </c>
      <c r="N176" s="217">
        <f>TRE!N$38</f>
        <v>1.2912530113441734</v>
      </c>
      <c r="O176" s="217">
        <f>TRE!O$38</f>
        <v>0.95552173319019829</v>
      </c>
      <c r="P176" s="217">
        <f>TRE!P$38</f>
        <v>0.86906391139959993</v>
      </c>
      <c r="Q176" s="217">
        <f>TRE!Q$38</f>
        <v>0.79942046214011453</v>
      </c>
      <c r="R176" s="217">
        <f>TRE!R$38</f>
        <v>0.92804882244524067</v>
      </c>
      <c r="S176" s="217">
        <f>TRE!S$38</f>
        <v>0.85766576649647586</v>
      </c>
      <c r="T176" s="217">
        <f>TRE!T$38</f>
        <v>0.90414585823870042</v>
      </c>
      <c r="U176" s="217">
        <f>TRE!U$38</f>
        <v>0.97275807434598471</v>
      </c>
      <c r="V176" s="217">
        <f>TRE!V$38</f>
        <v>0.92486975836497143</v>
      </c>
      <c r="W176" s="217">
        <f>TRE!W$38</f>
        <v>0.90903834985232612</v>
      </c>
      <c r="X176" s="217">
        <f>TRE!X$38</f>
        <v>0.87028180514469944</v>
      </c>
      <c r="Y176" s="217">
        <f>TRE!Y$38</f>
        <v>0.84663021706342012</v>
      </c>
    </row>
    <row r="177" spans="1:25" ht="12" customHeight="1" x14ac:dyDescent="0.25">
      <c r="A177" s="12" t="s">
        <v>65</v>
      </c>
      <c r="B177" s="217">
        <f>MAE!B$38</f>
        <v>1.5914499621073768</v>
      </c>
      <c r="C177" s="217">
        <f>MAE!C$38</f>
        <v>1.6502384858140373</v>
      </c>
      <c r="D177" s="217">
        <f>MAE!D$38</f>
        <v>1.5175458261067984</v>
      </c>
      <c r="E177" s="217">
        <f>MAE!E$38</f>
        <v>1.6237498224720075</v>
      </c>
      <c r="F177" s="217">
        <f>MAE!F$38</f>
        <v>1.5702317643906767</v>
      </c>
      <c r="G177" s="217">
        <f>MAE!G$38</f>
        <v>1.4804031606966008</v>
      </c>
      <c r="H177" s="217">
        <f>MAE!H$38</f>
        <v>1.4830049899802322</v>
      </c>
      <c r="I177" s="217">
        <f>MAE!I$38</f>
        <v>1.4631465747211772</v>
      </c>
      <c r="J177" s="217">
        <f>MAE!J$38</f>
        <v>1.4467357669295762</v>
      </c>
      <c r="K177" s="217">
        <f>MAE!K$38</f>
        <v>1.643283097865029</v>
      </c>
      <c r="L177" s="217">
        <f>MAE!L$38</f>
        <v>1.896138053422576</v>
      </c>
      <c r="M177" s="217">
        <f>MAE!M$38</f>
        <v>1.8230752889413797</v>
      </c>
      <c r="N177" s="217">
        <f>MAE!N$38</f>
        <v>1.5271967905022068</v>
      </c>
      <c r="O177" s="217">
        <f>MAE!O$38</f>
        <v>1.5760170777106799</v>
      </c>
      <c r="P177" s="217">
        <f>MAE!P$38</f>
        <v>1.3314166261090461</v>
      </c>
      <c r="Q177" s="217">
        <f>MAE!Q$38</f>
        <v>1.4123822386748042</v>
      </c>
      <c r="R177" s="217">
        <f>MAE!R$38</f>
        <v>1.4136180657288691</v>
      </c>
      <c r="S177" s="217">
        <f>MAE!S$38</f>
        <v>1.3707338167190635</v>
      </c>
      <c r="T177" s="217">
        <f>MAE!T$38</f>
        <v>1.3742716307379828</v>
      </c>
      <c r="U177" s="217">
        <f>MAE!U$38</f>
        <v>1.3486833946339962</v>
      </c>
      <c r="V177" s="217">
        <f>MAE!V$38</f>
        <v>1.3423350809137362</v>
      </c>
      <c r="W177" s="217">
        <f>MAE!W$38</f>
        <v>1.2887519044048903</v>
      </c>
      <c r="X177" s="217">
        <f>MAE!X$38</f>
        <v>1.1735504710174669</v>
      </c>
      <c r="Y177" s="217">
        <f>MAE!Y$38</f>
        <v>1.1184740225948302</v>
      </c>
    </row>
    <row r="178" spans="1:25" ht="12" customHeight="1" x14ac:dyDescent="0.25">
      <c r="A178" s="12" t="s">
        <v>66</v>
      </c>
      <c r="B178" s="217">
        <f>TEL!B$38</f>
        <v>1.7609980454600804</v>
      </c>
      <c r="C178" s="217">
        <f>TEL!C$38</f>
        <v>1.6195331086451299</v>
      </c>
      <c r="D178" s="217">
        <f>TEL!D$38</f>
        <v>1.5864801421484904</v>
      </c>
      <c r="E178" s="217">
        <f>TEL!E$38</f>
        <v>1.5820099830767176</v>
      </c>
      <c r="F178" s="217">
        <f>TEL!F$38</f>
        <v>1.5814220118872446</v>
      </c>
      <c r="G178" s="217">
        <f>TEL!G$38</f>
        <v>1.617257627938903</v>
      </c>
      <c r="H178" s="217">
        <f>TEL!H$38</f>
        <v>1.5577690673589586</v>
      </c>
      <c r="I178" s="217">
        <f>TEL!I$38</f>
        <v>1.4200677630187815</v>
      </c>
      <c r="J178" s="217">
        <f>TEL!J$38</f>
        <v>1.483612694339149</v>
      </c>
      <c r="K178" s="217">
        <f>TEL!K$38</f>
        <v>1.7083078122303315</v>
      </c>
      <c r="L178" s="217">
        <f>TEL!L$38</f>
        <v>1.5350594941184268</v>
      </c>
      <c r="M178" s="217">
        <f>TEL!M$38</f>
        <v>1.5561382622016411</v>
      </c>
      <c r="N178" s="217">
        <f>TEL!N$38</f>
        <v>1.4580575291720512</v>
      </c>
      <c r="O178" s="217">
        <f>TEL!O$38</f>
        <v>1.2845621918954626</v>
      </c>
      <c r="P178" s="217">
        <f>TEL!P$38</f>
        <v>1.3247883456616545</v>
      </c>
      <c r="Q178" s="217">
        <f>TEL!Q$38</f>
        <v>1.2843525431814879</v>
      </c>
      <c r="R178" s="217">
        <f>TEL!R$38</f>
        <v>1.4604426820006395</v>
      </c>
      <c r="S178" s="217">
        <f>TEL!S$38</f>
        <v>1.2675041527495823</v>
      </c>
      <c r="T178" s="217">
        <f>TEL!T$38</f>
        <v>1.4357984630818861</v>
      </c>
      <c r="U178" s="217">
        <f>TEL!U$38</f>
        <v>1.2045852957310024</v>
      </c>
      <c r="V178" s="217">
        <f>TEL!V$38</f>
        <v>1.260223501008255</v>
      </c>
      <c r="W178" s="217">
        <f>TEL!W$38</f>
        <v>1.4105489567369915</v>
      </c>
      <c r="X178" s="217">
        <f>TEL!X$38</f>
        <v>1.2162418511905082</v>
      </c>
      <c r="Y178" s="217">
        <f>TEL!Y$38</f>
        <v>1.3096607367700772</v>
      </c>
    </row>
    <row r="179" spans="1:25" ht="12" customHeight="1" x14ac:dyDescent="0.25">
      <c r="A179" s="12" t="s">
        <v>67</v>
      </c>
      <c r="B179" s="217">
        <f>WWP!B$38</f>
        <v>0.55321440855854653</v>
      </c>
      <c r="C179" s="217">
        <f>WWP!C$38</f>
        <v>0.53445596142389984</v>
      </c>
      <c r="D179" s="217">
        <f>WWP!D$38</f>
        <v>0.57462570752421394</v>
      </c>
      <c r="E179" s="217">
        <f>WWP!E$38</f>
        <v>0.44087440768533226</v>
      </c>
      <c r="F179" s="217">
        <f>WWP!F$38</f>
        <v>0.83410759725096406</v>
      </c>
      <c r="G179" s="217">
        <f>WWP!G$38</f>
        <v>0.65165208779402306</v>
      </c>
      <c r="H179" s="217">
        <f>WWP!H$38</f>
        <v>0.38662222185654627</v>
      </c>
      <c r="I179" s="217">
        <f>WWP!I$38</f>
        <v>0.47720131997151444</v>
      </c>
      <c r="J179" s="217">
        <f>WWP!J$38</f>
        <v>0.43724849081600969</v>
      </c>
      <c r="K179" s="217">
        <f>WWP!K$38</f>
        <v>0.39642694377527155</v>
      </c>
      <c r="L179" s="217">
        <f>WWP!L$38</f>
        <v>0.37860968782067517</v>
      </c>
      <c r="M179" s="217">
        <f>WWP!M$38</f>
        <v>0.51365253550839152</v>
      </c>
      <c r="N179" s="217">
        <f>WWP!N$38</f>
        <v>0.28259096917550813</v>
      </c>
      <c r="O179" s="217">
        <f>WWP!O$38</f>
        <v>0.34849659419915335</v>
      </c>
      <c r="P179" s="217">
        <f>WWP!P$38</f>
        <v>0.31586780747256243</v>
      </c>
      <c r="Q179" s="217">
        <f>WWP!Q$38</f>
        <v>0.44165206726498363</v>
      </c>
      <c r="R179" s="217">
        <f>WWP!R$38</f>
        <v>0.49257492137828474</v>
      </c>
      <c r="S179" s="217">
        <f>WWP!S$38</f>
        <v>0.36442765537564709</v>
      </c>
      <c r="T179" s="217">
        <f>WWP!T$38</f>
        <v>0.3839515421851028</v>
      </c>
      <c r="U179" s="217">
        <f>WWP!U$38</f>
        <v>0.38425844516505242</v>
      </c>
      <c r="V179" s="217">
        <f>WWP!V$38</f>
        <v>0.33472598219385991</v>
      </c>
      <c r="W179" s="217">
        <f>WWP!W$38</f>
        <v>0.30732766410783374</v>
      </c>
      <c r="X179" s="217">
        <f>WWP!X$38</f>
        <v>0.17350063015687014</v>
      </c>
      <c r="Y179" s="217">
        <f>WWP!Y$38</f>
        <v>0.13929096185678716</v>
      </c>
    </row>
    <row r="180" spans="1:25" ht="12" customHeight="1" x14ac:dyDescent="0.25">
      <c r="A180" s="16" t="s">
        <v>68</v>
      </c>
      <c r="B180" s="222">
        <f>OIS!B$38</f>
        <v>1.1319302661557742</v>
      </c>
      <c r="C180" s="222">
        <f>OIS!C$38</f>
        <v>1.5227042833540489</v>
      </c>
      <c r="D180" s="222">
        <f>OIS!D$38</f>
        <v>1.6605186738452384</v>
      </c>
      <c r="E180" s="222">
        <f>OIS!E$38</f>
        <v>1.7464171492871681</v>
      </c>
      <c r="F180" s="222">
        <f>OIS!F$38</f>
        <v>1.6550869256558918</v>
      </c>
      <c r="G180" s="222">
        <f>OIS!G$38</f>
        <v>1.7940512787824752</v>
      </c>
      <c r="H180" s="222">
        <f>OIS!H$38</f>
        <v>1.3866271907620284</v>
      </c>
      <c r="I180" s="222">
        <f>OIS!I$38</f>
        <v>1.7015362093334978</v>
      </c>
      <c r="J180" s="222">
        <f>OIS!J$38</f>
        <v>1.5505719449293394</v>
      </c>
      <c r="K180" s="222">
        <f>OIS!K$38</f>
        <v>1.7522627967561351</v>
      </c>
      <c r="L180" s="222">
        <f>OIS!L$38</f>
        <v>1.8133621460025551</v>
      </c>
      <c r="M180" s="222">
        <f>OIS!M$38</f>
        <v>1.5367804767260884</v>
      </c>
      <c r="N180" s="222">
        <f>OIS!N$38</f>
        <v>1.7196475580562156</v>
      </c>
      <c r="O180" s="222">
        <f>OIS!O$38</f>
        <v>1.7954091671990122</v>
      </c>
      <c r="P180" s="222">
        <f>OIS!P$38</f>
        <v>1.850833645117739</v>
      </c>
      <c r="Q180" s="222">
        <f>OIS!Q$38</f>
        <v>1.4966871696938047</v>
      </c>
      <c r="R180" s="222">
        <f>OIS!R$38</f>
        <v>1.4739113086321436</v>
      </c>
      <c r="S180" s="222">
        <f>OIS!S$38</f>
        <v>1.4681449427803313</v>
      </c>
      <c r="T180" s="222">
        <f>OIS!T$38</f>
        <v>1.5297189522483241</v>
      </c>
      <c r="U180" s="222">
        <f>OIS!U$38</f>
        <v>1.6470106112345577</v>
      </c>
      <c r="V180" s="222">
        <f>OIS!V$38</f>
        <v>1.6307368322934435</v>
      </c>
      <c r="W180" s="222">
        <f>OIS!W$38</f>
        <v>1.5803904595125589</v>
      </c>
      <c r="X180" s="222">
        <f>OIS!X$38</f>
        <v>1.4445187094929428</v>
      </c>
      <c r="Y180" s="222">
        <f>OIS!Y$38</f>
        <v>1.4502653110067385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final energy consumption"</f>
        <v>ES: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24481.520292347377</v>
      </c>
      <c r="C5" s="223">
        <f t="shared" si="0"/>
        <v>26077.651332760099</v>
      </c>
      <c r="D5" s="223">
        <f t="shared" si="0"/>
        <v>26382.182029234737</v>
      </c>
      <c r="E5" s="223">
        <f t="shared" si="0"/>
        <v>28239.543766122097</v>
      </c>
      <c r="F5" s="223">
        <f t="shared" si="0"/>
        <v>28967.130610490109</v>
      </c>
      <c r="G5" s="223">
        <f t="shared" si="0"/>
        <v>29937.214445399826</v>
      </c>
      <c r="H5" s="223">
        <f t="shared" si="0"/>
        <v>24473.26663800516</v>
      </c>
      <c r="I5" s="223">
        <f t="shared" si="0"/>
        <v>26501.235683576953</v>
      </c>
      <c r="J5" s="223">
        <f t="shared" si="0"/>
        <v>24983.055288048148</v>
      </c>
      <c r="K5" s="223">
        <f t="shared" si="0"/>
        <v>20705.901891659494</v>
      </c>
      <c r="L5" s="223">
        <f t="shared" si="0"/>
        <v>20799.575666380049</v>
      </c>
      <c r="M5" s="223">
        <f t="shared" si="0"/>
        <v>20637.193895098881</v>
      </c>
      <c r="N5" s="223">
        <f t="shared" si="0"/>
        <v>20116.469561478931</v>
      </c>
      <c r="O5" s="223">
        <f t="shared" si="0"/>
        <v>19610.466294067064</v>
      </c>
      <c r="P5" s="223">
        <f t="shared" si="0"/>
        <v>19320.720378331385</v>
      </c>
      <c r="Q5" s="223">
        <f t="shared" si="0"/>
        <v>19424.018572656372</v>
      </c>
      <c r="R5" s="223">
        <f t="shared" si="0"/>
        <v>20653.447979362922</v>
      </c>
      <c r="S5" s="223">
        <f t="shared" si="0"/>
        <v>21134.633619947774</v>
      </c>
      <c r="T5" s="223">
        <f t="shared" si="0"/>
        <v>21262.424247633819</v>
      </c>
      <c r="U5" s="223">
        <f t="shared" si="0"/>
        <v>21348.18091143429</v>
      </c>
      <c r="V5" s="223">
        <f t="shared" si="0"/>
        <v>19646.016165088909</v>
      </c>
      <c r="W5" s="223">
        <f t="shared" si="0"/>
        <v>20829.894153050725</v>
      </c>
      <c r="X5" s="223">
        <f t="shared" si="0"/>
        <v>18762.056491830357</v>
      </c>
      <c r="Y5" s="223">
        <f t="shared" si="0"/>
        <v>18476.512983661636</v>
      </c>
    </row>
    <row r="6" spans="1:25" ht="12" customHeight="1" x14ac:dyDescent="0.25">
      <c r="A6" s="173" t="s">
        <v>91</v>
      </c>
      <c r="B6" s="224">
        <v>246.94853721881739</v>
      </c>
      <c r="C6" s="224">
        <v>254.88325219688215</v>
      </c>
      <c r="D6" s="224">
        <v>255.22472166486287</v>
      </c>
      <c r="E6" s="224">
        <v>273.76801999245106</v>
      </c>
      <c r="F6" s="224">
        <v>281.40629110887386</v>
      </c>
      <c r="G6" s="224">
        <v>293.02024640725165</v>
      </c>
      <c r="H6" s="224">
        <v>250.14284092710449</v>
      </c>
      <c r="I6" s="224">
        <v>260.87690309544553</v>
      </c>
      <c r="J6" s="224">
        <v>253.20667489072653</v>
      </c>
      <c r="K6" s="224">
        <v>212.56541625965497</v>
      </c>
      <c r="L6" s="224">
        <v>204.06830099481249</v>
      </c>
      <c r="M6" s="224">
        <v>202.42197375303965</v>
      </c>
      <c r="N6" s="224">
        <v>195.03680625030958</v>
      </c>
      <c r="O6" s="224">
        <v>199.4610815122704</v>
      </c>
      <c r="P6" s="224">
        <v>196.78217893225826</v>
      </c>
      <c r="Q6" s="224">
        <v>205.9258839225364</v>
      </c>
      <c r="R6" s="224">
        <v>215.95608875955764</v>
      </c>
      <c r="S6" s="224">
        <v>223.56761410715117</v>
      </c>
      <c r="T6" s="224">
        <v>224.16946950901283</v>
      </c>
      <c r="U6" s="224">
        <v>230.3110047604788</v>
      </c>
      <c r="V6" s="224">
        <v>204.26780308327221</v>
      </c>
      <c r="W6" s="224">
        <v>228.00553937180771</v>
      </c>
      <c r="X6" s="224">
        <v>225.54079466759072</v>
      </c>
      <c r="Y6" s="224">
        <v>211.26114767595035</v>
      </c>
    </row>
    <row r="7" spans="1:25" ht="12" customHeight="1" x14ac:dyDescent="0.25">
      <c r="A7" s="173" t="s">
        <v>92</v>
      </c>
      <c r="B7" s="224">
        <v>409.2200394777098</v>
      </c>
      <c r="C7" s="224">
        <v>408.14525858997956</v>
      </c>
      <c r="D7" s="224">
        <v>403.378995697405</v>
      </c>
      <c r="E7" s="224">
        <v>433.91036140531406</v>
      </c>
      <c r="F7" s="224">
        <v>450.32817619160636</v>
      </c>
      <c r="G7" s="224">
        <v>465.59680240243586</v>
      </c>
      <c r="H7" s="224">
        <v>413.2525879565116</v>
      </c>
      <c r="I7" s="224">
        <v>406.37806932326441</v>
      </c>
      <c r="J7" s="224">
        <v>382.10422034728288</v>
      </c>
      <c r="K7" s="224">
        <v>311.42372420271886</v>
      </c>
      <c r="L7" s="224">
        <v>298.53877155272545</v>
      </c>
      <c r="M7" s="224">
        <v>301.11150613358183</v>
      </c>
      <c r="N7" s="224">
        <v>293.52249562253451</v>
      </c>
      <c r="O7" s="224">
        <v>307.19836114910191</v>
      </c>
      <c r="P7" s="224">
        <v>312.58346368607141</v>
      </c>
      <c r="Q7" s="224">
        <v>327.07973259631427</v>
      </c>
      <c r="R7" s="224">
        <v>341.97446950107076</v>
      </c>
      <c r="S7" s="224">
        <v>342.27973788970627</v>
      </c>
      <c r="T7" s="224">
        <v>338.34469055334762</v>
      </c>
      <c r="U7" s="224">
        <v>343.5487120775216</v>
      </c>
      <c r="V7" s="224">
        <v>325.46988602387563</v>
      </c>
      <c r="W7" s="224">
        <v>352.45711351658701</v>
      </c>
      <c r="X7" s="224">
        <v>351.84425573162804</v>
      </c>
      <c r="Y7" s="224">
        <v>331.66551554971466</v>
      </c>
    </row>
    <row r="8" spans="1:25" ht="12" customHeight="1" x14ac:dyDescent="0.25">
      <c r="A8" s="173" t="s">
        <v>93</v>
      </c>
      <c r="B8" s="224">
        <v>748.09189921661277</v>
      </c>
      <c r="C8" s="224">
        <v>762.56801528129517</v>
      </c>
      <c r="D8" s="224">
        <v>779.98163732730256</v>
      </c>
      <c r="E8" s="224">
        <v>838.47620398449953</v>
      </c>
      <c r="F8" s="224">
        <v>867.69633752948857</v>
      </c>
      <c r="G8" s="224">
        <v>883.90151459972139</v>
      </c>
      <c r="H8" s="224">
        <v>774.23859322685394</v>
      </c>
      <c r="I8" s="224">
        <v>788.54983611831187</v>
      </c>
      <c r="J8" s="224">
        <v>740.94989339302231</v>
      </c>
      <c r="K8" s="224">
        <v>602.26738100291061</v>
      </c>
      <c r="L8" s="224">
        <v>576.62949195838678</v>
      </c>
      <c r="M8" s="224">
        <v>573.11128451943421</v>
      </c>
      <c r="N8" s="224">
        <v>572.59656346245833</v>
      </c>
      <c r="O8" s="224">
        <v>578.39892050857509</v>
      </c>
      <c r="P8" s="224">
        <v>588.48603118200526</v>
      </c>
      <c r="Q8" s="224">
        <v>616.34995371056436</v>
      </c>
      <c r="R8" s="224">
        <v>636.84099494830605</v>
      </c>
      <c r="S8" s="224">
        <v>645.37219254214142</v>
      </c>
      <c r="T8" s="224">
        <v>640.44508087607414</v>
      </c>
      <c r="U8" s="224">
        <v>636.8841755879771</v>
      </c>
      <c r="V8" s="224">
        <v>589.46185641974398</v>
      </c>
      <c r="W8" s="224">
        <v>647.15360360582054</v>
      </c>
      <c r="X8" s="224">
        <v>627.26130569535451</v>
      </c>
      <c r="Y8" s="224">
        <v>598.61707162711525</v>
      </c>
    </row>
    <row r="9" spans="1:25" ht="12" customHeight="1" x14ac:dyDescent="0.25">
      <c r="A9" s="173" t="s">
        <v>94</v>
      </c>
      <c r="B9" s="224">
        <v>652.22796206194266</v>
      </c>
      <c r="C9" s="224">
        <v>645.39944001070285</v>
      </c>
      <c r="D9" s="224">
        <v>652.39155257873858</v>
      </c>
      <c r="E9" s="224">
        <v>714.14160490876566</v>
      </c>
      <c r="F9" s="224">
        <v>732.66343372625101</v>
      </c>
      <c r="G9" s="224">
        <v>759.26069181088064</v>
      </c>
      <c r="H9" s="224">
        <v>681.57545974664481</v>
      </c>
      <c r="I9" s="224">
        <v>663.47605785851931</v>
      </c>
      <c r="J9" s="224">
        <v>613.18944978522745</v>
      </c>
      <c r="K9" s="224">
        <v>497.64605974254124</v>
      </c>
      <c r="L9" s="224">
        <v>473.28647860585346</v>
      </c>
      <c r="M9" s="224">
        <v>477.63086646534526</v>
      </c>
      <c r="N9" s="224">
        <v>477.17992751324311</v>
      </c>
      <c r="O9" s="224">
        <v>498.33605611918955</v>
      </c>
      <c r="P9" s="224">
        <v>505.76707504719377</v>
      </c>
      <c r="Q9" s="224">
        <v>522.006563518343</v>
      </c>
      <c r="R9" s="224">
        <v>543.95317287775197</v>
      </c>
      <c r="S9" s="224">
        <v>546.83795223890877</v>
      </c>
      <c r="T9" s="224">
        <v>535.18689879461772</v>
      </c>
      <c r="U9" s="224">
        <v>547.39499422196332</v>
      </c>
      <c r="V9" s="224">
        <v>525.67937150029218</v>
      </c>
      <c r="W9" s="224">
        <v>571.08273245320424</v>
      </c>
      <c r="X9" s="224">
        <v>573.82080762648036</v>
      </c>
      <c r="Y9" s="224">
        <v>541.74828712807698</v>
      </c>
    </row>
    <row r="10" spans="1:25" ht="12" customHeight="1" x14ac:dyDescent="0.25">
      <c r="A10" s="36" t="s">
        <v>95</v>
      </c>
      <c r="B10" s="225">
        <f t="shared" ref="B10:Y10" si="1">SUM(B11:B15)</f>
        <v>563.9282732101849</v>
      </c>
      <c r="C10" s="225">
        <f t="shared" si="1"/>
        <v>491.94426852306253</v>
      </c>
      <c r="D10" s="225">
        <f t="shared" si="1"/>
        <v>525.06375770500949</v>
      </c>
      <c r="E10" s="225">
        <f t="shared" si="1"/>
        <v>567.12124746495579</v>
      </c>
      <c r="F10" s="225">
        <f t="shared" si="1"/>
        <v>569.67786470794613</v>
      </c>
      <c r="G10" s="225">
        <f t="shared" si="1"/>
        <v>613.70687327683549</v>
      </c>
      <c r="H10" s="225">
        <f t="shared" si="1"/>
        <v>475.33042076528216</v>
      </c>
      <c r="I10" s="225">
        <f t="shared" si="1"/>
        <v>520.50405278099743</v>
      </c>
      <c r="J10" s="225">
        <f t="shared" si="1"/>
        <v>487.26225635458502</v>
      </c>
      <c r="K10" s="225">
        <f t="shared" si="1"/>
        <v>425.40976547873237</v>
      </c>
      <c r="L10" s="225">
        <f t="shared" si="1"/>
        <v>425.2713121804984</v>
      </c>
      <c r="M10" s="225">
        <f t="shared" si="1"/>
        <v>417.30783348577495</v>
      </c>
      <c r="N10" s="225">
        <f t="shared" si="1"/>
        <v>422.0087963497844</v>
      </c>
      <c r="O10" s="225">
        <f t="shared" si="1"/>
        <v>415.83739913724071</v>
      </c>
      <c r="P10" s="225">
        <f t="shared" si="1"/>
        <v>473.00905377736331</v>
      </c>
      <c r="Q10" s="225">
        <f t="shared" si="1"/>
        <v>469.15591379766698</v>
      </c>
      <c r="R10" s="225">
        <f t="shared" si="1"/>
        <v>502.47146272060536</v>
      </c>
      <c r="S10" s="225">
        <f t="shared" si="1"/>
        <v>511.00319047650913</v>
      </c>
      <c r="T10" s="225">
        <f t="shared" si="1"/>
        <v>536.0044211039135</v>
      </c>
      <c r="U10" s="225">
        <f t="shared" si="1"/>
        <v>555.92782694102766</v>
      </c>
      <c r="V10" s="225">
        <f t="shared" si="1"/>
        <v>543.91648805174736</v>
      </c>
      <c r="W10" s="225">
        <f t="shared" si="1"/>
        <v>566.94815366513478</v>
      </c>
      <c r="X10" s="225">
        <f t="shared" si="1"/>
        <v>541.46693560571384</v>
      </c>
      <c r="Y10" s="225">
        <f t="shared" si="1"/>
        <v>553.46482534713596</v>
      </c>
    </row>
    <row r="11" spans="1:25" ht="12" customHeight="1" x14ac:dyDescent="0.25">
      <c r="A11" s="37" t="s">
        <v>82</v>
      </c>
      <c r="B11" s="226">
        <v>43.493891429928155</v>
      </c>
      <c r="C11" s="226">
        <v>46.20915842062594</v>
      </c>
      <c r="D11" s="226">
        <v>45.886647940655237</v>
      </c>
      <c r="E11" s="226">
        <v>51.458817700815963</v>
      </c>
      <c r="F11" s="226">
        <v>54.305157620434819</v>
      </c>
      <c r="G11" s="226">
        <v>61.852079508771851</v>
      </c>
      <c r="H11" s="226">
        <v>27.820412981050314</v>
      </c>
      <c r="I11" s="226">
        <v>37.654958129535999</v>
      </c>
      <c r="J11" s="226">
        <v>34.08708265094819</v>
      </c>
      <c r="K11" s="226">
        <v>34.279983940389116</v>
      </c>
      <c r="L11" s="226">
        <v>37.215507451291423</v>
      </c>
      <c r="M11" s="226">
        <v>28.579839723096651</v>
      </c>
      <c r="N11" s="226">
        <v>27.164692137087982</v>
      </c>
      <c r="O11" s="226">
        <v>18.75229294715831</v>
      </c>
      <c r="P11" s="226">
        <v>14.490343738117243</v>
      </c>
      <c r="Q11" s="226">
        <v>17.0001345313967</v>
      </c>
      <c r="R11" s="226">
        <v>17.751760603487824</v>
      </c>
      <c r="S11" s="226">
        <v>16.993207267846614</v>
      </c>
      <c r="T11" s="226">
        <v>17.484032109544543</v>
      </c>
      <c r="U11" s="226">
        <v>15.755701631324778</v>
      </c>
      <c r="V11" s="226">
        <v>14.689126172217543</v>
      </c>
      <c r="W11" s="226">
        <v>13.059974586318321</v>
      </c>
      <c r="X11" s="226">
        <v>9.4649491103178125</v>
      </c>
      <c r="Y11" s="226">
        <v>9.5667830910357274</v>
      </c>
    </row>
    <row r="12" spans="1:25" ht="12" customHeight="1" x14ac:dyDescent="0.25">
      <c r="A12" s="37" t="s">
        <v>73</v>
      </c>
      <c r="B12" s="226">
        <v>399.40351393156391</v>
      </c>
      <c r="C12" s="226">
        <v>312.28670461972081</v>
      </c>
      <c r="D12" s="226">
        <v>349.39964910630596</v>
      </c>
      <c r="E12" s="226">
        <v>384.66552861272964</v>
      </c>
      <c r="F12" s="226">
        <v>377.70840590258905</v>
      </c>
      <c r="G12" s="226">
        <v>407.70594284196716</v>
      </c>
      <c r="H12" s="226">
        <v>283.06567801459522</v>
      </c>
      <c r="I12" s="226">
        <v>322.69733778354271</v>
      </c>
      <c r="J12" s="226">
        <v>295.46893249517285</v>
      </c>
      <c r="K12" s="226">
        <v>266.19265839740598</v>
      </c>
      <c r="L12" s="226">
        <v>276.12277005257494</v>
      </c>
      <c r="M12" s="226">
        <v>280.33638992826974</v>
      </c>
      <c r="N12" s="226">
        <v>301.15640856760541</v>
      </c>
      <c r="O12" s="226">
        <v>299.83547579515516</v>
      </c>
      <c r="P12" s="226">
        <v>252.28725087392652</v>
      </c>
      <c r="Q12" s="226">
        <v>215.33579927355285</v>
      </c>
      <c r="R12" s="226">
        <v>235.37574264511866</v>
      </c>
      <c r="S12" s="226">
        <v>219.63186834668608</v>
      </c>
      <c r="T12" s="226">
        <v>233.28682004456425</v>
      </c>
      <c r="U12" s="226">
        <v>228.4106525982813</v>
      </c>
      <c r="V12" s="226">
        <v>213.87336274418132</v>
      </c>
      <c r="W12" s="226">
        <v>204.2662718698208</v>
      </c>
      <c r="X12" s="226">
        <v>144.94953557667043</v>
      </c>
      <c r="Y12" s="226">
        <v>151.13977673867723</v>
      </c>
    </row>
    <row r="13" spans="1:25" ht="12" customHeight="1" x14ac:dyDescent="0.25">
      <c r="A13" s="37" t="s">
        <v>96</v>
      </c>
      <c r="B13" s="226">
        <v>7.4118658641446844E-2</v>
      </c>
      <c r="C13" s="226">
        <v>0.15640584694755436</v>
      </c>
      <c r="D13" s="226">
        <v>0.20670679277729284</v>
      </c>
      <c r="E13" s="226">
        <v>0.33353396388645384</v>
      </c>
      <c r="F13" s="226">
        <v>0.4923473774720401</v>
      </c>
      <c r="G13" s="226">
        <v>0.82080825451403527</v>
      </c>
      <c r="H13" s="226">
        <v>0.94797936371416569</v>
      </c>
      <c r="I13" s="226">
        <v>1.0396388650039148</v>
      </c>
      <c r="J13" s="226">
        <v>1.2815993121231539</v>
      </c>
      <c r="K13" s="226">
        <v>1.5007738607044596</v>
      </c>
      <c r="L13" s="226">
        <v>1.7746345657774567</v>
      </c>
      <c r="M13" s="226">
        <v>1.9527944969892543</v>
      </c>
      <c r="N13" s="226">
        <v>2.3267411865854912</v>
      </c>
      <c r="O13" s="226">
        <v>2.482287188305309</v>
      </c>
      <c r="P13" s="226">
        <v>2.5587274290615647</v>
      </c>
      <c r="Q13" s="226">
        <v>2.7520206362839121</v>
      </c>
      <c r="R13" s="226">
        <v>2.7364574376588053</v>
      </c>
      <c r="S13" s="226">
        <v>3.0103181427320651</v>
      </c>
      <c r="T13" s="226">
        <v>2.7813413585400575</v>
      </c>
      <c r="U13" s="226">
        <v>2.8394668959383376</v>
      </c>
      <c r="V13" s="226">
        <v>2.8521066207920263</v>
      </c>
      <c r="W13" s="226">
        <v>2.8637145313658987</v>
      </c>
      <c r="X13" s="226">
        <v>2.8754944109930101</v>
      </c>
      <c r="Y13" s="226">
        <v>2.9306104900948924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119.82665520155005</v>
      </c>
      <c r="Q14" s="226">
        <v>135.98357695560054</v>
      </c>
      <c r="R14" s="226">
        <v>152.77317282810586</v>
      </c>
      <c r="S14" s="226">
        <v>172.00550300882435</v>
      </c>
      <c r="T14" s="226">
        <v>193.11057609471254</v>
      </c>
      <c r="U14" s="226">
        <v>214.58839208778963</v>
      </c>
      <c r="V14" s="226">
        <v>234.08598452142661</v>
      </c>
      <c r="W14" s="226">
        <v>254.636027513344</v>
      </c>
      <c r="X14" s="226">
        <v>284.24282029125078</v>
      </c>
      <c r="Y14" s="226">
        <v>308.08804815004487</v>
      </c>
    </row>
    <row r="15" spans="1:25" ht="12" customHeight="1" x14ac:dyDescent="0.25">
      <c r="A15" s="38" t="s">
        <v>40</v>
      </c>
      <c r="B15" s="227">
        <v>120.9567491900514</v>
      </c>
      <c r="C15" s="227">
        <v>133.29199963576818</v>
      </c>
      <c r="D15" s="227">
        <v>129.57075386527106</v>
      </c>
      <c r="E15" s="227">
        <v>130.66336718752373</v>
      </c>
      <c r="F15" s="227">
        <v>137.17195380745028</v>
      </c>
      <c r="G15" s="227">
        <v>143.32804267158244</v>
      </c>
      <c r="H15" s="227">
        <v>163.49635040592244</v>
      </c>
      <c r="I15" s="227">
        <v>159.11211800291488</v>
      </c>
      <c r="J15" s="227">
        <v>156.42464189634083</v>
      </c>
      <c r="K15" s="227">
        <v>123.43634928023285</v>
      </c>
      <c r="L15" s="227">
        <v>110.15840011085457</v>
      </c>
      <c r="M15" s="227">
        <v>106.43880933741927</v>
      </c>
      <c r="N15" s="227">
        <v>91.360954458505546</v>
      </c>
      <c r="O15" s="227">
        <v>94.767343206621973</v>
      </c>
      <c r="P15" s="227">
        <v>83.846076534707962</v>
      </c>
      <c r="Q15" s="227">
        <v>98.084382400833007</v>
      </c>
      <c r="R15" s="227">
        <v>93.834329206234202</v>
      </c>
      <c r="S15" s="227">
        <v>99.362293710420033</v>
      </c>
      <c r="T15" s="227">
        <v>89.341651496552146</v>
      </c>
      <c r="U15" s="227">
        <v>94.33361372769366</v>
      </c>
      <c r="V15" s="227">
        <v>78.415907993129878</v>
      </c>
      <c r="W15" s="227">
        <v>92.122165164285761</v>
      </c>
      <c r="X15" s="227">
        <v>99.934136216481818</v>
      </c>
      <c r="Y15" s="227">
        <v>81.739606877283236</v>
      </c>
    </row>
    <row r="16" spans="1:25" ht="12" customHeight="1" x14ac:dyDescent="0.25">
      <c r="A16" s="39" t="s">
        <v>97</v>
      </c>
      <c r="B16" s="228">
        <f t="shared" ref="B16:Y16" si="2">SUM(B17:B26)</f>
        <v>6988.8031186574035</v>
      </c>
      <c r="C16" s="228">
        <f t="shared" si="2"/>
        <v>6949.1045483276521</v>
      </c>
      <c r="D16" s="228">
        <f t="shared" si="2"/>
        <v>7747.6026870948917</v>
      </c>
      <c r="E16" s="228">
        <f t="shared" si="2"/>
        <v>8096.0576319415422</v>
      </c>
      <c r="F16" s="228">
        <f t="shared" si="2"/>
        <v>8267.0151712329316</v>
      </c>
      <c r="G16" s="228">
        <f t="shared" si="2"/>
        <v>8566.1449216127639</v>
      </c>
      <c r="H16" s="228">
        <f t="shared" si="2"/>
        <v>6677.5353078151884</v>
      </c>
      <c r="I16" s="228">
        <f t="shared" si="2"/>
        <v>7498.7219404870648</v>
      </c>
      <c r="J16" s="228">
        <f t="shared" si="2"/>
        <v>6933.5863982101573</v>
      </c>
      <c r="K16" s="228">
        <f t="shared" si="2"/>
        <v>6118.7709541239474</v>
      </c>
      <c r="L16" s="228">
        <f t="shared" si="2"/>
        <v>6218.1167945559655</v>
      </c>
      <c r="M16" s="228">
        <f t="shared" si="2"/>
        <v>5906.5790105425185</v>
      </c>
      <c r="N16" s="228">
        <f t="shared" si="2"/>
        <v>6195.3759802432905</v>
      </c>
      <c r="O16" s="228">
        <f t="shared" si="2"/>
        <v>6039.6188681418225</v>
      </c>
      <c r="P16" s="228">
        <f t="shared" si="2"/>
        <v>5827.0025403860946</v>
      </c>
      <c r="Q16" s="228">
        <f t="shared" si="2"/>
        <v>5565.7005309376746</v>
      </c>
      <c r="R16" s="228">
        <f t="shared" si="2"/>
        <v>6101.0554911446989</v>
      </c>
      <c r="S16" s="228">
        <f t="shared" si="2"/>
        <v>6097.1720191675849</v>
      </c>
      <c r="T16" s="228">
        <f t="shared" si="2"/>
        <v>6159.9129700278136</v>
      </c>
      <c r="U16" s="228">
        <f t="shared" si="2"/>
        <v>6367.594188854303</v>
      </c>
      <c r="V16" s="228">
        <f t="shared" si="2"/>
        <v>5981.4176855538808</v>
      </c>
      <c r="W16" s="228">
        <f t="shared" si="2"/>
        <v>6118.4936910375809</v>
      </c>
      <c r="X16" s="228">
        <f t="shared" si="2"/>
        <v>5447.7475246938202</v>
      </c>
      <c r="Y16" s="228">
        <f t="shared" si="2"/>
        <v>5650.6480301551774</v>
      </c>
    </row>
    <row r="17" spans="1:25" ht="12" customHeight="1" x14ac:dyDescent="0.25">
      <c r="A17" s="46" t="s">
        <v>28</v>
      </c>
      <c r="B17" s="229">
        <v>97.835194047110832</v>
      </c>
      <c r="C17" s="229">
        <v>230.99651965579218</v>
      </c>
      <c r="D17" s="229">
        <v>238.95696936365667</v>
      </c>
      <c r="E17" s="229">
        <v>288.79385611749086</v>
      </c>
      <c r="F17" s="229">
        <v>213.18314964715009</v>
      </c>
      <c r="G17" s="229">
        <v>198.40884895157188</v>
      </c>
      <c r="H17" s="229">
        <v>171.82739816936112</v>
      </c>
      <c r="I17" s="229">
        <v>186.83732308424194</v>
      </c>
      <c r="J17" s="229">
        <v>179.1972790352456</v>
      </c>
      <c r="K17" s="229">
        <v>130.54449632172523</v>
      </c>
      <c r="L17" s="229">
        <v>143.63424636400197</v>
      </c>
      <c r="M17" s="229">
        <v>188.54205145369033</v>
      </c>
      <c r="N17" s="229">
        <v>161.94656905570031</v>
      </c>
      <c r="O17" s="229">
        <v>164.39264126647714</v>
      </c>
      <c r="P17" s="229">
        <v>159.43154643760121</v>
      </c>
      <c r="Q17" s="229">
        <v>168.25434093751537</v>
      </c>
      <c r="R17" s="229">
        <v>121.64583278089434</v>
      </c>
      <c r="S17" s="229">
        <v>109.78745052826312</v>
      </c>
      <c r="T17" s="229">
        <v>124.8095656915028</v>
      </c>
      <c r="U17" s="229">
        <v>105.42885806653632</v>
      </c>
      <c r="V17" s="229">
        <v>97.748022055620794</v>
      </c>
      <c r="W17" s="229">
        <v>106.65648154451097</v>
      </c>
      <c r="X17" s="229">
        <v>115.65042742422976</v>
      </c>
      <c r="Y17" s="229">
        <v>101.52910235475757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239.93226743322651</v>
      </c>
      <c r="C19" s="229">
        <v>238.56871865096016</v>
      </c>
      <c r="D19" s="229">
        <v>239.22286038954579</v>
      </c>
      <c r="E19" s="229">
        <v>235.88171273912695</v>
      </c>
      <c r="F19" s="229">
        <v>242.73386783072107</v>
      </c>
      <c r="G19" s="229">
        <v>243.46521823377847</v>
      </c>
      <c r="H19" s="229">
        <v>223.22114735531125</v>
      </c>
      <c r="I19" s="229">
        <v>220.44728800057155</v>
      </c>
      <c r="J19" s="229">
        <v>217.49003763719028</v>
      </c>
      <c r="K19" s="229">
        <v>199.97837855878655</v>
      </c>
      <c r="L19" s="229">
        <v>194.14052807110062</v>
      </c>
      <c r="M19" s="229">
        <v>180.85931348818329</v>
      </c>
      <c r="N19" s="229">
        <v>170.71530148171763</v>
      </c>
      <c r="O19" s="229">
        <v>49.953300276735511</v>
      </c>
      <c r="P19" s="229">
        <v>69.234924166674915</v>
      </c>
      <c r="Q19" s="229">
        <v>64.375930183050443</v>
      </c>
      <c r="R19" s="229">
        <v>80.486389281128055</v>
      </c>
      <c r="S19" s="229">
        <v>67.13158864316641</v>
      </c>
      <c r="T19" s="229">
        <v>56.314245885365267</v>
      </c>
      <c r="U19" s="229">
        <v>61.106234293254651</v>
      </c>
      <c r="V19" s="229">
        <v>53.421431817698917</v>
      </c>
      <c r="W19" s="229">
        <v>37.500324290962958</v>
      </c>
      <c r="X19" s="229">
        <v>42.533158421392208</v>
      </c>
      <c r="Y19" s="229">
        <v>43.948653937098271</v>
      </c>
    </row>
    <row r="20" spans="1:25" ht="12" customHeight="1" x14ac:dyDescent="0.25">
      <c r="A20" s="46" t="s">
        <v>82</v>
      </c>
      <c r="B20" s="229">
        <v>527.68103132886256</v>
      </c>
      <c r="C20" s="229">
        <v>566.3791208160502</v>
      </c>
      <c r="D20" s="229">
        <v>554.23973789568527</v>
      </c>
      <c r="E20" s="229">
        <v>619.70046641061822</v>
      </c>
      <c r="F20" s="229">
        <v>721.6971739933656</v>
      </c>
      <c r="G20" s="229">
        <v>830.79687608227971</v>
      </c>
      <c r="H20" s="229">
        <v>375.16344826072145</v>
      </c>
      <c r="I20" s="229">
        <v>550.77879676379382</v>
      </c>
      <c r="J20" s="229">
        <v>498.63382541339007</v>
      </c>
      <c r="K20" s="229">
        <v>463.98028129069343</v>
      </c>
      <c r="L20" s="229">
        <v>503.15604724336856</v>
      </c>
      <c r="M20" s="229">
        <v>386.165349236287</v>
      </c>
      <c r="N20" s="229">
        <v>393.4633529606275</v>
      </c>
      <c r="O20" s="229">
        <v>318.03683223892028</v>
      </c>
      <c r="P20" s="229">
        <v>304.75612888919568</v>
      </c>
      <c r="Q20" s="229">
        <v>375.16163544295495</v>
      </c>
      <c r="R20" s="229">
        <v>359.09623823798341</v>
      </c>
      <c r="S20" s="229">
        <v>366.83901963575539</v>
      </c>
      <c r="T20" s="229">
        <v>353.68243007285616</v>
      </c>
      <c r="U20" s="229">
        <v>341.5426700003211</v>
      </c>
      <c r="V20" s="229">
        <v>323.62109035712825</v>
      </c>
      <c r="W20" s="229">
        <v>315.5726505284336</v>
      </c>
      <c r="X20" s="229">
        <v>278.0982087907235</v>
      </c>
      <c r="Y20" s="229">
        <v>252.8139995749959</v>
      </c>
    </row>
    <row r="21" spans="1:25" ht="12" customHeight="1" x14ac:dyDescent="0.25">
      <c r="A21" s="46" t="s">
        <v>32</v>
      </c>
      <c r="B21" s="229">
        <v>918.04770527070878</v>
      </c>
      <c r="C21" s="229">
        <v>868.55167656028277</v>
      </c>
      <c r="D21" s="229">
        <v>918.44515759318426</v>
      </c>
      <c r="E21" s="229">
        <v>917.12914324906149</v>
      </c>
      <c r="F21" s="229">
        <v>578.78070946794821</v>
      </c>
      <c r="G21" s="229">
        <v>378.83726971799877</v>
      </c>
      <c r="H21" s="229">
        <v>740.8821247879215</v>
      </c>
      <c r="I21" s="229">
        <v>674.74964885946633</v>
      </c>
      <c r="J21" s="229">
        <v>691.87000130692479</v>
      </c>
      <c r="K21" s="229">
        <v>529.51322779724819</v>
      </c>
      <c r="L21" s="229">
        <v>426.54720540545895</v>
      </c>
      <c r="M21" s="229">
        <v>436.66144510121836</v>
      </c>
      <c r="N21" s="229">
        <v>255.22684741810522</v>
      </c>
      <c r="O21" s="229">
        <v>274.62957470174052</v>
      </c>
      <c r="P21" s="229">
        <v>233.76825735110188</v>
      </c>
      <c r="Q21" s="229">
        <v>186.77377883298945</v>
      </c>
      <c r="R21" s="229">
        <v>169.24880771179451</v>
      </c>
      <c r="S21" s="229">
        <v>171.38647910180219</v>
      </c>
      <c r="T21" s="229">
        <v>176.8633413520981</v>
      </c>
      <c r="U21" s="229">
        <v>148.05248574283672</v>
      </c>
      <c r="V21" s="229">
        <v>108.76899927001531</v>
      </c>
      <c r="W21" s="229">
        <v>93.731520345161528</v>
      </c>
      <c r="X21" s="229">
        <v>94.081727406365587</v>
      </c>
      <c r="Y21" s="229">
        <v>64.304823584489057</v>
      </c>
    </row>
    <row r="22" spans="1:25" ht="12" customHeight="1" x14ac:dyDescent="0.25">
      <c r="A22" s="46" t="s">
        <v>33</v>
      </c>
      <c r="B22" s="229">
        <v>510.41306454968691</v>
      </c>
      <c r="C22" s="229">
        <v>542.05350415707653</v>
      </c>
      <c r="D22" s="229">
        <v>490.90547051379798</v>
      </c>
      <c r="E22" s="229">
        <v>530.79655179691861</v>
      </c>
      <c r="F22" s="229">
        <v>548.5188639441842</v>
      </c>
      <c r="G22" s="229">
        <v>535.9054685375404</v>
      </c>
      <c r="H22" s="229">
        <v>508.40841015941413</v>
      </c>
      <c r="I22" s="229">
        <v>448.09941166422857</v>
      </c>
      <c r="J22" s="229">
        <v>423.18235844873658</v>
      </c>
      <c r="K22" s="229">
        <v>396.17217222619354</v>
      </c>
      <c r="L22" s="229">
        <v>542.252608644171</v>
      </c>
      <c r="M22" s="229">
        <v>384.58095764382978</v>
      </c>
      <c r="N22" s="229">
        <v>338.83158115826205</v>
      </c>
      <c r="O22" s="229">
        <v>93.20811838922603</v>
      </c>
      <c r="P22" s="229">
        <v>38.211152922632529</v>
      </c>
      <c r="Q22" s="229">
        <v>35.751023863370193</v>
      </c>
      <c r="R22" s="229">
        <v>39.068326604785611</v>
      </c>
      <c r="S22" s="229">
        <v>38.268213792793418</v>
      </c>
      <c r="T22" s="229">
        <v>41.888443736597772</v>
      </c>
      <c r="U22" s="229">
        <v>40.434855248179225</v>
      </c>
      <c r="V22" s="229">
        <v>31.767861823787388</v>
      </c>
      <c r="W22" s="229">
        <v>28.617774557958249</v>
      </c>
      <c r="X22" s="229">
        <v>24.62777161246105</v>
      </c>
      <c r="Y22" s="229">
        <v>26.334095234023518</v>
      </c>
    </row>
    <row r="23" spans="1:25" ht="12" customHeight="1" x14ac:dyDescent="0.25">
      <c r="A23" s="46" t="s">
        <v>73</v>
      </c>
      <c r="B23" s="229">
        <v>3522.0291981109626</v>
      </c>
      <c r="C23" s="229">
        <v>3311.3601191463567</v>
      </c>
      <c r="D23" s="229">
        <v>4083.6283129472818</v>
      </c>
      <c r="E23" s="229">
        <v>4289.5012989702482</v>
      </c>
      <c r="F23" s="229">
        <v>4736.1133358756297</v>
      </c>
      <c r="G23" s="229">
        <v>5146.2224626903017</v>
      </c>
      <c r="H23" s="229">
        <v>3216.5182090888075</v>
      </c>
      <c r="I23" s="229">
        <v>3954.9201035393339</v>
      </c>
      <c r="J23" s="229">
        <v>3590.1545726321069</v>
      </c>
      <c r="K23" s="229">
        <v>3332.1350844739395</v>
      </c>
      <c r="L23" s="229">
        <v>3448.6809154987759</v>
      </c>
      <c r="M23" s="229">
        <v>3281.8270860388848</v>
      </c>
      <c r="N23" s="229">
        <v>3813.5355488012292</v>
      </c>
      <c r="O23" s="229">
        <v>4170.597681496577</v>
      </c>
      <c r="P23" s="229">
        <v>4084.4035293735874</v>
      </c>
      <c r="Q23" s="229">
        <v>3631.7465384504785</v>
      </c>
      <c r="R23" s="229">
        <v>3847.9467326979729</v>
      </c>
      <c r="S23" s="229">
        <v>3834.0353572128615</v>
      </c>
      <c r="T23" s="229">
        <v>3879.9032965502015</v>
      </c>
      <c r="U23" s="229">
        <v>4060.5450059634377</v>
      </c>
      <c r="V23" s="229">
        <v>3946.073055066749</v>
      </c>
      <c r="W23" s="229">
        <v>4080.1892350148337</v>
      </c>
      <c r="X23" s="229">
        <v>3344.6521308318602</v>
      </c>
      <c r="Y23" s="229">
        <v>3300.9658905941728</v>
      </c>
    </row>
    <row r="24" spans="1:25" ht="12" customHeight="1" x14ac:dyDescent="0.25">
      <c r="A24" s="46" t="s">
        <v>36</v>
      </c>
      <c r="B24" s="229">
        <v>11.295237969836762</v>
      </c>
      <c r="C24" s="229">
        <v>17.745861656065379</v>
      </c>
      <c r="D24" s="229">
        <v>17.78222682005223</v>
      </c>
      <c r="E24" s="229">
        <v>8.4603718167714739</v>
      </c>
      <c r="F24" s="229">
        <v>9.9965421902969549</v>
      </c>
      <c r="G24" s="229">
        <v>6.8755595678178238</v>
      </c>
      <c r="H24" s="229">
        <v>6.1208361184745161</v>
      </c>
      <c r="I24" s="229">
        <v>7.4361148189021931</v>
      </c>
      <c r="J24" s="229">
        <v>8.4694619857908204</v>
      </c>
      <c r="K24" s="229">
        <v>4.4904396702599287</v>
      </c>
      <c r="L24" s="229">
        <v>2.5860593917585719</v>
      </c>
      <c r="M24" s="229">
        <v>7.3679846332615737</v>
      </c>
      <c r="N24" s="229">
        <v>5.4500640522465451</v>
      </c>
      <c r="O24" s="229">
        <v>14.983276496815474</v>
      </c>
      <c r="P24" s="229">
        <v>9.0005232982438148</v>
      </c>
      <c r="Q24" s="229">
        <v>9.1255260793597444</v>
      </c>
      <c r="R24" s="229">
        <v>11.582978552666958</v>
      </c>
      <c r="S24" s="229">
        <v>11.419842831001576</v>
      </c>
      <c r="T24" s="229">
        <v>9.4017365516153859</v>
      </c>
      <c r="U24" s="229">
        <v>8.5415333018676005</v>
      </c>
      <c r="V24" s="229">
        <v>6.1819380520636882</v>
      </c>
      <c r="W24" s="229">
        <v>11.562113852770164</v>
      </c>
      <c r="X24" s="229">
        <v>11.001710364242829</v>
      </c>
      <c r="Y24" s="229">
        <v>9.7777166803169226</v>
      </c>
    </row>
    <row r="25" spans="1:25" ht="12" customHeight="1" x14ac:dyDescent="0.25">
      <c r="A25" s="46" t="s">
        <v>38</v>
      </c>
      <c r="B25" s="229">
        <v>1161.5694199470083</v>
      </c>
      <c r="C25" s="229">
        <v>1173.4490276850679</v>
      </c>
      <c r="D25" s="229">
        <v>1204.4219515716877</v>
      </c>
      <c r="E25" s="229">
        <v>1205.7942308413058</v>
      </c>
      <c r="F25" s="229">
        <v>1215.9915282836355</v>
      </c>
      <c r="G25" s="229">
        <v>1225.6332178314758</v>
      </c>
      <c r="H25" s="229">
        <v>1435.3937338751766</v>
      </c>
      <c r="I25" s="229">
        <v>1455.4532537565265</v>
      </c>
      <c r="J25" s="229">
        <v>1324.5888617507724</v>
      </c>
      <c r="K25" s="229">
        <v>1061.9568737851012</v>
      </c>
      <c r="L25" s="229">
        <v>957.11918393732924</v>
      </c>
      <c r="M25" s="229">
        <v>1040.5748229471626</v>
      </c>
      <c r="N25" s="229">
        <v>1056.2067153154021</v>
      </c>
      <c r="O25" s="229">
        <v>953.81744327533158</v>
      </c>
      <c r="P25" s="229">
        <v>928.19647794705747</v>
      </c>
      <c r="Q25" s="229">
        <v>1094.5117571479561</v>
      </c>
      <c r="R25" s="229">
        <v>1471.9801852774733</v>
      </c>
      <c r="S25" s="229">
        <v>1498.3040674219412</v>
      </c>
      <c r="T25" s="229">
        <v>1517.0499101875762</v>
      </c>
      <c r="U25" s="229">
        <v>1601.9425462378697</v>
      </c>
      <c r="V25" s="229">
        <v>1413.8352871108175</v>
      </c>
      <c r="W25" s="229">
        <v>1444.6635909029499</v>
      </c>
      <c r="X25" s="229">
        <v>1537.1023898425451</v>
      </c>
      <c r="Y25" s="229">
        <v>1850.9737481953232</v>
      </c>
    </row>
    <row r="26" spans="1:2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</row>
    <row r="27" spans="1:25" ht="12" customHeight="1" x14ac:dyDescent="0.25">
      <c r="A27" s="39" t="s">
        <v>98</v>
      </c>
      <c r="B27" s="228">
        <f t="shared" ref="B27:Y27" si="3">SUM(B28:B37)</f>
        <v>14872.300462504705</v>
      </c>
      <c r="C27" s="228">
        <f t="shared" si="3"/>
        <v>16565.606549830525</v>
      </c>
      <c r="D27" s="228">
        <f t="shared" si="3"/>
        <v>16018.538677166525</v>
      </c>
      <c r="E27" s="228">
        <f t="shared" si="3"/>
        <v>17316.068696424569</v>
      </c>
      <c r="F27" s="228">
        <f t="shared" si="3"/>
        <v>17798.343335993013</v>
      </c>
      <c r="G27" s="228">
        <f t="shared" si="3"/>
        <v>18355.583395289937</v>
      </c>
      <c r="H27" s="228">
        <f t="shared" si="3"/>
        <v>15201.191427567574</v>
      </c>
      <c r="I27" s="228">
        <f t="shared" si="3"/>
        <v>16362.728823913352</v>
      </c>
      <c r="J27" s="228">
        <f t="shared" si="3"/>
        <v>15572.756395067147</v>
      </c>
      <c r="K27" s="228">
        <f t="shared" si="3"/>
        <v>12537.81859084899</v>
      </c>
      <c r="L27" s="228">
        <f t="shared" si="3"/>
        <v>12603.664516531808</v>
      </c>
      <c r="M27" s="228">
        <f t="shared" si="3"/>
        <v>12759.031420199186</v>
      </c>
      <c r="N27" s="228">
        <f t="shared" si="3"/>
        <v>11960.748992037308</v>
      </c>
      <c r="O27" s="228">
        <f t="shared" si="3"/>
        <v>11571.615607498865</v>
      </c>
      <c r="P27" s="228">
        <f t="shared" si="3"/>
        <v>11417.090035320398</v>
      </c>
      <c r="Q27" s="228">
        <f t="shared" si="3"/>
        <v>11717.799994173272</v>
      </c>
      <c r="R27" s="228">
        <f t="shared" si="3"/>
        <v>12311.196299410931</v>
      </c>
      <c r="S27" s="228">
        <f t="shared" si="3"/>
        <v>12768.400913525771</v>
      </c>
      <c r="T27" s="228">
        <f t="shared" si="3"/>
        <v>12828.360716769039</v>
      </c>
      <c r="U27" s="228">
        <f t="shared" si="3"/>
        <v>12666.520008991018</v>
      </c>
      <c r="V27" s="228">
        <f t="shared" si="3"/>
        <v>11475.803074456097</v>
      </c>
      <c r="W27" s="228">
        <f t="shared" si="3"/>
        <v>12345.75331940059</v>
      </c>
      <c r="X27" s="228">
        <f t="shared" si="3"/>
        <v>10994.374867809771</v>
      </c>
      <c r="Y27" s="228">
        <f t="shared" si="3"/>
        <v>10589.108106178464</v>
      </c>
    </row>
    <row r="28" spans="1:25" ht="12" customHeight="1" x14ac:dyDescent="0.25">
      <c r="A28" s="18" t="s">
        <v>28</v>
      </c>
      <c r="B28" s="230">
        <v>336.18045513603624</v>
      </c>
      <c r="C28" s="230">
        <v>329.67562135882508</v>
      </c>
      <c r="D28" s="230">
        <v>300.84500828036732</v>
      </c>
      <c r="E28" s="230">
        <v>311.8221370037474</v>
      </c>
      <c r="F28" s="230">
        <v>214.66586153083787</v>
      </c>
      <c r="G28" s="230">
        <v>200.67472800457591</v>
      </c>
      <c r="H28" s="230">
        <v>211.88085634482627</v>
      </c>
      <c r="I28" s="230">
        <v>363.28924613329889</v>
      </c>
      <c r="J28" s="230">
        <v>286.17597977816786</v>
      </c>
      <c r="K28" s="230">
        <v>116.33271777973658</v>
      </c>
      <c r="L28" s="230">
        <v>103.91166937116566</v>
      </c>
      <c r="M28" s="230">
        <v>340.46680495215662</v>
      </c>
      <c r="N28" s="230">
        <v>150.78945845934697</v>
      </c>
      <c r="O28" s="230">
        <v>132.80469321331645</v>
      </c>
      <c r="P28" s="230">
        <v>133.91230566901956</v>
      </c>
      <c r="Q28" s="230">
        <v>122.13783447091109</v>
      </c>
      <c r="R28" s="230">
        <v>105.09225836269981</v>
      </c>
      <c r="S28" s="230">
        <v>115.26663373656925</v>
      </c>
      <c r="T28" s="230">
        <v>118.16326319929686</v>
      </c>
      <c r="U28" s="230">
        <v>104.63348071248348</v>
      </c>
      <c r="V28" s="230">
        <v>96.577601332169365</v>
      </c>
      <c r="W28" s="230">
        <v>127.50353565239368</v>
      </c>
      <c r="X28" s="230">
        <v>150.72283138918385</v>
      </c>
      <c r="Y28" s="230">
        <v>114.99445740448574</v>
      </c>
    </row>
    <row r="29" spans="1:25" ht="12" customHeight="1" x14ac:dyDescent="0.25">
      <c r="A29" s="18" t="s">
        <v>42</v>
      </c>
      <c r="B29" s="230">
        <v>204.21324161650901</v>
      </c>
      <c r="C29" s="230">
        <v>46.28830610490111</v>
      </c>
      <c r="D29" s="230">
        <v>44.246173688736022</v>
      </c>
      <c r="E29" s="230">
        <v>35.396990541702493</v>
      </c>
      <c r="F29" s="230">
        <v>63.306104901117791</v>
      </c>
      <c r="G29" s="230">
        <v>111.636543422184</v>
      </c>
      <c r="H29" s="230">
        <v>124.57007738607049</v>
      </c>
      <c r="I29" s="230">
        <v>91.215219260533104</v>
      </c>
      <c r="J29" s="230">
        <v>102.1066208082545</v>
      </c>
      <c r="K29" s="230">
        <v>112.99802235597591</v>
      </c>
      <c r="L29" s="230">
        <v>74.197506448839206</v>
      </c>
      <c r="M29" s="230">
        <v>95.358125537403268</v>
      </c>
      <c r="N29" s="230">
        <v>37.759243336199482</v>
      </c>
      <c r="O29" s="230">
        <v>31.9993981083405</v>
      </c>
      <c r="P29" s="230">
        <v>32.639380911435943</v>
      </c>
      <c r="Q29" s="230">
        <v>33.919346517626828</v>
      </c>
      <c r="R29" s="230">
        <v>81.278417884780737</v>
      </c>
      <c r="S29" s="230">
        <v>80.978503869303523</v>
      </c>
      <c r="T29" s="230">
        <v>35.917884780739463</v>
      </c>
      <c r="U29" s="230">
        <v>35.917884780739463</v>
      </c>
      <c r="V29" s="230">
        <v>30.693465176268269</v>
      </c>
      <c r="W29" s="230">
        <v>84.64608770421323</v>
      </c>
      <c r="X29" s="230">
        <v>86.0938950988822</v>
      </c>
      <c r="Y29" s="230">
        <v>81.68056749785039</v>
      </c>
    </row>
    <row r="30" spans="1:25" ht="12" customHeight="1" x14ac:dyDescent="0.25">
      <c r="A30" s="18" t="s">
        <v>31</v>
      </c>
      <c r="B30" s="230">
        <v>217.61278845671325</v>
      </c>
      <c r="C30" s="230">
        <v>216.7169219337346</v>
      </c>
      <c r="D30" s="230">
        <v>216.06278019514897</v>
      </c>
      <c r="E30" s="230">
        <v>212.6255099607871</v>
      </c>
      <c r="F30" s="230">
        <v>215.94102468862548</v>
      </c>
      <c r="G30" s="230">
        <v>210.69067170603236</v>
      </c>
      <c r="H30" s="230">
        <v>194.78306588630534</v>
      </c>
      <c r="I30" s="230">
        <v>193.03792266150933</v>
      </c>
      <c r="J30" s="230">
        <v>186.95716786581917</v>
      </c>
      <c r="K30" s="230">
        <v>173.96590347044818</v>
      </c>
      <c r="L30" s="230">
        <v>176.41458800800513</v>
      </c>
      <c r="M30" s="230">
        <v>152.41446123236696</v>
      </c>
      <c r="N30" s="230">
        <v>142.2230476154449</v>
      </c>
      <c r="O30" s="230">
        <v>56.24248648164798</v>
      </c>
      <c r="P30" s="230">
        <v>75.371868610625199</v>
      </c>
      <c r="Q30" s="230">
        <v>76.84161065959789</v>
      </c>
      <c r="R30" s="230">
        <v>96.882914244237412</v>
      </c>
      <c r="S30" s="230">
        <v>78.605040763540373</v>
      </c>
      <c r="T30" s="230">
        <v>72.476209832605491</v>
      </c>
      <c r="U30" s="230">
        <v>82.3708078391615</v>
      </c>
      <c r="V30" s="230">
        <v>74.239359239910726</v>
      </c>
      <c r="W30" s="230">
        <v>52.838282759767885</v>
      </c>
      <c r="X30" s="230">
        <v>90.709661870955159</v>
      </c>
      <c r="Y30" s="230">
        <v>61.4686289519817</v>
      </c>
    </row>
    <row r="31" spans="1:25" ht="12" customHeight="1" x14ac:dyDescent="0.25">
      <c r="A31" s="18" t="s">
        <v>82</v>
      </c>
      <c r="B31" s="230">
        <v>595.53952264103725</v>
      </c>
      <c r="C31" s="230">
        <v>628.07294174354718</v>
      </c>
      <c r="D31" s="230">
        <v>615.88573798137236</v>
      </c>
      <c r="E31" s="230">
        <v>682.47596954290793</v>
      </c>
      <c r="F31" s="230">
        <v>769.68881198035274</v>
      </c>
      <c r="G31" s="230">
        <v>853.31441500224162</v>
      </c>
      <c r="H31" s="230">
        <v>409.40255320362803</v>
      </c>
      <c r="I31" s="230">
        <v>599.84853229497605</v>
      </c>
      <c r="J31" s="230">
        <v>541.56008935612613</v>
      </c>
      <c r="K31" s="230">
        <v>533.91239169067171</v>
      </c>
      <c r="L31" s="230">
        <v>581.15320884790242</v>
      </c>
      <c r="M31" s="230">
        <v>446.9391618574694</v>
      </c>
      <c r="N31" s="230">
        <v>479.05664965722838</v>
      </c>
      <c r="O31" s="230">
        <v>605.31912932810894</v>
      </c>
      <c r="P31" s="230">
        <v>587.70537603992705</v>
      </c>
      <c r="Q31" s="230">
        <v>739.35525496115952</v>
      </c>
      <c r="R31" s="230">
        <v>728.63721182060954</v>
      </c>
      <c r="S31" s="230">
        <v>822.38032683672486</v>
      </c>
      <c r="T31" s="230">
        <v>848.72717496291295</v>
      </c>
      <c r="U31" s="230">
        <v>890.09861891005653</v>
      </c>
      <c r="V31" s="230">
        <v>783.52598295474695</v>
      </c>
      <c r="W31" s="230">
        <v>816.21999741319314</v>
      </c>
      <c r="X31" s="230">
        <v>729.64509661314605</v>
      </c>
      <c r="Y31" s="230">
        <v>699.37674097971205</v>
      </c>
    </row>
    <row r="32" spans="1:25" ht="12" customHeight="1" x14ac:dyDescent="0.25">
      <c r="A32" s="18" t="s">
        <v>32</v>
      </c>
      <c r="B32" s="230">
        <v>763.8381072830316</v>
      </c>
      <c r="C32" s="230">
        <v>722.6300947208864</v>
      </c>
      <c r="D32" s="230">
        <v>765.37066355900845</v>
      </c>
      <c r="E32" s="230">
        <v>757.03715081800613</v>
      </c>
      <c r="F32" s="230">
        <v>468.1764702397046</v>
      </c>
      <c r="G32" s="230">
        <v>306.26840526050523</v>
      </c>
      <c r="H32" s="230">
        <v>664.06671442102072</v>
      </c>
      <c r="I32" s="230">
        <v>593.17812414139325</v>
      </c>
      <c r="J32" s="230">
        <v>552.89930221844054</v>
      </c>
      <c r="K32" s="230">
        <v>440.24902499724863</v>
      </c>
      <c r="L32" s="230">
        <v>386.89501299522897</v>
      </c>
      <c r="M32" s="230">
        <v>356.51723073713077</v>
      </c>
      <c r="N32" s="230">
        <v>206.01322136951293</v>
      </c>
      <c r="O32" s="230">
        <v>238.71702890960938</v>
      </c>
      <c r="P32" s="230">
        <v>197.55882777357559</v>
      </c>
      <c r="Q32" s="230">
        <v>173.14797525127531</v>
      </c>
      <c r="R32" s="230">
        <v>149.18042702595264</v>
      </c>
      <c r="S32" s="230">
        <v>145.11300499106102</v>
      </c>
      <c r="T32" s="230">
        <v>166.65437145959575</v>
      </c>
      <c r="U32" s="230">
        <v>162.6574024772836</v>
      </c>
      <c r="V32" s="230">
        <v>114.13151663712139</v>
      </c>
      <c r="W32" s="230">
        <v>110.37105919052198</v>
      </c>
      <c r="X32" s="230">
        <v>96.566767864485627</v>
      </c>
      <c r="Y32" s="230">
        <v>84.071702640790406</v>
      </c>
    </row>
    <row r="33" spans="1:25" ht="12" customHeight="1" x14ac:dyDescent="0.25">
      <c r="A33" s="18" t="s">
        <v>33</v>
      </c>
      <c r="B33" s="230">
        <v>1974.0643215208199</v>
      </c>
      <c r="C33" s="230">
        <v>2211.0060831172132</v>
      </c>
      <c r="D33" s="230">
        <v>2009.0968510683163</v>
      </c>
      <c r="E33" s="230">
        <v>2171.0305333277588</v>
      </c>
      <c r="F33" s="230">
        <v>2250.3394335622643</v>
      </c>
      <c r="G33" s="230">
        <v>2189.2092348158558</v>
      </c>
      <c r="H33" s="230">
        <v>2265.6098185594155</v>
      </c>
      <c r="I33" s="230">
        <v>2322.0376476650918</v>
      </c>
      <c r="J33" s="230">
        <v>2201.7961454205665</v>
      </c>
      <c r="K33" s="230">
        <v>2017.666520809059</v>
      </c>
      <c r="L33" s="230">
        <v>2129.3008737290011</v>
      </c>
      <c r="M33" s="230">
        <v>2037.7965144111997</v>
      </c>
      <c r="N33" s="230">
        <v>1515.1881952819788</v>
      </c>
      <c r="O33" s="230">
        <v>1055.6263614044112</v>
      </c>
      <c r="P33" s="230">
        <v>1058.9967576534634</v>
      </c>
      <c r="Q33" s="230">
        <v>1083.8821661624252</v>
      </c>
      <c r="R33" s="230">
        <v>1228.5465487176564</v>
      </c>
      <c r="S33" s="230">
        <v>1191.3104620455556</v>
      </c>
      <c r="T33" s="230">
        <v>1270.2545485247954</v>
      </c>
      <c r="U33" s="230">
        <v>1196.6936916133857</v>
      </c>
      <c r="V33" s="230">
        <v>969.09920610398558</v>
      </c>
      <c r="W33" s="230">
        <v>863.28936215743306</v>
      </c>
      <c r="X33" s="230">
        <v>725.16603750189836</v>
      </c>
      <c r="Y33" s="230">
        <v>810.39720313227053</v>
      </c>
    </row>
    <row r="34" spans="1:25" ht="12" customHeight="1" x14ac:dyDescent="0.25">
      <c r="A34" s="18" t="s">
        <v>73</v>
      </c>
      <c r="B34" s="230">
        <v>5244.5491452231654</v>
      </c>
      <c r="C34" s="230">
        <v>6385.2151710748494</v>
      </c>
      <c r="D34" s="230">
        <v>5931.2913844640389</v>
      </c>
      <c r="E34" s="230">
        <v>6967.1409110240711</v>
      </c>
      <c r="F34" s="230">
        <v>7249.6927896061306</v>
      </c>
      <c r="G34" s="230">
        <v>7741.0007432209559</v>
      </c>
      <c r="H34" s="230">
        <v>5303.8639202912664</v>
      </c>
      <c r="I34" s="230">
        <v>5840.1170384707602</v>
      </c>
      <c r="J34" s="230">
        <v>5479.2725395846701</v>
      </c>
      <c r="K34" s="230">
        <v>3957.5636586763735</v>
      </c>
      <c r="L34" s="230">
        <v>4089.9428320754769</v>
      </c>
      <c r="M34" s="230">
        <v>4172.9923279881332</v>
      </c>
      <c r="N34" s="230">
        <v>4364.602281668137</v>
      </c>
      <c r="O34" s="230">
        <v>4626.7622855285599</v>
      </c>
      <c r="P34" s="230">
        <v>4468.2374226759584</v>
      </c>
      <c r="Q34" s="230">
        <v>4292.9073441332348</v>
      </c>
      <c r="R34" s="230">
        <v>4613.6273956801206</v>
      </c>
      <c r="S34" s="230">
        <v>4762.7709515685701</v>
      </c>
      <c r="T34" s="230">
        <v>4912.8584646606087</v>
      </c>
      <c r="U34" s="230">
        <v>5036.7728882998481</v>
      </c>
      <c r="V34" s="230">
        <v>4750.2125675717016</v>
      </c>
      <c r="W34" s="230">
        <v>5127.9741577757031</v>
      </c>
      <c r="X34" s="230">
        <v>4347.0778692750446</v>
      </c>
      <c r="Y34" s="230">
        <v>4212.7052527015439</v>
      </c>
    </row>
    <row r="35" spans="1:25" ht="12" customHeight="1" x14ac:dyDescent="0.25">
      <c r="A35" s="18" t="s">
        <v>36</v>
      </c>
      <c r="B35" s="230">
        <v>224.70123666472892</v>
      </c>
      <c r="C35" s="230">
        <v>343.42498959071014</v>
      </c>
      <c r="D35" s="230">
        <v>331.87142752216619</v>
      </c>
      <c r="E35" s="230">
        <v>167.71710023825852</v>
      </c>
      <c r="F35" s="230">
        <v>180.82942513558433</v>
      </c>
      <c r="G35" s="230">
        <v>131.12246278815815</v>
      </c>
      <c r="H35" s="230">
        <v>122.28991194687369</v>
      </c>
      <c r="I35" s="230">
        <v>139.72880349580112</v>
      </c>
      <c r="J35" s="230">
        <v>136.1086979454216</v>
      </c>
      <c r="K35" s="230">
        <v>106.74722155072027</v>
      </c>
      <c r="L35" s="230">
        <v>118.83603863059733</v>
      </c>
      <c r="M35" s="230">
        <v>144.7051881956292</v>
      </c>
      <c r="N35" s="230">
        <v>117.80634179470096</v>
      </c>
      <c r="O35" s="230">
        <v>102.88241567859298</v>
      </c>
      <c r="P35" s="230">
        <v>66.613320209924709</v>
      </c>
      <c r="Q35" s="230">
        <v>70.563037979109723</v>
      </c>
      <c r="R35" s="230">
        <v>84.241956958940932</v>
      </c>
      <c r="S35" s="230">
        <v>83.072332577424902</v>
      </c>
      <c r="T35" s="230">
        <v>72.892588469880735</v>
      </c>
      <c r="U35" s="230">
        <v>64.411519148691298</v>
      </c>
      <c r="V35" s="230">
        <v>45.704906315950062</v>
      </c>
      <c r="W35" s="230">
        <v>78.590250721606438</v>
      </c>
      <c r="X35" s="230">
        <v>76.426664528276518</v>
      </c>
      <c r="Y35" s="230">
        <v>67.076797507129328</v>
      </c>
    </row>
    <row r="36" spans="1:25" ht="12" customHeight="1" x14ac:dyDescent="0.25">
      <c r="A36" s="18" t="s">
        <v>38</v>
      </c>
      <c r="B36" s="230">
        <v>125.33229974344727</v>
      </c>
      <c r="C36" s="230">
        <v>125.2994675857833</v>
      </c>
      <c r="D36" s="230">
        <v>125.44812581438282</v>
      </c>
      <c r="E36" s="230">
        <v>125.34171068921887</v>
      </c>
      <c r="F36" s="230">
        <v>125.39093087371612</v>
      </c>
      <c r="G36" s="230">
        <v>125.30315362166266</v>
      </c>
      <c r="H36" s="230">
        <v>128.61692820564872</v>
      </c>
      <c r="I36" s="230">
        <v>133.06308330280262</v>
      </c>
      <c r="J36" s="230">
        <v>132.87253119849652</v>
      </c>
      <c r="K36" s="230">
        <v>222.4546481409518</v>
      </c>
      <c r="L36" s="230">
        <v>286.69165011254165</v>
      </c>
      <c r="M36" s="230">
        <v>356.90686234948362</v>
      </c>
      <c r="N36" s="230">
        <v>346.05287195888832</v>
      </c>
      <c r="O36" s="230">
        <v>309.31179146241527</v>
      </c>
      <c r="P36" s="230">
        <v>322.1266518895718</v>
      </c>
      <c r="Q36" s="230">
        <v>354.93905970501055</v>
      </c>
      <c r="R36" s="230">
        <v>358.15988351014471</v>
      </c>
      <c r="S36" s="230">
        <v>379.94339603463618</v>
      </c>
      <c r="T36" s="230">
        <v>394.44742429221719</v>
      </c>
      <c r="U36" s="230">
        <v>417.06132306565564</v>
      </c>
      <c r="V36" s="230">
        <v>411.86944203793564</v>
      </c>
      <c r="W36" s="230">
        <v>453.731593963774</v>
      </c>
      <c r="X36" s="230">
        <v>463.83251987370568</v>
      </c>
      <c r="Y36" s="230">
        <v>447.45866796976702</v>
      </c>
    </row>
    <row r="37" spans="1:25" ht="12" customHeight="1" x14ac:dyDescent="0.25">
      <c r="A37" s="47" t="s">
        <v>40</v>
      </c>
      <c r="B37" s="231">
        <v>5186.2693442192158</v>
      </c>
      <c r="C37" s="231">
        <v>5557.2769526000739</v>
      </c>
      <c r="D37" s="231">
        <v>5678.420524592987</v>
      </c>
      <c r="E37" s="231">
        <v>5885.4806832781114</v>
      </c>
      <c r="F37" s="231">
        <v>6260.3124834746795</v>
      </c>
      <c r="G37" s="231">
        <v>6486.3630374477671</v>
      </c>
      <c r="H37" s="231">
        <v>5776.1075813225179</v>
      </c>
      <c r="I37" s="231">
        <v>6087.213206487183</v>
      </c>
      <c r="J37" s="231">
        <v>5953.0073208911836</v>
      </c>
      <c r="K37" s="231">
        <v>4855.9284813778049</v>
      </c>
      <c r="L37" s="231">
        <v>4656.3211363130504</v>
      </c>
      <c r="M37" s="231">
        <v>4654.9347429382133</v>
      </c>
      <c r="N37" s="231">
        <v>4601.257680895872</v>
      </c>
      <c r="O37" s="231">
        <v>4411.9500173838624</v>
      </c>
      <c r="P37" s="231">
        <v>4473.9281238868953</v>
      </c>
      <c r="Q37" s="231">
        <v>4770.1063643329217</v>
      </c>
      <c r="R37" s="231">
        <v>4865.5492852057887</v>
      </c>
      <c r="S37" s="231">
        <v>5108.9602611023856</v>
      </c>
      <c r="T37" s="231">
        <v>4935.9687865863862</v>
      </c>
      <c r="U37" s="231">
        <v>4675.9023921437119</v>
      </c>
      <c r="V37" s="231">
        <v>4199.7490270863073</v>
      </c>
      <c r="W37" s="231">
        <v>4630.5889920619838</v>
      </c>
      <c r="X37" s="231">
        <v>4228.133523794193</v>
      </c>
      <c r="Y37" s="231">
        <v>4009.8780873929336</v>
      </c>
    </row>
    <row r="38" spans="1:25" ht="10.15" customHeight="1" x14ac:dyDescent="0.25"/>
    <row r="39" spans="1:25" ht="15" customHeight="1" x14ac:dyDescent="0.25">
      <c r="A39" s="32" t="s">
        <v>99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0.99999999999999989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0.99999999999999989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0.99999999999999989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1.008714059706539E-2</v>
      </c>
      <c r="C42" s="233">
        <f t="shared" si="5"/>
        <v>9.7740110466422482E-3</v>
      </c>
      <c r="D42" s="233">
        <f t="shared" si="5"/>
        <v>9.6741323891269548E-3</v>
      </c>
      <c r="E42" s="233">
        <f t="shared" si="5"/>
        <v>9.6944916058056187E-3</v>
      </c>
      <c r="F42" s="233">
        <f t="shared" si="5"/>
        <v>9.7146760890070988E-3</v>
      </c>
      <c r="G42" s="233">
        <f t="shared" si="5"/>
        <v>9.7878260164007119E-3</v>
      </c>
      <c r="H42" s="233">
        <f t="shared" si="5"/>
        <v>1.0221064667299105E-2</v>
      </c>
      <c r="I42" s="233">
        <f t="shared" si="5"/>
        <v>9.8439524183060352E-3</v>
      </c>
      <c r="J42" s="233">
        <f t="shared" si="5"/>
        <v>1.0135136474355088E-2</v>
      </c>
      <c r="K42" s="233">
        <f t="shared" si="5"/>
        <v>1.0265933711647598E-2</v>
      </c>
      <c r="L42" s="233">
        <f t="shared" si="5"/>
        <v>9.8111761637841369E-3</v>
      </c>
      <c r="M42" s="233">
        <f t="shared" si="5"/>
        <v>9.8085996953836234E-3</v>
      </c>
      <c r="N42" s="233">
        <f t="shared" si="5"/>
        <v>9.6953794826795045E-3</v>
      </c>
      <c r="O42" s="233">
        <f t="shared" si="5"/>
        <v>1.0171154449938562E-2</v>
      </c>
      <c r="P42" s="233">
        <f t="shared" si="5"/>
        <v>1.0185033222309549E-2</v>
      </c>
      <c r="Q42" s="233">
        <f t="shared" si="5"/>
        <v>1.060161074044806E-2</v>
      </c>
      <c r="R42" s="233">
        <f t="shared" si="5"/>
        <v>1.0456176081366297E-2</v>
      </c>
      <c r="S42" s="233">
        <f t="shared" si="5"/>
        <v>1.0578258328364797E-2</v>
      </c>
      <c r="T42" s="233">
        <f t="shared" si="5"/>
        <v>1.0542987332874775E-2</v>
      </c>
      <c r="U42" s="233">
        <f t="shared" si="5"/>
        <v>1.0788319890858804E-2</v>
      </c>
      <c r="V42" s="233">
        <f t="shared" si="5"/>
        <v>1.0397416013851061E-2</v>
      </c>
      <c r="W42" s="233">
        <f t="shared" si="5"/>
        <v>1.09460728747109E-2</v>
      </c>
      <c r="X42" s="233">
        <f t="shared" si="5"/>
        <v>1.2021112651792671E-2</v>
      </c>
      <c r="Y42" s="233">
        <f t="shared" si="5"/>
        <v>1.143403778963941E-2</v>
      </c>
    </row>
    <row r="43" spans="1:25" ht="12" customHeight="1" x14ac:dyDescent="0.25">
      <c r="A43" s="173" t="s">
        <v>92</v>
      </c>
      <c r="B43" s="233">
        <f t="shared" ref="B43:Y43" si="6">IF(B7=0,0,B7/B$5)</f>
        <v>1.6715466792543394E-2</v>
      </c>
      <c r="C43" s="233">
        <f t="shared" si="6"/>
        <v>1.5651150994462692E-2</v>
      </c>
      <c r="D43" s="233">
        <f t="shared" si="6"/>
        <v>1.5289826870666382E-2</v>
      </c>
      <c r="E43" s="233">
        <f t="shared" si="6"/>
        <v>1.5365346019713667E-2</v>
      </c>
      <c r="F43" s="233">
        <f t="shared" si="6"/>
        <v>1.5546178261388625E-2</v>
      </c>
      <c r="G43" s="233">
        <f t="shared" si="6"/>
        <v>1.5552442370735657E-2</v>
      </c>
      <c r="H43" s="233">
        <f t="shared" si="6"/>
        <v>1.6885877724012583E-2</v>
      </c>
      <c r="I43" s="233">
        <f t="shared" si="6"/>
        <v>1.5334306451796904E-2</v>
      </c>
      <c r="J43" s="233">
        <f t="shared" si="6"/>
        <v>1.5294535273677311E-2</v>
      </c>
      <c r="K43" s="233">
        <f t="shared" si="6"/>
        <v>1.5040336124076917E-2</v>
      </c>
      <c r="L43" s="233">
        <f t="shared" si="6"/>
        <v>1.4353118368432708E-2</v>
      </c>
      <c r="M43" s="233">
        <f t="shared" si="6"/>
        <v>1.4590719439094513E-2</v>
      </c>
      <c r="N43" s="233">
        <f t="shared" si="6"/>
        <v>1.4591153518537932E-2</v>
      </c>
      <c r="O43" s="233">
        <f t="shared" si="6"/>
        <v>1.5665020736505459E-2</v>
      </c>
      <c r="P43" s="233">
        <f t="shared" si="6"/>
        <v>1.6178665058298791E-2</v>
      </c>
      <c r="Q43" s="233">
        <f t="shared" si="6"/>
        <v>1.6838932241176486E-2</v>
      </c>
      <c r="R43" s="233">
        <f t="shared" si="6"/>
        <v>1.655774231221703E-2</v>
      </c>
      <c r="S43" s="233">
        <f t="shared" si="6"/>
        <v>1.6195205653655051E-2</v>
      </c>
      <c r="T43" s="233">
        <f t="shared" si="6"/>
        <v>1.5912799340884198E-2</v>
      </c>
      <c r="U43" s="233">
        <f t="shared" si="6"/>
        <v>1.6092645715472347E-2</v>
      </c>
      <c r="V43" s="233">
        <f t="shared" si="6"/>
        <v>1.6566711708312528E-2</v>
      </c>
      <c r="W43" s="233">
        <f t="shared" si="6"/>
        <v>1.692073473474499E-2</v>
      </c>
      <c r="X43" s="233">
        <f t="shared" si="6"/>
        <v>1.8752968571693254E-2</v>
      </c>
      <c r="Y43" s="233">
        <f t="shared" si="6"/>
        <v>1.7950655291017248E-2</v>
      </c>
    </row>
    <row r="44" spans="1:25" ht="12" customHeight="1" x14ac:dyDescent="0.25">
      <c r="A44" s="173" t="s">
        <v>93</v>
      </c>
      <c r="B44" s="233">
        <f t="shared" ref="B44:Y44" si="7">IF(B8=0,0,B8/B$5)</f>
        <v>3.0557411887956042E-2</v>
      </c>
      <c r="C44" s="233">
        <f t="shared" si="7"/>
        <v>2.9242204581641815E-2</v>
      </c>
      <c r="D44" s="233">
        <f t="shared" si="7"/>
        <v>2.9564712898386719E-2</v>
      </c>
      <c r="E44" s="233">
        <f t="shared" si="7"/>
        <v>2.9691563395241091E-2</v>
      </c>
      <c r="F44" s="233">
        <f t="shared" si="7"/>
        <v>2.9954514625458364E-2</v>
      </c>
      <c r="G44" s="233">
        <f t="shared" si="7"/>
        <v>2.952517563755977E-2</v>
      </c>
      <c r="H44" s="233">
        <f t="shared" si="7"/>
        <v>3.1636095200487831E-2</v>
      </c>
      <c r="I44" s="233">
        <f t="shared" si="7"/>
        <v>2.9755210116748747E-2</v>
      </c>
      <c r="J44" s="233">
        <f t="shared" si="7"/>
        <v>2.9658097652591413E-2</v>
      </c>
      <c r="K44" s="233">
        <f t="shared" si="7"/>
        <v>2.9086749476269314E-2</v>
      </c>
      <c r="L44" s="233">
        <f t="shared" si="7"/>
        <v>2.772313729892275E-2</v>
      </c>
      <c r="M44" s="233">
        <f t="shared" si="7"/>
        <v>2.7770795168791926E-2</v>
      </c>
      <c r="N44" s="233">
        <f t="shared" si="7"/>
        <v>2.8464068295508706E-2</v>
      </c>
      <c r="O44" s="233">
        <f t="shared" si="7"/>
        <v>2.9494399155799954E-2</v>
      </c>
      <c r="P44" s="233">
        <f t="shared" si="7"/>
        <v>3.045880379501819E-2</v>
      </c>
      <c r="Q44" s="233">
        <f t="shared" si="7"/>
        <v>3.1731330538275641E-2</v>
      </c>
      <c r="R44" s="233">
        <f t="shared" si="7"/>
        <v>3.08346090969722E-2</v>
      </c>
      <c r="S44" s="233">
        <f t="shared" si="7"/>
        <v>3.053623754012047E-2</v>
      </c>
      <c r="T44" s="233">
        <f t="shared" si="7"/>
        <v>3.0120981192788769E-2</v>
      </c>
      <c r="U44" s="233">
        <f t="shared" si="7"/>
        <v>2.9833182425714588E-2</v>
      </c>
      <c r="V44" s="233">
        <f t="shared" si="7"/>
        <v>3.0004141881305242E-2</v>
      </c>
      <c r="W44" s="233">
        <f t="shared" si="7"/>
        <v>3.1068501781658792E-2</v>
      </c>
      <c r="X44" s="233">
        <f t="shared" si="7"/>
        <v>3.3432438814395726E-2</v>
      </c>
      <c r="Y44" s="233">
        <f t="shared" si="7"/>
        <v>3.2398812057040136E-2</v>
      </c>
    </row>
    <row r="45" spans="1:25" ht="12" customHeight="1" x14ac:dyDescent="0.25">
      <c r="A45" s="173" t="s">
        <v>94</v>
      </c>
      <c r="B45" s="233">
        <f t="shared" ref="B45:Y45" si="8">IF(B9=0,0,B9/B$5)</f>
        <v>2.6641644565914526E-2</v>
      </c>
      <c r="C45" s="233">
        <f t="shared" si="8"/>
        <v>2.4749139858309194E-2</v>
      </c>
      <c r="D45" s="233">
        <f t="shared" si="8"/>
        <v>2.4728491064757559E-2</v>
      </c>
      <c r="E45" s="233">
        <f t="shared" si="8"/>
        <v>2.5288709011138277E-2</v>
      </c>
      <c r="F45" s="233">
        <f t="shared" si="8"/>
        <v>2.529292402406352E-2</v>
      </c>
      <c r="G45" s="233">
        <f t="shared" si="8"/>
        <v>2.5361768149659937E-2</v>
      </c>
      <c r="H45" s="233">
        <f t="shared" si="8"/>
        <v>2.7849795036687455E-2</v>
      </c>
      <c r="I45" s="233">
        <f t="shared" si="8"/>
        <v>2.5035664969753891E-2</v>
      </c>
      <c r="J45" s="233">
        <f t="shared" si="8"/>
        <v>2.4544213776710341E-2</v>
      </c>
      <c r="K45" s="233">
        <f t="shared" si="8"/>
        <v>2.4034019978767363E-2</v>
      </c>
      <c r="L45" s="233">
        <f t="shared" si="8"/>
        <v>2.2754621834466686E-2</v>
      </c>
      <c r="M45" s="233">
        <f t="shared" si="8"/>
        <v>2.3144176911512066E-2</v>
      </c>
      <c r="N45" s="233">
        <f t="shared" si="8"/>
        <v>2.372085847642948E-2</v>
      </c>
      <c r="O45" s="233">
        <f t="shared" si="8"/>
        <v>2.541173925425505E-2</v>
      </c>
      <c r="P45" s="233">
        <f t="shared" si="8"/>
        <v>2.6177443963964341E-2</v>
      </c>
      <c r="Q45" s="233">
        <f t="shared" si="8"/>
        <v>2.6874282557224453E-2</v>
      </c>
      <c r="R45" s="233">
        <f t="shared" si="8"/>
        <v>2.6337160430610618E-2</v>
      </c>
      <c r="S45" s="233">
        <f t="shared" si="8"/>
        <v>2.5874020911475826E-2</v>
      </c>
      <c r="T45" s="233">
        <f t="shared" si="8"/>
        <v>2.5170549348537987E-2</v>
      </c>
      <c r="U45" s="233">
        <f t="shared" si="8"/>
        <v>2.5641294520263942E-2</v>
      </c>
      <c r="V45" s="233">
        <f t="shared" si="8"/>
        <v>2.6757555683702819E-2</v>
      </c>
      <c r="W45" s="233">
        <f t="shared" si="8"/>
        <v>2.7416497091012057E-2</v>
      </c>
      <c r="X45" s="233">
        <f t="shared" si="8"/>
        <v>3.0584110429277389E-2</v>
      </c>
      <c r="Y45" s="233">
        <f t="shared" si="8"/>
        <v>2.932091610614691E-2</v>
      </c>
    </row>
    <row r="46" spans="1:25" ht="12" customHeight="1" x14ac:dyDescent="0.25">
      <c r="A46" s="173" t="s">
        <v>95</v>
      </c>
      <c r="B46" s="233">
        <f t="shared" ref="B46:Y46" si="9">IF(B10=0,0,B10/B$5)</f>
        <v>2.3034855126479296E-2</v>
      </c>
      <c r="C46" s="233">
        <f t="shared" si="9"/>
        <v>1.8864592606353956E-2</v>
      </c>
      <c r="D46" s="233">
        <f t="shared" si="9"/>
        <v>1.9902211163700317E-2</v>
      </c>
      <c r="E46" s="233">
        <f t="shared" si="9"/>
        <v>2.0082521593189104E-2</v>
      </c>
      <c r="F46" s="233">
        <f t="shared" si="9"/>
        <v>1.966635468207693E-2</v>
      </c>
      <c r="G46" s="233">
        <f t="shared" si="9"/>
        <v>2.049979881715876E-2</v>
      </c>
      <c r="H46" s="233">
        <f t="shared" si="9"/>
        <v>1.9422434601645267E-2</v>
      </c>
      <c r="I46" s="233">
        <f t="shared" si="9"/>
        <v>1.9640746529549877E-2</v>
      </c>
      <c r="J46" s="233">
        <f t="shared" si="9"/>
        <v>1.950370964385971E-2</v>
      </c>
      <c r="K46" s="233">
        <f t="shared" si="9"/>
        <v>2.0545338604646381E-2</v>
      </c>
      <c r="L46" s="233">
        <f t="shared" si="9"/>
        <v>2.044615327743907E-2</v>
      </c>
      <c r="M46" s="233">
        <f t="shared" si="9"/>
        <v>2.0221151945705236E-2</v>
      </c>
      <c r="N46" s="233">
        <f t="shared" si="9"/>
        <v>2.0978273302880636E-2</v>
      </c>
      <c r="O46" s="233">
        <f t="shared" si="9"/>
        <v>2.1204870547267295E-2</v>
      </c>
      <c r="P46" s="233">
        <f t="shared" si="9"/>
        <v>2.4481957427832421E-2</v>
      </c>
      <c r="Q46" s="233">
        <f t="shared" si="9"/>
        <v>2.4153390918710729E-2</v>
      </c>
      <c r="R46" s="233">
        <f t="shared" si="9"/>
        <v>2.4328696265276315E-2</v>
      </c>
      <c r="S46" s="233">
        <f t="shared" si="9"/>
        <v>2.4178474047177351E-2</v>
      </c>
      <c r="T46" s="233">
        <f t="shared" si="9"/>
        <v>2.5208998506534953E-2</v>
      </c>
      <c r="U46" s="233">
        <f t="shared" si="9"/>
        <v>2.6040992871822037E-2</v>
      </c>
      <c r="V46" s="233">
        <f t="shared" si="9"/>
        <v>2.7685841418490242E-2</v>
      </c>
      <c r="W46" s="233">
        <f t="shared" si="9"/>
        <v>2.7218004541904987E-2</v>
      </c>
      <c r="X46" s="233">
        <f t="shared" si="9"/>
        <v>2.8859679419550151E-2</v>
      </c>
      <c r="Y46" s="233">
        <f t="shared" si="9"/>
        <v>2.9955047569666011E-2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0.28547259464282609</v>
      </c>
      <c r="C47" s="234">
        <f t="shared" si="10"/>
        <v>0.26647739321515607</v>
      </c>
      <c r="D47" s="234">
        <f t="shared" si="10"/>
        <v>0.29366800208222293</v>
      </c>
      <c r="E47" s="234">
        <f t="shared" si="10"/>
        <v>0.28669222488127</v>
      </c>
      <c r="F47" s="234">
        <f t="shared" si="10"/>
        <v>0.28539296081466653</v>
      </c>
      <c r="G47" s="234">
        <f t="shared" si="10"/>
        <v>0.28613700640839163</v>
      </c>
      <c r="H47" s="234">
        <f t="shared" si="10"/>
        <v>0.27285018410437589</v>
      </c>
      <c r="I47" s="234">
        <f t="shared" si="10"/>
        <v>0.28295744507996989</v>
      </c>
      <c r="J47" s="234">
        <f t="shared" si="10"/>
        <v>0.27753156362453291</v>
      </c>
      <c r="K47" s="234">
        <f t="shared" si="10"/>
        <v>0.29550854563783274</v>
      </c>
      <c r="L47" s="234">
        <f t="shared" si="10"/>
        <v>0.29895402167298946</v>
      </c>
      <c r="M47" s="234">
        <f t="shared" si="10"/>
        <v>0.28621037533330873</v>
      </c>
      <c r="N47" s="234">
        <f t="shared" si="10"/>
        <v>0.30797531153810553</v>
      </c>
      <c r="O47" s="234">
        <f t="shared" si="10"/>
        <v>0.30797936048920183</v>
      </c>
      <c r="P47" s="234">
        <f t="shared" si="10"/>
        <v>0.30159344094235774</v>
      </c>
      <c r="Q47" s="234">
        <f t="shared" si="10"/>
        <v>0.28653702683195725</v>
      </c>
      <c r="R47" s="234">
        <f t="shared" si="10"/>
        <v>0.29540130525619346</v>
      </c>
      <c r="S47" s="234">
        <f t="shared" si="10"/>
        <v>0.28849196673146077</v>
      </c>
      <c r="T47" s="234">
        <f t="shared" si="10"/>
        <v>0.28970887318802874</v>
      </c>
      <c r="U47" s="234">
        <f t="shared" si="10"/>
        <v>0.29827338522523755</v>
      </c>
      <c r="V47" s="234">
        <f t="shared" si="10"/>
        <v>0.30445957263248602</v>
      </c>
      <c r="W47" s="234">
        <f t="shared" si="10"/>
        <v>0.2937361873315843</v>
      </c>
      <c r="X47" s="234">
        <f t="shared" si="10"/>
        <v>0.29035982953499562</v>
      </c>
      <c r="Y47" s="234">
        <f t="shared" si="10"/>
        <v>0.30582870453704752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0.60749088638721527</v>
      </c>
      <c r="C48" s="235">
        <f t="shared" si="11"/>
        <v>0.63524150769743404</v>
      </c>
      <c r="D48" s="235">
        <f t="shared" si="11"/>
        <v>0.6071726235311391</v>
      </c>
      <c r="E48" s="235">
        <f t="shared" si="11"/>
        <v>0.61318514349364228</v>
      </c>
      <c r="F48" s="235">
        <f t="shared" si="11"/>
        <v>0.61443239150333895</v>
      </c>
      <c r="G48" s="235">
        <f t="shared" si="11"/>
        <v>0.61313598260009361</v>
      </c>
      <c r="H48" s="235">
        <f t="shared" si="11"/>
        <v>0.62113454866549178</v>
      </c>
      <c r="I48" s="235">
        <f t="shared" si="11"/>
        <v>0.61743267443387473</v>
      </c>
      <c r="J48" s="235">
        <f t="shared" si="11"/>
        <v>0.62333274355427326</v>
      </c>
      <c r="K48" s="235">
        <f t="shared" si="11"/>
        <v>0.60551907646675973</v>
      </c>
      <c r="L48" s="235">
        <f t="shared" si="11"/>
        <v>0.60595777138396523</v>
      </c>
      <c r="M48" s="235">
        <f t="shared" si="11"/>
        <v>0.61825418150620393</v>
      </c>
      <c r="N48" s="235">
        <f t="shared" si="11"/>
        <v>0.59457495538585814</v>
      </c>
      <c r="O48" s="235">
        <f t="shared" si="11"/>
        <v>0.59007345536703193</v>
      </c>
      <c r="P48" s="235">
        <f t="shared" si="11"/>
        <v>0.59092465559021889</v>
      </c>
      <c r="Q48" s="235">
        <f t="shared" si="11"/>
        <v>0.60326342617220741</v>
      </c>
      <c r="R48" s="235">
        <f t="shared" si="11"/>
        <v>0.59608431055736411</v>
      </c>
      <c r="S48" s="235">
        <f t="shared" si="11"/>
        <v>0.60414583678774569</v>
      </c>
      <c r="T48" s="235">
        <f t="shared" si="11"/>
        <v>0.60333481109035059</v>
      </c>
      <c r="U48" s="235">
        <f t="shared" si="11"/>
        <v>0.5933301793506307</v>
      </c>
      <c r="V48" s="235">
        <f t="shared" si="11"/>
        <v>0.58412876066185204</v>
      </c>
      <c r="W48" s="235">
        <f t="shared" si="11"/>
        <v>0.59269400164438391</v>
      </c>
      <c r="X48" s="235">
        <f t="shared" si="11"/>
        <v>0.58598986057829527</v>
      </c>
      <c r="Y48" s="235">
        <f t="shared" si="11"/>
        <v>0.57311182664944271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useful energy demand"</f>
        <v>ES: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12280.59750769444</v>
      </c>
      <c r="C5" s="223">
        <f t="shared" si="0"/>
        <v>12951.853018072045</v>
      </c>
      <c r="D5" s="223">
        <f t="shared" si="0"/>
        <v>13135.164202798816</v>
      </c>
      <c r="E5" s="223">
        <f t="shared" si="0"/>
        <v>14214.407926305299</v>
      </c>
      <c r="F5" s="223">
        <f t="shared" si="0"/>
        <v>14509.581961520582</v>
      </c>
      <c r="G5" s="223">
        <f t="shared" si="0"/>
        <v>14975.409881491851</v>
      </c>
      <c r="H5" s="223">
        <f t="shared" si="0"/>
        <v>12484.864316941863</v>
      </c>
      <c r="I5" s="223">
        <f t="shared" si="0"/>
        <v>13345.196219137217</v>
      </c>
      <c r="J5" s="223">
        <f t="shared" si="0"/>
        <v>12614.969479163603</v>
      </c>
      <c r="K5" s="223">
        <f t="shared" si="0"/>
        <v>10321.565973053308</v>
      </c>
      <c r="L5" s="223">
        <f t="shared" si="0"/>
        <v>10218.026460502682</v>
      </c>
      <c r="M5" s="223">
        <f t="shared" si="0"/>
        <v>10365.112065498368</v>
      </c>
      <c r="N5" s="223">
        <f t="shared" si="0"/>
        <v>10102.855797197339</v>
      </c>
      <c r="O5" s="223">
        <f t="shared" si="0"/>
        <v>9889.4229697441679</v>
      </c>
      <c r="P5" s="223">
        <f t="shared" si="0"/>
        <v>9792.9623562094384</v>
      </c>
      <c r="Q5" s="223">
        <f t="shared" si="0"/>
        <v>10040.887861908939</v>
      </c>
      <c r="R5" s="223">
        <f t="shared" si="0"/>
        <v>10663.331406560894</v>
      </c>
      <c r="S5" s="223">
        <f t="shared" si="0"/>
        <v>11064.606742312655</v>
      </c>
      <c r="T5" s="223">
        <f t="shared" si="0"/>
        <v>11129.929331739037</v>
      </c>
      <c r="U5" s="223">
        <f t="shared" si="0"/>
        <v>11256.241870190768</v>
      </c>
      <c r="V5" s="223">
        <f t="shared" si="0"/>
        <v>10402.314000052924</v>
      </c>
      <c r="W5" s="223">
        <f t="shared" si="0"/>
        <v>11132.613372308526</v>
      </c>
      <c r="X5" s="223">
        <f t="shared" si="0"/>
        <v>10111.225250604914</v>
      </c>
      <c r="Y5" s="223">
        <f t="shared" si="0"/>
        <v>9996.0474775805633</v>
      </c>
    </row>
    <row r="6" spans="1:25" ht="12" customHeight="1" x14ac:dyDescent="0.25">
      <c r="A6" s="173" t="s">
        <v>91</v>
      </c>
      <c r="B6" s="224">
        <v>113.41521354473132</v>
      </c>
      <c r="C6" s="224">
        <v>117.4301133041845</v>
      </c>
      <c r="D6" s="224">
        <v>117.99911433084367</v>
      </c>
      <c r="E6" s="224">
        <v>126.47587409048487</v>
      </c>
      <c r="F6" s="224">
        <v>130.21578977934476</v>
      </c>
      <c r="G6" s="224">
        <v>135.67031786569163</v>
      </c>
      <c r="H6" s="224">
        <v>115.85132738542187</v>
      </c>
      <c r="I6" s="224">
        <v>121.12355814080959</v>
      </c>
      <c r="J6" s="224">
        <v>117.53884814086004</v>
      </c>
      <c r="K6" s="224">
        <v>99.045933606214419</v>
      </c>
      <c r="L6" s="224">
        <v>94.940590567668579</v>
      </c>
      <c r="M6" s="224">
        <v>94.002409406679249</v>
      </c>
      <c r="N6" s="224">
        <v>90.785253001439713</v>
      </c>
      <c r="O6" s="224">
        <v>93.282099595176035</v>
      </c>
      <c r="P6" s="224">
        <v>92.091849882219918</v>
      </c>
      <c r="Q6" s="224">
        <v>96.346778395084812</v>
      </c>
      <c r="R6" s="224">
        <v>101.09898243134056</v>
      </c>
      <c r="S6" s="224">
        <v>105.19692474707591</v>
      </c>
      <c r="T6" s="224">
        <v>105.7484807498377</v>
      </c>
      <c r="U6" s="224">
        <v>109.16499519083307</v>
      </c>
      <c r="V6" s="224">
        <v>96.970883333913662</v>
      </c>
      <c r="W6" s="224">
        <v>108.46931582383436</v>
      </c>
      <c r="X6" s="224">
        <v>107.66845255332791</v>
      </c>
      <c r="Y6" s="224">
        <v>100.98772088173698</v>
      </c>
    </row>
    <row r="7" spans="1:25" ht="12" customHeight="1" x14ac:dyDescent="0.25">
      <c r="A7" s="173" t="s">
        <v>92</v>
      </c>
      <c r="B7" s="224">
        <v>46.723561800345884</v>
      </c>
      <c r="C7" s="224">
        <v>46.783781749770391</v>
      </c>
      <c r="D7" s="224">
        <v>46.365346570873385</v>
      </c>
      <c r="E7" s="224">
        <v>49.967060843154741</v>
      </c>
      <c r="F7" s="224">
        <v>52.004194322900908</v>
      </c>
      <c r="G7" s="224">
        <v>53.862235569919456</v>
      </c>
      <c r="H7" s="224">
        <v>47.724868569070601</v>
      </c>
      <c r="I7" s="224">
        <v>47.137212432734906</v>
      </c>
      <c r="J7" s="224">
        <v>44.381058547627092</v>
      </c>
      <c r="K7" s="224">
        <v>36.439174657041377</v>
      </c>
      <c r="L7" s="224">
        <v>34.851935817226142</v>
      </c>
      <c r="M7" s="224">
        <v>35.055141003800976</v>
      </c>
      <c r="N7" s="224">
        <v>34.343743485556239</v>
      </c>
      <c r="O7" s="224">
        <v>36.068114855137829</v>
      </c>
      <c r="P7" s="224">
        <v>36.656154701906452</v>
      </c>
      <c r="Q7" s="224">
        <v>38.586937115203952</v>
      </c>
      <c r="R7" s="224">
        <v>40.360896879054565</v>
      </c>
      <c r="S7" s="224">
        <v>41.146570046773569</v>
      </c>
      <c r="T7" s="224">
        <v>40.716828322808666</v>
      </c>
      <c r="U7" s="224">
        <v>41.737566380217658</v>
      </c>
      <c r="V7" s="224">
        <v>39.588620798057555</v>
      </c>
      <c r="W7" s="224">
        <v>43.438394280500866</v>
      </c>
      <c r="X7" s="224">
        <v>43.669733155081445</v>
      </c>
      <c r="Y7" s="224">
        <v>41.174928925584503</v>
      </c>
    </row>
    <row r="8" spans="1:25" ht="12" customHeight="1" x14ac:dyDescent="0.25">
      <c r="A8" s="173" t="s">
        <v>93</v>
      </c>
      <c r="B8" s="224">
        <v>473.2661676596623</v>
      </c>
      <c r="C8" s="224">
        <v>484.06097648082715</v>
      </c>
      <c r="D8" s="224">
        <v>495.96760051336986</v>
      </c>
      <c r="E8" s="224">
        <v>534.61716746281763</v>
      </c>
      <c r="F8" s="224">
        <v>554.65785716771518</v>
      </c>
      <c r="G8" s="224">
        <v>565.99874161783123</v>
      </c>
      <c r="H8" s="224">
        <v>495.93065778794664</v>
      </c>
      <c r="I8" s="224">
        <v>507.60344001092903</v>
      </c>
      <c r="J8" s="224">
        <v>478.06661759670277</v>
      </c>
      <c r="K8" s="224">
        <v>389.86465452010509</v>
      </c>
      <c r="L8" s="224">
        <v>373.42994855457647</v>
      </c>
      <c r="M8" s="224">
        <v>371.16979237547304</v>
      </c>
      <c r="N8" s="224">
        <v>371.74819696920162</v>
      </c>
      <c r="O8" s="224">
        <v>376.33168456040607</v>
      </c>
      <c r="P8" s="224">
        <v>383.27280829979497</v>
      </c>
      <c r="Q8" s="224">
        <v>403.4448402521956</v>
      </c>
      <c r="R8" s="224">
        <v>417.57764790880952</v>
      </c>
      <c r="S8" s="224">
        <v>427.25839787595129</v>
      </c>
      <c r="T8" s="224">
        <v>426.02899539070131</v>
      </c>
      <c r="U8" s="224">
        <v>425.51704991361896</v>
      </c>
      <c r="V8" s="224">
        <v>394.25814207657453</v>
      </c>
      <c r="W8" s="224">
        <v>435.46854789890432</v>
      </c>
      <c r="X8" s="224">
        <v>423.24998706620084</v>
      </c>
      <c r="Y8" s="224">
        <v>405.56150536695515</v>
      </c>
    </row>
    <row r="9" spans="1:25" ht="12" customHeight="1" x14ac:dyDescent="0.25">
      <c r="A9" s="173" t="s">
        <v>94</v>
      </c>
      <c r="B9" s="224">
        <v>287.4637467564242</v>
      </c>
      <c r="C9" s="224">
        <v>285.60213023661902</v>
      </c>
      <c r="D9" s="224">
        <v>289.93407369491382</v>
      </c>
      <c r="E9" s="224">
        <v>318.90135668106899</v>
      </c>
      <c r="F9" s="224">
        <v>327.7329107856504</v>
      </c>
      <c r="G9" s="224">
        <v>340.52921863175385</v>
      </c>
      <c r="H9" s="224">
        <v>305.06915728754387</v>
      </c>
      <c r="I9" s="224">
        <v>298.26888108193219</v>
      </c>
      <c r="J9" s="224">
        <v>275.91386392558076</v>
      </c>
      <c r="K9" s="224">
        <v>225.46775373646963</v>
      </c>
      <c r="L9" s="224">
        <v>214.12272424374689</v>
      </c>
      <c r="M9" s="224">
        <v>215.45120347620229</v>
      </c>
      <c r="N9" s="224">
        <v>216.68827155008822</v>
      </c>
      <c r="O9" s="224">
        <v>226.74415373484175</v>
      </c>
      <c r="P9" s="224">
        <v>229.34783157032857</v>
      </c>
      <c r="Q9" s="224">
        <v>238.40623930532482</v>
      </c>
      <c r="R9" s="224">
        <v>248.59666487368344</v>
      </c>
      <c r="S9" s="224">
        <v>255.29809442597801</v>
      </c>
      <c r="T9" s="224">
        <v>249.99329978432911</v>
      </c>
      <c r="U9" s="224">
        <v>258.22587349178127</v>
      </c>
      <c r="V9" s="224">
        <v>248.26564726380275</v>
      </c>
      <c r="W9" s="224">
        <v>274.01384766530083</v>
      </c>
      <c r="X9" s="224">
        <v>276.93338439677393</v>
      </c>
      <c r="Y9" s="224">
        <v>261.72334366250584</v>
      </c>
    </row>
    <row r="10" spans="1:25" ht="12" customHeight="1" x14ac:dyDescent="0.25">
      <c r="A10" s="36" t="s">
        <v>95</v>
      </c>
      <c r="B10" s="225">
        <f t="shared" ref="B10:Y10" si="1">SUM(B11:B15)</f>
        <v>375.43450632697818</v>
      </c>
      <c r="C10" s="225">
        <f t="shared" si="1"/>
        <v>331.84656397644028</v>
      </c>
      <c r="D10" s="225">
        <f t="shared" si="1"/>
        <v>351.98826564411434</v>
      </c>
      <c r="E10" s="225">
        <f t="shared" si="1"/>
        <v>379.23650777976314</v>
      </c>
      <c r="F10" s="225">
        <f t="shared" si="1"/>
        <v>381.56096186301772</v>
      </c>
      <c r="G10" s="225">
        <f t="shared" si="1"/>
        <v>409.53407132403788</v>
      </c>
      <c r="H10" s="225">
        <f t="shared" si="1"/>
        <v>326.15243657681219</v>
      </c>
      <c r="I10" s="225">
        <f t="shared" si="1"/>
        <v>353.90164920673044</v>
      </c>
      <c r="J10" s="225">
        <f t="shared" si="1"/>
        <v>332.40865926907031</v>
      </c>
      <c r="K10" s="225">
        <f t="shared" si="1"/>
        <v>289.92902159097059</v>
      </c>
      <c r="L10" s="225">
        <f t="shared" si="1"/>
        <v>286.88026262962654</v>
      </c>
      <c r="M10" s="225">
        <f t="shared" si="1"/>
        <v>280.88778768557881</v>
      </c>
      <c r="N10" s="225">
        <f t="shared" si="1"/>
        <v>281.93853051676314</v>
      </c>
      <c r="O10" s="225">
        <f t="shared" si="1"/>
        <v>279.41542290507471</v>
      </c>
      <c r="P10" s="225">
        <f t="shared" si="1"/>
        <v>346.42532422703579</v>
      </c>
      <c r="Q10" s="225">
        <f t="shared" si="1"/>
        <v>352.1942149992081</v>
      </c>
      <c r="R10" s="225">
        <f t="shared" si="1"/>
        <v>378.8685153905634</v>
      </c>
      <c r="S10" s="225">
        <f t="shared" si="1"/>
        <v>395.19990524378147</v>
      </c>
      <c r="T10" s="225">
        <f t="shared" si="1"/>
        <v>416.82634263979213</v>
      </c>
      <c r="U10" s="225">
        <f t="shared" si="1"/>
        <v>439.77463893731402</v>
      </c>
      <c r="V10" s="225">
        <f t="shared" si="1"/>
        <v>434.69424109778299</v>
      </c>
      <c r="W10" s="225">
        <f t="shared" si="1"/>
        <v>462.68756408245338</v>
      </c>
      <c r="X10" s="225">
        <f t="shared" si="1"/>
        <v>457.5381947673506</v>
      </c>
      <c r="Y10" s="225">
        <f t="shared" si="1"/>
        <v>469.84339290238978</v>
      </c>
    </row>
    <row r="11" spans="1:25" ht="12" customHeight="1" x14ac:dyDescent="0.25">
      <c r="A11" s="37" t="s">
        <v>82</v>
      </c>
      <c r="B11" s="226">
        <v>25.671308997099597</v>
      </c>
      <c r="C11" s="226">
        <v>27.124165699764461</v>
      </c>
      <c r="D11" s="226">
        <v>26.92570202596367</v>
      </c>
      <c r="E11" s="226">
        <v>30.169154411218262</v>
      </c>
      <c r="F11" s="226">
        <v>31.931854774839305</v>
      </c>
      <c r="G11" s="226">
        <v>36.506771770992231</v>
      </c>
      <c r="H11" s="226">
        <v>16.377792803553454</v>
      </c>
      <c r="I11" s="226">
        <v>22.080164004827118</v>
      </c>
      <c r="J11" s="226">
        <v>20.019078156428662</v>
      </c>
      <c r="K11" s="226">
        <v>20.112192713017368</v>
      </c>
      <c r="L11" s="226">
        <v>21.84875597882143</v>
      </c>
      <c r="M11" s="226">
        <v>16.806628131656531</v>
      </c>
      <c r="N11" s="226">
        <v>15.871354680371532</v>
      </c>
      <c r="O11" s="226">
        <v>11.179157659871169</v>
      </c>
      <c r="P11" s="226">
        <v>8.6305860018386067</v>
      </c>
      <c r="Q11" s="226">
        <v>10.188644823487945</v>
      </c>
      <c r="R11" s="226">
        <v>10.671626515234403</v>
      </c>
      <c r="S11" s="226">
        <v>10.248863797069957</v>
      </c>
      <c r="T11" s="226">
        <v>10.584843612648607</v>
      </c>
      <c r="U11" s="226">
        <v>9.5679258747143354</v>
      </c>
      <c r="V11" s="226">
        <v>8.920589536141982</v>
      </c>
      <c r="W11" s="226">
        <v>7.9684105564482852</v>
      </c>
      <c r="X11" s="226">
        <v>5.7779597612969491</v>
      </c>
      <c r="Y11" s="226">
        <v>5.8481523835033418</v>
      </c>
    </row>
    <row r="12" spans="1:25" ht="12" customHeight="1" x14ac:dyDescent="0.25">
      <c r="A12" s="37" t="s">
        <v>73</v>
      </c>
      <c r="B12" s="226">
        <v>252.65251291449113</v>
      </c>
      <c r="C12" s="226">
        <v>197.38091708951598</v>
      </c>
      <c r="D12" s="226">
        <v>219.78939591041907</v>
      </c>
      <c r="E12" s="226">
        <v>242.69850586292674</v>
      </c>
      <c r="F12" s="226">
        <v>237.90463415665175</v>
      </c>
      <c r="G12" s="226">
        <v>255.21946994386161</v>
      </c>
      <c r="H12" s="226">
        <v>175.43380348952934</v>
      </c>
      <c r="I12" s="226">
        <v>200.30672215380349</v>
      </c>
      <c r="J12" s="226">
        <v>182.61862440881774</v>
      </c>
      <c r="K12" s="226">
        <v>167.3844657760668</v>
      </c>
      <c r="L12" s="226">
        <v>172.92416117107618</v>
      </c>
      <c r="M12" s="226">
        <v>174.49774361446464</v>
      </c>
      <c r="N12" s="226">
        <v>188.60093669456154</v>
      </c>
      <c r="O12" s="226">
        <v>187.43248651530212</v>
      </c>
      <c r="P12" s="226">
        <v>157.31883412987608</v>
      </c>
      <c r="Q12" s="226">
        <v>134.74650606980265</v>
      </c>
      <c r="R12" s="226">
        <v>148.66317287174076</v>
      </c>
      <c r="S12" s="226">
        <v>140.8674924123674</v>
      </c>
      <c r="T12" s="226">
        <v>150.28979837791104</v>
      </c>
      <c r="U12" s="226">
        <v>148.38245752302481</v>
      </c>
      <c r="V12" s="226">
        <v>138.9100818957759</v>
      </c>
      <c r="W12" s="226">
        <v>134.65493830474415</v>
      </c>
      <c r="X12" s="226">
        <v>95.905889123041263</v>
      </c>
      <c r="Y12" s="226">
        <v>100.38719935606298</v>
      </c>
    </row>
    <row r="13" spans="1:25" ht="12" customHeight="1" x14ac:dyDescent="0.25">
      <c r="A13" s="37" t="s">
        <v>96</v>
      </c>
      <c r="B13" s="226">
        <v>5.5886991442344838E-2</v>
      </c>
      <c r="C13" s="226">
        <v>0.1195109277886689</v>
      </c>
      <c r="D13" s="226">
        <v>0.15747285302590155</v>
      </c>
      <c r="E13" s="226">
        <v>0.25621246758646693</v>
      </c>
      <c r="F13" s="226">
        <v>0.37883788198582191</v>
      </c>
      <c r="G13" s="226">
        <v>0.62086909712609561</v>
      </c>
      <c r="H13" s="226">
        <v>0.71762779820198619</v>
      </c>
      <c r="I13" s="226">
        <v>0.78863594809325033</v>
      </c>
      <c r="J13" s="226">
        <v>0.97129811222443674</v>
      </c>
      <c r="K13" s="226">
        <v>1.1389183300912415</v>
      </c>
      <c r="L13" s="226">
        <v>1.3375360394980218</v>
      </c>
      <c r="M13" s="226">
        <v>1.4777762056402353</v>
      </c>
      <c r="N13" s="226">
        <v>1.7660987028092412</v>
      </c>
      <c r="O13" s="226">
        <v>1.888919667475436</v>
      </c>
      <c r="P13" s="226">
        <v>1.9483573264329714</v>
      </c>
      <c r="Q13" s="226">
        <v>2.0971403072475905</v>
      </c>
      <c r="R13" s="226">
        <v>2.0893184619911893</v>
      </c>
      <c r="S13" s="226">
        <v>2.3121315898133479</v>
      </c>
      <c r="T13" s="226">
        <v>2.1377558554601386</v>
      </c>
      <c r="U13" s="226">
        <v>2.1857293677350849</v>
      </c>
      <c r="V13" s="226">
        <v>2.1962968855670191</v>
      </c>
      <c r="W13" s="226">
        <v>2.2084761965085957</v>
      </c>
      <c r="X13" s="226">
        <v>2.2194437477123836</v>
      </c>
      <c r="Y13" s="226">
        <v>2.2649924273157507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108.63316968168766</v>
      </c>
      <c r="Q14" s="226">
        <v>123.87360594043474</v>
      </c>
      <c r="R14" s="226">
        <v>139.69809758160474</v>
      </c>
      <c r="S14" s="226">
        <v>159.16319639213151</v>
      </c>
      <c r="T14" s="226">
        <v>179.25085834511265</v>
      </c>
      <c r="U14" s="226">
        <v>200.38894308536811</v>
      </c>
      <c r="V14" s="226">
        <v>218.86886297720204</v>
      </c>
      <c r="W14" s="226">
        <v>240.29329980025381</v>
      </c>
      <c r="X14" s="226">
        <v>269.59129209003152</v>
      </c>
      <c r="Y14" s="226">
        <v>292.66229217428838</v>
      </c>
    </row>
    <row r="15" spans="1:25" ht="12" customHeight="1" x14ac:dyDescent="0.25">
      <c r="A15" s="38" t="s">
        <v>40</v>
      </c>
      <c r="B15" s="227">
        <v>97.054797423945189</v>
      </c>
      <c r="C15" s="227">
        <v>107.22197025937115</v>
      </c>
      <c r="D15" s="227">
        <v>105.11569485470569</v>
      </c>
      <c r="E15" s="227">
        <v>106.11263503803168</v>
      </c>
      <c r="F15" s="227">
        <v>111.34563504954085</v>
      </c>
      <c r="G15" s="227">
        <v>117.18696051205798</v>
      </c>
      <c r="H15" s="227">
        <v>133.62321248552738</v>
      </c>
      <c r="I15" s="227">
        <v>130.72612710000655</v>
      </c>
      <c r="J15" s="227">
        <v>128.7996585915995</v>
      </c>
      <c r="K15" s="227">
        <v>101.29344477179518</v>
      </c>
      <c r="L15" s="227">
        <v>90.769809440230929</v>
      </c>
      <c r="M15" s="227">
        <v>88.105639733817384</v>
      </c>
      <c r="N15" s="227">
        <v>75.700140439020842</v>
      </c>
      <c r="O15" s="227">
        <v>78.91485906242599</v>
      </c>
      <c r="P15" s="227">
        <v>69.894377087200439</v>
      </c>
      <c r="Q15" s="227">
        <v>81.288317858235189</v>
      </c>
      <c r="R15" s="227">
        <v>77.746299959992285</v>
      </c>
      <c r="S15" s="227">
        <v>82.608221052399273</v>
      </c>
      <c r="T15" s="227">
        <v>74.563086448659703</v>
      </c>
      <c r="U15" s="227">
        <v>79.249583086471659</v>
      </c>
      <c r="V15" s="227">
        <v>65.798409803096064</v>
      </c>
      <c r="W15" s="227">
        <v>77.562439224498547</v>
      </c>
      <c r="X15" s="227">
        <v>84.043610045268494</v>
      </c>
      <c r="Y15" s="227">
        <v>68.680756561219326</v>
      </c>
    </row>
    <row r="16" spans="1:25" ht="12" customHeight="1" x14ac:dyDescent="0.25">
      <c r="A16" s="39" t="s">
        <v>97</v>
      </c>
      <c r="B16" s="228">
        <f t="shared" ref="B16:Y16" si="2">SUM(B17:B26)</f>
        <v>3790.2155214290656</v>
      </c>
      <c r="C16" s="228">
        <f t="shared" si="2"/>
        <v>3660.5356085119524</v>
      </c>
      <c r="D16" s="228">
        <f t="shared" si="2"/>
        <v>4104.5376837074764</v>
      </c>
      <c r="E16" s="228">
        <f t="shared" si="2"/>
        <v>4399.0841374135516</v>
      </c>
      <c r="F16" s="228">
        <f t="shared" si="2"/>
        <v>4418.0862367359587</v>
      </c>
      <c r="G16" s="228">
        <f t="shared" si="2"/>
        <v>4596.9421616079844</v>
      </c>
      <c r="H16" s="228">
        <f t="shared" si="2"/>
        <v>3670.665243649049</v>
      </c>
      <c r="I16" s="228">
        <f t="shared" si="2"/>
        <v>4043.1796205405913</v>
      </c>
      <c r="J16" s="228">
        <f t="shared" si="2"/>
        <v>3745.557779562555</v>
      </c>
      <c r="K16" s="228">
        <f t="shared" si="2"/>
        <v>3273.4054682025567</v>
      </c>
      <c r="L16" s="228">
        <f t="shared" si="2"/>
        <v>3236.3559686069534</v>
      </c>
      <c r="M16" s="228">
        <f t="shared" si="2"/>
        <v>3228.9335336957802</v>
      </c>
      <c r="N16" s="228">
        <f t="shared" si="2"/>
        <v>3453.3898758442747</v>
      </c>
      <c r="O16" s="228">
        <f t="shared" si="2"/>
        <v>3410.2362662401379</v>
      </c>
      <c r="P16" s="228">
        <f t="shared" si="2"/>
        <v>3290.9295526283718</v>
      </c>
      <c r="Q16" s="228">
        <f t="shared" si="2"/>
        <v>3201.9344414198076</v>
      </c>
      <c r="R16" s="228">
        <f t="shared" si="2"/>
        <v>3464.0311442334223</v>
      </c>
      <c r="S16" s="228">
        <f t="shared" si="2"/>
        <v>3510.2109991132784</v>
      </c>
      <c r="T16" s="228">
        <f t="shared" si="2"/>
        <v>3548.1213995794005</v>
      </c>
      <c r="U16" s="228">
        <f t="shared" si="2"/>
        <v>3733.5379079109407</v>
      </c>
      <c r="V16" s="228">
        <f t="shared" si="2"/>
        <v>3503.3132697140359</v>
      </c>
      <c r="W16" s="228">
        <f t="shared" si="2"/>
        <v>3624.1213991444483</v>
      </c>
      <c r="X16" s="228">
        <f t="shared" si="2"/>
        <v>3227.9955226910797</v>
      </c>
      <c r="Y16" s="228">
        <f t="shared" si="2"/>
        <v>3340.0498729630212</v>
      </c>
    </row>
    <row r="17" spans="1:25" ht="12" customHeight="1" x14ac:dyDescent="0.25">
      <c r="A17" s="46" t="s">
        <v>28</v>
      </c>
      <c r="B17" s="229">
        <v>42.783264991347835</v>
      </c>
      <c r="C17" s="229">
        <v>103.21274047332263</v>
      </c>
      <c r="D17" s="229">
        <v>107.3730733400873</v>
      </c>
      <c r="E17" s="229">
        <v>132.09073554116645</v>
      </c>
      <c r="F17" s="229">
        <v>97.616088865849946</v>
      </c>
      <c r="G17" s="229">
        <v>85.263160025858397</v>
      </c>
      <c r="H17" s="229">
        <v>72.487138239844768</v>
      </c>
      <c r="I17" s="229">
        <v>80.767932399208902</v>
      </c>
      <c r="J17" s="229">
        <v>80.638978271610753</v>
      </c>
      <c r="K17" s="229">
        <v>59.433562490462521</v>
      </c>
      <c r="L17" s="229">
        <v>65.66590144348261</v>
      </c>
      <c r="M17" s="229">
        <v>86.195504294260914</v>
      </c>
      <c r="N17" s="229">
        <v>76.010175543081033</v>
      </c>
      <c r="O17" s="229">
        <v>77.346712710587823</v>
      </c>
      <c r="P17" s="229">
        <v>75.883844828107712</v>
      </c>
      <c r="Q17" s="229">
        <v>79.444938917617137</v>
      </c>
      <c r="R17" s="229">
        <v>58.743301994415766</v>
      </c>
      <c r="S17" s="229">
        <v>54.125045853088736</v>
      </c>
      <c r="T17" s="229">
        <v>61.899753545149707</v>
      </c>
      <c r="U17" s="229">
        <v>53.50902854956707</v>
      </c>
      <c r="V17" s="229">
        <v>49.969433808164069</v>
      </c>
      <c r="W17" s="229">
        <v>54.501247537750942</v>
      </c>
      <c r="X17" s="229">
        <v>60.113199421901335</v>
      </c>
      <c r="Y17" s="229">
        <v>52.628923505566924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137.54315194330309</v>
      </c>
      <c r="C19" s="229">
        <v>136.73702759908403</v>
      </c>
      <c r="D19" s="229">
        <v>137.42439290587745</v>
      </c>
      <c r="E19" s="229">
        <v>135.61068073096703</v>
      </c>
      <c r="F19" s="229">
        <v>140.25973953625592</v>
      </c>
      <c r="G19" s="229">
        <v>141.27836129696865</v>
      </c>
      <c r="H19" s="229">
        <v>130.10729166322662</v>
      </c>
      <c r="I19" s="229">
        <v>128.40450200816989</v>
      </c>
      <c r="J19" s="229">
        <v>126.73918960208653</v>
      </c>
      <c r="K19" s="229">
        <v>117.12867210247364</v>
      </c>
      <c r="L19" s="229">
        <v>113.47624244674785</v>
      </c>
      <c r="M19" s="229">
        <v>106.04803822747162</v>
      </c>
      <c r="N19" s="229">
        <v>100.95437299888374</v>
      </c>
      <c r="O19" s="229">
        <v>29.046483214940817</v>
      </c>
      <c r="P19" s="229">
        <v>39.28194377299701</v>
      </c>
      <c r="Q19" s="229">
        <v>36.699544037916247</v>
      </c>
      <c r="R19" s="229">
        <v>45.173953648542295</v>
      </c>
      <c r="S19" s="229">
        <v>38.180079209516265</v>
      </c>
      <c r="T19" s="229">
        <v>32.326541863694416</v>
      </c>
      <c r="U19" s="229">
        <v>34.475778405839158</v>
      </c>
      <c r="V19" s="229">
        <v>30.052797027675723</v>
      </c>
      <c r="W19" s="229">
        <v>20.871245035386544</v>
      </c>
      <c r="X19" s="229">
        <v>21.069587827358607</v>
      </c>
      <c r="Y19" s="229">
        <v>21.136720761881712</v>
      </c>
    </row>
    <row r="20" spans="1:25" ht="12" customHeight="1" x14ac:dyDescent="0.25">
      <c r="A20" s="46" t="s">
        <v>82</v>
      </c>
      <c r="B20" s="229">
        <v>256.25852745094164</v>
      </c>
      <c r="C20" s="229">
        <v>273.35575220557831</v>
      </c>
      <c r="D20" s="229">
        <v>267.96474907657148</v>
      </c>
      <c r="E20" s="229">
        <v>299.31685838504359</v>
      </c>
      <c r="F20" s="229">
        <v>348.4621744856214</v>
      </c>
      <c r="G20" s="229">
        <v>403.6399515860258</v>
      </c>
      <c r="H20" s="229">
        <v>184.20782576397954</v>
      </c>
      <c r="I20" s="229">
        <v>273.59122321259485</v>
      </c>
      <c r="J20" s="229">
        <v>254.23401254279784</v>
      </c>
      <c r="K20" s="229">
        <v>238.72726867517272</v>
      </c>
      <c r="L20" s="229">
        <v>256.37780448111704</v>
      </c>
      <c r="M20" s="229">
        <v>196.69894741985993</v>
      </c>
      <c r="N20" s="229">
        <v>196.48624141996007</v>
      </c>
      <c r="O20" s="229">
        <v>159.79556569122286</v>
      </c>
      <c r="P20" s="229">
        <v>157.30004876057671</v>
      </c>
      <c r="Q20" s="229">
        <v>193.20122289484479</v>
      </c>
      <c r="R20" s="229">
        <v>181.34449006511221</v>
      </c>
      <c r="S20" s="229">
        <v>184.97758528295699</v>
      </c>
      <c r="T20" s="229">
        <v>182.53083085163416</v>
      </c>
      <c r="U20" s="229">
        <v>175.97535935900382</v>
      </c>
      <c r="V20" s="229">
        <v>165.55277268151727</v>
      </c>
      <c r="W20" s="229">
        <v>165.48769346807768</v>
      </c>
      <c r="X20" s="229">
        <v>146.13722592201532</v>
      </c>
      <c r="Y20" s="229">
        <v>134.61720510733647</v>
      </c>
    </row>
    <row r="21" spans="1:25" ht="12" customHeight="1" x14ac:dyDescent="0.25">
      <c r="A21" s="46" t="s">
        <v>32</v>
      </c>
      <c r="B21" s="229">
        <v>446.15754696441275</v>
      </c>
      <c r="C21" s="229">
        <v>420.54666026565758</v>
      </c>
      <c r="D21" s="229">
        <v>445.16022548590627</v>
      </c>
      <c r="E21" s="229">
        <v>435.10816581789402</v>
      </c>
      <c r="F21" s="229">
        <v>276.12197907941646</v>
      </c>
      <c r="G21" s="229">
        <v>184.85829538623719</v>
      </c>
      <c r="H21" s="229">
        <v>365.08262865465201</v>
      </c>
      <c r="I21" s="229">
        <v>331.78780401395164</v>
      </c>
      <c r="J21" s="229">
        <v>344.46956362738729</v>
      </c>
      <c r="K21" s="229">
        <v>264.40046664551176</v>
      </c>
      <c r="L21" s="229">
        <v>205.99264867828714</v>
      </c>
      <c r="M21" s="229">
        <v>219.65400970993085</v>
      </c>
      <c r="N21" s="229">
        <v>128.72257749240123</v>
      </c>
      <c r="O21" s="229">
        <v>139.13963289114625</v>
      </c>
      <c r="P21" s="229">
        <v>114.30906407057236</v>
      </c>
      <c r="Q21" s="229">
        <v>91.764784657725173</v>
      </c>
      <c r="R21" s="229">
        <v>82.741383448756565</v>
      </c>
      <c r="S21" s="229">
        <v>85.601531137123885</v>
      </c>
      <c r="T21" s="229">
        <v>88.316813511530896</v>
      </c>
      <c r="U21" s="229">
        <v>73.927028602470955</v>
      </c>
      <c r="V21" s="229">
        <v>54.127937934147297</v>
      </c>
      <c r="W21" s="229">
        <v>46.879925335665682</v>
      </c>
      <c r="X21" s="229">
        <v>48.654554267557536</v>
      </c>
      <c r="Y21" s="229">
        <v>31.742345116829828</v>
      </c>
    </row>
    <row r="22" spans="1:25" ht="12" customHeight="1" x14ac:dyDescent="0.25">
      <c r="A22" s="46" t="s">
        <v>33</v>
      </c>
      <c r="B22" s="229">
        <v>254.56713693791289</v>
      </c>
      <c r="C22" s="229">
        <v>269.4369202236951</v>
      </c>
      <c r="D22" s="229">
        <v>244.81436619878528</v>
      </c>
      <c r="E22" s="229">
        <v>264.63644399632824</v>
      </c>
      <c r="F22" s="229">
        <v>275.08039313270524</v>
      </c>
      <c r="G22" s="229">
        <v>267.75871519298659</v>
      </c>
      <c r="H22" s="229">
        <v>256.85870625754495</v>
      </c>
      <c r="I22" s="229">
        <v>226.77327627775344</v>
      </c>
      <c r="J22" s="229">
        <v>213.52440414503883</v>
      </c>
      <c r="K22" s="229">
        <v>200.28111372710219</v>
      </c>
      <c r="L22" s="229">
        <v>269.88793782656273</v>
      </c>
      <c r="M22" s="229">
        <v>191.87598846111985</v>
      </c>
      <c r="N22" s="229">
        <v>169.49554313684777</v>
      </c>
      <c r="O22" s="229">
        <v>51.318250226633381</v>
      </c>
      <c r="P22" s="229">
        <v>18.295740829055266</v>
      </c>
      <c r="Q22" s="229">
        <v>16.740253527247013</v>
      </c>
      <c r="R22" s="229">
        <v>18.18133972519184</v>
      </c>
      <c r="S22" s="229">
        <v>18.085487987552511</v>
      </c>
      <c r="T22" s="229">
        <v>19.6261095788905</v>
      </c>
      <c r="U22" s="229">
        <v>18.815774519787411</v>
      </c>
      <c r="V22" s="229">
        <v>15.15297329130726</v>
      </c>
      <c r="W22" s="229">
        <v>13.674211049217355</v>
      </c>
      <c r="X22" s="229">
        <v>11.982078699195631</v>
      </c>
      <c r="Y22" s="229">
        <v>13.032634201192803</v>
      </c>
    </row>
    <row r="23" spans="1:25" ht="12" customHeight="1" x14ac:dyDescent="0.25">
      <c r="A23" s="46" t="s">
        <v>73</v>
      </c>
      <c r="B23" s="229">
        <v>2086.0363731449211</v>
      </c>
      <c r="C23" s="229">
        <v>1878.7506921395457</v>
      </c>
      <c r="D23" s="229">
        <v>2309.8140507985322</v>
      </c>
      <c r="E23" s="229">
        <v>2543.066749058627</v>
      </c>
      <c r="F23" s="229">
        <v>2686.8954590677868</v>
      </c>
      <c r="G23" s="229">
        <v>2916.0584633617186</v>
      </c>
      <c r="H23" s="229">
        <v>1924.5408364843615</v>
      </c>
      <c r="I23" s="229">
        <v>2255.7355278161963</v>
      </c>
      <c r="J23" s="229">
        <v>2071.3965509143554</v>
      </c>
      <c r="K23" s="229">
        <v>1857.515991935473</v>
      </c>
      <c r="L23" s="229">
        <v>1859.5156602407328</v>
      </c>
      <c r="M23" s="229">
        <v>1910.0790805476627</v>
      </c>
      <c r="N23" s="229">
        <v>2254.8494338157725</v>
      </c>
      <c r="O23" s="229">
        <v>2482.6393764676959</v>
      </c>
      <c r="P23" s="229">
        <v>2433.6925768840733</v>
      </c>
      <c r="Q23" s="229">
        <v>2207.0362687275547</v>
      </c>
      <c r="R23" s="229">
        <v>2335.3785628728788</v>
      </c>
      <c r="S23" s="229">
        <v>2372.3642442806477</v>
      </c>
      <c r="T23" s="229">
        <v>2390.7048874504162</v>
      </c>
      <c r="U23" s="229">
        <v>2538.0381498347897</v>
      </c>
      <c r="V23" s="229">
        <v>2485.1215214910899</v>
      </c>
      <c r="W23" s="229">
        <v>2590.8345029188599</v>
      </c>
      <c r="X23" s="229">
        <v>2150.9802925827867</v>
      </c>
      <c r="Y23" s="229">
        <v>2116.2430110408709</v>
      </c>
    </row>
    <row r="24" spans="1:25" ht="12" customHeight="1" x14ac:dyDescent="0.25">
      <c r="A24" s="46" t="s">
        <v>36</v>
      </c>
      <c r="B24" s="229">
        <v>5.5149950832304029</v>
      </c>
      <c r="C24" s="229">
        <v>8.7399439535520766</v>
      </c>
      <c r="D24" s="229">
        <v>8.7578825370318079</v>
      </c>
      <c r="E24" s="229">
        <v>4.1772516788569405</v>
      </c>
      <c r="F24" s="229">
        <v>4.9922669876166959</v>
      </c>
      <c r="G24" s="229">
        <v>3.4497881398661754</v>
      </c>
      <c r="H24" s="229">
        <v>3.10170678666907</v>
      </c>
      <c r="I24" s="229">
        <v>3.7515099461186368</v>
      </c>
      <c r="J24" s="229">
        <v>4.321565303985647</v>
      </c>
      <c r="K24" s="229">
        <v>2.2584617853902365</v>
      </c>
      <c r="L24" s="229">
        <v>1.2946862757821462</v>
      </c>
      <c r="M24" s="229">
        <v>3.6843143185246192</v>
      </c>
      <c r="N24" s="229">
        <v>2.7176552287228639</v>
      </c>
      <c r="O24" s="229">
        <v>7.7013967486199553</v>
      </c>
      <c r="P24" s="229">
        <v>4.5388309810889327</v>
      </c>
      <c r="Q24" s="229">
        <v>4.6301896561164195</v>
      </c>
      <c r="R24" s="229">
        <v>5.9189461496493667</v>
      </c>
      <c r="S24" s="229">
        <v>5.8844328295300361</v>
      </c>
      <c r="T24" s="229">
        <v>4.8407495472578699</v>
      </c>
      <c r="U24" s="229">
        <v>4.4053120634018015</v>
      </c>
      <c r="V24" s="229">
        <v>3.194096192444694</v>
      </c>
      <c r="W24" s="229">
        <v>5.9791470449601825</v>
      </c>
      <c r="X24" s="229">
        <v>5.6753447732733928</v>
      </c>
      <c r="Y24" s="229">
        <v>5.0541597557036901</v>
      </c>
    </row>
    <row r="25" spans="1:25" ht="12" customHeight="1" x14ac:dyDescent="0.25">
      <c r="A25" s="46" t="s">
        <v>38</v>
      </c>
      <c r="B25" s="229">
        <v>561.35452491299577</v>
      </c>
      <c r="C25" s="229">
        <v>569.7558716515174</v>
      </c>
      <c r="D25" s="229">
        <v>583.22894336468482</v>
      </c>
      <c r="E25" s="229">
        <v>585.07725220466853</v>
      </c>
      <c r="F25" s="229">
        <v>588.65813558070579</v>
      </c>
      <c r="G25" s="229">
        <v>594.63542661832275</v>
      </c>
      <c r="H25" s="229">
        <v>734.27910979877015</v>
      </c>
      <c r="I25" s="229">
        <v>742.36784486659747</v>
      </c>
      <c r="J25" s="229">
        <v>650.23351515529271</v>
      </c>
      <c r="K25" s="229">
        <v>533.65993084097033</v>
      </c>
      <c r="L25" s="229">
        <v>464.14508721424085</v>
      </c>
      <c r="M25" s="229">
        <v>514.69765071694985</v>
      </c>
      <c r="N25" s="229">
        <v>524.15387620860565</v>
      </c>
      <c r="O25" s="229">
        <v>463.24884828929095</v>
      </c>
      <c r="P25" s="229">
        <v>447.62750250190084</v>
      </c>
      <c r="Q25" s="229">
        <v>572.41723900078603</v>
      </c>
      <c r="R25" s="229">
        <v>736.54916632887523</v>
      </c>
      <c r="S25" s="229">
        <v>750.99259253286266</v>
      </c>
      <c r="T25" s="229">
        <v>767.87571323082693</v>
      </c>
      <c r="U25" s="229">
        <v>834.39147657608112</v>
      </c>
      <c r="V25" s="229">
        <v>700.14173728768981</v>
      </c>
      <c r="W25" s="229">
        <v>725.8934267545302</v>
      </c>
      <c r="X25" s="229">
        <v>783.38323919699098</v>
      </c>
      <c r="Y25" s="229">
        <v>965.59487347363881</v>
      </c>
    </row>
    <row r="26" spans="1:2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</row>
    <row r="27" spans="1:25" ht="12" customHeight="1" x14ac:dyDescent="0.25">
      <c r="A27" s="39" t="s">
        <v>98</v>
      </c>
      <c r="B27" s="228">
        <f t="shared" ref="B27:Y27" si="3">SUM(B28:B37)</f>
        <v>7194.0787901772319</v>
      </c>
      <c r="C27" s="228">
        <f t="shared" si="3"/>
        <v>8025.5938438122503</v>
      </c>
      <c r="D27" s="228">
        <f t="shared" si="3"/>
        <v>7728.3721183372245</v>
      </c>
      <c r="E27" s="228">
        <f t="shared" si="3"/>
        <v>8406.1258220344589</v>
      </c>
      <c r="F27" s="228">
        <f t="shared" si="3"/>
        <v>8645.3240108659938</v>
      </c>
      <c r="G27" s="228">
        <f t="shared" si="3"/>
        <v>8872.8731348746314</v>
      </c>
      <c r="H27" s="228">
        <f t="shared" si="3"/>
        <v>7523.470625686019</v>
      </c>
      <c r="I27" s="228">
        <f t="shared" si="3"/>
        <v>7973.9818577234892</v>
      </c>
      <c r="J27" s="228">
        <f t="shared" si="3"/>
        <v>7621.1026521212079</v>
      </c>
      <c r="K27" s="228">
        <f t="shared" si="3"/>
        <v>6007.4139667399504</v>
      </c>
      <c r="L27" s="228">
        <f t="shared" si="3"/>
        <v>5977.445030082883</v>
      </c>
      <c r="M27" s="228">
        <f t="shared" si="3"/>
        <v>6139.6121978548545</v>
      </c>
      <c r="N27" s="228">
        <f t="shared" si="3"/>
        <v>5653.9619258300154</v>
      </c>
      <c r="O27" s="228">
        <f t="shared" si="3"/>
        <v>5467.3452278533932</v>
      </c>
      <c r="P27" s="228">
        <f t="shared" si="3"/>
        <v>5414.2388348997811</v>
      </c>
      <c r="Q27" s="228">
        <f t="shared" si="3"/>
        <v>5709.9744104221145</v>
      </c>
      <c r="R27" s="228">
        <f t="shared" si="3"/>
        <v>6012.7975548440209</v>
      </c>
      <c r="S27" s="228">
        <f t="shared" si="3"/>
        <v>6330.2958508598176</v>
      </c>
      <c r="T27" s="228">
        <f t="shared" si="3"/>
        <v>6342.4939852721673</v>
      </c>
      <c r="U27" s="228">
        <f t="shared" si="3"/>
        <v>6248.2838383660619</v>
      </c>
      <c r="V27" s="228">
        <f t="shared" si="3"/>
        <v>5685.2231957687563</v>
      </c>
      <c r="W27" s="228">
        <f t="shared" si="3"/>
        <v>6184.414303413083</v>
      </c>
      <c r="X27" s="228">
        <f t="shared" si="3"/>
        <v>5574.1699759750991</v>
      </c>
      <c r="Y27" s="228">
        <f t="shared" si="3"/>
        <v>5376.7067128783692</v>
      </c>
    </row>
    <row r="28" spans="1:25" ht="12" customHeight="1" x14ac:dyDescent="0.25">
      <c r="A28" s="18" t="s">
        <v>28</v>
      </c>
      <c r="B28" s="230">
        <v>142.90459800403917</v>
      </c>
      <c r="C28" s="230">
        <v>124.43136390632959</v>
      </c>
      <c r="D28" s="230">
        <v>110.85619277990618</v>
      </c>
      <c r="E28" s="230">
        <v>113.99836503749617</v>
      </c>
      <c r="F28" s="230">
        <v>76.777093275142448</v>
      </c>
      <c r="G28" s="230">
        <v>74.246365843659561</v>
      </c>
      <c r="H28" s="230">
        <v>80.31777041467177</v>
      </c>
      <c r="I28" s="230">
        <v>152.97301434551028</v>
      </c>
      <c r="J28" s="230">
        <v>117.81389457122091</v>
      </c>
      <c r="K28" s="230">
        <v>36.042409692256143</v>
      </c>
      <c r="L28" s="230">
        <v>37.117369282970998</v>
      </c>
      <c r="M28" s="230">
        <v>135.67468254314477</v>
      </c>
      <c r="N28" s="230">
        <v>58.721378632829307</v>
      </c>
      <c r="O28" s="230">
        <v>52.038740444142675</v>
      </c>
      <c r="P28" s="230">
        <v>52.315715590297316</v>
      </c>
      <c r="Q28" s="230">
        <v>47.615153544555881</v>
      </c>
      <c r="R28" s="230">
        <v>41.567283423515526</v>
      </c>
      <c r="S28" s="230">
        <v>48.028981153716252</v>
      </c>
      <c r="T28" s="230">
        <v>48.397265830572572</v>
      </c>
      <c r="U28" s="230">
        <v>43.314746295501557</v>
      </c>
      <c r="V28" s="230">
        <v>39.790820820659142</v>
      </c>
      <c r="W28" s="230">
        <v>54.310350565813508</v>
      </c>
      <c r="X28" s="230">
        <v>65.031859073335809</v>
      </c>
      <c r="Y28" s="230">
        <v>48.876598179318968</v>
      </c>
    </row>
    <row r="29" spans="1:25" ht="12" customHeight="1" x14ac:dyDescent="0.25">
      <c r="A29" s="18" t="s">
        <v>42</v>
      </c>
      <c r="B29" s="230">
        <v>103.28556518834191</v>
      </c>
      <c r="C29" s="230">
        <v>23.411380279804359</v>
      </c>
      <c r="D29" s="230">
        <v>22.37852462792214</v>
      </c>
      <c r="E29" s="230">
        <v>17.90284579553493</v>
      </c>
      <c r="F29" s="230">
        <v>32.185878217260083</v>
      </c>
      <c r="G29" s="230">
        <v>56.757878198232753</v>
      </c>
      <c r="H29" s="230">
        <v>63.333502298469178</v>
      </c>
      <c r="I29" s="230">
        <v>46.786905676327358</v>
      </c>
      <c r="J29" s="230">
        <v>52.373418333179607</v>
      </c>
      <c r="K29" s="230">
        <v>57.959930990022258</v>
      </c>
      <c r="L29" s="230">
        <v>38.058032023435189</v>
      </c>
      <c r="M29" s="230">
        <v>48.911921290733723</v>
      </c>
      <c r="N29" s="230">
        <v>19.36780035943249</v>
      </c>
      <c r="O29" s="230">
        <v>16.964404610666609</v>
      </c>
      <c r="P29" s="230">
        <v>17.30368996784431</v>
      </c>
      <c r="Q29" s="230">
        <v>18.256080121090381</v>
      </c>
      <c r="R29" s="230">
        <v>44.411821905581512</v>
      </c>
      <c r="S29" s="230">
        <v>44.873332816385762</v>
      </c>
      <c r="T29" s="230">
        <v>19.903494394366589</v>
      </c>
      <c r="U29" s="230">
        <v>19.903494394365069</v>
      </c>
      <c r="V29" s="230">
        <v>17.00844066427527</v>
      </c>
      <c r="W29" s="230">
        <v>46.90568340564446</v>
      </c>
      <c r="X29" s="230">
        <v>47.707969691146992</v>
      </c>
      <c r="Y29" s="230">
        <v>45.262373529130841</v>
      </c>
    </row>
    <row r="30" spans="1:25" ht="12" customHeight="1" x14ac:dyDescent="0.25">
      <c r="A30" s="18" t="s">
        <v>31</v>
      </c>
      <c r="B30" s="230">
        <v>89.417032673894255</v>
      </c>
      <c r="C30" s="230">
        <v>88.56948189632422</v>
      </c>
      <c r="D30" s="230">
        <v>88.283600398184319</v>
      </c>
      <c r="E30" s="230">
        <v>87.202546736371787</v>
      </c>
      <c r="F30" s="230">
        <v>89.177746712642445</v>
      </c>
      <c r="G30" s="230">
        <v>87.034616353310355</v>
      </c>
      <c r="H30" s="230">
        <v>80.685996283160733</v>
      </c>
      <c r="I30" s="230">
        <v>80.106870350214308</v>
      </c>
      <c r="J30" s="230">
        <v>77.610164066623454</v>
      </c>
      <c r="K30" s="230">
        <v>71.597068108941968</v>
      </c>
      <c r="L30" s="230">
        <v>72.296845476152299</v>
      </c>
      <c r="M30" s="230">
        <v>62.868812114017253</v>
      </c>
      <c r="N30" s="230">
        <v>59.042549187255737</v>
      </c>
      <c r="O30" s="230">
        <v>25.011133972277854</v>
      </c>
      <c r="P30" s="230">
        <v>32.489607839356466</v>
      </c>
      <c r="Q30" s="230">
        <v>31.551484073278768</v>
      </c>
      <c r="R30" s="230">
        <v>40.548351282422864</v>
      </c>
      <c r="S30" s="230">
        <v>32.961615350758244</v>
      </c>
      <c r="T30" s="230">
        <v>30.420196652932237</v>
      </c>
      <c r="U30" s="230">
        <v>34.709331326803536</v>
      </c>
      <c r="V30" s="230">
        <v>31.707889514336529</v>
      </c>
      <c r="W30" s="230">
        <v>22.890496656892854</v>
      </c>
      <c r="X30" s="230">
        <v>42.034186954249073</v>
      </c>
      <c r="Y30" s="230">
        <v>28.319407575318426</v>
      </c>
    </row>
    <row r="31" spans="1:25" ht="12" customHeight="1" x14ac:dyDescent="0.25">
      <c r="A31" s="18" t="s">
        <v>82</v>
      </c>
      <c r="B31" s="230">
        <v>217.80485637183585</v>
      </c>
      <c r="C31" s="230">
        <v>228.90380546035107</v>
      </c>
      <c r="D31" s="230">
        <v>225.54012177154863</v>
      </c>
      <c r="E31" s="230">
        <v>250.31422159960005</v>
      </c>
      <c r="F31" s="230">
        <v>282.05577362852159</v>
      </c>
      <c r="G31" s="230">
        <v>313.80914628442156</v>
      </c>
      <c r="H31" s="230">
        <v>152.00836541793103</v>
      </c>
      <c r="I31" s="230">
        <v>231.19078202082952</v>
      </c>
      <c r="J31" s="230">
        <v>213.49060046944419</v>
      </c>
      <c r="K31" s="230">
        <v>208.52573573783121</v>
      </c>
      <c r="L31" s="230">
        <v>223.39377632812989</v>
      </c>
      <c r="M31" s="230">
        <v>173.17706751682067</v>
      </c>
      <c r="N31" s="230">
        <v>176.90779588828698</v>
      </c>
      <c r="O31" s="230">
        <v>224.36573689261314</v>
      </c>
      <c r="P31" s="230">
        <v>212.05470475580378</v>
      </c>
      <c r="Q31" s="230">
        <v>260.63082581476044</v>
      </c>
      <c r="R31" s="230">
        <v>254.43434336851647</v>
      </c>
      <c r="S31" s="230">
        <v>283.1579223521984</v>
      </c>
      <c r="T31" s="230">
        <v>289.97076414910339</v>
      </c>
      <c r="U31" s="230">
        <v>302.56343586149035</v>
      </c>
      <c r="V31" s="230">
        <v>268.08405617923671</v>
      </c>
      <c r="W31" s="230">
        <v>283.50108924087476</v>
      </c>
      <c r="X31" s="230">
        <v>250.45817890505919</v>
      </c>
      <c r="Y31" s="230">
        <v>239.51310553464211</v>
      </c>
    </row>
    <row r="32" spans="1:25" ht="12" customHeight="1" x14ac:dyDescent="0.25">
      <c r="A32" s="18" t="s">
        <v>32</v>
      </c>
      <c r="B32" s="230">
        <v>272.65825554847862</v>
      </c>
      <c r="C32" s="230">
        <v>257.76365814466573</v>
      </c>
      <c r="D32" s="230">
        <v>272.51585414654716</v>
      </c>
      <c r="E32" s="230">
        <v>263.89553832585659</v>
      </c>
      <c r="F32" s="230">
        <v>165.04169910640951</v>
      </c>
      <c r="G32" s="230">
        <v>110.87505650869097</v>
      </c>
      <c r="H32" s="230">
        <v>239.33376052604078</v>
      </c>
      <c r="I32" s="230">
        <v>214.84396278183124</v>
      </c>
      <c r="J32" s="230">
        <v>198.10969482995333</v>
      </c>
      <c r="K32" s="230">
        <v>155.83519215987246</v>
      </c>
      <c r="L32" s="230">
        <v>135.4383284087763</v>
      </c>
      <c r="M32" s="230">
        <v>126.85583906427469</v>
      </c>
      <c r="N32" s="230">
        <v>73.148244628329763</v>
      </c>
      <c r="O32" s="230">
        <v>91.906696372353821</v>
      </c>
      <c r="P32" s="230">
        <v>76.281331570050241</v>
      </c>
      <c r="Q32" s="230">
        <v>61.723959365042944</v>
      </c>
      <c r="R32" s="230">
        <v>55.120367866361597</v>
      </c>
      <c r="S32" s="230">
        <v>56.333116073427142</v>
      </c>
      <c r="T32" s="230">
        <v>62.508783142826424</v>
      </c>
      <c r="U32" s="230">
        <v>61.504173637212858</v>
      </c>
      <c r="V32" s="230">
        <v>42.345193196681542</v>
      </c>
      <c r="W32" s="230">
        <v>40.877636922857114</v>
      </c>
      <c r="X32" s="230">
        <v>36.06288273171009</v>
      </c>
      <c r="Y32" s="230">
        <v>30.825886162673537</v>
      </c>
    </row>
    <row r="33" spans="1:25" ht="12" customHeight="1" x14ac:dyDescent="0.25">
      <c r="A33" s="18" t="s">
        <v>33</v>
      </c>
      <c r="B33" s="230">
        <v>936.52719248430344</v>
      </c>
      <c r="C33" s="230">
        <v>1050.3942038223977</v>
      </c>
      <c r="D33" s="230">
        <v>956.99445186827779</v>
      </c>
      <c r="E33" s="230">
        <v>1035.6866765558366</v>
      </c>
      <c r="F33" s="230">
        <v>1077.8030828312178</v>
      </c>
      <c r="G33" s="230">
        <v>1054.7727150702474</v>
      </c>
      <c r="H33" s="230">
        <v>1100.1375327387602</v>
      </c>
      <c r="I33" s="230">
        <v>1128.1793658809597</v>
      </c>
      <c r="J33" s="230">
        <v>1066.0276710260878</v>
      </c>
      <c r="K33" s="230">
        <v>975.89057642916362</v>
      </c>
      <c r="L33" s="230">
        <v>1026.3669421161917</v>
      </c>
      <c r="M33" s="230">
        <v>979.10870008172822</v>
      </c>
      <c r="N33" s="230">
        <v>729.79420161311418</v>
      </c>
      <c r="O33" s="230">
        <v>507.85539532938355</v>
      </c>
      <c r="P33" s="230">
        <v>509.9052215990128</v>
      </c>
      <c r="Q33" s="230">
        <v>522.04504791151044</v>
      </c>
      <c r="R33" s="230">
        <v>591.00313773928792</v>
      </c>
      <c r="S33" s="230">
        <v>584.90942495149966</v>
      </c>
      <c r="T33" s="230">
        <v>623.63810545542754</v>
      </c>
      <c r="U33" s="230">
        <v>587.69864625326341</v>
      </c>
      <c r="V33" s="230">
        <v>481.67269173278703</v>
      </c>
      <c r="W33" s="230">
        <v>433.915393764611</v>
      </c>
      <c r="X33" s="230">
        <v>369.53910638921673</v>
      </c>
      <c r="Y33" s="230">
        <v>413.33267535733296</v>
      </c>
    </row>
    <row r="34" spans="1:25" ht="12" customHeight="1" x14ac:dyDescent="0.25">
      <c r="A34" s="18" t="s">
        <v>73</v>
      </c>
      <c r="B34" s="230">
        <v>2379.7968059591503</v>
      </c>
      <c r="C34" s="230">
        <v>2897.9880257702844</v>
      </c>
      <c r="D34" s="230">
        <v>2629.9278820242516</v>
      </c>
      <c r="E34" s="230">
        <v>3170.2036328498366</v>
      </c>
      <c r="F34" s="230">
        <v>3240.4195994241322</v>
      </c>
      <c r="G34" s="230">
        <v>3384.262590823017</v>
      </c>
      <c r="H34" s="230">
        <v>2406.5967332795599</v>
      </c>
      <c r="I34" s="230">
        <v>2528.5676890921504</v>
      </c>
      <c r="J34" s="230">
        <v>2378.0492812048387</v>
      </c>
      <c r="K34" s="230">
        <v>1596.4276373425892</v>
      </c>
      <c r="L34" s="230">
        <v>1612.535505004809</v>
      </c>
      <c r="M34" s="230">
        <v>1740.0444278897817</v>
      </c>
      <c r="N34" s="230">
        <v>1732.0551936239538</v>
      </c>
      <c r="O34" s="230">
        <v>1850.1459910175979</v>
      </c>
      <c r="P34" s="230">
        <v>1786.0839643963075</v>
      </c>
      <c r="Q34" s="230">
        <v>1863.0514375455812</v>
      </c>
      <c r="R34" s="230">
        <v>2002.7035395092298</v>
      </c>
      <c r="S34" s="230">
        <v>2110.2175441377576</v>
      </c>
      <c r="T34" s="230">
        <v>2173.2867314861787</v>
      </c>
      <c r="U34" s="230">
        <v>2233.2713246768285</v>
      </c>
      <c r="V34" s="230">
        <v>2131.9927277166348</v>
      </c>
      <c r="W34" s="230">
        <v>2318.6377565360667</v>
      </c>
      <c r="X34" s="230">
        <v>2007.2864490966488</v>
      </c>
      <c r="Y34" s="230">
        <v>1953.7371267426208</v>
      </c>
    </row>
    <row r="35" spans="1:25" ht="12" customHeight="1" x14ac:dyDescent="0.25">
      <c r="A35" s="18" t="s">
        <v>36</v>
      </c>
      <c r="B35" s="230">
        <v>103.98144758291878</v>
      </c>
      <c r="C35" s="230">
        <v>160.4472606563094</v>
      </c>
      <c r="D35" s="230">
        <v>155.32923465363262</v>
      </c>
      <c r="E35" s="230">
        <v>78.54196406268828</v>
      </c>
      <c r="F35" s="230">
        <v>84.922187717322458</v>
      </c>
      <c r="G35" s="230">
        <v>61.772143752548239</v>
      </c>
      <c r="H35" s="230">
        <v>57.222154061359205</v>
      </c>
      <c r="I35" s="230">
        <v>66.37250954769263</v>
      </c>
      <c r="J35" s="230">
        <v>64.678370724544934</v>
      </c>
      <c r="K35" s="230">
        <v>50.474315671131258</v>
      </c>
      <c r="L35" s="230">
        <v>56.992671074932716</v>
      </c>
      <c r="M35" s="230">
        <v>68.747824656432144</v>
      </c>
      <c r="N35" s="230">
        <v>56.550759165181354</v>
      </c>
      <c r="O35" s="230">
        <v>50.871756114319808</v>
      </c>
      <c r="P35" s="230">
        <v>32.967125327608045</v>
      </c>
      <c r="Q35" s="230">
        <v>35.311475917719399</v>
      </c>
      <c r="R35" s="230">
        <v>42.702593510725606</v>
      </c>
      <c r="S35" s="230">
        <v>42.619680280382255</v>
      </c>
      <c r="T35" s="230">
        <v>37.753234744351083</v>
      </c>
      <c r="U35" s="230">
        <v>33.124240843524277</v>
      </c>
      <c r="V35" s="230">
        <v>23.320705125598888</v>
      </c>
      <c r="W35" s="230">
        <v>39.674002394146058</v>
      </c>
      <c r="X35" s="230">
        <v>38.835526698850252</v>
      </c>
      <c r="Y35" s="230">
        <v>33.81410153682755</v>
      </c>
    </row>
    <row r="36" spans="1:25" ht="12" customHeight="1" x14ac:dyDescent="0.25">
      <c r="A36" s="18" t="s">
        <v>38</v>
      </c>
      <c r="B36" s="230">
        <v>61.146578760601514</v>
      </c>
      <c r="C36" s="230">
        <v>61.30463989355323</v>
      </c>
      <c r="D36" s="230">
        <v>61.146602503581448</v>
      </c>
      <c r="E36" s="230">
        <v>61.466931092699703</v>
      </c>
      <c r="F36" s="230">
        <v>61.599321474928978</v>
      </c>
      <c r="G36" s="230">
        <v>62.1672468131787</v>
      </c>
      <c r="H36" s="230">
        <v>63.688539811232545</v>
      </c>
      <c r="I36" s="230">
        <v>65.844616083916335</v>
      </c>
      <c r="J36" s="230">
        <v>66.029458949241516</v>
      </c>
      <c r="K36" s="230">
        <v>110.68133216321918</v>
      </c>
      <c r="L36" s="230">
        <v>143.22934718356049</v>
      </c>
      <c r="M36" s="230">
        <v>178.99258183717984</v>
      </c>
      <c r="N36" s="230">
        <v>173.04374809279716</v>
      </c>
      <c r="O36" s="230">
        <v>154.88555559596381</v>
      </c>
      <c r="P36" s="230">
        <v>161.14098763290343</v>
      </c>
      <c r="Q36" s="230">
        <v>177.49115135904847</v>
      </c>
      <c r="R36" s="230">
        <v>179.36144741465353</v>
      </c>
      <c r="S36" s="230">
        <v>194.51903563169719</v>
      </c>
      <c r="T36" s="230">
        <v>201.95632488297875</v>
      </c>
      <c r="U36" s="230">
        <v>213.46095704685052</v>
      </c>
      <c r="V36" s="230">
        <v>213.09840721393209</v>
      </c>
      <c r="W36" s="230">
        <v>238.25023354401443</v>
      </c>
      <c r="X36" s="230">
        <v>245.84043084514315</v>
      </c>
      <c r="Y36" s="230">
        <v>236.50792116970075</v>
      </c>
    </row>
    <row r="37" spans="1:25" ht="12" customHeight="1" x14ac:dyDescent="0.25">
      <c r="A37" s="47" t="s">
        <v>40</v>
      </c>
      <c r="B37" s="231">
        <v>2886.5564576036677</v>
      </c>
      <c r="C37" s="231">
        <v>3132.3800239822313</v>
      </c>
      <c r="D37" s="231">
        <v>3205.3996535633723</v>
      </c>
      <c r="E37" s="231">
        <v>3326.9130999785393</v>
      </c>
      <c r="F37" s="231">
        <v>3535.3416284784162</v>
      </c>
      <c r="G37" s="231">
        <v>3667.1753752273266</v>
      </c>
      <c r="H37" s="231">
        <v>3280.1462708548343</v>
      </c>
      <c r="I37" s="231">
        <v>3459.1161419440564</v>
      </c>
      <c r="J37" s="231">
        <v>3386.9200979460743</v>
      </c>
      <c r="K37" s="231">
        <v>2743.9797684449236</v>
      </c>
      <c r="L37" s="231">
        <v>2632.0162131839238</v>
      </c>
      <c r="M37" s="231">
        <v>2625.2303408607422</v>
      </c>
      <c r="N37" s="231">
        <v>2575.3302546388345</v>
      </c>
      <c r="O37" s="231">
        <v>2493.2998175040743</v>
      </c>
      <c r="P37" s="231">
        <v>2533.6964862205969</v>
      </c>
      <c r="Q37" s="231">
        <v>2692.2977947695267</v>
      </c>
      <c r="R37" s="231">
        <v>2760.9446688237258</v>
      </c>
      <c r="S37" s="231">
        <v>2932.6751981119951</v>
      </c>
      <c r="T37" s="231">
        <v>2854.6590845334299</v>
      </c>
      <c r="U37" s="231">
        <v>2718.7334880302219</v>
      </c>
      <c r="V37" s="231">
        <v>2436.2022636046136</v>
      </c>
      <c r="W37" s="231">
        <v>2705.4516603821626</v>
      </c>
      <c r="X37" s="231">
        <v>2471.3733855897399</v>
      </c>
      <c r="Y37" s="231">
        <v>2346.5175170908042</v>
      </c>
    </row>
    <row r="38" spans="1:25" ht="10.15" customHeight="1" x14ac:dyDescent="0.25"/>
    <row r="39" spans="1:25" ht="15" customHeight="1" x14ac:dyDescent="0.25">
      <c r="A39" s="32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0.99999999999999989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0.99999999999999978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0.99999999999999989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9.2353172126739529E-3</v>
      </c>
      <c r="C42" s="233">
        <f t="shared" si="5"/>
        <v>9.0666650664064305E-3</v>
      </c>
      <c r="D42" s="233">
        <f t="shared" si="5"/>
        <v>8.9834517870511759E-3</v>
      </c>
      <c r="E42" s="233">
        <f t="shared" si="5"/>
        <v>8.8977236861499925E-3</v>
      </c>
      <c r="F42" s="233">
        <f t="shared" si="5"/>
        <v>8.974468742426701E-3</v>
      </c>
      <c r="G42" s="233">
        <f t="shared" si="5"/>
        <v>9.0595395344315044E-3</v>
      </c>
      <c r="H42" s="233">
        <f t="shared" si="5"/>
        <v>9.2793421253455303E-3</v>
      </c>
      <c r="I42" s="233">
        <f t="shared" si="5"/>
        <v>9.0761916237032583E-3</v>
      </c>
      <c r="J42" s="233">
        <f t="shared" si="5"/>
        <v>9.3174104253681556E-3</v>
      </c>
      <c r="K42" s="233">
        <f t="shared" si="5"/>
        <v>9.596018071753391E-3</v>
      </c>
      <c r="L42" s="233">
        <f t="shared" si="5"/>
        <v>9.2914802026259295E-3</v>
      </c>
      <c r="M42" s="233">
        <f t="shared" si="5"/>
        <v>9.0691165529776154E-3</v>
      </c>
      <c r="N42" s="233">
        <f t="shared" si="5"/>
        <v>8.9860980720545078E-3</v>
      </c>
      <c r="O42" s="233">
        <f t="shared" si="5"/>
        <v>9.4325118746123541E-3</v>
      </c>
      <c r="P42" s="233">
        <f t="shared" si="5"/>
        <v>9.4038807188743141E-3</v>
      </c>
      <c r="Q42" s="233">
        <f t="shared" si="5"/>
        <v>9.595444120094743E-3</v>
      </c>
      <c r="R42" s="233">
        <f t="shared" si="5"/>
        <v>9.4809941262011949E-3</v>
      </c>
      <c r="S42" s="233">
        <f t="shared" si="5"/>
        <v>9.5075159196383978E-3</v>
      </c>
      <c r="T42" s="233">
        <f t="shared" si="5"/>
        <v>9.5012715353256106E-3</v>
      </c>
      <c r="U42" s="233">
        <f t="shared" si="5"/>
        <v>9.6981742618669382E-3</v>
      </c>
      <c r="V42" s="233">
        <f t="shared" si="5"/>
        <v>9.3220492414880281E-3</v>
      </c>
      <c r="W42" s="233">
        <f t="shared" si="5"/>
        <v>9.74338299519527E-3</v>
      </c>
      <c r="X42" s="233">
        <f t="shared" si="5"/>
        <v>1.064840806972296E-2</v>
      </c>
      <c r="Y42" s="233">
        <f t="shared" si="5"/>
        <v>1.0102765228780203E-2</v>
      </c>
    </row>
    <row r="43" spans="1:25" ht="12" customHeight="1" x14ac:dyDescent="0.25">
      <c r="A43" s="173" t="s">
        <v>92</v>
      </c>
      <c r="B43" s="233">
        <f t="shared" ref="B43:Y43" si="6">IF(B7=0,0,B7/B$5)</f>
        <v>3.8046651859627448E-3</v>
      </c>
      <c r="C43" s="233">
        <f t="shared" si="6"/>
        <v>3.6121303789111727E-3</v>
      </c>
      <c r="D43" s="233">
        <f t="shared" si="6"/>
        <v>3.5298642525530013E-3</v>
      </c>
      <c r="E43" s="233">
        <f t="shared" si="6"/>
        <v>3.5152403886401268E-3</v>
      </c>
      <c r="F43" s="233">
        <f t="shared" si="6"/>
        <v>3.5841276792685037E-3</v>
      </c>
      <c r="G43" s="233">
        <f t="shared" si="6"/>
        <v>3.5967119428555968E-3</v>
      </c>
      <c r="H43" s="233">
        <f t="shared" si="6"/>
        <v>3.8226181204314997E-3</v>
      </c>
      <c r="I43" s="233">
        <f t="shared" si="6"/>
        <v>3.5321483220411114E-3</v>
      </c>
      <c r="J43" s="233">
        <f t="shared" si="6"/>
        <v>3.5181265100111556E-3</v>
      </c>
      <c r="K43" s="233">
        <f t="shared" si="6"/>
        <v>3.5303920695923239E-3</v>
      </c>
      <c r="L43" s="233">
        <f t="shared" si="6"/>
        <v>3.4108284953013892E-3</v>
      </c>
      <c r="M43" s="233">
        <f t="shared" si="6"/>
        <v>3.3820320303614084E-3</v>
      </c>
      <c r="N43" s="233">
        <f t="shared" si="6"/>
        <v>3.399409451640756E-3</v>
      </c>
      <c r="O43" s="233">
        <f t="shared" si="6"/>
        <v>3.6471404818547147E-3</v>
      </c>
      <c r="P43" s="233">
        <f t="shared" si="6"/>
        <v>3.743111978640848E-3</v>
      </c>
      <c r="Q43" s="233">
        <f t="shared" si="6"/>
        <v>3.8429805855702422E-3</v>
      </c>
      <c r="R43" s="233">
        <f t="shared" si="6"/>
        <v>3.7850175841127346E-3</v>
      </c>
      <c r="S43" s="233">
        <f t="shared" si="6"/>
        <v>3.7187557592465656E-3</v>
      </c>
      <c r="T43" s="233">
        <f t="shared" si="6"/>
        <v>3.6583186747374177E-3</v>
      </c>
      <c r="U43" s="233">
        <f t="shared" si="6"/>
        <v>3.7079486085625753E-3</v>
      </c>
      <c r="V43" s="233">
        <f t="shared" si="6"/>
        <v>3.8057513739593075E-3</v>
      </c>
      <c r="W43" s="233">
        <f t="shared" si="6"/>
        <v>3.9019045059581745E-3</v>
      </c>
      <c r="X43" s="233">
        <f t="shared" si="6"/>
        <v>4.3189358433557657E-3</v>
      </c>
      <c r="Y43" s="233">
        <f t="shared" si="6"/>
        <v>4.1191209843623568E-3</v>
      </c>
    </row>
    <row r="44" spans="1:25" ht="12" customHeight="1" x14ac:dyDescent="0.25">
      <c r="A44" s="173" t="s">
        <v>93</v>
      </c>
      <c r="B44" s="233">
        <f t="shared" ref="B44:Y44" si="7">IF(B8=0,0,B8/B$5)</f>
        <v>3.8537715071529394E-2</v>
      </c>
      <c r="C44" s="233">
        <f t="shared" si="7"/>
        <v>3.7373878147428381E-2</v>
      </c>
      <c r="D44" s="233">
        <f t="shared" si="7"/>
        <v>3.7758766685816535E-2</v>
      </c>
      <c r="E44" s="233">
        <f t="shared" si="7"/>
        <v>3.7610934640017663E-2</v>
      </c>
      <c r="F44" s="233">
        <f t="shared" si="7"/>
        <v>3.8227004653798302E-2</v>
      </c>
      <c r="G44" s="233">
        <f t="shared" si="7"/>
        <v>3.7795208685229419E-2</v>
      </c>
      <c r="H44" s="233">
        <f t="shared" si="7"/>
        <v>3.9722550858239815E-2</v>
      </c>
      <c r="I44" s="233">
        <f t="shared" si="7"/>
        <v>3.8036416376030342E-2</v>
      </c>
      <c r="J44" s="233">
        <f t="shared" si="7"/>
        <v>3.789677163994213E-2</v>
      </c>
      <c r="K44" s="233">
        <f t="shared" si="7"/>
        <v>3.777185124214015E-2</v>
      </c>
      <c r="L44" s="233">
        <f t="shared" si="7"/>
        <v>3.6546191184574923E-2</v>
      </c>
      <c r="M44" s="233">
        <f t="shared" si="7"/>
        <v>3.5809530088049921E-2</v>
      </c>
      <c r="N44" s="233">
        <f t="shared" si="7"/>
        <v>3.6796347926922733E-2</v>
      </c>
      <c r="O44" s="233">
        <f t="shared" si="7"/>
        <v>3.8053957820568522E-2</v>
      </c>
      <c r="P44" s="233">
        <f t="shared" si="7"/>
        <v>3.91375759814672E-2</v>
      </c>
      <c r="Q44" s="233">
        <f t="shared" si="7"/>
        <v>4.0180195795503491E-2</v>
      </c>
      <c r="R44" s="233">
        <f t="shared" si="7"/>
        <v>3.9160149111738568E-2</v>
      </c>
      <c r="S44" s="233">
        <f t="shared" si="7"/>
        <v>3.8614874240586738E-2</v>
      </c>
      <c r="T44" s="233">
        <f t="shared" si="7"/>
        <v>3.8277780809964482E-2</v>
      </c>
      <c r="U44" s="233">
        <f t="shared" si="7"/>
        <v>3.7802763552948371E-2</v>
      </c>
      <c r="V44" s="233">
        <f t="shared" si="7"/>
        <v>3.7901003764601669E-2</v>
      </c>
      <c r="W44" s="233">
        <f t="shared" si="7"/>
        <v>3.911647097905125E-2</v>
      </c>
      <c r="X44" s="233">
        <f t="shared" si="7"/>
        <v>4.1859416299807932E-2</v>
      </c>
      <c r="Y44" s="233">
        <f t="shared" si="7"/>
        <v>4.0572186784482642E-2</v>
      </c>
    </row>
    <row r="45" spans="1:25" ht="12" customHeight="1" x14ac:dyDescent="0.25">
      <c r="A45" s="173" t="s">
        <v>94</v>
      </c>
      <c r="B45" s="233">
        <f t="shared" ref="B45:Y45" si="8">IF(B9=0,0,B9/B$5)</f>
        <v>2.3407960938082454E-2</v>
      </c>
      <c r="C45" s="233">
        <f t="shared" si="8"/>
        <v>2.205106326006875E-2</v>
      </c>
      <c r="D45" s="233">
        <f t="shared" si="8"/>
        <v>2.2073121372410038E-2</v>
      </c>
      <c r="E45" s="233">
        <f t="shared" si="8"/>
        <v>2.2435078431294175E-2</v>
      </c>
      <c r="F45" s="233">
        <f t="shared" si="8"/>
        <v>2.2587343429658981E-2</v>
      </c>
      <c r="G45" s="233">
        <f t="shared" si="8"/>
        <v>2.2739225258376055E-2</v>
      </c>
      <c r="H45" s="233">
        <f t="shared" si="8"/>
        <v>2.4435119961501498E-2</v>
      </c>
      <c r="I45" s="233">
        <f t="shared" si="8"/>
        <v>2.2350280669100244E-2</v>
      </c>
      <c r="J45" s="233">
        <f t="shared" si="8"/>
        <v>2.18719406639321E-2</v>
      </c>
      <c r="K45" s="233">
        <f t="shared" si="8"/>
        <v>2.1844335861932407E-2</v>
      </c>
      <c r="L45" s="233">
        <f t="shared" si="8"/>
        <v>2.0955389484596517E-2</v>
      </c>
      <c r="M45" s="233">
        <f t="shared" si="8"/>
        <v>2.0786191419324817E-2</v>
      </c>
      <c r="N45" s="233">
        <f t="shared" si="8"/>
        <v>2.1448219780608995E-2</v>
      </c>
      <c r="O45" s="233">
        <f t="shared" si="8"/>
        <v>2.2927945789005671E-2</v>
      </c>
      <c r="P45" s="233">
        <f t="shared" si="8"/>
        <v>2.3419658243136781E-2</v>
      </c>
      <c r="Q45" s="233">
        <f t="shared" si="8"/>
        <v>2.37435416652487E-2</v>
      </c>
      <c r="R45" s="233">
        <f t="shared" si="8"/>
        <v>2.3313226926505146E-2</v>
      </c>
      <c r="S45" s="233">
        <f t="shared" si="8"/>
        <v>2.3073399748558727E-2</v>
      </c>
      <c r="T45" s="233">
        <f t="shared" si="8"/>
        <v>2.2461355533626555E-2</v>
      </c>
      <c r="U45" s="233">
        <f t="shared" si="8"/>
        <v>2.2940682731385276E-2</v>
      </c>
      <c r="V45" s="233">
        <f t="shared" si="8"/>
        <v>2.3866386581152966E-2</v>
      </c>
      <c r="W45" s="233">
        <f t="shared" si="8"/>
        <v>2.4613613937845724E-2</v>
      </c>
      <c r="X45" s="233">
        <f t="shared" si="8"/>
        <v>2.7388706861238812E-2</v>
      </c>
      <c r="Y45" s="233">
        <f t="shared" si="8"/>
        <v>2.6182683130457997E-2</v>
      </c>
    </row>
    <row r="46" spans="1:25" ht="12" customHeight="1" x14ac:dyDescent="0.25">
      <c r="A46" s="173" t="s">
        <v>95</v>
      </c>
      <c r="B46" s="233">
        <f t="shared" ref="B46:Y46" si="9">IF(B10=0,0,B10/B$5)</f>
        <v>3.0571355025009878E-2</v>
      </c>
      <c r="C46" s="233">
        <f t="shared" si="9"/>
        <v>2.562155110264195E-2</v>
      </c>
      <c r="D46" s="233">
        <f t="shared" si="9"/>
        <v>2.6797401251300181E-2</v>
      </c>
      <c r="E46" s="233">
        <f t="shared" si="9"/>
        <v>2.6679725933427375E-2</v>
      </c>
      <c r="F46" s="233">
        <f t="shared" si="9"/>
        <v>2.6297171267574599E-2</v>
      </c>
      <c r="G46" s="233">
        <f t="shared" si="9"/>
        <v>2.7347102654611287E-2</v>
      </c>
      <c r="H46" s="233">
        <f t="shared" si="9"/>
        <v>2.6123827083505097E-2</v>
      </c>
      <c r="I46" s="233">
        <f t="shared" si="9"/>
        <v>2.6519029274311458E-2</v>
      </c>
      <c r="J46" s="233">
        <f t="shared" si="9"/>
        <v>2.6350334007396239E-2</v>
      </c>
      <c r="K46" s="233">
        <f t="shared" si="9"/>
        <v>2.808963507551987E-2</v>
      </c>
      <c r="L46" s="233">
        <f t="shared" si="9"/>
        <v>2.8075897409206092E-2</v>
      </c>
      <c r="M46" s="233">
        <f t="shared" si="9"/>
        <v>2.7099348845493969E-2</v>
      </c>
      <c r="N46" s="233">
        <f t="shared" si="9"/>
        <v>2.7906815278406379E-2</v>
      </c>
      <c r="O46" s="233">
        <f t="shared" si="9"/>
        <v>2.8253966258690925E-2</v>
      </c>
      <c r="P46" s="233">
        <f t="shared" si="9"/>
        <v>3.5374926567278933E-2</v>
      </c>
      <c r="Q46" s="233">
        <f t="shared" si="9"/>
        <v>3.5076003222313662E-2</v>
      </c>
      <c r="R46" s="233">
        <f t="shared" si="9"/>
        <v>3.5530032871102048E-2</v>
      </c>
      <c r="S46" s="233">
        <f t="shared" si="9"/>
        <v>3.5717483182884389E-2</v>
      </c>
      <c r="T46" s="233">
        <f t="shared" si="9"/>
        <v>3.7450942428819856E-2</v>
      </c>
      <c r="U46" s="233">
        <f t="shared" si="9"/>
        <v>3.9069402026793938E-2</v>
      </c>
      <c r="V46" s="233">
        <f t="shared" si="9"/>
        <v>4.1788225302136758E-2</v>
      </c>
      <c r="W46" s="233">
        <f t="shared" si="9"/>
        <v>4.1561450901847652E-2</v>
      </c>
      <c r="X46" s="233">
        <f t="shared" si="9"/>
        <v>4.5250519440260512E-2</v>
      </c>
      <c r="Y46" s="233">
        <f t="shared" si="9"/>
        <v>4.7002917298679177E-2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0.30863445520906424</v>
      </c>
      <c r="C47" s="234">
        <f t="shared" si="10"/>
        <v>0.28262640128824157</v>
      </c>
      <c r="D47" s="234">
        <f t="shared" si="10"/>
        <v>0.31248468769297066</v>
      </c>
      <c r="E47" s="234">
        <f t="shared" si="10"/>
        <v>0.30948064528755859</v>
      </c>
      <c r="F47" s="234">
        <f t="shared" si="10"/>
        <v>0.30449438505207976</v>
      </c>
      <c r="G47" s="234">
        <f t="shared" si="10"/>
        <v>0.30696603284891438</v>
      </c>
      <c r="H47" s="234">
        <f t="shared" si="10"/>
        <v>0.29400922192386064</v>
      </c>
      <c r="I47" s="234">
        <f t="shared" si="10"/>
        <v>0.30296891511738205</v>
      </c>
      <c r="J47" s="234">
        <f t="shared" si="10"/>
        <v>0.29691374091306105</v>
      </c>
      <c r="K47" s="234">
        <f t="shared" si="10"/>
        <v>0.31714232866877889</v>
      </c>
      <c r="L47" s="234">
        <f t="shared" si="10"/>
        <v>0.31673004382176351</v>
      </c>
      <c r="M47" s="234">
        <f t="shared" si="10"/>
        <v>0.31151940406353235</v>
      </c>
      <c r="N47" s="234">
        <f t="shared" si="10"/>
        <v>0.34182313844391299</v>
      </c>
      <c r="O47" s="234">
        <f t="shared" si="10"/>
        <v>0.34483672876298849</v>
      </c>
      <c r="P47" s="234">
        <f t="shared" si="10"/>
        <v>0.33605046490775969</v>
      </c>
      <c r="Q47" s="234">
        <f t="shared" si="10"/>
        <v>0.31888957286005054</v>
      </c>
      <c r="R47" s="234">
        <f t="shared" si="10"/>
        <v>0.32485449548178597</v>
      </c>
      <c r="S47" s="234">
        <f t="shared" si="10"/>
        <v>0.31724679248560406</v>
      </c>
      <c r="T47" s="234">
        <f t="shared" si="10"/>
        <v>0.31879100880373795</v>
      </c>
      <c r="U47" s="234">
        <f t="shared" si="10"/>
        <v>0.33168600594824155</v>
      </c>
      <c r="V47" s="234">
        <f t="shared" si="10"/>
        <v>0.33678211114336792</v>
      </c>
      <c r="W47" s="234">
        <f t="shared" si="10"/>
        <v>0.32554093795794226</v>
      </c>
      <c r="X47" s="234">
        <f t="shared" si="10"/>
        <v>0.31924870059619748</v>
      </c>
      <c r="Y47" s="234">
        <f t="shared" si="10"/>
        <v>0.33413705571669061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0.5858085313576773</v>
      </c>
      <c r="C48" s="235">
        <f t="shared" si="11"/>
        <v>0.61964831075630167</v>
      </c>
      <c r="D48" s="235">
        <f t="shared" si="11"/>
        <v>0.58837270695789834</v>
      </c>
      <c r="E48" s="235">
        <f t="shared" si="11"/>
        <v>0.59138065163291209</v>
      </c>
      <c r="F48" s="235">
        <f t="shared" si="11"/>
        <v>0.59583549917519318</v>
      </c>
      <c r="G48" s="235">
        <f t="shared" si="11"/>
        <v>0.59249617907558172</v>
      </c>
      <c r="H48" s="235">
        <f t="shared" si="11"/>
        <v>0.60260731992711591</v>
      </c>
      <c r="I48" s="235">
        <f t="shared" si="11"/>
        <v>0.59751701861743156</v>
      </c>
      <c r="J48" s="235">
        <f t="shared" si="11"/>
        <v>0.60413167584028926</v>
      </c>
      <c r="K48" s="235">
        <f t="shared" si="11"/>
        <v>0.58202543901028303</v>
      </c>
      <c r="L48" s="235">
        <f t="shared" si="11"/>
        <v>0.58499016940193149</v>
      </c>
      <c r="M48" s="235">
        <f t="shared" si="11"/>
        <v>0.59233437700026004</v>
      </c>
      <c r="N48" s="235">
        <f t="shared" si="11"/>
        <v>0.55963997104645369</v>
      </c>
      <c r="O48" s="235">
        <f t="shared" si="11"/>
        <v>0.55284774901227929</v>
      </c>
      <c r="P48" s="235">
        <f t="shared" si="11"/>
        <v>0.55287038160284219</v>
      </c>
      <c r="Q48" s="235">
        <f t="shared" si="11"/>
        <v>0.56867226175121866</v>
      </c>
      <c r="R48" s="235">
        <f t="shared" si="11"/>
        <v>0.56387608389855437</v>
      </c>
      <c r="S48" s="235">
        <f t="shared" si="11"/>
        <v>0.57212117866348122</v>
      </c>
      <c r="T48" s="235">
        <f t="shared" si="11"/>
        <v>0.5698593222137881</v>
      </c>
      <c r="U48" s="235">
        <f t="shared" si="11"/>
        <v>0.55509502287020129</v>
      </c>
      <c r="V48" s="235">
        <f t="shared" si="11"/>
        <v>0.54653447259329335</v>
      </c>
      <c r="W48" s="235">
        <f t="shared" si="11"/>
        <v>0.55552223872215956</v>
      </c>
      <c r="X48" s="235">
        <f t="shared" si="11"/>
        <v>0.55128531288941651</v>
      </c>
      <c r="Y48" s="235">
        <f t="shared" si="11"/>
        <v>0.53788327085654697</v>
      </c>
    </row>
  </sheetData>
  <conditionalFormatting sqref="B6:Y15">
    <cfRule type="cellIs" dxfId="123" priority="21" operator="lessThan">
      <formula>0</formula>
    </cfRule>
  </conditionalFormatting>
  <conditionalFormatting sqref="B17:Y26">
    <cfRule type="cellIs" dxfId="122" priority="8" operator="lessThan">
      <formula>0</formula>
    </cfRule>
  </conditionalFormatting>
  <conditionalFormatting sqref="B28:Y37">
    <cfRule type="cellIs" dxfId="121" priority="1" operator="lessThan">
      <formula>0</formula>
    </cfRule>
  </conditionalFormatting>
  <conditionalFormatting sqref="B42:Y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ES: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5" customHeight="1" x14ac:dyDescent="0.25">
      <c r="A3" s="32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0.15" customHeight="1" x14ac:dyDescent="0.25"/>
    <row r="5" spans="1:105" ht="15" customHeight="1" x14ac:dyDescent="0.25">
      <c r="A5" s="34" t="s">
        <v>90</v>
      </c>
      <c r="B5" s="223">
        <f t="shared" ref="B5:Y5" si="0">SUM(B6:B10,B16,B27,B38)</f>
        <v>71468.625238515786</v>
      </c>
      <c r="C5" s="223">
        <f t="shared" si="0"/>
        <v>75478.84523199228</v>
      </c>
      <c r="D5" s="223">
        <f t="shared" si="0"/>
        <v>76180.40028146714</v>
      </c>
      <c r="E5" s="223">
        <f t="shared" si="0"/>
        <v>79367.353639068693</v>
      </c>
      <c r="F5" s="223">
        <f t="shared" si="0"/>
        <v>80229.849675174293</v>
      </c>
      <c r="G5" s="223">
        <f t="shared" si="0"/>
        <v>82790.026963225013</v>
      </c>
      <c r="H5" s="223">
        <f t="shared" si="0"/>
        <v>72179.675830024018</v>
      </c>
      <c r="I5" s="223">
        <f t="shared" si="0"/>
        <v>76505.315992947639</v>
      </c>
      <c r="J5" s="223">
        <f t="shared" si="0"/>
        <v>69768.787253933115</v>
      </c>
      <c r="K5" s="223">
        <f t="shared" si="0"/>
        <v>58112.184006194519</v>
      </c>
      <c r="L5" s="223">
        <f t="shared" si="0"/>
        <v>60643.957857340065</v>
      </c>
      <c r="M5" s="223">
        <f t="shared" si="0"/>
        <v>58052.655939623233</v>
      </c>
      <c r="N5" s="223">
        <f t="shared" si="0"/>
        <v>53473.148278614288</v>
      </c>
      <c r="O5" s="223">
        <f t="shared" si="0"/>
        <v>50392.691838040584</v>
      </c>
      <c r="P5" s="223">
        <f t="shared" si="0"/>
        <v>51365.249542614562</v>
      </c>
      <c r="Q5" s="223">
        <f t="shared" si="0"/>
        <v>51585.885145440581</v>
      </c>
      <c r="R5" s="223">
        <f t="shared" si="0"/>
        <v>53437.887497406511</v>
      </c>
      <c r="S5" s="223">
        <f t="shared" si="0"/>
        <v>53142.111496518643</v>
      </c>
      <c r="T5" s="223">
        <f t="shared" si="0"/>
        <v>54458.895947029698</v>
      </c>
      <c r="U5" s="223">
        <f t="shared" si="0"/>
        <v>53206.801554719248</v>
      </c>
      <c r="V5" s="223">
        <f t="shared" si="0"/>
        <v>48626.48700376504</v>
      </c>
      <c r="W5" s="223">
        <f t="shared" si="0"/>
        <v>51045.784551748919</v>
      </c>
      <c r="X5" s="223">
        <f t="shared" si="0"/>
        <v>44770.196803974846</v>
      </c>
      <c r="Y5" s="223">
        <f t="shared" si="0"/>
        <v>43143.678845853341</v>
      </c>
      <c r="DA5" s="89"/>
    </row>
    <row r="6" spans="1:105" ht="12" customHeight="1" x14ac:dyDescent="0.25">
      <c r="A6" s="173" t="s">
        <v>91</v>
      </c>
      <c r="B6" s="224">
        <v>0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  <c r="O6" s="224">
        <v>0</v>
      </c>
      <c r="P6" s="224">
        <v>0</v>
      </c>
      <c r="Q6" s="224">
        <v>0</v>
      </c>
      <c r="R6" s="224">
        <v>0</v>
      </c>
      <c r="S6" s="224">
        <v>0</v>
      </c>
      <c r="T6" s="224">
        <v>0</v>
      </c>
      <c r="U6" s="224">
        <v>0</v>
      </c>
      <c r="V6" s="224">
        <v>0</v>
      </c>
      <c r="W6" s="224">
        <v>0</v>
      </c>
      <c r="X6" s="224">
        <v>0</v>
      </c>
      <c r="Y6" s="224">
        <v>0</v>
      </c>
      <c r="DA6" s="177"/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/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/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/>
    </row>
    <row r="10" spans="1:105" ht="12" customHeight="1" x14ac:dyDescent="0.25">
      <c r="A10" s="36" t="s">
        <v>95</v>
      </c>
      <c r="B10" s="225">
        <f t="shared" ref="B10:Y10" si="1">SUM(B11:B15)</f>
        <v>1071.0700854125639</v>
      </c>
      <c r="C10" s="225">
        <f t="shared" si="1"/>
        <v>875.48322777410976</v>
      </c>
      <c r="D10" s="225">
        <f t="shared" si="1"/>
        <v>961.58013046761357</v>
      </c>
      <c r="E10" s="225">
        <f t="shared" si="1"/>
        <v>1061.664872066993</v>
      </c>
      <c r="F10" s="225">
        <f t="shared" si="1"/>
        <v>1054.3637979417724</v>
      </c>
      <c r="G10" s="225">
        <f t="shared" si="1"/>
        <v>1149.0285786282718</v>
      </c>
      <c r="H10" s="225">
        <f t="shared" si="1"/>
        <v>749.62972268972351</v>
      </c>
      <c r="I10" s="225">
        <f t="shared" si="1"/>
        <v>872.38080395178713</v>
      </c>
      <c r="J10" s="225">
        <f t="shared" si="1"/>
        <v>798.61049180034388</v>
      </c>
      <c r="K10" s="225">
        <f t="shared" si="1"/>
        <v>729.05906837570342</v>
      </c>
      <c r="L10" s="225">
        <f t="shared" si="1"/>
        <v>759.97774552147814</v>
      </c>
      <c r="M10" s="225">
        <f t="shared" si="1"/>
        <v>744.02006874837946</v>
      </c>
      <c r="N10" s="225">
        <f t="shared" si="1"/>
        <v>788.3778900299186</v>
      </c>
      <c r="O10" s="225">
        <f t="shared" si="1"/>
        <v>758.34148851491796</v>
      </c>
      <c r="P10" s="225">
        <f t="shared" si="1"/>
        <v>634.67586279080001</v>
      </c>
      <c r="Q10" s="225">
        <f t="shared" si="1"/>
        <v>554.60480853091542</v>
      </c>
      <c r="R10" s="225">
        <f t="shared" si="1"/>
        <v>605.855217975139</v>
      </c>
      <c r="S10" s="225">
        <f t="shared" si="1"/>
        <v>566.33060296202234</v>
      </c>
      <c r="T10" s="225">
        <f t="shared" si="1"/>
        <v>599.42326569145928</v>
      </c>
      <c r="U10" s="225">
        <f t="shared" si="1"/>
        <v>582.87194800147665</v>
      </c>
      <c r="V10" s="225">
        <f t="shared" si="1"/>
        <v>543.0061684759745</v>
      </c>
      <c r="W10" s="225">
        <f t="shared" si="1"/>
        <v>518.04768634553238</v>
      </c>
      <c r="X10" s="225">
        <f t="shared" si="1"/>
        <v>368.09992376445717</v>
      </c>
      <c r="Y10" s="225">
        <f t="shared" si="1"/>
        <v>381.9710961336371</v>
      </c>
      <c r="DA10" s="90"/>
    </row>
    <row r="11" spans="1:105" ht="12" customHeight="1" x14ac:dyDescent="0.25">
      <c r="A11" s="37" t="s">
        <v>82</v>
      </c>
      <c r="B11" s="226">
        <v>134.93626645736805</v>
      </c>
      <c r="C11" s="226">
        <v>143.36016181632826</v>
      </c>
      <c r="D11" s="226">
        <v>142.35959924007011</v>
      </c>
      <c r="E11" s="226">
        <v>159.64680346078421</v>
      </c>
      <c r="F11" s="226">
        <v>168.47734193860026</v>
      </c>
      <c r="G11" s="226">
        <v>191.8910542871086</v>
      </c>
      <c r="H11" s="226">
        <v>86.310572256174538</v>
      </c>
      <c r="I11" s="226">
        <v>116.82145001428532</v>
      </c>
      <c r="J11" s="226">
        <v>105.75240605345553</v>
      </c>
      <c r="K11" s="226">
        <v>106.35086664036128</v>
      </c>
      <c r="L11" s="226">
        <v>115.45808996842661</v>
      </c>
      <c r="M11" s="226">
        <v>88.666632057921859</v>
      </c>
      <c r="N11" s="226">
        <v>84.276251582313918</v>
      </c>
      <c r="O11" s="226">
        <v>58.042676042914337</v>
      </c>
      <c r="P11" s="226">
        <v>44.83611604824619</v>
      </c>
      <c r="Q11" s="226">
        <v>52.555552947313409</v>
      </c>
      <c r="R11" s="226">
        <v>54.830557432471977</v>
      </c>
      <c r="S11" s="226">
        <v>52.36985010023313</v>
      </c>
      <c r="T11" s="226">
        <v>53.755914054829653</v>
      </c>
      <c r="U11" s="226">
        <v>48.391805547713822</v>
      </c>
      <c r="V11" s="226">
        <v>45.554835596206871</v>
      </c>
      <c r="W11" s="226">
        <v>40.501819725146049</v>
      </c>
      <c r="X11" s="226">
        <v>29.350228627213191</v>
      </c>
      <c r="Y11" s="226">
        <v>29.510785941126748</v>
      </c>
      <c r="DA11" s="69"/>
    </row>
    <row r="12" spans="1:105" ht="12" customHeight="1" x14ac:dyDescent="0.25">
      <c r="A12" s="37" t="s">
        <v>73</v>
      </c>
      <c r="B12" s="226">
        <v>936.13381895519581</v>
      </c>
      <c r="C12" s="226">
        <v>732.12306595778148</v>
      </c>
      <c r="D12" s="226">
        <v>819.22053122754346</v>
      </c>
      <c r="E12" s="226">
        <v>902.01806860620877</v>
      </c>
      <c r="F12" s="226">
        <v>885.88645600317216</v>
      </c>
      <c r="G12" s="226">
        <v>957.13752434116316</v>
      </c>
      <c r="H12" s="226">
        <v>663.319150433549</v>
      </c>
      <c r="I12" s="226">
        <v>755.55935393750178</v>
      </c>
      <c r="J12" s="226">
        <v>692.85808574688838</v>
      </c>
      <c r="K12" s="226">
        <v>622.70820173534219</v>
      </c>
      <c r="L12" s="226">
        <v>644.51965555305151</v>
      </c>
      <c r="M12" s="226">
        <v>655.35343669045756</v>
      </c>
      <c r="N12" s="226">
        <v>704.10163844760473</v>
      </c>
      <c r="O12" s="226">
        <v>700.29881247200365</v>
      </c>
      <c r="P12" s="226">
        <v>589.83974674255387</v>
      </c>
      <c r="Q12" s="226">
        <v>502.04925558360202</v>
      </c>
      <c r="R12" s="226">
        <v>551.02466054266699</v>
      </c>
      <c r="S12" s="226">
        <v>513.96075286178916</v>
      </c>
      <c r="T12" s="226">
        <v>545.66735163662963</v>
      </c>
      <c r="U12" s="226">
        <v>534.48014245376282</v>
      </c>
      <c r="V12" s="226">
        <v>497.45133287976768</v>
      </c>
      <c r="W12" s="226">
        <v>477.54586662038628</v>
      </c>
      <c r="X12" s="226">
        <v>338.74969513724398</v>
      </c>
      <c r="Y12" s="226">
        <v>352.46031019251035</v>
      </c>
      <c r="DA12" s="69"/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/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/>
    </row>
    <row r="15" spans="1:105" ht="12" customHeight="1" x14ac:dyDescent="0.25">
      <c r="A15" s="38" t="s">
        <v>40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7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DA15" s="91"/>
    </row>
    <row r="16" spans="1:105" ht="12" customHeight="1" x14ac:dyDescent="0.25">
      <c r="A16" s="39" t="s">
        <v>97</v>
      </c>
      <c r="B16" s="228">
        <f t="shared" ref="B16:Y16" si="2">SUM(B17:B26)</f>
        <v>16077.212973644437</v>
      </c>
      <c r="C16" s="228">
        <f t="shared" si="2"/>
        <v>16248.923563113267</v>
      </c>
      <c r="D16" s="228">
        <f t="shared" si="2"/>
        <v>18016.755401207676</v>
      </c>
      <c r="E16" s="228">
        <f t="shared" si="2"/>
        <v>18970.538747349088</v>
      </c>
      <c r="F16" s="228">
        <f t="shared" si="2"/>
        <v>19008.247380386932</v>
      </c>
      <c r="G16" s="228">
        <f t="shared" si="2"/>
        <v>19557.898072594733</v>
      </c>
      <c r="H16" s="228">
        <f t="shared" si="2"/>
        <v>14476.779818772291</v>
      </c>
      <c r="I16" s="228">
        <f t="shared" si="2"/>
        <v>16355.604842428364</v>
      </c>
      <c r="J16" s="228">
        <f t="shared" si="2"/>
        <v>15273.876450048101</v>
      </c>
      <c r="K16" s="228">
        <f t="shared" si="2"/>
        <v>13650.308967617584</v>
      </c>
      <c r="L16" s="228">
        <f t="shared" si="2"/>
        <v>14317.6649925731</v>
      </c>
      <c r="M16" s="228">
        <f t="shared" si="2"/>
        <v>13135.570107618418</v>
      </c>
      <c r="N16" s="228">
        <f t="shared" si="2"/>
        <v>13469.638521121895</v>
      </c>
      <c r="O16" s="228">
        <f t="shared" si="2"/>
        <v>12816.014745908204</v>
      </c>
      <c r="P16" s="228">
        <f t="shared" si="2"/>
        <v>12262.652603419107</v>
      </c>
      <c r="Q16" s="228">
        <f t="shared" si="2"/>
        <v>11286.155721994257</v>
      </c>
      <c r="R16" s="228">
        <f t="shared" si="2"/>
        <v>11613.6298122803</v>
      </c>
      <c r="S16" s="228">
        <f t="shared" si="2"/>
        <v>11517.743656202241</v>
      </c>
      <c r="T16" s="228">
        <f t="shared" si="2"/>
        <v>11651.426130212027</v>
      </c>
      <c r="U16" s="228">
        <f t="shared" si="2"/>
        <v>11862.455791552493</v>
      </c>
      <c r="V16" s="228">
        <f t="shared" si="2"/>
        <v>11248.147141029827</v>
      </c>
      <c r="W16" s="228">
        <f t="shared" si="2"/>
        <v>11536.679597438382</v>
      </c>
      <c r="X16" s="228">
        <f t="shared" si="2"/>
        <v>9730.192895063783</v>
      </c>
      <c r="Y16" s="228">
        <f t="shared" si="2"/>
        <v>9443.7569834175065</v>
      </c>
      <c r="DA16" s="92"/>
    </row>
    <row r="17" spans="1:105" ht="12" customHeight="1" x14ac:dyDescent="0.25">
      <c r="A17" s="46" t="s">
        <v>28</v>
      </c>
      <c r="B17" s="229">
        <v>427.81354941219536</v>
      </c>
      <c r="C17" s="229">
        <v>977.06515905301615</v>
      </c>
      <c r="D17" s="229">
        <v>1015.3615633464176</v>
      </c>
      <c r="E17" s="229">
        <v>1228.7696063895717</v>
      </c>
      <c r="F17" s="229">
        <v>903.98996508562027</v>
      </c>
      <c r="G17" s="229">
        <v>841.82451371389323</v>
      </c>
      <c r="H17" s="229">
        <v>733.23951903727459</v>
      </c>
      <c r="I17" s="229">
        <v>807.79373624589221</v>
      </c>
      <c r="J17" s="229">
        <v>766.83869856756439</v>
      </c>
      <c r="K17" s="229">
        <v>551.45058280485125</v>
      </c>
      <c r="L17" s="229">
        <v>611.05609119684323</v>
      </c>
      <c r="M17" s="229">
        <v>787.32674786448592</v>
      </c>
      <c r="N17" s="229">
        <v>661.59629123020704</v>
      </c>
      <c r="O17" s="229">
        <v>675.57432805915448</v>
      </c>
      <c r="P17" s="229">
        <v>653.67696377056404</v>
      </c>
      <c r="Q17" s="229">
        <v>695.45288238255705</v>
      </c>
      <c r="R17" s="229">
        <v>498.41058268335559</v>
      </c>
      <c r="S17" s="229">
        <v>448.52281807369849</v>
      </c>
      <c r="T17" s="229">
        <v>521.63954273061086</v>
      </c>
      <c r="U17" s="229">
        <v>437.26047810367146</v>
      </c>
      <c r="V17" s="229">
        <v>409.22307784983508</v>
      </c>
      <c r="W17" s="229">
        <v>443.90746575639321</v>
      </c>
      <c r="X17" s="229">
        <v>490.82794602137506</v>
      </c>
      <c r="Y17" s="229">
        <v>421.4304497844787</v>
      </c>
      <c r="DA17" s="73"/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/>
    </row>
    <row r="19" spans="1:105" ht="12" customHeight="1" x14ac:dyDescent="0.25">
      <c r="A19" s="46" t="s">
        <v>31</v>
      </c>
      <c r="B19" s="229">
        <v>633.87005130963223</v>
      </c>
      <c r="C19" s="229">
        <v>630.26773159738718</v>
      </c>
      <c r="D19" s="229">
        <v>631.99588955561796</v>
      </c>
      <c r="E19" s="229">
        <v>623.16900913948768</v>
      </c>
      <c r="F19" s="229">
        <v>641.27151759304149</v>
      </c>
      <c r="G19" s="229">
        <v>643.20365086744687</v>
      </c>
      <c r="H19" s="229">
        <v>589.72143114049425</v>
      </c>
      <c r="I19" s="229">
        <v>582.39325310790036</v>
      </c>
      <c r="J19" s="229">
        <v>574.58057972459414</v>
      </c>
      <c r="K19" s="229">
        <v>528.31703894580448</v>
      </c>
      <c r="L19" s="229">
        <v>512.89419220762113</v>
      </c>
      <c r="M19" s="229">
        <v>477.80693921247774</v>
      </c>
      <c r="N19" s="229">
        <v>451.00777009774657</v>
      </c>
      <c r="O19" s="229">
        <v>131.9701653647395</v>
      </c>
      <c r="P19" s="229">
        <v>182.90972449615285</v>
      </c>
      <c r="Q19" s="229">
        <v>170.07289017343965</v>
      </c>
      <c r="R19" s="229">
        <v>212.63464163924527</v>
      </c>
      <c r="S19" s="229">
        <v>177.35298379399291</v>
      </c>
      <c r="T19" s="229">
        <v>148.7749618285666</v>
      </c>
      <c r="U19" s="229">
        <v>161.43477607730813</v>
      </c>
      <c r="V19" s="229">
        <v>141.13252081336975</v>
      </c>
      <c r="W19" s="229">
        <v>99.071011734825788</v>
      </c>
      <c r="X19" s="229">
        <v>112.36710926525019</v>
      </c>
      <c r="Y19" s="229">
        <v>116.10666553572496</v>
      </c>
      <c r="DA19" s="73"/>
    </row>
    <row r="20" spans="1:105" ht="12" customHeight="1" x14ac:dyDescent="0.25">
      <c r="A20" s="46" t="s">
        <v>82</v>
      </c>
      <c r="B20" s="229">
        <v>1637.087551998052</v>
      </c>
      <c r="C20" s="229">
        <v>1757.1452323471858</v>
      </c>
      <c r="D20" s="229">
        <v>1719.4837825546463</v>
      </c>
      <c r="E20" s="229">
        <v>1922.5703773610708</v>
      </c>
      <c r="F20" s="229">
        <v>2239.0068805038886</v>
      </c>
      <c r="G20" s="229">
        <v>2577.4798473389351</v>
      </c>
      <c r="H20" s="229">
        <v>1163.9141349568897</v>
      </c>
      <c r="I20" s="229">
        <v>1708.7464937213733</v>
      </c>
      <c r="J20" s="229">
        <v>1546.9709542784192</v>
      </c>
      <c r="K20" s="229">
        <v>1439.4611475055358</v>
      </c>
      <c r="L20" s="229">
        <v>1561.0007803015151</v>
      </c>
      <c r="M20" s="229">
        <v>1198.0466393792226</v>
      </c>
      <c r="N20" s="229">
        <v>1220.6881033360864</v>
      </c>
      <c r="O20" s="229">
        <v>981.93000890798533</v>
      </c>
      <c r="P20" s="229">
        <v>940.33815169018817</v>
      </c>
      <c r="Q20" s="229">
        <v>1157.8148634449394</v>
      </c>
      <c r="R20" s="229">
        <v>1107.7278703256604</v>
      </c>
      <c r="S20" s="229">
        <v>1129.1046888451845</v>
      </c>
      <c r="T20" s="229">
        <v>1085.160252834462</v>
      </c>
      <c r="U20" s="229">
        <v>1047.1427294670823</v>
      </c>
      <c r="V20" s="229">
        <v>1003.2651356120682</v>
      </c>
      <c r="W20" s="229">
        <v>978.27392490272348</v>
      </c>
      <c r="X20" s="229">
        <v>862.03023291068916</v>
      </c>
      <c r="Y20" s="229">
        <v>778.60301483766261</v>
      </c>
      <c r="DA20" s="73"/>
    </row>
    <row r="21" spans="1:105" ht="12" customHeight="1" x14ac:dyDescent="0.25">
      <c r="A21" s="46" t="s">
        <v>32</v>
      </c>
      <c r="B21" s="229">
        <v>2975.0099704988102</v>
      </c>
      <c r="C21" s="229">
        <v>2814.6139713930861</v>
      </c>
      <c r="D21" s="229">
        <v>2976.2979478178258</v>
      </c>
      <c r="E21" s="229">
        <v>2972.0332938433021</v>
      </c>
      <c r="F21" s="229">
        <v>1875.5870435859142</v>
      </c>
      <c r="G21" s="229">
        <v>1227.6536917820158</v>
      </c>
      <c r="H21" s="229">
        <v>2400.890166768042</v>
      </c>
      <c r="I21" s="229">
        <v>2186.5823762998857</v>
      </c>
      <c r="J21" s="229">
        <v>2242.062302819199</v>
      </c>
      <c r="K21" s="229">
        <v>1715.931670177536</v>
      </c>
      <c r="L21" s="229">
        <v>1382.26170784388</v>
      </c>
      <c r="M21" s="229">
        <v>1415.0377430827307</v>
      </c>
      <c r="N21" s="229">
        <v>827.08383393207544</v>
      </c>
      <c r="O21" s="229">
        <v>889.95998600160567</v>
      </c>
      <c r="P21" s="229">
        <v>757.54548746525722</v>
      </c>
      <c r="Q21" s="229">
        <v>605.25596988670156</v>
      </c>
      <c r="R21" s="229">
        <v>548.46484289087175</v>
      </c>
      <c r="S21" s="229">
        <v>555.39214488445134</v>
      </c>
      <c r="T21" s="229">
        <v>573.14037268147433</v>
      </c>
      <c r="U21" s="229">
        <v>479.77639801647615</v>
      </c>
      <c r="V21" s="229">
        <v>352.47499171522406</v>
      </c>
      <c r="W21" s="229">
        <v>303.74479014098875</v>
      </c>
      <c r="X21" s="229">
        <v>304.87966526004794</v>
      </c>
      <c r="Y21" s="229">
        <v>208.38513098685905</v>
      </c>
      <c r="DA21" s="73"/>
    </row>
    <row r="22" spans="1:105" ht="12" customHeight="1" x14ac:dyDescent="0.25">
      <c r="A22" s="46" t="s">
        <v>33</v>
      </c>
      <c r="B22" s="229">
        <v>2071.2885631902168</v>
      </c>
      <c r="C22" s="229">
        <v>2200.4489509247314</v>
      </c>
      <c r="D22" s="229">
        <v>1991.6560283484932</v>
      </c>
      <c r="E22" s="229">
        <v>2154.4966079867577</v>
      </c>
      <c r="F22" s="229">
        <v>2226.8413900724745</v>
      </c>
      <c r="G22" s="229">
        <v>2175.3518702811516</v>
      </c>
      <c r="H22" s="229">
        <v>2063.105303364051</v>
      </c>
      <c r="I22" s="229">
        <v>1816.9161313368998</v>
      </c>
      <c r="J22" s="229">
        <v>1715.2014808943436</v>
      </c>
      <c r="K22" s="229">
        <v>1604.9423894097165</v>
      </c>
      <c r="L22" s="229">
        <v>2201.2617213246344</v>
      </c>
      <c r="M22" s="229">
        <v>1557.6255446266105</v>
      </c>
      <c r="N22" s="229">
        <v>1364.6243198335851</v>
      </c>
      <c r="O22" s="229">
        <v>373.89940968343575</v>
      </c>
      <c r="P22" s="229">
        <v>154.51531542623218</v>
      </c>
      <c r="Q22" s="229">
        <v>144.69102192337525</v>
      </c>
      <c r="R22" s="229">
        <v>159.48198808319344</v>
      </c>
      <c r="S22" s="229">
        <v>156.21582356997575</v>
      </c>
      <c r="T22" s="229">
        <v>169.74476771047338</v>
      </c>
      <c r="U22" s="229">
        <v>162.56182693423767</v>
      </c>
      <c r="V22" s="229">
        <v>128.43123666673071</v>
      </c>
      <c r="W22" s="229">
        <v>116.15790965627512</v>
      </c>
      <c r="X22" s="229">
        <v>98.464368692373711</v>
      </c>
      <c r="Y22" s="229">
        <v>105.92653369766248</v>
      </c>
      <c r="DA22" s="73"/>
    </row>
    <row r="23" spans="1:105" ht="12" customHeight="1" x14ac:dyDescent="0.25">
      <c r="A23" s="46" t="s">
        <v>73</v>
      </c>
      <c r="B23" s="229">
        <v>8243.8557663984921</v>
      </c>
      <c r="C23" s="229">
        <v>7748.4293940253856</v>
      </c>
      <c r="D23" s="229">
        <v>9562.4192775175452</v>
      </c>
      <c r="E23" s="229">
        <v>10045.901258244539</v>
      </c>
      <c r="F23" s="229">
        <v>11094.075774008785</v>
      </c>
      <c r="G23" s="229">
        <v>12071.440077967371</v>
      </c>
      <c r="H23" s="229">
        <v>7511.316182354497</v>
      </c>
      <c r="I23" s="229">
        <v>9231.4696493821684</v>
      </c>
      <c r="J23" s="229">
        <v>8403.4303957757184</v>
      </c>
      <c r="K23" s="229">
        <v>7778.6386734891175</v>
      </c>
      <c r="L23" s="229">
        <v>8014.5959976249887</v>
      </c>
      <c r="M23" s="229">
        <v>7644.4985121369518</v>
      </c>
      <c r="N23" s="229">
        <v>8895.9232623788139</v>
      </c>
      <c r="O23" s="229">
        <v>9685.9142195329932</v>
      </c>
      <c r="P23" s="229">
        <v>9502.6673043149567</v>
      </c>
      <c r="Q23" s="229">
        <v>8446.063762607313</v>
      </c>
      <c r="R23" s="229">
        <v>8988.9301042427505</v>
      </c>
      <c r="S23" s="229">
        <v>8952.1282504513983</v>
      </c>
      <c r="T23" s="229">
        <v>9056.9621677516188</v>
      </c>
      <c r="U23" s="229">
        <v>9482.6332607702898</v>
      </c>
      <c r="V23" s="229">
        <v>9132.7956282185205</v>
      </c>
      <c r="W23" s="229">
        <v>9500.6285436742146</v>
      </c>
      <c r="X23" s="229">
        <v>7777.4258934066302</v>
      </c>
      <c r="Y23" s="229">
        <v>7663.2134434500458</v>
      </c>
      <c r="DA23" s="73"/>
    </row>
    <row r="24" spans="1:105" ht="12" customHeight="1" x14ac:dyDescent="0.25">
      <c r="A24" s="46" t="s">
        <v>36</v>
      </c>
      <c r="B24" s="229">
        <v>88.287520837037235</v>
      </c>
      <c r="C24" s="229">
        <v>120.95312377247423</v>
      </c>
      <c r="D24" s="229">
        <v>119.54091206712742</v>
      </c>
      <c r="E24" s="229">
        <v>23.598594384359789</v>
      </c>
      <c r="F24" s="229">
        <v>27.474809537207776</v>
      </c>
      <c r="G24" s="229">
        <v>20.944420643917283</v>
      </c>
      <c r="H24" s="229">
        <v>14.593081151043252</v>
      </c>
      <c r="I24" s="229">
        <v>21.703202334245926</v>
      </c>
      <c r="J24" s="229">
        <v>24.792037988261129</v>
      </c>
      <c r="K24" s="229">
        <v>13.186495476094224</v>
      </c>
      <c r="L24" s="229">
        <v>7.971126964792612</v>
      </c>
      <c r="M24" s="229">
        <v>21.63549694463396</v>
      </c>
      <c r="N24" s="229">
        <v>17.929526449798722</v>
      </c>
      <c r="O24" s="229">
        <v>48.574217385748412</v>
      </c>
      <c r="P24" s="229">
        <v>39.956866843190362</v>
      </c>
      <c r="Q24" s="229">
        <v>37.431336630982571</v>
      </c>
      <c r="R24" s="229">
        <v>60.414969183370843</v>
      </c>
      <c r="S24" s="229">
        <v>59.401256798915711</v>
      </c>
      <c r="T24" s="229">
        <v>54.57193179109408</v>
      </c>
      <c r="U24" s="229">
        <v>52.177598036187533</v>
      </c>
      <c r="V24" s="229">
        <v>46.118101996073264</v>
      </c>
      <c r="W24" s="229">
        <v>55.807980194090518</v>
      </c>
      <c r="X24" s="229">
        <v>46.714747248184452</v>
      </c>
      <c r="Y24" s="229">
        <v>37.146167940302298</v>
      </c>
      <c r="DA24" s="73"/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18.380969808928029</v>
      </c>
      <c r="L25" s="229">
        <v>26.62337510882524</v>
      </c>
      <c r="M25" s="229">
        <v>33.592484371303229</v>
      </c>
      <c r="N25" s="229">
        <v>30.785413863580541</v>
      </c>
      <c r="O25" s="229">
        <v>28.19241097254007</v>
      </c>
      <c r="P25" s="229">
        <v>31.042789412564559</v>
      </c>
      <c r="Q25" s="229">
        <v>29.37299494494788</v>
      </c>
      <c r="R25" s="229">
        <v>37.564813231853321</v>
      </c>
      <c r="S25" s="229">
        <v>39.625689784624299</v>
      </c>
      <c r="T25" s="229">
        <v>41.432132883727064</v>
      </c>
      <c r="U25" s="229">
        <v>39.468724147240209</v>
      </c>
      <c r="V25" s="229">
        <v>34.70644815800501</v>
      </c>
      <c r="W25" s="229">
        <v>39.087971378870868</v>
      </c>
      <c r="X25" s="229">
        <v>37.48293225923311</v>
      </c>
      <c r="Y25" s="229">
        <v>112.94557718477228</v>
      </c>
      <c r="DA25" s="73"/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/>
    </row>
    <row r="27" spans="1:105" ht="12" customHeight="1" x14ac:dyDescent="0.25">
      <c r="A27" s="39" t="s">
        <v>104</v>
      </c>
      <c r="B27" s="228">
        <f t="shared" ref="B27:Y27" si="3">SUM(B28:B37)</f>
        <v>29325.19840945879</v>
      </c>
      <c r="C27" s="228">
        <f t="shared" si="3"/>
        <v>32878.955401104911</v>
      </c>
      <c r="D27" s="228">
        <f t="shared" si="3"/>
        <v>30854.372129791846</v>
      </c>
      <c r="E27" s="228">
        <f t="shared" si="3"/>
        <v>32284.193589652608</v>
      </c>
      <c r="F27" s="228">
        <f t="shared" si="3"/>
        <v>32371.143616845588</v>
      </c>
      <c r="G27" s="228">
        <f t="shared" si="3"/>
        <v>33059.978112002005</v>
      </c>
      <c r="H27" s="228">
        <f t="shared" si="3"/>
        <v>27366.545968562008</v>
      </c>
      <c r="I27" s="228">
        <f t="shared" si="3"/>
        <v>29787.675416567483</v>
      </c>
      <c r="J27" s="228">
        <f t="shared" si="3"/>
        <v>27867.647132084679</v>
      </c>
      <c r="K27" s="228">
        <f t="shared" si="3"/>
        <v>22975.905090201224</v>
      </c>
      <c r="L27" s="228">
        <f t="shared" si="3"/>
        <v>23792.02422924549</v>
      </c>
      <c r="M27" s="228">
        <f t="shared" si="3"/>
        <v>24330.126033256431</v>
      </c>
      <c r="N27" s="228">
        <f t="shared" si="3"/>
        <v>21100.314917462463</v>
      </c>
      <c r="O27" s="228">
        <f t="shared" si="3"/>
        <v>19847.572453617464</v>
      </c>
      <c r="P27" s="228">
        <f t="shared" si="3"/>
        <v>19407.920766404655</v>
      </c>
      <c r="Q27" s="228">
        <f t="shared" si="3"/>
        <v>19397.957464915406</v>
      </c>
      <c r="R27" s="228">
        <f t="shared" si="3"/>
        <v>21219.400577151075</v>
      </c>
      <c r="S27" s="228">
        <f t="shared" si="3"/>
        <v>21706.925897354373</v>
      </c>
      <c r="T27" s="228">
        <f t="shared" si="3"/>
        <v>22358.868001126208</v>
      </c>
      <c r="U27" s="228">
        <f t="shared" si="3"/>
        <v>22342.096295165284</v>
      </c>
      <c r="V27" s="228">
        <f t="shared" si="3"/>
        <v>20061.971714259245</v>
      </c>
      <c r="W27" s="228">
        <f t="shared" si="3"/>
        <v>21069.105327965008</v>
      </c>
      <c r="X27" s="228">
        <f t="shared" si="3"/>
        <v>18492.828555146603</v>
      </c>
      <c r="Y27" s="228">
        <f t="shared" si="3"/>
        <v>18005.089716302195</v>
      </c>
      <c r="DA27" s="92"/>
    </row>
    <row r="28" spans="1:105" ht="12" customHeight="1" x14ac:dyDescent="0.25">
      <c r="A28" s="18" t="s">
        <v>28</v>
      </c>
      <c r="B28" s="230">
        <v>1379.49590918744</v>
      </c>
      <c r="C28" s="230">
        <v>1358.2539633688016</v>
      </c>
      <c r="D28" s="230">
        <v>1248.6624798857811</v>
      </c>
      <c r="E28" s="230">
        <v>1297.1165593063447</v>
      </c>
      <c r="F28" s="230">
        <v>891.58910451948805</v>
      </c>
      <c r="G28" s="230">
        <v>823.30466759809588</v>
      </c>
      <c r="H28" s="230">
        <v>866.50981777411221</v>
      </c>
      <c r="I28" s="230">
        <v>1478.9487557935586</v>
      </c>
      <c r="J28" s="230">
        <v>1164.9869137798125</v>
      </c>
      <c r="K28" s="230">
        <v>452.18540704916984</v>
      </c>
      <c r="L28" s="230">
        <v>427.89562232292184</v>
      </c>
      <c r="M28" s="230">
        <v>1383.2206608865051</v>
      </c>
      <c r="N28" s="230">
        <v>607.5263041959621</v>
      </c>
      <c r="O28" s="230">
        <v>534.58213035191761</v>
      </c>
      <c r="P28" s="230">
        <v>541.30154131000506</v>
      </c>
      <c r="Q28" s="230">
        <v>492.72294413675519</v>
      </c>
      <c r="R28" s="230">
        <v>425.93607627141887</v>
      </c>
      <c r="S28" s="230">
        <v>467.33722721899477</v>
      </c>
      <c r="T28" s="230">
        <v>487.09799691741893</v>
      </c>
      <c r="U28" s="230">
        <v>430.40227271665725</v>
      </c>
      <c r="V28" s="230">
        <v>399.44111040408012</v>
      </c>
      <c r="W28" s="230">
        <v>524.1875849703024</v>
      </c>
      <c r="X28" s="230">
        <v>628.41163666185162</v>
      </c>
      <c r="Y28" s="230">
        <v>472.20362122940588</v>
      </c>
      <c r="DA28" s="71"/>
    </row>
    <row r="29" spans="1:105" ht="12" customHeight="1" x14ac:dyDescent="0.25">
      <c r="A29" s="18" t="s">
        <v>42</v>
      </c>
      <c r="B29" s="230">
        <v>920.50508972527484</v>
      </c>
      <c r="C29" s="230">
        <v>208.47622998640099</v>
      </c>
      <c r="D29" s="230">
        <v>199.57513208481419</v>
      </c>
      <c r="E29" s="230">
        <v>157.46740254289949</v>
      </c>
      <c r="F29" s="230">
        <v>285.42372829600731</v>
      </c>
      <c r="G29" s="230">
        <v>508.58605483540202</v>
      </c>
      <c r="H29" s="230">
        <v>570.70019189337916</v>
      </c>
      <c r="I29" s="230">
        <v>417.7115583523065</v>
      </c>
      <c r="J29" s="230">
        <v>468.32188955532689</v>
      </c>
      <c r="K29" s="230">
        <v>526.41104298708581</v>
      </c>
      <c r="L29" s="230">
        <v>340.60829850815412</v>
      </c>
      <c r="M29" s="230">
        <v>435.73831187920803</v>
      </c>
      <c r="N29" s="230">
        <v>171.8227379188715</v>
      </c>
      <c r="O29" s="230">
        <v>147.31534739601429</v>
      </c>
      <c r="P29" s="230">
        <v>150.48788205476771</v>
      </c>
      <c r="Q29" s="230">
        <v>157.00687200214739</v>
      </c>
      <c r="R29" s="230">
        <v>371.82762889065299</v>
      </c>
      <c r="S29" s="230">
        <v>368.63935619756529</v>
      </c>
      <c r="T29" s="230">
        <v>164.6693268076254</v>
      </c>
      <c r="U29" s="230">
        <v>164.5805643907828</v>
      </c>
      <c r="V29" s="230">
        <v>140.1201721570485</v>
      </c>
      <c r="W29" s="230">
        <v>387.91367850065978</v>
      </c>
      <c r="X29" s="230">
        <v>389.16318266134101</v>
      </c>
      <c r="Y29" s="230">
        <v>371.96088274055921</v>
      </c>
      <c r="DA29" s="71"/>
    </row>
    <row r="30" spans="1:105" ht="12" customHeight="1" x14ac:dyDescent="0.25">
      <c r="A30" s="18" t="s">
        <v>31</v>
      </c>
      <c r="B30" s="230">
        <v>574.90487153018694</v>
      </c>
      <c r="C30" s="230">
        <v>572.53810792230161</v>
      </c>
      <c r="D30" s="230">
        <v>570.80994996418701</v>
      </c>
      <c r="E30" s="230">
        <v>561.7291261004716</v>
      </c>
      <c r="F30" s="230">
        <v>570.48828764684936</v>
      </c>
      <c r="G30" s="230">
        <v>556.61753341256804</v>
      </c>
      <c r="H30" s="230">
        <v>514.5916940995852</v>
      </c>
      <c r="I30" s="230">
        <v>509.98125117206575</v>
      </c>
      <c r="J30" s="230">
        <v>493.91668263533722</v>
      </c>
      <c r="K30" s="230">
        <v>459.59544057402883</v>
      </c>
      <c r="L30" s="230">
        <v>466.06454875224404</v>
      </c>
      <c r="M30" s="230">
        <v>402.65931462743322</v>
      </c>
      <c r="N30" s="230">
        <v>375.73491658213385</v>
      </c>
      <c r="O30" s="230">
        <v>148.58538275524913</v>
      </c>
      <c r="P30" s="230">
        <v>199.12273882392938</v>
      </c>
      <c r="Q30" s="230">
        <v>203.00560742657157</v>
      </c>
      <c r="R30" s="230">
        <v>255.95214216077477</v>
      </c>
      <c r="S30" s="230">
        <v>207.66436192608876</v>
      </c>
      <c r="T30" s="230">
        <v>191.47278245141825</v>
      </c>
      <c r="U30" s="230">
        <v>217.61303200261924</v>
      </c>
      <c r="V30" s="230">
        <v>196.13079538662689</v>
      </c>
      <c r="W30" s="230">
        <v>139.59191634517455</v>
      </c>
      <c r="X30" s="230">
        <v>239.64320697476342</v>
      </c>
      <c r="Y30" s="230">
        <v>162.39217594430906</v>
      </c>
      <c r="DA30" s="71"/>
    </row>
    <row r="31" spans="1:105" ht="12" customHeight="1" x14ac:dyDescent="0.25">
      <c r="A31" s="18" t="s">
        <v>82</v>
      </c>
      <c r="B31" s="230">
        <v>1847.6130111862401</v>
      </c>
      <c r="C31" s="230">
        <v>1948.5453022371757</v>
      </c>
      <c r="D31" s="230">
        <v>1910.7354921659603</v>
      </c>
      <c r="E31" s="230">
        <v>2117.3262784594963</v>
      </c>
      <c r="F31" s="230">
        <v>2387.8970404383172</v>
      </c>
      <c r="G31" s="230">
        <v>2647.3386834154062</v>
      </c>
      <c r="H31" s="230">
        <v>1270.1381778280147</v>
      </c>
      <c r="I31" s="230">
        <v>1860.9813637453533</v>
      </c>
      <c r="J31" s="230">
        <v>1680.1462025489118</v>
      </c>
      <c r="K31" s="230">
        <v>1656.4198415348089</v>
      </c>
      <c r="L31" s="230">
        <v>1802.9806408107306</v>
      </c>
      <c r="M31" s="230">
        <v>1386.5924582038901</v>
      </c>
      <c r="N31" s="230">
        <v>1486.2343561631906</v>
      </c>
      <c r="O31" s="230">
        <v>1865.9328261306937</v>
      </c>
      <c r="P31" s="230">
        <v>1806.024710103577</v>
      </c>
      <c r="Q31" s="230">
        <v>2269.0693614496081</v>
      </c>
      <c r="R31" s="230">
        <v>2227.6653354049517</v>
      </c>
      <c r="S31" s="230">
        <v>2498.7021388968187</v>
      </c>
      <c r="T31" s="230">
        <v>2560.3778663528356</v>
      </c>
      <c r="U31" s="230">
        <v>2683.4172353470603</v>
      </c>
      <c r="V31" s="230">
        <v>2430.6195398743998</v>
      </c>
      <c r="W31" s="230">
        <v>2532.0402061346736</v>
      </c>
      <c r="X31" s="230">
        <v>2263.3910555044504</v>
      </c>
      <c r="Y31" s="230">
        <v>2169.6144394631915</v>
      </c>
      <c r="DA31" s="71"/>
    </row>
    <row r="32" spans="1:105" ht="12" customHeight="1" x14ac:dyDescent="0.25">
      <c r="A32" s="18" t="s">
        <v>32</v>
      </c>
      <c r="B32" s="230">
        <v>2475.2809379816008</v>
      </c>
      <c r="C32" s="230">
        <v>2341.7429447654458</v>
      </c>
      <c r="D32" s="230">
        <v>2480.24731410097</v>
      </c>
      <c r="E32" s="230">
        <v>2453.2418727166414</v>
      </c>
      <c r="F32" s="230">
        <v>1517.1648040937978</v>
      </c>
      <c r="G32" s="230">
        <v>992.48824877818049</v>
      </c>
      <c r="H32" s="230">
        <v>2151.9634384326064</v>
      </c>
      <c r="I32" s="230">
        <v>1922.2430637003135</v>
      </c>
      <c r="J32" s="230">
        <v>1791.7161900606932</v>
      </c>
      <c r="K32" s="230">
        <v>1426.6635942222479</v>
      </c>
      <c r="L32" s="230">
        <v>1253.7654792760466</v>
      </c>
      <c r="M32" s="230">
        <v>1155.323748437296</v>
      </c>
      <c r="N32" s="230">
        <v>667.60298414753629</v>
      </c>
      <c r="O32" s="230">
        <v>773.58239343809009</v>
      </c>
      <c r="P32" s="230">
        <v>640.20581829487764</v>
      </c>
      <c r="Q32" s="230">
        <v>561.10041971324335</v>
      </c>
      <c r="R32" s="230">
        <v>483.43158558940235</v>
      </c>
      <c r="S32" s="230">
        <v>470.25076607569525</v>
      </c>
      <c r="T32" s="230">
        <v>540.05735635853875</v>
      </c>
      <c r="U32" s="230">
        <v>527.10484582353058</v>
      </c>
      <c r="V32" s="230">
        <v>369.85267540487524</v>
      </c>
      <c r="W32" s="230">
        <v>357.66660017911897</v>
      </c>
      <c r="X32" s="230">
        <v>312.93264562003895</v>
      </c>
      <c r="Y32" s="230">
        <v>272.44134717330326</v>
      </c>
      <c r="DA32" s="71"/>
    </row>
    <row r="33" spans="1:105" ht="12" customHeight="1" x14ac:dyDescent="0.25">
      <c r="A33" s="18" t="s">
        <v>33</v>
      </c>
      <c r="B33" s="230">
        <v>8058.3871888045069</v>
      </c>
      <c r="C33" s="230">
        <v>9025.6142620694991</v>
      </c>
      <c r="D33" s="230">
        <v>8201.3945286501603</v>
      </c>
      <c r="E33" s="230">
        <v>8862.4288710073015</v>
      </c>
      <c r="F33" s="230">
        <v>9186.1781119256448</v>
      </c>
      <c r="G33" s="230">
        <v>8936.6366937168696</v>
      </c>
      <c r="H33" s="230">
        <v>9248.5138086346815</v>
      </c>
      <c r="I33" s="230">
        <v>9478.8595426612901</v>
      </c>
      <c r="J33" s="230">
        <v>8988.0180991013622</v>
      </c>
      <c r="K33" s="230">
        <v>8236.3770345864687</v>
      </c>
      <c r="L33" s="230">
        <v>8692.0829756703752</v>
      </c>
      <c r="M33" s="230">
        <v>8318.5502853690887</v>
      </c>
      <c r="N33" s="230">
        <v>6185.1951876003586</v>
      </c>
      <c r="O33" s="230">
        <v>4302.2590601946304</v>
      </c>
      <c r="P33" s="230">
        <v>4316.0150874522878</v>
      </c>
      <c r="Q33" s="230">
        <v>4424.547906955353</v>
      </c>
      <c r="R33" s="230">
        <v>5015.0867229154755</v>
      </c>
      <c r="S33" s="230">
        <v>4863.0841764282259</v>
      </c>
      <c r="T33" s="230">
        <v>5185.3442001683588</v>
      </c>
      <c r="U33" s="230">
        <v>4885.0592193443299</v>
      </c>
      <c r="V33" s="230">
        <v>3955.988942211729</v>
      </c>
      <c r="W33" s="230">
        <v>3524.0594039424413</v>
      </c>
      <c r="X33" s="230">
        <v>2960.2220366666825</v>
      </c>
      <c r="Y33" s="230">
        <v>3308.1467348215187</v>
      </c>
      <c r="DA33" s="71"/>
    </row>
    <row r="34" spans="1:105" ht="12" customHeight="1" x14ac:dyDescent="0.25">
      <c r="A34" s="18" t="s">
        <v>73</v>
      </c>
      <c r="B34" s="230">
        <v>12312.668137881084</v>
      </c>
      <c r="C34" s="230">
        <v>14991.801602528736</v>
      </c>
      <c r="D34" s="230">
        <v>13925.610633007898</v>
      </c>
      <c r="E34" s="230">
        <v>16358.714809903948</v>
      </c>
      <c r="F34" s="230">
        <v>17022.314333462793</v>
      </c>
      <c r="G34" s="230">
        <v>18177.669658889492</v>
      </c>
      <c r="H34" s="230">
        <v>12446.925489050749</v>
      </c>
      <c r="I34" s="230">
        <v>13705.813475477049</v>
      </c>
      <c r="J34" s="230">
        <v>12864.307128391678</v>
      </c>
      <c r="K34" s="230">
        <v>9282.2739561327035</v>
      </c>
      <c r="L34" s="230">
        <v>9582.5176287788909</v>
      </c>
      <c r="M34" s="230">
        <v>9783.3940011694849</v>
      </c>
      <c r="N34" s="230">
        <v>10234.583835968513</v>
      </c>
      <c r="O34" s="230">
        <v>10836.718628909997</v>
      </c>
      <c r="P34" s="230">
        <v>10470.989059021205</v>
      </c>
      <c r="Q34" s="230">
        <v>10062.386830807849</v>
      </c>
      <c r="R34" s="230">
        <v>10818.841555933768</v>
      </c>
      <c r="S34" s="230">
        <v>11165.570829994862</v>
      </c>
      <c r="T34" s="230">
        <v>11517.769568344956</v>
      </c>
      <c r="U34" s="230">
        <v>11807.839696523977</v>
      </c>
      <c r="V34" s="230">
        <v>11133.631227774895</v>
      </c>
      <c r="W34" s="230">
        <v>12021.153468665912</v>
      </c>
      <c r="X34" s="230">
        <v>10185.928055445178</v>
      </c>
      <c r="Y34" s="230">
        <v>9866.5275886952095</v>
      </c>
      <c r="DA34" s="71"/>
    </row>
    <row r="35" spans="1:105" ht="12" customHeight="1" x14ac:dyDescent="0.25">
      <c r="A35" s="18" t="s">
        <v>36</v>
      </c>
      <c r="B35" s="230">
        <v>1756.3432631624514</v>
      </c>
      <c r="C35" s="230">
        <v>2431.9829882265481</v>
      </c>
      <c r="D35" s="230">
        <v>2317.3365999320758</v>
      </c>
      <c r="E35" s="230">
        <v>476.16866961550306</v>
      </c>
      <c r="F35" s="230">
        <v>510.08820646268885</v>
      </c>
      <c r="G35" s="230">
        <v>417.33657135599378</v>
      </c>
      <c r="H35" s="230">
        <v>297.20335084888217</v>
      </c>
      <c r="I35" s="230">
        <v>413.13640566554784</v>
      </c>
      <c r="J35" s="230">
        <v>416.23402601155715</v>
      </c>
      <c r="K35" s="230">
        <v>313.47080852377667</v>
      </c>
      <c r="L35" s="230">
        <v>366.2936570351834</v>
      </c>
      <c r="M35" s="230">
        <v>424.91519905505118</v>
      </c>
      <c r="N35" s="230">
        <v>387.5572655499227</v>
      </c>
      <c r="O35" s="230">
        <v>351.20391061374698</v>
      </c>
      <c r="P35" s="230">
        <v>295.72275715690273</v>
      </c>
      <c r="Q35" s="230">
        <v>289.43743136909768</v>
      </c>
      <c r="R35" s="230">
        <v>439.39261481679398</v>
      </c>
      <c r="S35" s="230">
        <v>432.10760720120436</v>
      </c>
      <c r="T35" s="230">
        <v>423.10155620907528</v>
      </c>
      <c r="U35" s="230">
        <v>393.47014596393382</v>
      </c>
      <c r="V35" s="230">
        <v>340.96484200402381</v>
      </c>
      <c r="W35" s="230">
        <v>379.33921180603807</v>
      </c>
      <c r="X35" s="230">
        <v>324.51793387190935</v>
      </c>
      <c r="Y35" s="230">
        <v>254.8290226197941</v>
      </c>
      <c r="DA35" s="71"/>
    </row>
    <row r="36" spans="1:105" ht="12" customHeight="1" x14ac:dyDescent="0.25">
      <c r="A36" s="18" t="s">
        <v>38</v>
      </c>
      <c r="B36" s="230">
        <v>0</v>
      </c>
      <c r="C36" s="230">
        <v>0</v>
      </c>
      <c r="D36" s="230">
        <v>0</v>
      </c>
      <c r="E36" s="230">
        <v>0</v>
      </c>
      <c r="F36" s="230">
        <v>0</v>
      </c>
      <c r="G36" s="230">
        <v>0</v>
      </c>
      <c r="H36" s="230">
        <v>0</v>
      </c>
      <c r="I36" s="230">
        <v>0</v>
      </c>
      <c r="J36" s="230">
        <v>0</v>
      </c>
      <c r="K36" s="230">
        <v>622.50796459093613</v>
      </c>
      <c r="L36" s="230">
        <v>859.81537809094175</v>
      </c>
      <c r="M36" s="230">
        <v>1039.7320536284715</v>
      </c>
      <c r="N36" s="230">
        <v>984.05732933597551</v>
      </c>
      <c r="O36" s="230">
        <v>887.39277382712748</v>
      </c>
      <c r="P36" s="230">
        <v>988.05117218710507</v>
      </c>
      <c r="Q36" s="230">
        <v>938.680091054782</v>
      </c>
      <c r="R36" s="230">
        <v>1181.2669151678333</v>
      </c>
      <c r="S36" s="230">
        <v>1233.5694334149198</v>
      </c>
      <c r="T36" s="230">
        <v>1288.9773475159795</v>
      </c>
      <c r="U36" s="230">
        <v>1232.6092830523912</v>
      </c>
      <c r="V36" s="230">
        <v>1095.2224090415643</v>
      </c>
      <c r="W36" s="230">
        <v>1203.1532574206885</v>
      </c>
      <c r="X36" s="230">
        <v>1188.6188017403861</v>
      </c>
      <c r="Y36" s="230">
        <v>1126.9739036149026</v>
      </c>
      <c r="DA36" s="71"/>
    </row>
    <row r="37" spans="1:105" ht="12" customHeight="1" x14ac:dyDescent="0.25">
      <c r="A37" s="47" t="s">
        <v>40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DA37" s="86"/>
    </row>
    <row r="38" spans="1:105" ht="12" customHeight="1" x14ac:dyDescent="0.25">
      <c r="A38" s="42" t="s">
        <v>105</v>
      </c>
      <c r="B38" s="236">
        <f t="shared" ref="B38:Y38" si="4">SUM(B39:B43)</f>
        <v>24995.143769999999</v>
      </c>
      <c r="C38" s="236">
        <f t="shared" si="4"/>
        <v>25475.483039999999</v>
      </c>
      <c r="D38" s="236">
        <f t="shared" si="4"/>
        <v>26347.692620000002</v>
      </c>
      <c r="E38" s="236">
        <f t="shared" si="4"/>
        <v>27050.956429999998</v>
      </c>
      <c r="F38" s="236">
        <f t="shared" si="4"/>
        <v>27796.094880000001</v>
      </c>
      <c r="G38" s="236">
        <f t="shared" si="4"/>
        <v>29023.122200000005</v>
      </c>
      <c r="H38" s="236">
        <f t="shared" si="4"/>
        <v>29586.720319999997</v>
      </c>
      <c r="I38" s="236">
        <f t="shared" si="4"/>
        <v>29489.654930000001</v>
      </c>
      <c r="J38" s="236">
        <f t="shared" si="4"/>
        <v>25828.653180000001</v>
      </c>
      <c r="K38" s="236">
        <f t="shared" si="4"/>
        <v>20756.910880000003</v>
      </c>
      <c r="L38" s="236">
        <f t="shared" si="4"/>
        <v>21774.29089</v>
      </c>
      <c r="M38" s="236">
        <f t="shared" si="4"/>
        <v>19842.939730000006</v>
      </c>
      <c r="N38" s="236">
        <f t="shared" si="4"/>
        <v>18114.816950000004</v>
      </c>
      <c r="O38" s="236">
        <f t="shared" si="4"/>
        <v>16970.763149999999</v>
      </c>
      <c r="P38" s="236">
        <f t="shared" si="4"/>
        <v>19060.000309999999</v>
      </c>
      <c r="Q38" s="236">
        <f t="shared" si="4"/>
        <v>20347.167149999997</v>
      </c>
      <c r="R38" s="236">
        <f t="shared" si="4"/>
        <v>19999.001889999996</v>
      </c>
      <c r="S38" s="236">
        <f t="shared" si="4"/>
        <v>19351.111339999999</v>
      </c>
      <c r="T38" s="236">
        <f t="shared" si="4"/>
        <v>19849.178550000001</v>
      </c>
      <c r="U38" s="236">
        <f t="shared" si="4"/>
        <v>18419.377519999998</v>
      </c>
      <c r="V38" s="236">
        <f t="shared" si="4"/>
        <v>16773.361979999998</v>
      </c>
      <c r="W38" s="236">
        <f t="shared" si="4"/>
        <v>17921.951939999999</v>
      </c>
      <c r="X38" s="236">
        <f t="shared" si="4"/>
        <v>16179.075430000001</v>
      </c>
      <c r="Y38" s="236">
        <f t="shared" si="4"/>
        <v>15312.861050000001</v>
      </c>
      <c r="DA38" s="93"/>
    </row>
    <row r="39" spans="1:105" ht="12" customHeight="1" x14ac:dyDescent="0.25">
      <c r="A39" s="43" t="s">
        <v>106</v>
      </c>
      <c r="B39" s="237">
        <f>ISI!B$53</f>
        <v>2084.5167200000001</v>
      </c>
      <c r="C39" s="237">
        <f>ISI!C$53</f>
        <v>2113.4501299999997</v>
      </c>
      <c r="D39" s="237">
        <f>ISI!D$53</f>
        <v>2237.6348099999996</v>
      </c>
      <c r="E39" s="237">
        <f>ISI!E$53</f>
        <v>2142.06259</v>
      </c>
      <c r="F39" s="237">
        <f>ISI!F$53</f>
        <v>2228.6775899999993</v>
      </c>
      <c r="G39" s="237">
        <f>ISI!G$53</f>
        <v>2720.2406300000002</v>
      </c>
      <c r="H39" s="237">
        <f>ISI!H$53</f>
        <v>2977.1010700000002</v>
      </c>
      <c r="I39" s="237">
        <f>ISI!I$53</f>
        <v>2755.8314</v>
      </c>
      <c r="J39" s="237">
        <f>ISI!J$53</f>
        <v>2689.3131700000008</v>
      </c>
      <c r="K39" s="237">
        <f>ISI!K$53</f>
        <v>2063.6821900000004</v>
      </c>
      <c r="L39" s="237">
        <f>ISI!L$53</f>
        <v>2738.3169599999997</v>
      </c>
      <c r="M39" s="237">
        <f>ISI!M$53</f>
        <v>2294.13445</v>
      </c>
      <c r="N39" s="237">
        <f>ISI!N$53</f>
        <v>2061.7922200000003</v>
      </c>
      <c r="O39" s="237">
        <f>ISI!O$53</f>
        <v>2157.9089399999993</v>
      </c>
      <c r="P39" s="237">
        <f>ISI!P$53</f>
        <v>2632.0011199999999</v>
      </c>
      <c r="Q39" s="237">
        <f>ISI!Q$53</f>
        <v>3469.7007799999997</v>
      </c>
      <c r="R39" s="237">
        <f>ISI!R$53</f>
        <v>2988.0790100000004</v>
      </c>
      <c r="S39" s="237">
        <f>ISI!S$53</f>
        <v>2072.3258399999995</v>
      </c>
      <c r="T39" s="237">
        <f>ISI!T$53</f>
        <v>2291.19569</v>
      </c>
      <c r="U39" s="237">
        <f>ISI!U$53</f>
        <v>1921.37203</v>
      </c>
      <c r="V39" s="237">
        <f>ISI!V$53</f>
        <v>1655.8677</v>
      </c>
      <c r="W39" s="237">
        <f>ISI!W$53</f>
        <v>2261.4426699999999</v>
      </c>
      <c r="X39" s="237">
        <f>ISI!X$53</f>
        <v>1978.2178799999999</v>
      </c>
      <c r="Y39" s="237">
        <f>ISI!Y$53</f>
        <v>1777.9179099999999</v>
      </c>
      <c r="DA39" s="83"/>
    </row>
    <row r="40" spans="1:105" ht="12" customHeight="1" x14ac:dyDescent="0.25">
      <c r="A40" s="44" t="s">
        <v>107</v>
      </c>
      <c r="B40" s="238">
        <f>NFM!B$72</f>
        <v>840.38932</v>
      </c>
      <c r="C40" s="238">
        <f>NFM!C$72</f>
        <v>847.69795000000011</v>
      </c>
      <c r="D40" s="238">
        <f>NFM!D$72</f>
        <v>862.82062999999994</v>
      </c>
      <c r="E40" s="238">
        <f>NFM!E$72</f>
        <v>858.02648999999997</v>
      </c>
      <c r="F40" s="238">
        <f>NFM!F$72</f>
        <v>887.65167999999994</v>
      </c>
      <c r="G40" s="238">
        <f>NFM!G$72</f>
        <v>915.70263</v>
      </c>
      <c r="H40" s="238">
        <f>NFM!H$72</f>
        <v>927.8368999999999</v>
      </c>
      <c r="I40" s="238">
        <f>NFM!I$72</f>
        <v>953.59246999999993</v>
      </c>
      <c r="J40" s="238">
        <f>NFM!J$72</f>
        <v>974.10732000000007</v>
      </c>
      <c r="K40" s="238">
        <f>NFM!K$72</f>
        <v>768.3915599999998</v>
      </c>
      <c r="L40" s="238">
        <f>NFM!L$72</f>
        <v>885.05682999999999</v>
      </c>
      <c r="M40" s="238">
        <f>NFM!M$72</f>
        <v>994.89462000000003</v>
      </c>
      <c r="N40" s="238">
        <f>NFM!N$72</f>
        <v>857.25596999999993</v>
      </c>
      <c r="O40" s="238">
        <f>NFM!O$72</f>
        <v>844.33839999999987</v>
      </c>
      <c r="P40" s="238">
        <f>NFM!P$72</f>
        <v>850.06863999999996</v>
      </c>
      <c r="Q40" s="238">
        <f>NFM!Q$72</f>
        <v>851.0148099999999</v>
      </c>
      <c r="R40" s="238">
        <f>NFM!R$72</f>
        <v>853.99567999999999</v>
      </c>
      <c r="S40" s="238">
        <f>NFM!S$72</f>
        <v>830.21347000000003</v>
      </c>
      <c r="T40" s="238">
        <f>NFM!T$72</f>
        <v>841.4762300000001</v>
      </c>
      <c r="U40" s="238">
        <f>NFM!U$72</f>
        <v>598.19020999999998</v>
      </c>
      <c r="V40" s="238">
        <f>NFM!V$72</f>
        <v>560.52368999999999</v>
      </c>
      <c r="W40" s="238">
        <f>NFM!W$72</f>
        <v>572.86842000000001</v>
      </c>
      <c r="X40" s="238">
        <f>NFM!X$72</f>
        <v>197.76535000000001</v>
      </c>
      <c r="Y40" s="238">
        <f>NFM!Y$72</f>
        <v>157.44479999999999</v>
      </c>
      <c r="DA40" s="94"/>
    </row>
    <row r="41" spans="1:105" ht="12" customHeight="1" x14ac:dyDescent="0.25">
      <c r="A41" s="44" t="s">
        <v>108</v>
      </c>
      <c r="B41" s="238">
        <f>CHI!B$78</f>
        <v>2853.6263399999998</v>
      </c>
      <c r="C41" s="238">
        <f>CHI!C$78</f>
        <v>2952.1672800000001</v>
      </c>
      <c r="D41" s="238">
        <f>CHI!D$78</f>
        <v>3075.9034000000001</v>
      </c>
      <c r="E41" s="238">
        <f>CHI!E$78</f>
        <v>3311.1019000000001</v>
      </c>
      <c r="F41" s="238">
        <f>CHI!F$78</f>
        <v>3469.1393600000001</v>
      </c>
      <c r="G41" s="238">
        <f>CHI!G$78</f>
        <v>3573.7612600000002</v>
      </c>
      <c r="H41" s="238">
        <f>CHI!H$78</f>
        <v>3647.4424600000002</v>
      </c>
      <c r="I41" s="238">
        <f>CHI!I$78</f>
        <v>3930.08835</v>
      </c>
      <c r="J41" s="238">
        <f>CHI!J$78</f>
        <v>3356.2365599999998</v>
      </c>
      <c r="K41" s="238">
        <f>CHI!K$78</f>
        <v>3231.67281</v>
      </c>
      <c r="L41" s="238">
        <f>CHI!L$78</f>
        <v>3573.8419199999998</v>
      </c>
      <c r="M41" s="238">
        <f>CHI!M$78</f>
        <v>3524.4602799999998</v>
      </c>
      <c r="N41" s="238">
        <f>CHI!N$78</f>
        <v>3280.1555400000002</v>
      </c>
      <c r="O41" s="238">
        <f>CHI!O$78</f>
        <v>3212.2785600000002</v>
      </c>
      <c r="P41" s="238">
        <f>CHI!P$78</f>
        <v>3507.0440199999998</v>
      </c>
      <c r="Q41" s="238">
        <f>CHI!Q$78</f>
        <v>3521.57782</v>
      </c>
      <c r="R41" s="238">
        <f>CHI!R$78</f>
        <v>3616.1441399999999</v>
      </c>
      <c r="S41" s="238">
        <f>CHI!S$78</f>
        <v>3648.1962899999999</v>
      </c>
      <c r="T41" s="238">
        <f>CHI!T$78</f>
        <v>3643.4624100000001</v>
      </c>
      <c r="U41" s="238">
        <f>CHI!U$78</f>
        <v>3496.7534900000001</v>
      </c>
      <c r="V41" s="238">
        <f>CHI!V$78</f>
        <v>3392.2462099999998</v>
      </c>
      <c r="W41" s="238">
        <f>CHI!W$78</f>
        <v>3351.4950800000001</v>
      </c>
      <c r="X41" s="238">
        <f>CHI!X$78</f>
        <v>3312.1383599999999</v>
      </c>
      <c r="Y41" s="238">
        <f>CHI!Y$78</f>
        <v>3066.2082599999999</v>
      </c>
      <c r="DA41" s="94"/>
    </row>
    <row r="42" spans="1:105" ht="12" customHeight="1" x14ac:dyDescent="0.25">
      <c r="A42" s="44" t="s">
        <v>109</v>
      </c>
      <c r="B42" s="238">
        <f>NMM!B$58</f>
        <v>18763.780449999998</v>
      </c>
      <c r="C42" s="238">
        <f>NMM!C$58</f>
        <v>19127.612279999998</v>
      </c>
      <c r="D42" s="238">
        <f>NMM!D$58</f>
        <v>19833.173180000002</v>
      </c>
      <c r="E42" s="238">
        <f>NMM!E$58</f>
        <v>20435.67957</v>
      </c>
      <c r="F42" s="238">
        <f>NMM!F$58</f>
        <v>20898.962220000001</v>
      </c>
      <c r="G42" s="238">
        <f>NMM!G$58</f>
        <v>21427.906120000007</v>
      </c>
      <c r="H42" s="238">
        <f>NMM!H$58</f>
        <v>21665.169339999997</v>
      </c>
      <c r="I42" s="238">
        <f>NMM!I$58</f>
        <v>21492.192709999999</v>
      </c>
      <c r="J42" s="238">
        <f>NMM!J$58</f>
        <v>18409.88494</v>
      </c>
      <c r="K42" s="238">
        <f>NMM!K$58</f>
        <v>14334.278</v>
      </c>
      <c r="L42" s="238">
        <f>NMM!L$58</f>
        <v>14209.477720000001</v>
      </c>
      <c r="M42" s="238">
        <f>NMM!M$58</f>
        <v>12678.807000000003</v>
      </c>
      <c r="N42" s="238">
        <f>NMM!N$58</f>
        <v>11565.83243</v>
      </c>
      <c r="O42" s="238">
        <f>NMM!O$58</f>
        <v>10400.833790000001</v>
      </c>
      <c r="P42" s="238">
        <f>NMM!P$58</f>
        <v>11704.54939</v>
      </c>
      <c r="Q42" s="238">
        <f>NMM!Q$58</f>
        <v>12143.229239999999</v>
      </c>
      <c r="R42" s="238">
        <f>NMM!R$58</f>
        <v>12159.810969999999</v>
      </c>
      <c r="S42" s="238">
        <f>NMM!S$58</f>
        <v>12404.52578</v>
      </c>
      <c r="T42" s="238">
        <f>NMM!T$58</f>
        <v>12670.252759999999</v>
      </c>
      <c r="U42" s="238">
        <f>NMM!U$58</f>
        <v>11993.706569999998</v>
      </c>
      <c r="V42" s="238">
        <f>NMM!V$58</f>
        <v>10809.408939999999</v>
      </c>
      <c r="W42" s="238">
        <f>NMM!W$58</f>
        <v>11338.1672</v>
      </c>
      <c r="X42" s="238">
        <f>NMM!X$58</f>
        <v>10285.00049</v>
      </c>
      <c r="Y42" s="238">
        <f>NMM!Y$58</f>
        <v>9905.6355000000003</v>
      </c>
      <c r="DA42" s="94"/>
    </row>
    <row r="43" spans="1:105" ht="12" customHeight="1" x14ac:dyDescent="0.25">
      <c r="A43" s="45" t="s">
        <v>110</v>
      </c>
      <c r="B43" s="239">
        <v>452.83094</v>
      </c>
      <c r="C43" s="239">
        <v>434.55540000000002</v>
      </c>
      <c r="D43" s="239">
        <v>338.16059999999999</v>
      </c>
      <c r="E43" s="239">
        <v>304.08587999999997</v>
      </c>
      <c r="F43" s="239">
        <v>311.66403000000003</v>
      </c>
      <c r="G43" s="239">
        <v>385.51155999999997</v>
      </c>
      <c r="H43" s="239">
        <v>369.17054999999999</v>
      </c>
      <c r="I43" s="239">
        <v>357.95</v>
      </c>
      <c r="J43" s="239">
        <v>399.11119000000002</v>
      </c>
      <c r="K43" s="239">
        <v>358.88632000000001</v>
      </c>
      <c r="L43" s="239">
        <v>367.59746000000001</v>
      </c>
      <c r="M43" s="239">
        <v>350.64337999999998</v>
      </c>
      <c r="N43" s="239">
        <v>349.78079000000002</v>
      </c>
      <c r="O43" s="239">
        <v>355.40346</v>
      </c>
      <c r="P43" s="239">
        <v>366.33713999999998</v>
      </c>
      <c r="Q43" s="239">
        <v>361.64449999999999</v>
      </c>
      <c r="R43" s="239">
        <v>380.97208999999998</v>
      </c>
      <c r="S43" s="239">
        <v>395.84996000000001</v>
      </c>
      <c r="T43" s="239">
        <v>402.79145999999997</v>
      </c>
      <c r="U43" s="239">
        <v>409.35521999999997</v>
      </c>
      <c r="V43" s="239">
        <v>355.31544000000002</v>
      </c>
      <c r="W43" s="239">
        <v>397.97856999999999</v>
      </c>
      <c r="X43" s="239">
        <v>405.95335</v>
      </c>
      <c r="Y43" s="239">
        <v>405.65458000000001</v>
      </c>
      <c r="DA43" s="84" t="s">
        <v>111</v>
      </c>
    </row>
    <row r="45" spans="1:105" ht="15" customHeight="1" x14ac:dyDescent="0.25">
      <c r="A45" s="32" t="s">
        <v>112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DA45" s="88"/>
    </row>
    <row r="47" spans="1:105" ht="12" customHeight="1" x14ac:dyDescent="0.25">
      <c r="A47" s="35" t="str">
        <f>$A$5</f>
        <v>All industrial sectors</v>
      </c>
      <c r="B47" s="232">
        <f t="shared" ref="B47:Y47" si="5">SUM(B48:B55)</f>
        <v>1</v>
      </c>
      <c r="C47" s="232">
        <f t="shared" si="5"/>
        <v>1</v>
      </c>
      <c r="D47" s="232">
        <f t="shared" si="5"/>
        <v>0.99999999999999989</v>
      </c>
      <c r="E47" s="232">
        <f t="shared" si="5"/>
        <v>1</v>
      </c>
      <c r="F47" s="232">
        <f t="shared" si="5"/>
        <v>1</v>
      </c>
      <c r="G47" s="232">
        <f t="shared" si="5"/>
        <v>1</v>
      </c>
      <c r="H47" s="232">
        <f t="shared" si="5"/>
        <v>1</v>
      </c>
      <c r="I47" s="232">
        <f t="shared" si="5"/>
        <v>1</v>
      </c>
      <c r="J47" s="232">
        <f t="shared" si="5"/>
        <v>1</v>
      </c>
      <c r="K47" s="232">
        <f t="shared" si="5"/>
        <v>0.99999999999999989</v>
      </c>
      <c r="L47" s="232">
        <f t="shared" si="5"/>
        <v>1</v>
      </c>
      <c r="M47" s="232">
        <f t="shared" si="5"/>
        <v>1</v>
      </c>
      <c r="N47" s="232">
        <f t="shared" si="5"/>
        <v>0.99999999999999978</v>
      </c>
      <c r="O47" s="232">
        <f t="shared" si="5"/>
        <v>1</v>
      </c>
      <c r="P47" s="232">
        <f t="shared" si="5"/>
        <v>1</v>
      </c>
      <c r="Q47" s="232">
        <f t="shared" si="5"/>
        <v>1</v>
      </c>
      <c r="R47" s="232">
        <f t="shared" si="5"/>
        <v>1</v>
      </c>
      <c r="S47" s="232">
        <f t="shared" si="5"/>
        <v>1</v>
      </c>
      <c r="T47" s="232">
        <f t="shared" si="5"/>
        <v>0.99999999999999989</v>
      </c>
      <c r="U47" s="232">
        <f t="shared" si="5"/>
        <v>1</v>
      </c>
      <c r="V47" s="232">
        <f t="shared" si="5"/>
        <v>1.0000000000000002</v>
      </c>
      <c r="W47" s="232">
        <f t="shared" si="5"/>
        <v>1</v>
      </c>
      <c r="X47" s="232">
        <f t="shared" si="5"/>
        <v>0.99999999999999989</v>
      </c>
      <c r="Y47" s="232">
        <f t="shared" si="5"/>
        <v>1</v>
      </c>
      <c r="DA47" s="95"/>
    </row>
    <row r="48" spans="1:105" ht="12" customHeight="1" x14ac:dyDescent="0.25">
      <c r="A48" s="173" t="s">
        <v>91</v>
      </c>
      <c r="B48" s="233">
        <f t="shared" ref="B48:Y48" si="6">IF(B6=0,0,B6/B$5)</f>
        <v>0</v>
      </c>
      <c r="C48" s="233">
        <f t="shared" si="6"/>
        <v>0</v>
      </c>
      <c r="D48" s="233">
        <f t="shared" si="6"/>
        <v>0</v>
      </c>
      <c r="E48" s="233">
        <f t="shared" si="6"/>
        <v>0</v>
      </c>
      <c r="F48" s="233">
        <f t="shared" si="6"/>
        <v>0</v>
      </c>
      <c r="G48" s="233">
        <f t="shared" si="6"/>
        <v>0</v>
      </c>
      <c r="H48" s="233">
        <f t="shared" si="6"/>
        <v>0</v>
      </c>
      <c r="I48" s="233">
        <f t="shared" si="6"/>
        <v>0</v>
      </c>
      <c r="J48" s="233">
        <f t="shared" si="6"/>
        <v>0</v>
      </c>
      <c r="K48" s="233">
        <f t="shared" si="6"/>
        <v>0</v>
      </c>
      <c r="L48" s="233">
        <f t="shared" si="6"/>
        <v>0</v>
      </c>
      <c r="M48" s="233">
        <f t="shared" si="6"/>
        <v>0</v>
      </c>
      <c r="N48" s="233">
        <f t="shared" si="6"/>
        <v>0</v>
      </c>
      <c r="O48" s="233">
        <f t="shared" si="6"/>
        <v>0</v>
      </c>
      <c r="P48" s="233">
        <f t="shared" si="6"/>
        <v>0</v>
      </c>
      <c r="Q48" s="233">
        <f t="shared" si="6"/>
        <v>0</v>
      </c>
      <c r="R48" s="233">
        <f t="shared" si="6"/>
        <v>0</v>
      </c>
      <c r="S48" s="233">
        <f t="shared" si="6"/>
        <v>0</v>
      </c>
      <c r="T48" s="233">
        <f t="shared" si="6"/>
        <v>0</v>
      </c>
      <c r="U48" s="233">
        <f t="shared" si="6"/>
        <v>0</v>
      </c>
      <c r="V48" s="233">
        <f t="shared" si="6"/>
        <v>0</v>
      </c>
      <c r="W48" s="233">
        <f t="shared" si="6"/>
        <v>0</v>
      </c>
      <c r="X48" s="233">
        <f t="shared" si="6"/>
        <v>0</v>
      </c>
      <c r="Y48" s="233">
        <f t="shared" si="6"/>
        <v>0</v>
      </c>
      <c r="DA48" s="177"/>
    </row>
    <row r="49" spans="1:105" ht="12" customHeight="1" x14ac:dyDescent="0.25">
      <c r="A49" s="173" t="s">
        <v>92</v>
      </c>
      <c r="B49" s="233">
        <f t="shared" ref="B49:Y49" si="7">IF(B7=0,0,B7/B$5)</f>
        <v>0</v>
      </c>
      <c r="C49" s="233">
        <f t="shared" si="7"/>
        <v>0</v>
      </c>
      <c r="D49" s="233">
        <f t="shared" si="7"/>
        <v>0</v>
      </c>
      <c r="E49" s="233">
        <f t="shared" si="7"/>
        <v>0</v>
      </c>
      <c r="F49" s="233">
        <f t="shared" si="7"/>
        <v>0</v>
      </c>
      <c r="G49" s="233">
        <f t="shared" si="7"/>
        <v>0</v>
      </c>
      <c r="H49" s="233">
        <f t="shared" si="7"/>
        <v>0</v>
      </c>
      <c r="I49" s="233">
        <f t="shared" si="7"/>
        <v>0</v>
      </c>
      <c r="J49" s="233">
        <f t="shared" si="7"/>
        <v>0</v>
      </c>
      <c r="K49" s="233">
        <f t="shared" si="7"/>
        <v>0</v>
      </c>
      <c r="L49" s="233">
        <f t="shared" si="7"/>
        <v>0</v>
      </c>
      <c r="M49" s="233">
        <f t="shared" si="7"/>
        <v>0</v>
      </c>
      <c r="N49" s="233">
        <f t="shared" si="7"/>
        <v>0</v>
      </c>
      <c r="O49" s="233">
        <f t="shared" si="7"/>
        <v>0</v>
      </c>
      <c r="P49" s="233">
        <f t="shared" si="7"/>
        <v>0</v>
      </c>
      <c r="Q49" s="233">
        <f t="shared" si="7"/>
        <v>0</v>
      </c>
      <c r="R49" s="233">
        <f t="shared" si="7"/>
        <v>0</v>
      </c>
      <c r="S49" s="233">
        <f t="shared" si="7"/>
        <v>0</v>
      </c>
      <c r="T49" s="233">
        <f t="shared" si="7"/>
        <v>0</v>
      </c>
      <c r="U49" s="233">
        <f t="shared" si="7"/>
        <v>0</v>
      </c>
      <c r="V49" s="233">
        <f t="shared" si="7"/>
        <v>0</v>
      </c>
      <c r="W49" s="233">
        <f t="shared" si="7"/>
        <v>0</v>
      </c>
      <c r="X49" s="233">
        <f t="shared" si="7"/>
        <v>0</v>
      </c>
      <c r="Y49" s="233">
        <f t="shared" si="7"/>
        <v>0</v>
      </c>
      <c r="DA49" s="177"/>
    </row>
    <row r="50" spans="1:105" ht="12" customHeight="1" x14ac:dyDescent="0.25">
      <c r="A50" s="173" t="s">
        <v>93</v>
      </c>
      <c r="B50" s="233">
        <f t="shared" ref="B50:Y50" si="8">IF(B8=0,0,B8/B$5)</f>
        <v>0</v>
      </c>
      <c r="C50" s="233">
        <f t="shared" si="8"/>
        <v>0</v>
      </c>
      <c r="D50" s="233">
        <f t="shared" si="8"/>
        <v>0</v>
      </c>
      <c r="E50" s="233">
        <f t="shared" si="8"/>
        <v>0</v>
      </c>
      <c r="F50" s="233">
        <f t="shared" si="8"/>
        <v>0</v>
      </c>
      <c r="G50" s="233">
        <f t="shared" si="8"/>
        <v>0</v>
      </c>
      <c r="H50" s="233">
        <f t="shared" si="8"/>
        <v>0</v>
      </c>
      <c r="I50" s="233">
        <f t="shared" si="8"/>
        <v>0</v>
      </c>
      <c r="J50" s="233">
        <f t="shared" si="8"/>
        <v>0</v>
      </c>
      <c r="K50" s="233">
        <f t="shared" si="8"/>
        <v>0</v>
      </c>
      <c r="L50" s="233">
        <f t="shared" si="8"/>
        <v>0</v>
      </c>
      <c r="M50" s="233">
        <f t="shared" si="8"/>
        <v>0</v>
      </c>
      <c r="N50" s="233">
        <f t="shared" si="8"/>
        <v>0</v>
      </c>
      <c r="O50" s="233">
        <f t="shared" si="8"/>
        <v>0</v>
      </c>
      <c r="P50" s="233">
        <f t="shared" si="8"/>
        <v>0</v>
      </c>
      <c r="Q50" s="233">
        <f t="shared" si="8"/>
        <v>0</v>
      </c>
      <c r="R50" s="233">
        <f t="shared" si="8"/>
        <v>0</v>
      </c>
      <c r="S50" s="233">
        <f t="shared" si="8"/>
        <v>0</v>
      </c>
      <c r="T50" s="233">
        <f t="shared" si="8"/>
        <v>0</v>
      </c>
      <c r="U50" s="233">
        <f t="shared" si="8"/>
        <v>0</v>
      </c>
      <c r="V50" s="233">
        <f t="shared" si="8"/>
        <v>0</v>
      </c>
      <c r="W50" s="233">
        <f t="shared" si="8"/>
        <v>0</v>
      </c>
      <c r="X50" s="233">
        <f t="shared" si="8"/>
        <v>0</v>
      </c>
      <c r="Y50" s="233">
        <f t="shared" si="8"/>
        <v>0</v>
      </c>
      <c r="DA50" s="177"/>
    </row>
    <row r="51" spans="1:105" ht="12" customHeight="1" x14ac:dyDescent="0.25">
      <c r="A51" s="173" t="s">
        <v>94</v>
      </c>
      <c r="B51" s="233">
        <f t="shared" ref="B51:Y51" si="9">IF(B9=0,0,B9/B$5)</f>
        <v>0</v>
      </c>
      <c r="C51" s="233">
        <f t="shared" si="9"/>
        <v>0</v>
      </c>
      <c r="D51" s="233">
        <f t="shared" si="9"/>
        <v>0</v>
      </c>
      <c r="E51" s="233">
        <f t="shared" si="9"/>
        <v>0</v>
      </c>
      <c r="F51" s="233">
        <f t="shared" si="9"/>
        <v>0</v>
      </c>
      <c r="G51" s="233">
        <f t="shared" si="9"/>
        <v>0</v>
      </c>
      <c r="H51" s="233">
        <f t="shared" si="9"/>
        <v>0</v>
      </c>
      <c r="I51" s="233">
        <f t="shared" si="9"/>
        <v>0</v>
      </c>
      <c r="J51" s="233">
        <f t="shared" si="9"/>
        <v>0</v>
      </c>
      <c r="K51" s="233">
        <f t="shared" si="9"/>
        <v>0</v>
      </c>
      <c r="L51" s="233">
        <f t="shared" si="9"/>
        <v>0</v>
      </c>
      <c r="M51" s="233">
        <f t="shared" si="9"/>
        <v>0</v>
      </c>
      <c r="N51" s="233">
        <f t="shared" si="9"/>
        <v>0</v>
      </c>
      <c r="O51" s="233">
        <f t="shared" si="9"/>
        <v>0</v>
      </c>
      <c r="P51" s="233">
        <f t="shared" si="9"/>
        <v>0</v>
      </c>
      <c r="Q51" s="233">
        <f t="shared" si="9"/>
        <v>0</v>
      </c>
      <c r="R51" s="233">
        <f t="shared" si="9"/>
        <v>0</v>
      </c>
      <c r="S51" s="233">
        <f t="shared" si="9"/>
        <v>0</v>
      </c>
      <c r="T51" s="233">
        <f t="shared" si="9"/>
        <v>0</v>
      </c>
      <c r="U51" s="233">
        <f t="shared" si="9"/>
        <v>0</v>
      </c>
      <c r="V51" s="233">
        <f t="shared" si="9"/>
        <v>0</v>
      </c>
      <c r="W51" s="233">
        <f t="shared" si="9"/>
        <v>0</v>
      </c>
      <c r="X51" s="233">
        <f t="shared" si="9"/>
        <v>0</v>
      </c>
      <c r="Y51" s="233">
        <f t="shared" si="9"/>
        <v>0</v>
      </c>
      <c r="DA51" s="177"/>
    </row>
    <row r="52" spans="1:105" ht="12" customHeight="1" x14ac:dyDescent="0.25">
      <c r="A52" s="173" t="s">
        <v>95</v>
      </c>
      <c r="B52" s="233">
        <f t="shared" ref="B52:Y52" si="10">IF(B10=0,0,B10/B$5)</f>
        <v>1.4986577422442766E-2</v>
      </c>
      <c r="C52" s="233">
        <f t="shared" si="10"/>
        <v>1.1599054345402591E-2</v>
      </c>
      <c r="D52" s="233">
        <f t="shared" si="10"/>
        <v>1.2622408479278402E-2</v>
      </c>
      <c r="E52" s="233">
        <f t="shared" si="10"/>
        <v>1.3376594070340616E-2</v>
      </c>
      <c r="F52" s="233">
        <f t="shared" si="10"/>
        <v>1.314178952360703E-2</v>
      </c>
      <c r="G52" s="233">
        <f t="shared" si="10"/>
        <v>1.3878828414184061E-2</v>
      </c>
      <c r="H52" s="233">
        <f t="shared" si="10"/>
        <v>1.0385606669320976E-2</v>
      </c>
      <c r="I52" s="233">
        <f t="shared" si="10"/>
        <v>1.140287825269821E-2</v>
      </c>
      <c r="J52" s="233">
        <f t="shared" si="10"/>
        <v>1.1446529647902449E-2</v>
      </c>
      <c r="K52" s="233">
        <f t="shared" si="10"/>
        <v>1.2545717922045207E-2</v>
      </c>
      <c r="L52" s="233">
        <f t="shared" si="10"/>
        <v>1.253179661045975E-2</v>
      </c>
      <c r="M52" s="233">
        <f t="shared" si="10"/>
        <v>1.2816296803408719E-2</v>
      </c>
      <c r="N52" s="233">
        <f t="shared" si="10"/>
        <v>1.4743435077399725E-2</v>
      </c>
      <c r="O52" s="233">
        <f t="shared" si="10"/>
        <v>1.5048640206643196E-2</v>
      </c>
      <c r="P52" s="233">
        <f t="shared" si="10"/>
        <v>1.2356133153100888E-2</v>
      </c>
      <c r="Q52" s="233">
        <f t="shared" si="10"/>
        <v>1.0751096098618251E-2</v>
      </c>
      <c r="R52" s="233">
        <f t="shared" si="10"/>
        <v>1.133755929263751E-2</v>
      </c>
      <c r="S52" s="233">
        <f t="shared" si="10"/>
        <v>1.0656908184747661E-2</v>
      </c>
      <c r="T52" s="233">
        <f t="shared" si="10"/>
        <v>1.1006893460978308E-2</v>
      </c>
      <c r="U52" s="233">
        <f t="shared" si="10"/>
        <v>1.0954839061356397E-2</v>
      </c>
      <c r="V52" s="233">
        <f t="shared" si="10"/>
        <v>1.1166880478820746E-2</v>
      </c>
      <c r="W52" s="233">
        <f t="shared" si="10"/>
        <v>1.0148686926740225E-2</v>
      </c>
      <c r="X52" s="233">
        <f t="shared" si="10"/>
        <v>8.2219858308010835E-3</v>
      </c>
      <c r="Y52" s="233">
        <f t="shared" si="10"/>
        <v>8.8534660546303739E-3</v>
      </c>
      <c r="DA52" s="177"/>
    </row>
    <row r="53" spans="1:105" ht="12" customHeight="1" x14ac:dyDescent="0.25">
      <c r="A53" s="40" t="str">
        <f>$A$16</f>
        <v>Steam processes</v>
      </c>
      <c r="B53" s="234">
        <f t="shared" ref="B53:Y53" si="11">IF(B16=0,0,B16/B$5)</f>
        <v>0.22495483745474545</v>
      </c>
      <c r="C53" s="234">
        <f t="shared" si="11"/>
        <v>0.21527785054435408</v>
      </c>
      <c r="D53" s="234">
        <f t="shared" si="11"/>
        <v>0.23650119104967107</v>
      </c>
      <c r="E53" s="234">
        <f t="shared" si="11"/>
        <v>0.23902193883923092</v>
      </c>
      <c r="F53" s="234">
        <f t="shared" si="11"/>
        <v>0.23692238558772594</v>
      </c>
      <c r="G53" s="234">
        <f t="shared" si="11"/>
        <v>0.23623495232441791</v>
      </c>
      <c r="H53" s="234">
        <f t="shared" si="11"/>
        <v>0.20056587470500245</v>
      </c>
      <c r="I53" s="234">
        <f t="shared" si="11"/>
        <v>0.21378390024473651</v>
      </c>
      <c r="J53" s="234">
        <f t="shared" si="11"/>
        <v>0.21892134077745573</v>
      </c>
      <c r="K53" s="234">
        <f t="shared" si="11"/>
        <v>0.23489581747887014</v>
      </c>
      <c r="L53" s="234">
        <f t="shared" si="11"/>
        <v>0.23609384180125961</v>
      </c>
      <c r="M53" s="234">
        <f t="shared" si="11"/>
        <v>0.2262699250363302</v>
      </c>
      <c r="N53" s="234">
        <f t="shared" si="11"/>
        <v>0.25189537094281872</v>
      </c>
      <c r="O53" s="234">
        <f t="shared" si="11"/>
        <v>0.25432288449877194</v>
      </c>
      <c r="P53" s="234">
        <f t="shared" si="11"/>
        <v>0.23873441115564997</v>
      </c>
      <c r="Q53" s="234">
        <f t="shared" si="11"/>
        <v>0.21878379502792702</v>
      </c>
      <c r="R53" s="234">
        <f t="shared" si="11"/>
        <v>0.21732950826029457</v>
      </c>
      <c r="S53" s="234">
        <f t="shared" si="11"/>
        <v>0.21673477646737413</v>
      </c>
      <c r="T53" s="234">
        <f t="shared" si="11"/>
        <v>0.21394899635029269</v>
      </c>
      <c r="U53" s="234">
        <f t="shared" si="11"/>
        <v>0.2229499884399711</v>
      </c>
      <c r="V53" s="234">
        <f t="shared" si="11"/>
        <v>0.23131728887095851</v>
      </c>
      <c r="W53" s="234">
        <f t="shared" si="11"/>
        <v>0.2260065096216278</v>
      </c>
      <c r="X53" s="234">
        <f t="shared" si="11"/>
        <v>0.21733638870669214</v>
      </c>
      <c r="Y53" s="234">
        <f t="shared" si="11"/>
        <v>0.21889086040063485</v>
      </c>
      <c r="DA53" s="96"/>
    </row>
    <row r="54" spans="1:105" ht="12" customHeight="1" x14ac:dyDescent="0.25">
      <c r="A54" s="41" t="str">
        <f>$A$27</f>
        <v>Other energy use related</v>
      </c>
      <c r="B54" s="235">
        <f t="shared" ref="B54:Y54" si="12">IF(B27=0,0,B27/B$5)</f>
        <v>0.41032268791501658</v>
      </c>
      <c r="C54" s="235">
        <f t="shared" si="12"/>
        <v>0.43560490757440623</v>
      </c>
      <c r="D54" s="235">
        <f t="shared" si="12"/>
        <v>0.4050171962314823</v>
      </c>
      <c r="E54" s="235">
        <f t="shared" si="12"/>
        <v>0.40676918291201114</v>
      </c>
      <c r="F54" s="235">
        <f t="shared" si="12"/>
        <v>0.40348004823524258</v>
      </c>
      <c r="G54" s="235">
        <f t="shared" si="12"/>
        <v>0.39932319537336436</v>
      </c>
      <c r="H54" s="235">
        <f t="shared" si="12"/>
        <v>0.37914476137309777</v>
      </c>
      <c r="I54" s="235">
        <f t="shared" si="12"/>
        <v>0.3893543217220794</v>
      </c>
      <c r="J54" s="235">
        <f t="shared" si="12"/>
        <v>0.39942857299004692</v>
      </c>
      <c r="K54" s="235">
        <f t="shared" si="12"/>
        <v>0.39537156421021946</v>
      </c>
      <c r="L54" s="235">
        <f t="shared" si="12"/>
        <v>0.39232307833888869</v>
      </c>
      <c r="M54" s="235">
        <f t="shared" si="12"/>
        <v>0.41910444301739791</v>
      </c>
      <c r="N54" s="235">
        <f t="shared" si="12"/>
        <v>0.39459645816106154</v>
      </c>
      <c r="O54" s="235">
        <f t="shared" si="12"/>
        <v>0.39385815144399311</v>
      </c>
      <c r="P54" s="235">
        <f t="shared" si="12"/>
        <v>0.37784145777979933</v>
      </c>
      <c r="Q54" s="235">
        <f t="shared" si="12"/>
        <v>0.3760322694904828</v>
      </c>
      <c r="R54" s="235">
        <f t="shared" si="12"/>
        <v>0.39708531850516943</v>
      </c>
      <c r="S54" s="235">
        <f t="shared" si="12"/>
        <v>0.40846939058445958</v>
      </c>
      <c r="T54" s="235">
        <f t="shared" si="12"/>
        <v>0.41056410733838439</v>
      </c>
      <c r="U54" s="235">
        <f t="shared" si="12"/>
        <v>0.41991053102840797</v>
      </c>
      <c r="V54" s="235">
        <f t="shared" si="12"/>
        <v>0.41257291962518067</v>
      </c>
      <c r="W54" s="235">
        <f t="shared" si="12"/>
        <v>0.41274917239455267</v>
      </c>
      <c r="X54" s="235">
        <f t="shared" si="12"/>
        <v>0.4130611405644915</v>
      </c>
      <c r="Y54" s="235">
        <f t="shared" si="12"/>
        <v>0.41732856812308472</v>
      </c>
      <c r="DA54" s="97"/>
    </row>
    <row r="55" spans="1:105" ht="12" customHeight="1" x14ac:dyDescent="0.25">
      <c r="A55" s="42" t="s">
        <v>105</v>
      </c>
      <c r="B55" s="240">
        <f t="shared" ref="B55:Y55" si="13">IF(B38=0,0,B38/B$5)</f>
        <v>0.34973589720779524</v>
      </c>
      <c r="C55" s="240">
        <f t="shared" si="13"/>
        <v>0.33751818753583718</v>
      </c>
      <c r="D55" s="240">
        <f t="shared" si="13"/>
        <v>0.34585920423956817</v>
      </c>
      <c r="E55" s="240">
        <f t="shared" si="13"/>
        <v>0.34083228417841721</v>
      </c>
      <c r="F55" s="240">
        <f t="shared" si="13"/>
        <v>0.34645577665342442</v>
      </c>
      <c r="G55" s="240">
        <f t="shared" si="13"/>
        <v>0.35056302388803373</v>
      </c>
      <c r="H55" s="240">
        <f t="shared" si="13"/>
        <v>0.40990375725257883</v>
      </c>
      <c r="I55" s="240">
        <f t="shared" si="13"/>
        <v>0.38545889978048581</v>
      </c>
      <c r="J55" s="240">
        <f t="shared" si="13"/>
        <v>0.37020355658459503</v>
      </c>
      <c r="K55" s="240">
        <f t="shared" si="13"/>
        <v>0.35718690038886514</v>
      </c>
      <c r="L55" s="240">
        <f t="shared" si="13"/>
        <v>0.35905128324939201</v>
      </c>
      <c r="M55" s="240">
        <f t="shared" si="13"/>
        <v>0.34180933514286321</v>
      </c>
      <c r="N55" s="240">
        <f t="shared" si="13"/>
        <v>0.33876473581871985</v>
      </c>
      <c r="O55" s="240">
        <f t="shared" si="13"/>
        <v>0.33677032385059175</v>
      </c>
      <c r="P55" s="240">
        <f t="shared" si="13"/>
        <v>0.37106799791144984</v>
      </c>
      <c r="Q55" s="240">
        <f t="shared" si="13"/>
        <v>0.39443283938297186</v>
      </c>
      <c r="R55" s="240">
        <f t="shared" si="13"/>
        <v>0.37424761394189848</v>
      </c>
      <c r="S55" s="240">
        <f t="shared" si="13"/>
        <v>0.36413892476341853</v>
      </c>
      <c r="T55" s="240">
        <f t="shared" si="13"/>
        <v>0.36448000285034454</v>
      </c>
      <c r="U55" s="240">
        <f t="shared" si="13"/>
        <v>0.34618464147026456</v>
      </c>
      <c r="V55" s="240">
        <f t="shared" si="13"/>
        <v>0.34494291102504021</v>
      </c>
      <c r="W55" s="240">
        <f t="shared" si="13"/>
        <v>0.35109563105707936</v>
      </c>
      <c r="X55" s="240">
        <f t="shared" si="13"/>
        <v>0.36138048489801522</v>
      </c>
      <c r="Y55" s="240">
        <f t="shared" si="13"/>
        <v>0.35492710542165001</v>
      </c>
      <c r="DA55" s="93"/>
    </row>
  </sheetData>
  <conditionalFormatting sqref="B6:Y15">
    <cfRule type="cellIs" dxfId="119" priority="84" operator="lessThan">
      <formula>0</formula>
    </cfRule>
  </conditionalFormatting>
  <conditionalFormatting sqref="B17:Y26">
    <cfRule type="cellIs" dxfId="118" priority="71" operator="lessThan">
      <formula>0</formula>
    </cfRule>
  </conditionalFormatting>
  <conditionalFormatting sqref="B28:Y37">
    <cfRule type="cellIs" dxfId="117" priority="64" operator="lessThan">
      <formula>0</formula>
    </cfRule>
  </conditionalFormatting>
  <conditionalFormatting sqref="B48:Y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ES: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3" spans="1:105" ht="12" customHeight="1" x14ac:dyDescent="0.25">
      <c r="A3" s="30" t="s">
        <v>57</v>
      </c>
      <c r="B3" s="203">
        <f t="shared" ref="B3:Y3" si="0">SUM(B4:B5)</f>
        <v>7829.1982687198024</v>
      </c>
      <c r="C3" s="203">
        <f t="shared" si="0"/>
        <v>7637.1966749905296</v>
      </c>
      <c r="D3" s="203">
        <f t="shared" si="0"/>
        <v>6981.32299846764</v>
      </c>
      <c r="E3" s="203">
        <f t="shared" si="0"/>
        <v>6205.8190065070048</v>
      </c>
      <c r="F3" s="203">
        <f t="shared" si="0"/>
        <v>6063.7464109853563</v>
      </c>
      <c r="G3" s="203">
        <f t="shared" si="0"/>
        <v>5379.3015196136566</v>
      </c>
      <c r="H3" s="203">
        <f t="shared" si="0"/>
        <v>5742.6730138340163</v>
      </c>
      <c r="I3" s="203">
        <f t="shared" si="0"/>
        <v>4847.1056574144486</v>
      </c>
      <c r="J3" s="203">
        <f t="shared" si="0"/>
        <v>4089.1784743332191</v>
      </c>
      <c r="K3" s="203">
        <f t="shared" si="0"/>
        <v>2644.495982133878</v>
      </c>
      <c r="L3" s="203">
        <f t="shared" si="0"/>
        <v>3296.5912165706627</v>
      </c>
      <c r="M3" s="203">
        <f t="shared" si="0"/>
        <v>3066.9759348538391</v>
      </c>
      <c r="N3" s="203">
        <f t="shared" si="0"/>
        <v>2832.3587893552112</v>
      </c>
      <c r="O3" s="203">
        <f t="shared" si="0"/>
        <v>2759.7304678880519</v>
      </c>
      <c r="P3" s="203">
        <f t="shared" si="0"/>
        <v>2965.3936523569619</v>
      </c>
      <c r="Q3" s="203">
        <f t="shared" si="0"/>
        <v>3181.9618963877938</v>
      </c>
      <c r="R3" s="203">
        <f t="shared" si="0"/>
        <v>3232.7691832008659</v>
      </c>
      <c r="S3" s="203">
        <f t="shared" si="0"/>
        <v>3653.3100803690004</v>
      </c>
      <c r="T3" s="203">
        <f t="shared" si="0"/>
        <v>3865.279878216832</v>
      </c>
      <c r="U3" s="203">
        <f t="shared" si="0"/>
        <v>3035.1538130576937</v>
      </c>
      <c r="V3" s="203">
        <f t="shared" si="0"/>
        <v>2538.9238679200162</v>
      </c>
      <c r="W3" s="203">
        <f t="shared" si="0"/>
        <v>4931.7511882866538</v>
      </c>
      <c r="X3" s="203">
        <f t="shared" si="0"/>
        <v>4699.7565360408535</v>
      </c>
      <c r="Y3" s="203">
        <f t="shared" si="0"/>
        <v>4271.079883171682</v>
      </c>
      <c r="DA3" s="112"/>
    </row>
    <row r="4" spans="1:105" ht="12" customHeight="1" x14ac:dyDescent="0.25">
      <c r="A4" s="50" t="s">
        <v>43</v>
      </c>
      <c r="B4" s="241">
        <v>2299.6586103608961</v>
      </c>
      <c r="C4" s="241">
        <v>2165.9576470478341</v>
      </c>
      <c r="D4" s="241">
        <v>1983.0713579978301</v>
      </c>
      <c r="E4" s="241">
        <v>1599.7309082220449</v>
      </c>
      <c r="F4" s="241">
        <v>1620.9796768514209</v>
      </c>
      <c r="G4" s="241">
        <v>1473.726564051294</v>
      </c>
      <c r="H4" s="241">
        <v>1267.393868355163</v>
      </c>
      <c r="I4" s="241">
        <v>1205.534613998989</v>
      </c>
      <c r="J4" s="241">
        <v>1009.599247625987</v>
      </c>
      <c r="K4" s="241">
        <v>646.07085305216719</v>
      </c>
      <c r="L4" s="241">
        <v>875.87234639263363</v>
      </c>
      <c r="M4" s="241">
        <v>858.60262114128136</v>
      </c>
      <c r="N4" s="241">
        <v>801.60311599846546</v>
      </c>
      <c r="O4" s="241">
        <v>914.80815684499987</v>
      </c>
      <c r="P4" s="241">
        <v>980.93036373967504</v>
      </c>
      <c r="Q4" s="241">
        <v>1124.9872203081579</v>
      </c>
      <c r="R4" s="241">
        <v>1199.9672886052149</v>
      </c>
      <c r="S4" s="241">
        <v>1353.7973675831561</v>
      </c>
      <c r="T4" s="241">
        <v>1467.5753999519891</v>
      </c>
      <c r="U4" s="241">
        <v>1057.182788334819</v>
      </c>
      <c r="V4" s="241">
        <v>783.05701921188927</v>
      </c>
      <c r="W4" s="241">
        <v>1508.3593133124259</v>
      </c>
      <c r="X4" s="241">
        <v>1657.005523249516</v>
      </c>
      <c r="Y4" s="241">
        <v>1331.4312034420091</v>
      </c>
      <c r="DA4" s="83" t="s">
        <v>113</v>
      </c>
    </row>
    <row r="5" spans="1:105" ht="12" customHeight="1" x14ac:dyDescent="0.25">
      <c r="A5" s="49" t="s">
        <v>44</v>
      </c>
      <c r="B5" s="242">
        <v>5529.5396583589063</v>
      </c>
      <c r="C5" s="242">
        <v>5471.2390279426954</v>
      </c>
      <c r="D5" s="242">
        <v>4998.2516404698099</v>
      </c>
      <c r="E5" s="242">
        <v>4606.0880982849594</v>
      </c>
      <c r="F5" s="242">
        <v>4442.7667341339356</v>
      </c>
      <c r="G5" s="242">
        <v>3905.5749555623629</v>
      </c>
      <c r="H5" s="242">
        <v>4475.279145478853</v>
      </c>
      <c r="I5" s="242">
        <v>3641.5710434154598</v>
      </c>
      <c r="J5" s="242">
        <v>3079.579226707232</v>
      </c>
      <c r="K5" s="242">
        <v>1998.425129081711</v>
      </c>
      <c r="L5" s="242">
        <v>2420.7188701780292</v>
      </c>
      <c r="M5" s="242">
        <v>2208.3733137125578</v>
      </c>
      <c r="N5" s="242">
        <v>2030.755673356746</v>
      </c>
      <c r="O5" s="242">
        <v>1844.9223110430521</v>
      </c>
      <c r="P5" s="242">
        <v>1984.4632886172869</v>
      </c>
      <c r="Q5" s="242">
        <v>2056.9746760796361</v>
      </c>
      <c r="R5" s="242">
        <v>2032.801894595651</v>
      </c>
      <c r="S5" s="242">
        <v>2299.5127127858441</v>
      </c>
      <c r="T5" s="242">
        <v>2397.7044782648431</v>
      </c>
      <c r="U5" s="242">
        <v>1977.971024722875</v>
      </c>
      <c r="V5" s="242">
        <v>1755.866848708127</v>
      </c>
      <c r="W5" s="242">
        <v>3423.3918749742279</v>
      </c>
      <c r="X5" s="242">
        <v>3042.751012791337</v>
      </c>
      <c r="Y5" s="242">
        <v>2939.6486797296729</v>
      </c>
      <c r="DA5" s="84" t="s">
        <v>114</v>
      </c>
    </row>
    <row r="6" spans="1:105" ht="12" customHeight="1" x14ac:dyDescent="0.25">
      <c r="A6" s="4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</row>
    <row r="7" spans="1:105" ht="12" customHeight="1" x14ac:dyDescent="0.25">
      <c r="A7" s="30" t="s">
        <v>115</v>
      </c>
      <c r="B7" s="203">
        <f t="shared" ref="B7:Y7" si="1">SUM(B8:B9)</f>
        <v>15874</v>
      </c>
      <c r="C7" s="203">
        <f t="shared" si="1"/>
        <v>16504</v>
      </c>
      <c r="D7" s="203">
        <f t="shared" si="1"/>
        <v>16408</v>
      </c>
      <c r="E7" s="203">
        <f t="shared" si="1"/>
        <v>16285.789000000001</v>
      </c>
      <c r="F7" s="203">
        <f t="shared" si="1"/>
        <v>17620.645</v>
      </c>
      <c r="G7" s="203">
        <f t="shared" si="1"/>
        <v>17825.600999999999</v>
      </c>
      <c r="H7" s="203">
        <f t="shared" si="1"/>
        <v>18391.044000000002</v>
      </c>
      <c r="I7" s="203">
        <f t="shared" si="1"/>
        <v>18998.683000000001</v>
      </c>
      <c r="J7" s="203">
        <f t="shared" si="1"/>
        <v>18640.223000000002</v>
      </c>
      <c r="K7" s="203">
        <f t="shared" si="1"/>
        <v>14357.948</v>
      </c>
      <c r="L7" s="203">
        <f t="shared" si="1"/>
        <v>16342.775</v>
      </c>
      <c r="M7" s="203">
        <f t="shared" si="1"/>
        <v>15504.359</v>
      </c>
      <c r="N7" s="203">
        <f t="shared" si="1"/>
        <v>13639.444</v>
      </c>
      <c r="O7" s="203">
        <f t="shared" si="1"/>
        <v>14251.859</v>
      </c>
      <c r="P7" s="203">
        <f t="shared" si="1"/>
        <v>14248.641</v>
      </c>
      <c r="Q7" s="203">
        <f t="shared" si="1"/>
        <v>14844.692999999999</v>
      </c>
      <c r="R7" s="203">
        <f t="shared" si="1"/>
        <v>13615.847</v>
      </c>
      <c r="S7" s="203">
        <f t="shared" si="1"/>
        <v>14440.937000000002</v>
      </c>
      <c r="T7" s="203">
        <f t="shared" si="1"/>
        <v>14320.491</v>
      </c>
      <c r="U7" s="203">
        <f t="shared" si="1"/>
        <v>13587.67</v>
      </c>
      <c r="V7" s="203">
        <f t="shared" si="1"/>
        <v>11077.3920562</v>
      </c>
      <c r="W7" s="203">
        <f t="shared" si="1"/>
        <v>14151.074068399999</v>
      </c>
      <c r="X7" s="203">
        <f t="shared" si="1"/>
        <v>11581.192345199999</v>
      </c>
      <c r="Y7" s="203">
        <f t="shared" si="1"/>
        <v>11269.329606699999</v>
      </c>
      <c r="DA7" s="112"/>
    </row>
    <row r="8" spans="1:105" ht="12" customHeight="1" x14ac:dyDescent="0.25">
      <c r="A8" s="50" t="s">
        <v>43</v>
      </c>
      <c r="B8" s="241">
        <v>4216</v>
      </c>
      <c r="C8" s="241">
        <v>4221</v>
      </c>
      <c r="D8" s="241">
        <v>4196</v>
      </c>
      <c r="E8" s="241">
        <v>3757.847000000002</v>
      </c>
      <c r="F8" s="241">
        <v>4212.7879999999996</v>
      </c>
      <c r="G8" s="241">
        <v>4359.5699999999979</v>
      </c>
      <c r="H8" s="241">
        <v>3600.7610000000018</v>
      </c>
      <c r="I8" s="241">
        <v>4189.746000000001</v>
      </c>
      <c r="J8" s="241">
        <v>4067.005000000001</v>
      </c>
      <c r="K8" s="241">
        <v>3087.6470000000008</v>
      </c>
      <c r="L8" s="241">
        <v>3839.8919999999998</v>
      </c>
      <c r="M8" s="241">
        <v>3843.9929999999999</v>
      </c>
      <c r="N8" s="241">
        <v>3423.4609999999989</v>
      </c>
      <c r="O8" s="241">
        <v>4210.2669999999998</v>
      </c>
      <c r="P8" s="241">
        <v>4206.473</v>
      </c>
      <c r="Q8" s="241">
        <v>4700.8709999999992</v>
      </c>
      <c r="R8" s="241">
        <v>4547.0969999999998</v>
      </c>
      <c r="S8" s="241">
        <v>4820.5870000000004</v>
      </c>
      <c r="T8" s="241">
        <v>4910.5450000000001</v>
      </c>
      <c r="U8" s="241">
        <v>4239.7900000000009</v>
      </c>
      <c r="V8" s="241">
        <v>3046.2830561999999</v>
      </c>
      <c r="W8" s="241">
        <v>3891.5450683999989</v>
      </c>
      <c r="X8" s="241">
        <v>3705.9813451999989</v>
      </c>
      <c r="Y8" s="241">
        <v>3166.6816066999991</v>
      </c>
      <c r="DA8" s="83" t="s">
        <v>116</v>
      </c>
    </row>
    <row r="9" spans="1:105" ht="12" customHeight="1" x14ac:dyDescent="0.25">
      <c r="A9" s="49" t="s">
        <v>44</v>
      </c>
      <c r="B9" s="242">
        <v>11658</v>
      </c>
      <c r="C9" s="242">
        <v>12283</v>
      </c>
      <c r="D9" s="242">
        <v>12212</v>
      </c>
      <c r="E9" s="242">
        <v>12527.941999999999</v>
      </c>
      <c r="F9" s="242">
        <v>13407.857</v>
      </c>
      <c r="G9" s="242">
        <v>13466.031000000001</v>
      </c>
      <c r="H9" s="242">
        <v>14790.282999999999</v>
      </c>
      <c r="I9" s="242">
        <v>14808.937</v>
      </c>
      <c r="J9" s="242">
        <v>14573.218000000001</v>
      </c>
      <c r="K9" s="242">
        <v>11270.300999999999</v>
      </c>
      <c r="L9" s="242">
        <v>12502.883</v>
      </c>
      <c r="M9" s="242">
        <v>11660.366</v>
      </c>
      <c r="N9" s="242">
        <v>10215.983</v>
      </c>
      <c r="O9" s="242">
        <v>10041.592000000001</v>
      </c>
      <c r="P9" s="242">
        <v>10042.168</v>
      </c>
      <c r="Q9" s="242">
        <v>10143.822</v>
      </c>
      <c r="R9" s="242">
        <v>9068.75</v>
      </c>
      <c r="S9" s="242">
        <v>9620.35</v>
      </c>
      <c r="T9" s="242">
        <v>9409.9459999999999</v>
      </c>
      <c r="U9" s="242">
        <v>9347.8799999999992</v>
      </c>
      <c r="V9" s="242">
        <v>8031.1090000000004</v>
      </c>
      <c r="W9" s="242">
        <v>10259.529</v>
      </c>
      <c r="X9" s="242">
        <v>7875.2110000000002</v>
      </c>
      <c r="Y9" s="242">
        <v>8102.6480000000001</v>
      </c>
      <c r="DA9" s="84" t="s">
        <v>117</v>
      </c>
    </row>
    <row r="10" spans="1:105" ht="12" customHeight="1" x14ac:dyDescent="0.25">
      <c r="A10" s="4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</row>
    <row r="11" spans="1:105" ht="12" customHeight="1" x14ac:dyDescent="0.25">
      <c r="A11" s="30" t="s">
        <v>118</v>
      </c>
      <c r="B11" s="203">
        <f t="shared" ref="B11:Y11" si="2">SUM(B12:B13)</f>
        <v>16903.15789473684</v>
      </c>
      <c r="C11" s="203">
        <f t="shared" si="2"/>
        <v>18183.329681219842</v>
      </c>
      <c r="D11" s="203">
        <f t="shared" si="2"/>
        <v>18183.329681219842</v>
      </c>
      <c r="E11" s="203">
        <f t="shared" si="2"/>
        <v>17794.876575193441</v>
      </c>
      <c r="F11" s="203">
        <f t="shared" si="2"/>
        <v>19463.501467702852</v>
      </c>
      <c r="G11" s="203">
        <f t="shared" si="2"/>
        <v>19463.501467702852</v>
      </c>
      <c r="H11" s="203">
        <f t="shared" si="2"/>
        <v>20355.220148159449</v>
      </c>
      <c r="I11" s="203">
        <f t="shared" si="2"/>
        <v>20743.673254185851</v>
      </c>
      <c r="J11" s="203">
        <f t="shared" si="2"/>
        <v>20743.673254185851</v>
      </c>
      <c r="K11" s="203">
        <f t="shared" si="2"/>
        <v>20743.673254185851</v>
      </c>
      <c r="L11" s="203">
        <f t="shared" si="2"/>
        <v>20355.220148159449</v>
      </c>
      <c r="M11" s="203">
        <f t="shared" si="2"/>
        <v>19075.04836167645</v>
      </c>
      <c r="N11" s="203">
        <f t="shared" si="2"/>
        <v>19075.04836167645</v>
      </c>
      <c r="O11" s="203">
        <f t="shared" si="2"/>
        <v>19463.501467702852</v>
      </c>
      <c r="P11" s="203">
        <f t="shared" si="2"/>
        <v>19463.501467702852</v>
      </c>
      <c r="Q11" s="203">
        <f t="shared" si="2"/>
        <v>18571.782787246244</v>
      </c>
      <c r="R11" s="203">
        <f t="shared" si="2"/>
        <v>18571.782787246244</v>
      </c>
      <c r="S11" s="203">
        <f t="shared" si="2"/>
        <v>18960.235893272642</v>
      </c>
      <c r="T11" s="203">
        <f t="shared" si="2"/>
        <v>17680.064106789643</v>
      </c>
      <c r="U11" s="203">
        <f t="shared" si="2"/>
        <v>17680.064106789643</v>
      </c>
      <c r="V11" s="203">
        <f t="shared" si="2"/>
        <v>17291.611000763241</v>
      </c>
      <c r="W11" s="203">
        <f t="shared" si="2"/>
        <v>17291.611000763241</v>
      </c>
      <c r="X11" s="203">
        <f t="shared" si="2"/>
        <v>16011.439214280241</v>
      </c>
      <c r="Y11" s="203">
        <f t="shared" si="2"/>
        <v>15622.986108253841</v>
      </c>
      <c r="DA11" s="112"/>
    </row>
    <row r="12" spans="1:105" ht="12" customHeight="1" x14ac:dyDescent="0.25">
      <c r="A12" s="50" t="s">
        <v>43</v>
      </c>
      <c r="B12" s="241">
        <v>4631.5789473684217</v>
      </c>
      <c r="C12" s="241">
        <v>4631.5789473684217</v>
      </c>
      <c r="D12" s="241">
        <v>4631.5789473684217</v>
      </c>
      <c r="E12" s="241">
        <v>4243.125841342021</v>
      </c>
      <c r="F12" s="241">
        <v>4631.5789473684217</v>
      </c>
      <c r="G12" s="241">
        <v>4631.5789473684217</v>
      </c>
      <c r="H12" s="241">
        <v>4243.125841342021</v>
      </c>
      <c r="I12" s="241">
        <v>4631.5789473684217</v>
      </c>
      <c r="J12" s="241">
        <v>4631.5789473684217</v>
      </c>
      <c r="K12" s="241">
        <v>4631.5789473684217</v>
      </c>
      <c r="L12" s="241">
        <v>4243.125841342021</v>
      </c>
      <c r="M12" s="241">
        <v>4243.125841342021</v>
      </c>
      <c r="N12" s="241">
        <v>4243.125841342021</v>
      </c>
      <c r="O12" s="241">
        <v>4631.5789473684217</v>
      </c>
      <c r="P12" s="241">
        <v>4631.5789473684217</v>
      </c>
      <c r="Q12" s="241">
        <v>5020.0320533948216</v>
      </c>
      <c r="R12" s="241">
        <v>5020.0320533948216</v>
      </c>
      <c r="S12" s="241">
        <v>5408.4851594212232</v>
      </c>
      <c r="T12" s="241">
        <v>5408.4851594212232</v>
      </c>
      <c r="U12" s="241">
        <v>5408.4851594212232</v>
      </c>
      <c r="V12" s="241">
        <v>5020.0320533948216</v>
      </c>
      <c r="W12" s="241">
        <v>5020.0320533948216</v>
      </c>
      <c r="X12" s="241">
        <v>5020.0320533948216</v>
      </c>
      <c r="Y12" s="241">
        <v>4631.5789473684217</v>
      </c>
      <c r="DA12" s="83" t="s">
        <v>119</v>
      </c>
    </row>
    <row r="13" spans="1:105" ht="12" customHeight="1" x14ac:dyDescent="0.25">
      <c r="A13" s="49" t="s">
        <v>44</v>
      </c>
      <c r="B13" s="242">
        <v>12271.57894736842</v>
      </c>
      <c r="C13" s="242">
        <v>13551.750733851421</v>
      </c>
      <c r="D13" s="242">
        <v>13551.750733851421</v>
      </c>
      <c r="E13" s="242">
        <v>13551.750733851421</v>
      </c>
      <c r="F13" s="242">
        <v>14831.92252033443</v>
      </c>
      <c r="G13" s="242">
        <v>14831.92252033443</v>
      </c>
      <c r="H13" s="242">
        <v>16112.094306817429</v>
      </c>
      <c r="I13" s="242">
        <v>16112.094306817429</v>
      </c>
      <c r="J13" s="242">
        <v>16112.094306817429</v>
      </c>
      <c r="K13" s="242">
        <v>16112.094306817429</v>
      </c>
      <c r="L13" s="242">
        <v>16112.094306817429</v>
      </c>
      <c r="M13" s="242">
        <v>14831.92252033443</v>
      </c>
      <c r="N13" s="242">
        <v>14831.92252033443</v>
      </c>
      <c r="O13" s="242">
        <v>14831.92252033443</v>
      </c>
      <c r="P13" s="242">
        <v>14831.92252033443</v>
      </c>
      <c r="Q13" s="242">
        <v>13551.750733851421</v>
      </c>
      <c r="R13" s="242">
        <v>13551.750733851421</v>
      </c>
      <c r="S13" s="242">
        <v>13551.750733851421</v>
      </c>
      <c r="T13" s="242">
        <v>12271.57894736842</v>
      </c>
      <c r="U13" s="242">
        <v>12271.57894736842</v>
      </c>
      <c r="V13" s="242">
        <v>12271.57894736842</v>
      </c>
      <c r="W13" s="242">
        <v>12271.57894736842</v>
      </c>
      <c r="X13" s="242">
        <v>10991.407160885419</v>
      </c>
      <c r="Y13" s="242">
        <v>10991.407160885419</v>
      </c>
      <c r="DA13" s="84" t="s">
        <v>120</v>
      </c>
    </row>
    <row r="14" spans="1:105" ht="12" customHeight="1" x14ac:dyDescent="0.25">
      <c r="A14" s="108" t="s">
        <v>121</v>
      </c>
      <c r="B14" s="245"/>
      <c r="C14" s="210">
        <f t="shared" ref="C14:Y14" si="3">SUM(C15:C16)</f>
        <v>1280.171786483003</v>
      </c>
      <c r="D14" s="210">
        <f t="shared" si="3"/>
        <v>0</v>
      </c>
      <c r="E14" s="210">
        <f t="shared" si="3"/>
        <v>0</v>
      </c>
      <c r="F14" s="210">
        <f t="shared" si="3"/>
        <v>2948.7966789924067</v>
      </c>
      <c r="G14" s="210">
        <f t="shared" si="3"/>
        <v>0</v>
      </c>
      <c r="H14" s="210">
        <f t="shared" si="3"/>
        <v>1280.171786483003</v>
      </c>
      <c r="I14" s="210">
        <f t="shared" si="3"/>
        <v>1668.6248925094035</v>
      </c>
      <c r="J14" s="210">
        <f t="shared" si="3"/>
        <v>0</v>
      </c>
      <c r="K14" s="210">
        <f t="shared" si="3"/>
        <v>0</v>
      </c>
      <c r="L14" s="210">
        <f t="shared" si="3"/>
        <v>0</v>
      </c>
      <c r="M14" s="210">
        <f t="shared" si="3"/>
        <v>0</v>
      </c>
      <c r="N14" s="210">
        <f t="shared" si="3"/>
        <v>0</v>
      </c>
      <c r="O14" s="210">
        <f t="shared" si="3"/>
        <v>776.90621205280104</v>
      </c>
      <c r="P14" s="210">
        <f t="shared" si="3"/>
        <v>0</v>
      </c>
      <c r="Q14" s="210">
        <f t="shared" si="3"/>
        <v>388.45310602640052</v>
      </c>
      <c r="R14" s="210">
        <f t="shared" si="3"/>
        <v>388.45310602640052</v>
      </c>
      <c r="S14" s="210">
        <f t="shared" si="3"/>
        <v>388.45310602640052</v>
      </c>
      <c r="T14" s="210">
        <f t="shared" si="3"/>
        <v>0</v>
      </c>
      <c r="U14" s="210">
        <f t="shared" si="3"/>
        <v>0</v>
      </c>
      <c r="V14" s="210">
        <f t="shared" si="3"/>
        <v>0</v>
      </c>
      <c r="W14" s="210">
        <f t="shared" si="3"/>
        <v>0</v>
      </c>
      <c r="X14" s="210">
        <f t="shared" si="3"/>
        <v>0</v>
      </c>
      <c r="Y14" s="210">
        <f t="shared" si="3"/>
        <v>0</v>
      </c>
      <c r="DA14" s="109"/>
    </row>
    <row r="15" spans="1:105" ht="12" customHeight="1" x14ac:dyDescent="0.25">
      <c r="A15" s="51" t="s">
        <v>43</v>
      </c>
      <c r="B15" s="246">
        <v>0</v>
      </c>
      <c r="C15" s="241">
        <v>0</v>
      </c>
      <c r="D15" s="241">
        <v>0</v>
      </c>
      <c r="E15" s="241">
        <v>0</v>
      </c>
      <c r="F15" s="241">
        <v>388.45310602640052</v>
      </c>
      <c r="G15" s="241">
        <v>0</v>
      </c>
      <c r="H15" s="241">
        <v>0</v>
      </c>
      <c r="I15" s="241">
        <v>388.45310602640052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776.90621205280104</v>
      </c>
      <c r="P15" s="241">
        <v>0</v>
      </c>
      <c r="Q15" s="241">
        <v>388.45310602640052</v>
      </c>
      <c r="R15" s="241">
        <v>388.45310602640052</v>
      </c>
      <c r="S15" s="241">
        <v>388.45310602640052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122</v>
      </c>
    </row>
    <row r="16" spans="1:105" ht="12" customHeight="1" x14ac:dyDescent="0.25">
      <c r="A16" s="52" t="s">
        <v>44</v>
      </c>
      <c r="B16" s="247">
        <v>0</v>
      </c>
      <c r="C16" s="242">
        <v>1280.171786483003</v>
      </c>
      <c r="D16" s="242">
        <v>0</v>
      </c>
      <c r="E16" s="242">
        <v>0</v>
      </c>
      <c r="F16" s="242">
        <v>2560.3435729660059</v>
      </c>
      <c r="G16" s="242">
        <v>0</v>
      </c>
      <c r="H16" s="242">
        <v>1280.171786483003</v>
      </c>
      <c r="I16" s="242">
        <v>1280.171786483003</v>
      </c>
      <c r="J16" s="242">
        <v>0</v>
      </c>
      <c r="K16" s="242">
        <v>0</v>
      </c>
      <c r="L16" s="242">
        <v>0</v>
      </c>
      <c r="M16" s="242">
        <v>0</v>
      </c>
      <c r="N16" s="242">
        <v>0</v>
      </c>
      <c r="O16" s="242">
        <v>0</v>
      </c>
      <c r="P16" s="242">
        <v>0</v>
      </c>
      <c r="Q16" s="242">
        <v>0</v>
      </c>
      <c r="R16" s="242">
        <v>0</v>
      </c>
      <c r="S16" s="242">
        <v>0</v>
      </c>
      <c r="T16" s="242">
        <v>0</v>
      </c>
      <c r="U16" s="242">
        <v>0</v>
      </c>
      <c r="V16" s="242">
        <v>0</v>
      </c>
      <c r="W16" s="242">
        <v>0</v>
      </c>
      <c r="X16" s="242">
        <v>0</v>
      </c>
      <c r="Y16" s="242">
        <v>0</v>
      </c>
      <c r="DA16" s="84" t="s">
        <v>123</v>
      </c>
    </row>
    <row r="17" spans="1:105" ht="12" customHeight="1" x14ac:dyDescent="0.25">
      <c r="A17" s="108" t="s">
        <v>124</v>
      </c>
      <c r="B17" s="245"/>
      <c r="C17" s="210">
        <f t="shared" ref="C17:Y17" si="4">SUM(C18:C19)</f>
        <v>0</v>
      </c>
      <c r="D17" s="210">
        <f t="shared" si="4"/>
        <v>0</v>
      </c>
      <c r="E17" s="210">
        <f t="shared" si="4"/>
        <v>388.45310602640075</v>
      </c>
      <c r="F17" s="210">
        <f t="shared" si="4"/>
        <v>1280.171786482997</v>
      </c>
      <c r="G17" s="210">
        <f t="shared" si="4"/>
        <v>0</v>
      </c>
      <c r="H17" s="210">
        <f t="shared" si="4"/>
        <v>388.45310602640075</v>
      </c>
      <c r="I17" s="210">
        <f t="shared" si="4"/>
        <v>1280.1717864830043</v>
      </c>
      <c r="J17" s="210">
        <f t="shared" si="4"/>
        <v>0</v>
      </c>
      <c r="K17" s="210">
        <f t="shared" si="4"/>
        <v>0</v>
      </c>
      <c r="L17" s="210">
        <f t="shared" si="4"/>
        <v>388.45310602640075</v>
      </c>
      <c r="M17" s="210">
        <f t="shared" si="4"/>
        <v>1280.1717864829989</v>
      </c>
      <c r="N17" s="210">
        <f t="shared" si="4"/>
        <v>0</v>
      </c>
      <c r="O17" s="210">
        <f t="shared" si="4"/>
        <v>388.45310602639984</v>
      </c>
      <c r="P17" s="210">
        <f t="shared" si="4"/>
        <v>0</v>
      </c>
      <c r="Q17" s="210">
        <f t="shared" si="4"/>
        <v>1280.1717864830098</v>
      </c>
      <c r="R17" s="210">
        <f t="shared" si="4"/>
        <v>388.45310602640075</v>
      </c>
      <c r="S17" s="210">
        <f t="shared" si="4"/>
        <v>0</v>
      </c>
      <c r="T17" s="210">
        <f t="shared" si="4"/>
        <v>1280.1717864830007</v>
      </c>
      <c r="U17" s="210">
        <f t="shared" si="4"/>
        <v>0</v>
      </c>
      <c r="V17" s="210">
        <f t="shared" si="4"/>
        <v>388.45310602640166</v>
      </c>
      <c r="W17" s="210">
        <f t="shared" si="4"/>
        <v>0</v>
      </c>
      <c r="X17" s="210">
        <f t="shared" si="4"/>
        <v>1280.1717864830007</v>
      </c>
      <c r="Y17" s="210">
        <f t="shared" si="4"/>
        <v>388.45310602639984</v>
      </c>
      <c r="DA17" s="109"/>
    </row>
    <row r="18" spans="1:105" ht="12" customHeight="1" x14ac:dyDescent="0.25">
      <c r="A18" s="51" t="s">
        <v>43</v>
      </c>
      <c r="B18" s="246"/>
      <c r="C18" s="241">
        <f t="shared" ref="C18:Y18" si="5">B12+C15-C12</f>
        <v>0</v>
      </c>
      <c r="D18" s="241">
        <f t="shared" si="5"/>
        <v>0</v>
      </c>
      <c r="E18" s="241">
        <f t="shared" si="5"/>
        <v>388.45310602640075</v>
      </c>
      <c r="F18" s="241">
        <f t="shared" si="5"/>
        <v>0</v>
      </c>
      <c r="G18" s="241">
        <f t="shared" si="5"/>
        <v>0</v>
      </c>
      <c r="H18" s="241">
        <f t="shared" si="5"/>
        <v>388.45310602640075</v>
      </c>
      <c r="I18" s="241">
        <f t="shared" si="5"/>
        <v>0</v>
      </c>
      <c r="J18" s="241">
        <f t="shared" si="5"/>
        <v>0</v>
      </c>
      <c r="K18" s="241">
        <f t="shared" si="5"/>
        <v>0</v>
      </c>
      <c r="L18" s="241">
        <f t="shared" si="5"/>
        <v>388.45310602640075</v>
      </c>
      <c r="M18" s="241">
        <f t="shared" si="5"/>
        <v>0</v>
      </c>
      <c r="N18" s="241">
        <f t="shared" si="5"/>
        <v>0</v>
      </c>
      <c r="O18" s="241">
        <f t="shared" si="5"/>
        <v>388.45310602639984</v>
      </c>
      <c r="P18" s="241">
        <f t="shared" si="5"/>
        <v>0</v>
      </c>
      <c r="Q18" s="241">
        <f t="shared" si="5"/>
        <v>0</v>
      </c>
      <c r="R18" s="241">
        <f t="shared" si="5"/>
        <v>388.45310602640075</v>
      </c>
      <c r="S18" s="241">
        <f t="shared" si="5"/>
        <v>0</v>
      </c>
      <c r="T18" s="241">
        <f t="shared" si="5"/>
        <v>0</v>
      </c>
      <c r="U18" s="241">
        <f t="shared" si="5"/>
        <v>0</v>
      </c>
      <c r="V18" s="241">
        <f t="shared" si="5"/>
        <v>388.45310602640166</v>
      </c>
      <c r="W18" s="241">
        <f t="shared" si="5"/>
        <v>0</v>
      </c>
      <c r="X18" s="241">
        <f t="shared" si="5"/>
        <v>0</v>
      </c>
      <c r="Y18" s="241">
        <f t="shared" si="5"/>
        <v>388.45310602639984</v>
      </c>
      <c r="DA18" s="83"/>
    </row>
    <row r="19" spans="1:105" ht="12" customHeight="1" x14ac:dyDescent="0.25">
      <c r="A19" s="52" t="s">
        <v>44</v>
      </c>
      <c r="B19" s="247"/>
      <c r="C19" s="242">
        <f t="shared" ref="C19:Y19" si="6">B13+C16-C13</f>
        <v>0</v>
      </c>
      <c r="D19" s="242">
        <f t="shared" si="6"/>
        <v>0</v>
      </c>
      <c r="E19" s="242">
        <f t="shared" si="6"/>
        <v>0</v>
      </c>
      <c r="F19" s="242">
        <f t="shared" si="6"/>
        <v>1280.171786482997</v>
      </c>
      <c r="G19" s="242">
        <f t="shared" si="6"/>
        <v>0</v>
      </c>
      <c r="H19" s="242">
        <f t="shared" si="6"/>
        <v>0</v>
      </c>
      <c r="I19" s="242">
        <f t="shared" si="6"/>
        <v>1280.1717864830043</v>
      </c>
      <c r="J19" s="242">
        <f t="shared" si="6"/>
        <v>0</v>
      </c>
      <c r="K19" s="242">
        <f t="shared" si="6"/>
        <v>0</v>
      </c>
      <c r="L19" s="242">
        <f t="shared" si="6"/>
        <v>0</v>
      </c>
      <c r="M19" s="242">
        <f t="shared" si="6"/>
        <v>1280.1717864829989</v>
      </c>
      <c r="N19" s="242">
        <f t="shared" si="6"/>
        <v>0</v>
      </c>
      <c r="O19" s="242">
        <f t="shared" si="6"/>
        <v>0</v>
      </c>
      <c r="P19" s="242">
        <f t="shared" si="6"/>
        <v>0</v>
      </c>
      <c r="Q19" s="242">
        <f t="shared" si="6"/>
        <v>1280.1717864830098</v>
      </c>
      <c r="R19" s="242">
        <f t="shared" si="6"/>
        <v>0</v>
      </c>
      <c r="S19" s="242">
        <f t="shared" si="6"/>
        <v>0</v>
      </c>
      <c r="T19" s="242">
        <f t="shared" si="6"/>
        <v>1280.1717864830007</v>
      </c>
      <c r="U19" s="242">
        <f t="shared" si="6"/>
        <v>0</v>
      </c>
      <c r="V19" s="242">
        <f t="shared" si="6"/>
        <v>0</v>
      </c>
      <c r="W19" s="242">
        <f t="shared" si="6"/>
        <v>0</v>
      </c>
      <c r="X19" s="242">
        <f t="shared" si="6"/>
        <v>1280.1717864830007</v>
      </c>
      <c r="Y19" s="242">
        <f t="shared" si="6"/>
        <v>0</v>
      </c>
      <c r="DA19" s="84"/>
    </row>
    <row r="20" spans="1:105" ht="12" customHeight="1" x14ac:dyDescent="0.25">
      <c r="A20" s="30" t="s">
        <v>125</v>
      </c>
      <c r="B20" s="203">
        <f t="shared" ref="B20:Y20" si="7">SUM(B21:B22)</f>
        <v>1029.1578947368416</v>
      </c>
      <c r="C20" s="203">
        <f t="shared" si="7"/>
        <v>1679.3296812198423</v>
      </c>
      <c r="D20" s="203">
        <f t="shared" si="7"/>
        <v>1775.3296812198423</v>
      </c>
      <c r="E20" s="203">
        <f t="shared" si="7"/>
        <v>1509.0875751934404</v>
      </c>
      <c r="F20" s="203">
        <f t="shared" si="7"/>
        <v>1842.8564677028526</v>
      </c>
      <c r="G20" s="203">
        <f t="shared" si="7"/>
        <v>1637.9004677028533</v>
      </c>
      <c r="H20" s="203">
        <f t="shared" si="7"/>
        <v>1964.176148159449</v>
      </c>
      <c r="I20" s="203">
        <f t="shared" si="7"/>
        <v>1744.9902541858501</v>
      </c>
      <c r="J20" s="203">
        <f t="shared" si="7"/>
        <v>2103.4502541858492</v>
      </c>
      <c r="K20" s="203">
        <f t="shared" si="7"/>
        <v>6385.7252541858506</v>
      </c>
      <c r="L20" s="203">
        <f t="shared" si="7"/>
        <v>4012.4451481594506</v>
      </c>
      <c r="M20" s="203">
        <f t="shared" si="7"/>
        <v>3570.6893616764514</v>
      </c>
      <c r="N20" s="203">
        <f t="shared" si="7"/>
        <v>5435.6043616764528</v>
      </c>
      <c r="O20" s="203">
        <f t="shared" si="7"/>
        <v>5211.6424677028517</v>
      </c>
      <c r="P20" s="203">
        <f t="shared" si="7"/>
        <v>5214.8604677028525</v>
      </c>
      <c r="Q20" s="203">
        <f t="shared" si="7"/>
        <v>3727.0897872462428</v>
      </c>
      <c r="R20" s="203">
        <f t="shared" si="7"/>
        <v>4955.9357872462424</v>
      </c>
      <c r="S20" s="203">
        <f t="shared" si="7"/>
        <v>4519.298893272643</v>
      </c>
      <c r="T20" s="203">
        <f t="shared" si="7"/>
        <v>3359.5731067896431</v>
      </c>
      <c r="U20" s="203">
        <f t="shared" si="7"/>
        <v>4092.394106789643</v>
      </c>
      <c r="V20" s="203">
        <f t="shared" si="7"/>
        <v>6214.2189445632412</v>
      </c>
      <c r="W20" s="203">
        <f t="shared" si="7"/>
        <v>3140.5369323632422</v>
      </c>
      <c r="X20" s="203">
        <f t="shared" si="7"/>
        <v>4430.2468690802416</v>
      </c>
      <c r="Y20" s="203">
        <f t="shared" si="7"/>
        <v>4353.6565015538417</v>
      </c>
      <c r="DA20" s="112"/>
    </row>
    <row r="21" spans="1:105" ht="12" customHeight="1" x14ac:dyDescent="0.25">
      <c r="A21" s="50" t="s">
        <v>43</v>
      </c>
      <c r="B21" s="241">
        <f t="shared" ref="B21:Y21" si="8">B12-B8</f>
        <v>415.57894736842172</v>
      </c>
      <c r="C21" s="241">
        <f t="shared" si="8"/>
        <v>410.57894736842172</v>
      </c>
      <c r="D21" s="241">
        <f t="shared" si="8"/>
        <v>435.57894736842172</v>
      </c>
      <c r="E21" s="241">
        <f t="shared" si="8"/>
        <v>485.27884134201895</v>
      </c>
      <c r="F21" s="241">
        <f t="shared" si="8"/>
        <v>418.79094736842217</v>
      </c>
      <c r="G21" s="241">
        <f t="shared" si="8"/>
        <v>272.00894736842383</v>
      </c>
      <c r="H21" s="241">
        <f t="shared" si="8"/>
        <v>642.36484134201919</v>
      </c>
      <c r="I21" s="241">
        <f t="shared" si="8"/>
        <v>441.83294736842072</v>
      </c>
      <c r="J21" s="241">
        <f t="shared" si="8"/>
        <v>564.5739473684207</v>
      </c>
      <c r="K21" s="241">
        <f t="shared" si="8"/>
        <v>1543.9319473684209</v>
      </c>
      <c r="L21" s="241">
        <f t="shared" si="8"/>
        <v>403.23384134202115</v>
      </c>
      <c r="M21" s="241">
        <f t="shared" si="8"/>
        <v>399.13284134202104</v>
      </c>
      <c r="N21" s="241">
        <f t="shared" si="8"/>
        <v>819.6648413420221</v>
      </c>
      <c r="O21" s="241">
        <f t="shared" si="8"/>
        <v>421.3119473684219</v>
      </c>
      <c r="P21" s="241">
        <f t="shared" si="8"/>
        <v>425.10594736842177</v>
      </c>
      <c r="Q21" s="241">
        <f t="shared" si="8"/>
        <v>319.16105339482237</v>
      </c>
      <c r="R21" s="241">
        <f t="shared" si="8"/>
        <v>472.93505339482181</v>
      </c>
      <c r="S21" s="241">
        <f t="shared" si="8"/>
        <v>587.89815942122277</v>
      </c>
      <c r="T21" s="241">
        <f t="shared" si="8"/>
        <v>497.94015942122314</v>
      </c>
      <c r="U21" s="241">
        <f t="shared" si="8"/>
        <v>1168.6951594212223</v>
      </c>
      <c r="V21" s="241">
        <f t="shared" si="8"/>
        <v>1973.7489971948216</v>
      </c>
      <c r="W21" s="241">
        <f t="shared" si="8"/>
        <v>1128.4869849948227</v>
      </c>
      <c r="X21" s="241">
        <f t="shared" si="8"/>
        <v>1314.0507081948226</v>
      </c>
      <c r="Y21" s="241">
        <f t="shared" si="8"/>
        <v>1464.8973406684227</v>
      </c>
      <c r="DA21" s="83"/>
    </row>
    <row r="22" spans="1:105" ht="12" customHeight="1" x14ac:dyDescent="0.25">
      <c r="A22" s="49" t="s">
        <v>44</v>
      </c>
      <c r="B22" s="242">
        <f t="shared" ref="B22:Y22" si="9">B13-B9</f>
        <v>613.5789473684199</v>
      </c>
      <c r="C22" s="242">
        <f t="shared" si="9"/>
        <v>1268.7507338514206</v>
      </c>
      <c r="D22" s="242">
        <f t="shared" si="9"/>
        <v>1339.7507338514206</v>
      </c>
      <c r="E22" s="242">
        <f t="shared" si="9"/>
        <v>1023.8087338514215</v>
      </c>
      <c r="F22" s="242">
        <f t="shared" si="9"/>
        <v>1424.0655203344304</v>
      </c>
      <c r="G22" s="242">
        <f t="shared" si="9"/>
        <v>1365.8915203344295</v>
      </c>
      <c r="H22" s="242">
        <f t="shared" si="9"/>
        <v>1321.8113068174298</v>
      </c>
      <c r="I22" s="242">
        <f t="shared" si="9"/>
        <v>1303.1573068174293</v>
      </c>
      <c r="J22" s="242">
        <f t="shared" si="9"/>
        <v>1538.8763068174285</v>
      </c>
      <c r="K22" s="242">
        <f t="shared" si="9"/>
        <v>4841.7933068174298</v>
      </c>
      <c r="L22" s="242">
        <f t="shared" si="9"/>
        <v>3609.2113068174294</v>
      </c>
      <c r="M22" s="242">
        <f t="shared" si="9"/>
        <v>3171.5565203344304</v>
      </c>
      <c r="N22" s="242">
        <f t="shared" si="9"/>
        <v>4615.9395203344302</v>
      </c>
      <c r="O22" s="242">
        <f t="shared" si="9"/>
        <v>4790.3305203344298</v>
      </c>
      <c r="P22" s="242">
        <f t="shared" si="9"/>
        <v>4789.7545203344307</v>
      </c>
      <c r="Q22" s="242">
        <f t="shared" si="9"/>
        <v>3407.9287338514205</v>
      </c>
      <c r="R22" s="242">
        <f t="shared" si="9"/>
        <v>4483.0007338514206</v>
      </c>
      <c r="S22" s="242">
        <f t="shared" si="9"/>
        <v>3931.4007338514202</v>
      </c>
      <c r="T22" s="242">
        <f t="shared" si="9"/>
        <v>2861.63294736842</v>
      </c>
      <c r="U22" s="242">
        <f t="shared" si="9"/>
        <v>2923.6989473684207</v>
      </c>
      <c r="V22" s="242">
        <f t="shared" si="9"/>
        <v>4240.4699473684195</v>
      </c>
      <c r="W22" s="242">
        <f t="shared" si="9"/>
        <v>2012.0499473684195</v>
      </c>
      <c r="X22" s="242">
        <f t="shared" si="9"/>
        <v>3116.196160885419</v>
      </c>
      <c r="Y22" s="242">
        <f t="shared" si="9"/>
        <v>2888.7591608854191</v>
      </c>
      <c r="DA22" s="84"/>
    </row>
    <row r="23" spans="1:105" ht="12" customHeight="1" x14ac:dyDescent="0.25">
      <c r="A23" s="4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</row>
    <row r="24" spans="1:105" ht="12" customHeight="1" x14ac:dyDescent="0.25">
      <c r="A24" s="30" t="s">
        <v>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DA24" s="112"/>
    </row>
    <row r="25" spans="1:105" ht="12" customHeight="1" x14ac:dyDescent="0.25">
      <c r="A25" s="31" t="s">
        <v>70</v>
      </c>
      <c r="B25" s="210">
        <v>3022.6643164230431</v>
      </c>
      <c r="C25" s="210">
        <v>3446.2546001719679</v>
      </c>
      <c r="D25" s="210">
        <v>3300.292175408425</v>
      </c>
      <c r="E25" s="210">
        <v>3394.1793637145311</v>
      </c>
      <c r="F25" s="210">
        <v>3726.9466036113499</v>
      </c>
      <c r="G25" s="210">
        <v>3373.8641444539981</v>
      </c>
      <c r="H25" s="210">
        <v>2706.444196044712</v>
      </c>
      <c r="I25" s="210">
        <v>2767.4020636285468</v>
      </c>
      <c r="J25" s="210">
        <v>2761.8343078245921</v>
      </c>
      <c r="K25" s="210">
        <v>1932.669819432502</v>
      </c>
      <c r="L25" s="210">
        <v>2143.4785898538262</v>
      </c>
      <c r="M25" s="210">
        <v>2246.226053310404</v>
      </c>
      <c r="N25" s="210">
        <v>2068.6276010318138</v>
      </c>
      <c r="O25" s="210">
        <v>1835.7208082545139</v>
      </c>
      <c r="P25" s="210">
        <v>1801.3415379045759</v>
      </c>
      <c r="Q25" s="210">
        <v>2020.280754568053</v>
      </c>
      <c r="R25" s="210">
        <v>2068.0093838684161</v>
      </c>
      <c r="S25" s="210">
        <v>2202.7949787021739</v>
      </c>
      <c r="T25" s="210">
        <v>2191.3941548979628</v>
      </c>
      <c r="U25" s="210">
        <v>1986.149513917685</v>
      </c>
      <c r="V25" s="210">
        <v>1725.561892318017</v>
      </c>
      <c r="W25" s="210">
        <v>1998.7882022260801</v>
      </c>
      <c r="X25" s="210">
        <v>1747.475676674806</v>
      </c>
      <c r="Y25" s="210">
        <v>1717.290815340848</v>
      </c>
      <c r="DA25" s="109" t="s">
        <v>126</v>
      </c>
    </row>
    <row r="26" spans="1:105" ht="12" customHeight="1" x14ac:dyDescent="0.25">
      <c r="A26" s="24" t="s">
        <v>28</v>
      </c>
      <c r="B26" s="213">
        <f t="shared" ref="B26:Y26" si="10">B27+B28</f>
        <v>204.21324161650901</v>
      </c>
      <c r="C26" s="213">
        <f t="shared" si="10"/>
        <v>46.28830610490111</v>
      </c>
      <c r="D26" s="213">
        <f t="shared" si="10"/>
        <v>44.246173688736022</v>
      </c>
      <c r="E26" s="213">
        <f t="shared" si="10"/>
        <v>35.396990541702493</v>
      </c>
      <c r="F26" s="213">
        <f t="shared" si="10"/>
        <v>63.306104901117791</v>
      </c>
      <c r="G26" s="213">
        <f t="shared" si="10"/>
        <v>111.636543422184</v>
      </c>
      <c r="H26" s="213">
        <f t="shared" si="10"/>
        <v>124.57007738607049</v>
      </c>
      <c r="I26" s="213">
        <f t="shared" si="10"/>
        <v>127.40034393809114</v>
      </c>
      <c r="J26" s="213">
        <f t="shared" si="10"/>
        <v>132.26087704213239</v>
      </c>
      <c r="K26" s="213">
        <f t="shared" si="10"/>
        <v>120.00825451418743</v>
      </c>
      <c r="L26" s="213">
        <f t="shared" si="10"/>
        <v>92.290111779879624</v>
      </c>
      <c r="M26" s="213">
        <f t="shared" si="10"/>
        <v>205.01332760103176</v>
      </c>
      <c r="N26" s="213">
        <f t="shared" si="10"/>
        <v>116.43508168529664</v>
      </c>
      <c r="O26" s="213">
        <f t="shared" si="10"/>
        <v>99.84359415305245</v>
      </c>
      <c r="P26" s="213">
        <f t="shared" si="10"/>
        <v>100.53852106620809</v>
      </c>
      <c r="Q26" s="213">
        <f t="shared" si="10"/>
        <v>89.964574376612205</v>
      </c>
      <c r="R26" s="213">
        <f t="shared" si="10"/>
        <v>128.55081685296648</v>
      </c>
      <c r="S26" s="213">
        <f t="shared" si="10"/>
        <v>145.97798796216679</v>
      </c>
      <c r="T26" s="213">
        <f t="shared" si="10"/>
        <v>92.053826311263961</v>
      </c>
      <c r="U26" s="213">
        <f t="shared" si="10"/>
        <v>89.099312123817697</v>
      </c>
      <c r="V26" s="213">
        <f t="shared" si="10"/>
        <v>77.965864144454002</v>
      </c>
      <c r="W26" s="213">
        <f t="shared" si="10"/>
        <v>167.59372312983663</v>
      </c>
      <c r="X26" s="213">
        <f t="shared" si="10"/>
        <v>168.79105760963026</v>
      </c>
      <c r="Y26" s="213">
        <f t="shared" si="10"/>
        <v>139.93490971625107</v>
      </c>
      <c r="DA26" s="85"/>
    </row>
    <row r="27" spans="1:105" ht="12" customHeight="1" x14ac:dyDescent="0.25">
      <c r="A27" s="18" t="s">
        <v>41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36.185124677558044</v>
      </c>
      <c r="J27" s="204">
        <v>30.154256233877891</v>
      </c>
      <c r="K27" s="204">
        <v>7.0102321582115223</v>
      </c>
      <c r="L27" s="204">
        <v>18.092605331040421</v>
      </c>
      <c r="M27" s="204">
        <v>109.65520206362849</v>
      </c>
      <c r="N27" s="204">
        <v>78.675838349097148</v>
      </c>
      <c r="O27" s="204">
        <v>67.84419604471195</v>
      </c>
      <c r="P27" s="204">
        <v>67.899140154772141</v>
      </c>
      <c r="Q27" s="204">
        <v>56.045227858985378</v>
      </c>
      <c r="R27" s="204">
        <v>47.27239896818574</v>
      </c>
      <c r="S27" s="204">
        <v>64.99948409286327</v>
      </c>
      <c r="T27" s="204">
        <v>56.135941530524498</v>
      </c>
      <c r="U27" s="204">
        <v>53.181427343078226</v>
      </c>
      <c r="V27" s="204">
        <v>47.272398968185733</v>
      </c>
      <c r="W27" s="204">
        <v>82.947635425623403</v>
      </c>
      <c r="X27" s="204">
        <v>82.697162510748058</v>
      </c>
      <c r="Y27" s="204">
        <v>58.25434221840068</v>
      </c>
      <c r="DA27" s="71" t="s">
        <v>127</v>
      </c>
    </row>
    <row r="28" spans="1:105" ht="12" customHeight="1" x14ac:dyDescent="0.25">
      <c r="A28" s="18" t="s">
        <v>42</v>
      </c>
      <c r="B28" s="204">
        <v>204.21324161650901</v>
      </c>
      <c r="C28" s="204">
        <v>46.28830610490111</v>
      </c>
      <c r="D28" s="204">
        <v>44.246173688736022</v>
      </c>
      <c r="E28" s="204">
        <v>35.396990541702493</v>
      </c>
      <c r="F28" s="204">
        <v>63.306104901117791</v>
      </c>
      <c r="G28" s="204">
        <v>111.636543422184</v>
      </c>
      <c r="H28" s="204">
        <v>124.57007738607049</v>
      </c>
      <c r="I28" s="204">
        <v>91.215219260533104</v>
      </c>
      <c r="J28" s="204">
        <v>102.1066208082545</v>
      </c>
      <c r="K28" s="204">
        <v>112.99802235597591</v>
      </c>
      <c r="L28" s="204">
        <v>74.197506448839206</v>
      </c>
      <c r="M28" s="204">
        <v>95.358125537403268</v>
      </c>
      <c r="N28" s="204">
        <v>37.759243336199482</v>
      </c>
      <c r="O28" s="204">
        <v>31.9993981083405</v>
      </c>
      <c r="P28" s="204">
        <v>32.639380911435943</v>
      </c>
      <c r="Q28" s="204">
        <v>33.919346517626828</v>
      </c>
      <c r="R28" s="204">
        <v>81.278417884780737</v>
      </c>
      <c r="S28" s="204">
        <v>80.978503869303523</v>
      </c>
      <c r="T28" s="204">
        <v>35.917884780739463</v>
      </c>
      <c r="U28" s="204">
        <v>35.917884780739463</v>
      </c>
      <c r="V28" s="204">
        <v>30.693465176268269</v>
      </c>
      <c r="W28" s="204">
        <v>84.64608770421323</v>
      </c>
      <c r="X28" s="204">
        <v>86.0938950988822</v>
      </c>
      <c r="Y28" s="204">
        <v>81.68056749785039</v>
      </c>
      <c r="DA28" s="71" t="s">
        <v>128</v>
      </c>
    </row>
    <row r="29" spans="1:105" ht="12" customHeight="1" x14ac:dyDescent="0.25">
      <c r="A29" s="14" t="s">
        <v>29</v>
      </c>
      <c r="B29" s="204">
        <f t="shared" ref="B29:Y29" si="11">SUM(B30:B34)</f>
        <v>475.99836629406695</v>
      </c>
      <c r="C29" s="204">
        <f t="shared" si="11"/>
        <v>474.45305245055891</v>
      </c>
      <c r="D29" s="204">
        <f t="shared" si="11"/>
        <v>456.51573516766973</v>
      </c>
      <c r="E29" s="204">
        <f t="shared" si="11"/>
        <v>469.10051590713664</v>
      </c>
      <c r="F29" s="204">
        <f t="shared" si="11"/>
        <v>452.43387790197767</v>
      </c>
      <c r="G29" s="204">
        <f t="shared" si="11"/>
        <v>426.78185726569217</v>
      </c>
      <c r="H29" s="204">
        <f t="shared" si="11"/>
        <v>426.94892519346519</v>
      </c>
      <c r="I29" s="204">
        <f t="shared" si="11"/>
        <v>383.60558899398109</v>
      </c>
      <c r="J29" s="204">
        <f t="shared" si="11"/>
        <v>354.3446259673259</v>
      </c>
      <c r="K29" s="204">
        <f t="shared" si="11"/>
        <v>324.03740326741178</v>
      </c>
      <c r="L29" s="204">
        <f t="shared" si="11"/>
        <v>429.37798796216674</v>
      </c>
      <c r="M29" s="204">
        <f t="shared" si="11"/>
        <v>289.43826311263973</v>
      </c>
      <c r="N29" s="204">
        <f t="shared" si="11"/>
        <v>243.7159071367154</v>
      </c>
      <c r="O29" s="204">
        <f t="shared" si="11"/>
        <v>81.718744625967332</v>
      </c>
      <c r="P29" s="204">
        <f t="shared" si="11"/>
        <v>92.364058469475509</v>
      </c>
      <c r="Q29" s="204">
        <f t="shared" si="11"/>
        <v>72.019260533104045</v>
      </c>
      <c r="R29" s="204">
        <f t="shared" si="11"/>
        <v>73.003267411865863</v>
      </c>
      <c r="S29" s="204">
        <f t="shared" si="11"/>
        <v>75.465778159931205</v>
      </c>
      <c r="T29" s="204">
        <f t="shared" si="11"/>
        <v>78.382029234737743</v>
      </c>
      <c r="U29" s="204">
        <f t="shared" si="11"/>
        <v>79.325537403267418</v>
      </c>
      <c r="V29" s="204">
        <f t="shared" si="11"/>
        <v>58.834995700773852</v>
      </c>
      <c r="W29" s="204">
        <f t="shared" si="11"/>
        <v>60.319260533104043</v>
      </c>
      <c r="X29" s="204">
        <f t="shared" si="11"/>
        <v>30.519690455717964</v>
      </c>
      <c r="Y29" s="204">
        <f t="shared" si="11"/>
        <v>34.37222699914016</v>
      </c>
      <c r="DA29" s="71"/>
    </row>
    <row r="30" spans="1:105" ht="12" customHeight="1" x14ac:dyDescent="0.25">
      <c r="A30" s="18" t="s">
        <v>30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129</v>
      </c>
    </row>
    <row r="31" spans="1:105" ht="12" customHeight="1" x14ac:dyDescent="0.25">
      <c r="A31" s="18" t="s">
        <v>31</v>
      </c>
      <c r="B31" s="204">
        <v>47.449097162510739</v>
      </c>
      <c r="C31" s="204">
        <v>45.18968185726569</v>
      </c>
      <c r="D31" s="204">
        <v>45.18968185726569</v>
      </c>
      <c r="E31" s="204">
        <v>44.05993121238177</v>
      </c>
      <c r="F31" s="204">
        <v>45.18968185726569</v>
      </c>
      <c r="G31" s="204">
        <v>44.05993121238177</v>
      </c>
      <c r="H31" s="204">
        <v>40.670679277730002</v>
      </c>
      <c r="I31" s="204">
        <v>40.670679277730002</v>
      </c>
      <c r="J31" s="204">
        <v>39.540928632846082</v>
      </c>
      <c r="K31" s="204">
        <v>37.281427343078249</v>
      </c>
      <c r="L31" s="204">
        <v>36.151676698194322</v>
      </c>
      <c r="M31" s="204">
        <v>33.892261392949273</v>
      </c>
      <c r="N31" s="204">
        <v>32.762510748065353</v>
      </c>
      <c r="O31" s="204">
        <v>24.854342218400689</v>
      </c>
      <c r="P31" s="204">
        <v>16.946087704213241</v>
      </c>
      <c r="Q31" s="204">
        <v>14.68667239896819</v>
      </c>
      <c r="R31" s="204">
        <v>16.946087704213241</v>
      </c>
      <c r="S31" s="204">
        <v>13.556921754084261</v>
      </c>
      <c r="T31" s="204">
        <v>12.427171109200341</v>
      </c>
      <c r="U31" s="204">
        <v>13.556921754084261</v>
      </c>
      <c r="V31" s="204">
        <v>12.427171109200341</v>
      </c>
      <c r="W31" s="204">
        <v>8.7882201203783303</v>
      </c>
      <c r="X31" s="204">
        <v>7.8200343938091139</v>
      </c>
      <c r="Y31" s="204">
        <v>13.942132416165091</v>
      </c>
      <c r="DA31" s="71" t="s">
        <v>130</v>
      </c>
    </row>
    <row r="32" spans="1:105" ht="12" customHeight="1" x14ac:dyDescent="0.25">
      <c r="A32" s="18" t="s">
        <v>71</v>
      </c>
      <c r="B32" s="204">
        <v>73.946689595872741</v>
      </c>
      <c r="C32" s="204">
        <v>74.973688736027512</v>
      </c>
      <c r="D32" s="204">
        <v>73.946689595872741</v>
      </c>
      <c r="E32" s="204">
        <v>82.16302665520206</v>
      </c>
      <c r="F32" s="204">
        <v>93.460361134995694</v>
      </c>
      <c r="G32" s="204">
        <v>93.460361134995694</v>
      </c>
      <c r="H32" s="204">
        <v>51.351848667239892</v>
      </c>
      <c r="I32" s="204">
        <v>52.378933791917447</v>
      </c>
      <c r="J32" s="204">
        <v>51.351848667239892</v>
      </c>
      <c r="K32" s="204">
        <v>51.351848667239892</v>
      </c>
      <c r="L32" s="204">
        <v>53.405932932072233</v>
      </c>
      <c r="M32" s="204">
        <v>46.216680997420461</v>
      </c>
      <c r="N32" s="204">
        <v>38.000343938091142</v>
      </c>
      <c r="O32" s="204">
        <v>30.811092003439381</v>
      </c>
      <c r="P32" s="204">
        <v>18.486672398968189</v>
      </c>
      <c r="Q32" s="204">
        <v>22.594840928632841</v>
      </c>
      <c r="R32" s="204">
        <v>17.45967325881341</v>
      </c>
      <c r="S32" s="204">
        <v>18.486672398968189</v>
      </c>
      <c r="T32" s="204">
        <v>21.56775580395529</v>
      </c>
      <c r="U32" s="204">
        <v>18.486672398968189</v>
      </c>
      <c r="V32" s="204">
        <v>17.45967325881341</v>
      </c>
      <c r="W32" s="204">
        <v>20.22751504729149</v>
      </c>
      <c r="X32" s="204">
        <v>11.114617368873599</v>
      </c>
      <c r="Y32" s="204">
        <v>11.625021496130699</v>
      </c>
      <c r="DA32" s="71" t="s">
        <v>131</v>
      </c>
    </row>
    <row r="33" spans="1:105" ht="12" customHeight="1" x14ac:dyDescent="0.25">
      <c r="A33" s="18" t="s">
        <v>32</v>
      </c>
      <c r="B33" s="204">
        <v>130.26655202063631</v>
      </c>
      <c r="C33" s="204">
        <v>116.757437661221</v>
      </c>
      <c r="D33" s="204">
        <v>121.5821152192605</v>
      </c>
      <c r="E33" s="204">
        <v>110.0028374892519</v>
      </c>
      <c r="F33" s="204">
        <v>72.370335339638856</v>
      </c>
      <c r="G33" s="204">
        <v>50.176784178847811</v>
      </c>
      <c r="H33" s="204">
        <v>109.03791917454861</v>
      </c>
      <c r="I33" s="204">
        <v>96.493723129836624</v>
      </c>
      <c r="J33" s="204">
        <v>84.914531384350809</v>
      </c>
      <c r="K33" s="204">
        <v>68.510576096302657</v>
      </c>
      <c r="L33" s="204">
        <v>66.580653482373165</v>
      </c>
      <c r="M33" s="204">
        <v>46.317024935511597</v>
      </c>
      <c r="N33" s="204">
        <v>27.01822871883061</v>
      </c>
      <c r="O33" s="204">
        <v>26.053310404127259</v>
      </c>
      <c r="P33" s="204">
        <v>56.931298366294072</v>
      </c>
      <c r="Q33" s="204">
        <v>34.737747205503013</v>
      </c>
      <c r="R33" s="204">
        <v>38.597506448839212</v>
      </c>
      <c r="S33" s="204">
        <v>43.422184006878759</v>
      </c>
      <c r="T33" s="204">
        <v>44.387102321582113</v>
      </c>
      <c r="U33" s="204">
        <v>47.281943250214958</v>
      </c>
      <c r="V33" s="204">
        <v>28.948151332760101</v>
      </c>
      <c r="W33" s="204">
        <v>31.303525365434218</v>
      </c>
      <c r="X33" s="204">
        <v>11.58503869303525</v>
      </c>
      <c r="Y33" s="204">
        <v>8.8050730868443683</v>
      </c>
      <c r="DA33" s="71" t="s">
        <v>132</v>
      </c>
    </row>
    <row r="34" spans="1:105" ht="12" customHeight="1" x14ac:dyDescent="0.25">
      <c r="A34" s="18" t="s">
        <v>33</v>
      </c>
      <c r="B34" s="204">
        <v>224.33602751504719</v>
      </c>
      <c r="C34" s="204">
        <v>237.5322441960447</v>
      </c>
      <c r="D34" s="204">
        <v>215.79724849527079</v>
      </c>
      <c r="E34" s="204">
        <v>232.87472055030091</v>
      </c>
      <c r="F34" s="204">
        <v>241.41349957007739</v>
      </c>
      <c r="G34" s="204">
        <v>239.08478073946691</v>
      </c>
      <c r="H34" s="204">
        <v>225.88847807394669</v>
      </c>
      <c r="I34" s="204">
        <v>194.062252794497</v>
      </c>
      <c r="J34" s="204">
        <v>178.53731728288909</v>
      </c>
      <c r="K34" s="204">
        <v>166.89355116079099</v>
      </c>
      <c r="L34" s="204">
        <v>273.23972484952702</v>
      </c>
      <c r="M34" s="204">
        <v>163.01229578675839</v>
      </c>
      <c r="N34" s="204">
        <v>145.9348237317283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133</v>
      </c>
    </row>
    <row r="35" spans="1:105" ht="12" customHeight="1" x14ac:dyDescent="0.25">
      <c r="A35" s="14" t="s">
        <v>34</v>
      </c>
      <c r="B35" s="204">
        <f t="shared" ref="B35:Y35" si="12">B36+B37</f>
        <v>1074.9404987102321</v>
      </c>
      <c r="C35" s="204">
        <f t="shared" si="12"/>
        <v>1555.7654342218398</v>
      </c>
      <c r="D35" s="204">
        <f t="shared" si="12"/>
        <v>1403.3852106620807</v>
      </c>
      <c r="E35" s="204">
        <f t="shared" si="12"/>
        <v>1413.6564918314705</v>
      </c>
      <c r="F35" s="204">
        <f t="shared" si="12"/>
        <v>1730.6240756663797</v>
      </c>
      <c r="G35" s="204">
        <f t="shared" si="12"/>
        <v>1255.1211521926052</v>
      </c>
      <c r="H35" s="204">
        <f t="shared" si="12"/>
        <v>767.89380911435933</v>
      </c>
      <c r="I35" s="204">
        <f t="shared" si="12"/>
        <v>830.75769561478921</v>
      </c>
      <c r="J35" s="204">
        <f t="shared" si="12"/>
        <v>799.71934651762683</v>
      </c>
      <c r="K35" s="204">
        <f t="shared" si="12"/>
        <v>433.5058469475494</v>
      </c>
      <c r="L35" s="204">
        <f t="shared" si="12"/>
        <v>390.68185726569209</v>
      </c>
      <c r="M35" s="204">
        <f t="shared" si="12"/>
        <v>596.65614789337917</v>
      </c>
      <c r="N35" s="204">
        <f t="shared" si="12"/>
        <v>568.81160791057596</v>
      </c>
      <c r="O35" s="204">
        <f t="shared" si="12"/>
        <v>594.2871023215821</v>
      </c>
      <c r="P35" s="204">
        <f t="shared" si="12"/>
        <v>538.84032674118646</v>
      </c>
      <c r="Q35" s="204">
        <f t="shared" si="12"/>
        <v>759.96070507308673</v>
      </c>
      <c r="R35" s="204">
        <f t="shared" si="12"/>
        <v>690.56328460877035</v>
      </c>
      <c r="S35" s="204">
        <f t="shared" si="12"/>
        <v>724.18790425920338</v>
      </c>
      <c r="T35" s="204">
        <f t="shared" si="12"/>
        <v>699.60031912917316</v>
      </c>
      <c r="U35" s="204">
        <f t="shared" si="12"/>
        <v>656.44450901304049</v>
      </c>
      <c r="V35" s="204">
        <f t="shared" si="12"/>
        <v>630.25838847333046</v>
      </c>
      <c r="W35" s="204">
        <f t="shared" si="12"/>
        <v>703.14274098007024</v>
      </c>
      <c r="X35" s="204">
        <f t="shared" si="12"/>
        <v>606.21724178057457</v>
      </c>
      <c r="Y35" s="204">
        <f t="shared" si="12"/>
        <v>664.78707971334723</v>
      </c>
      <c r="DA35" s="71"/>
    </row>
    <row r="36" spans="1:105" ht="12" customHeight="1" x14ac:dyDescent="0.25">
      <c r="A36" s="18" t="s">
        <v>73</v>
      </c>
      <c r="B36" s="204">
        <v>838.94402407566633</v>
      </c>
      <c r="C36" s="204">
        <v>1195.4974204643161</v>
      </c>
      <c r="D36" s="204">
        <v>1054.634393809114</v>
      </c>
      <c r="E36" s="204">
        <v>1237.9089423903699</v>
      </c>
      <c r="F36" s="204">
        <v>1540.5504729148749</v>
      </c>
      <c r="G36" s="204">
        <v>1117.832502149613</v>
      </c>
      <c r="H36" s="204">
        <v>639.97747205503003</v>
      </c>
      <c r="I36" s="204">
        <v>683.85073086844363</v>
      </c>
      <c r="J36" s="204">
        <v>656.06552020636286</v>
      </c>
      <c r="K36" s="204">
        <v>322.26818572656919</v>
      </c>
      <c r="L36" s="204">
        <v>269.25975924333619</v>
      </c>
      <c r="M36" s="204">
        <v>444.58297506448838</v>
      </c>
      <c r="N36" s="204">
        <v>445.55520206362849</v>
      </c>
      <c r="O36" s="204">
        <v>478.07661220980219</v>
      </c>
      <c r="P36" s="204">
        <v>463.22648323301797</v>
      </c>
      <c r="Q36" s="204">
        <v>680.27214101461732</v>
      </c>
      <c r="R36" s="204">
        <v>594.73834909716243</v>
      </c>
      <c r="S36" s="204">
        <v>629.69572885077696</v>
      </c>
      <c r="T36" s="204">
        <v>617.30599410767707</v>
      </c>
      <c r="U36" s="204">
        <v>583.49145656248163</v>
      </c>
      <c r="V36" s="204">
        <v>578.37154410531673</v>
      </c>
      <c r="W36" s="204">
        <v>612.99037640569361</v>
      </c>
      <c r="X36" s="204">
        <v>518.78886688805517</v>
      </c>
      <c r="Y36" s="204">
        <v>587.93256552590094</v>
      </c>
      <c r="DA36" s="71" t="s">
        <v>134</v>
      </c>
    </row>
    <row r="37" spans="1:105" ht="12" customHeight="1" x14ac:dyDescent="0.25">
      <c r="A37" s="18" t="s">
        <v>36</v>
      </c>
      <c r="B37" s="204">
        <v>235.99647463456569</v>
      </c>
      <c r="C37" s="204">
        <v>360.26801375752359</v>
      </c>
      <c r="D37" s="204">
        <v>348.75081685296652</v>
      </c>
      <c r="E37" s="204">
        <v>175.74754944110049</v>
      </c>
      <c r="F37" s="204">
        <v>190.07360275150469</v>
      </c>
      <c r="G37" s="204">
        <v>137.28865004299229</v>
      </c>
      <c r="H37" s="204">
        <v>127.91633705932929</v>
      </c>
      <c r="I37" s="204">
        <v>146.90696474634561</v>
      </c>
      <c r="J37" s="204">
        <v>143.653826311264</v>
      </c>
      <c r="K37" s="204">
        <v>111.2376612209802</v>
      </c>
      <c r="L37" s="204">
        <v>121.4220980223559</v>
      </c>
      <c r="M37" s="204">
        <v>152.07317282889079</v>
      </c>
      <c r="N37" s="204">
        <v>123.2564058469475</v>
      </c>
      <c r="O37" s="204">
        <v>116.2104901117799</v>
      </c>
      <c r="P37" s="204">
        <v>75.613843508168529</v>
      </c>
      <c r="Q37" s="204">
        <v>79.688564058469467</v>
      </c>
      <c r="R37" s="204">
        <v>95.82493551160789</v>
      </c>
      <c r="S37" s="204">
        <v>94.492175408426476</v>
      </c>
      <c r="T37" s="204">
        <v>82.294325021496121</v>
      </c>
      <c r="U37" s="204">
        <v>72.9530524505589</v>
      </c>
      <c r="V37" s="204">
        <v>51.886844368013747</v>
      </c>
      <c r="W37" s="204">
        <v>90.152364574376605</v>
      </c>
      <c r="X37" s="204">
        <v>87.428374892519344</v>
      </c>
      <c r="Y37" s="204">
        <v>76.854514187446256</v>
      </c>
      <c r="DA37" s="71" t="s">
        <v>135</v>
      </c>
    </row>
    <row r="38" spans="1:105" ht="12" customHeight="1" x14ac:dyDescent="0.25">
      <c r="A38" s="14" t="s">
        <v>37</v>
      </c>
      <c r="B38" s="204">
        <f t="shared" ref="B38:Y38" si="13">B39+B40+B41+B42+B43+B44</f>
        <v>0.78822012037833178</v>
      </c>
      <c r="C38" s="204">
        <f t="shared" si="13"/>
        <v>0.78822012037833178</v>
      </c>
      <c r="D38" s="204">
        <f t="shared" si="13"/>
        <v>0.78822012037833178</v>
      </c>
      <c r="E38" s="204">
        <f t="shared" si="13"/>
        <v>0.78890799656061894</v>
      </c>
      <c r="F38" s="204">
        <f t="shared" si="13"/>
        <v>0.78890799656061894</v>
      </c>
      <c r="G38" s="204">
        <f t="shared" si="13"/>
        <v>0.78890799656061894</v>
      </c>
      <c r="H38" s="204">
        <f t="shared" si="13"/>
        <v>0.78890799656061894</v>
      </c>
      <c r="I38" s="204">
        <f t="shared" si="13"/>
        <v>0.78890799656061894</v>
      </c>
      <c r="J38" s="204">
        <f t="shared" si="13"/>
        <v>0.78890799656061894</v>
      </c>
      <c r="K38" s="204">
        <f t="shared" si="13"/>
        <v>2.2355975924333621E-3</v>
      </c>
      <c r="L38" s="204">
        <f t="shared" si="13"/>
        <v>2.2355975924333621E-3</v>
      </c>
      <c r="M38" s="204">
        <f t="shared" si="13"/>
        <v>2.2355975924333621E-3</v>
      </c>
      <c r="N38" s="204">
        <f t="shared" si="13"/>
        <v>2.6139294926913151E-2</v>
      </c>
      <c r="O38" s="204">
        <f t="shared" si="13"/>
        <v>2.6139294926913151E-2</v>
      </c>
      <c r="P38" s="204">
        <f t="shared" si="13"/>
        <v>11.129156133294714</v>
      </c>
      <c r="Q38" s="204">
        <f t="shared" si="13"/>
        <v>14.071382255068663</v>
      </c>
      <c r="R38" s="204">
        <f t="shared" si="13"/>
        <v>15.186941907969363</v>
      </c>
      <c r="S38" s="204">
        <f t="shared" si="13"/>
        <v>17.954365930502515</v>
      </c>
      <c r="T38" s="204">
        <f t="shared" si="13"/>
        <v>19.896243335428494</v>
      </c>
      <c r="U38" s="204">
        <f t="shared" si="13"/>
        <v>19.921599917541876</v>
      </c>
      <c r="V38" s="204">
        <f t="shared" si="13"/>
        <v>20.497484928091414</v>
      </c>
      <c r="W38" s="204">
        <f t="shared" si="13"/>
        <v>24.310293576189672</v>
      </c>
      <c r="X38" s="204">
        <f t="shared" si="13"/>
        <v>26.298503681850089</v>
      </c>
      <c r="Y38" s="204">
        <f t="shared" si="13"/>
        <v>28.609324621481424</v>
      </c>
      <c r="DA38" s="71"/>
    </row>
    <row r="39" spans="1:105" ht="12" customHeight="1" x14ac:dyDescent="0.25">
      <c r="A39" s="18" t="s">
        <v>38</v>
      </c>
      <c r="B39" s="204">
        <v>0.78822012037833178</v>
      </c>
      <c r="C39" s="204">
        <v>0.78822012037833178</v>
      </c>
      <c r="D39" s="204">
        <v>0.78822012037833178</v>
      </c>
      <c r="E39" s="204">
        <v>0.78822012037833178</v>
      </c>
      <c r="F39" s="204">
        <v>0.78822012037833178</v>
      </c>
      <c r="G39" s="204">
        <v>0.78822012037833178</v>
      </c>
      <c r="H39" s="204">
        <v>0.78822012037833178</v>
      </c>
      <c r="I39" s="204">
        <v>0.78822012037833178</v>
      </c>
      <c r="J39" s="204">
        <v>0.78822012037833178</v>
      </c>
      <c r="K39" s="204">
        <v>0</v>
      </c>
      <c r="L39" s="204">
        <v>0</v>
      </c>
      <c r="M39" s="204">
        <v>0</v>
      </c>
      <c r="N39" s="204">
        <v>2.3903697334479789E-2</v>
      </c>
      <c r="O39" s="204">
        <v>2.3903697334479789E-2</v>
      </c>
      <c r="P39" s="204">
        <v>2.3903697334479789E-2</v>
      </c>
      <c r="Q39" s="204">
        <v>2.3903697334479789E-2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136</v>
      </c>
    </row>
    <row r="40" spans="1:105" ht="12" customHeight="1" x14ac:dyDescent="0.25">
      <c r="A40" s="18" t="s">
        <v>74</v>
      </c>
      <c r="B40" s="204">
        <v>0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v>0</v>
      </c>
      <c r="K40" s="204">
        <v>0</v>
      </c>
      <c r="L40" s="204">
        <v>0</v>
      </c>
      <c r="M40" s="204">
        <v>0</v>
      </c>
      <c r="N40" s="204">
        <v>0</v>
      </c>
      <c r="O40" s="204">
        <v>0</v>
      </c>
      <c r="P40" s="204">
        <v>0</v>
      </c>
      <c r="Q40" s="204">
        <v>0</v>
      </c>
      <c r="R40" s="204">
        <v>0</v>
      </c>
      <c r="S40" s="204">
        <v>0.16927544844918141</v>
      </c>
      <c r="T40" s="204">
        <v>0.17036014855678849</v>
      </c>
      <c r="U40" s="204">
        <v>0.14998797750117551</v>
      </c>
      <c r="V40" s="204">
        <v>0.17333981557754341</v>
      </c>
      <c r="W40" s="204">
        <v>0.1652555805487409</v>
      </c>
      <c r="X40" s="204">
        <v>0.21371264762843981</v>
      </c>
      <c r="Y40" s="204">
        <v>0.4380277673062935</v>
      </c>
      <c r="DA40" s="71" t="s">
        <v>137</v>
      </c>
    </row>
    <row r="41" spans="1:105" ht="12" customHeight="1" x14ac:dyDescent="0.25">
      <c r="A41" s="18" t="s">
        <v>75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138</v>
      </c>
    </row>
    <row r="42" spans="1:105" ht="12" customHeight="1" x14ac:dyDescent="0.25">
      <c r="A42" s="18" t="s">
        <v>76</v>
      </c>
      <c r="B42" s="204">
        <v>0</v>
      </c>
      <c r="C42" s="204">
        <v>0</v>
      </c>
      <c r="D42" s="204">
        <v>0</v>
      </c>
      <c r="E42" s="204">
        <v>6.878761822871883E-4</v>
      </c>
      <c r="F42" s="204">
        <v>6.878761822871883E-4</v>
      </c>
      <c r="G42" s="204">
        <v>6.878761822871883E-4</v>
      </c>
      <c r="H42" s="204">
        <v>6.878761822871883E-4</v>
      </c>
      <c r="I42" s="204">
        <v>6.878761822871883E-4</v>
      </c>
      <c r="J42" s="204">
        <v>6.878761822871883E-4</v>
      </c>
      <c r="K42" s="204">
        <v>2.2355975924333621E-3</v>
      </c>
      <c r="L42" s="204">
        <v>2.2355975924333621E-3</v>
      </c>
      <c r="M42" s="204">
        <v>2.2355975924333621E-3</v>
      </c>
      <c r="N42" s="204">
        <v>2.2355975924333621E-3</v>
      </c>
      <c r="O42" s="204">
        <v>2.2355975924333621E-3</v>
      </c>
      <c r="P42" s="204">
        <v>2.2355975924333621E-3</v>
      </c>
      <c r="Q42" s="204">
        <v>2.2355975924333621E-3</v>
      </c>
      <c r="R42" s="204">
        <v>2.2355975924333621E-3</v>
      </c>
      <c r="S42" s="204">
        <v>2.2355975924333621E-3</v>
      </c>
      <c r="T42" s="204">
        <v>2.2355975924333621E-3</v>
      </c>
      <c r="U42" s="204">
        <v>5.846947549441101E-3</v>
      </c>
      <c r="V42" s="204">
        <v>5.846947549441101E-3</v>
      </c>
      <c r="W42" s="204">
        <v>5.846947549441101E-3</v>
      </c>
      <c r="X42" s="204">
        <v>5.846947549441101E-3</v>
      </c>
      <c r="Y42" s="204">
        <v>5.846947549441101E-3</v>
      </c>
      <c r="DA42" s="71" t="s">
        <v>139</v>
      </c>
    </row>
    <row r="43" spans="1:105" ht="12" customHeight="1" x14ac:dyDescent="0.25">
      <c r="A43" s="18" t="s">
        <v>77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140</v>
      </c>
    </row>
    <row r="44" spans="1:105" ht="12" customHeight="1" x14ac:dyDescent="0.25">
      <c r="A44" s="18" t="s">
        <v>78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11.1030168383678</v>
      </c>
      <c r="Q44" s="204">
        <v>14.045242960141749</v>
      </c>
      <c r="R44" s="204">
        <v>15.18470631037693</v>
      </c>
      <c r="S44" s="204">
        <v>17.7828548844609</v>
      </c>
      <c r="T44" s="204">
        <v>19.72364758927927</v>
      </c>
      <c r="U44" s="204">
        <v>19.76576499249126</v>
      </c>
      <c r="V44" s="204">
        <v>20.318298164964428</v>
      </c>
      <c r="W44" s="204">
        <v>24.13919104809149</v>
      </c>
      <c r="X44" s="204">
        <v>26.078944086672209</v>
      </c>
      <c r="Y44" s="204">
        <v>28.165449906625689</v>
      </c>
      <c r="DA44" s="71" t="s">
        <v>141</v>
      </c>
    </row>
    <row r="45" spans="1:105" ht="12" customHeight="1" x14ac:dyDescent="0.25">
      <c r="A45" s="14" t="s">
        <v>39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142</v>
      </c>
    </row>
    <row r="46" spans="1:105" ht="12" customHeight="1" x14ac:dyDescent="0.25">
      <c r="A46" s="21" t="s">
        <v>40</v>
      </c>
      <c r="B46" s="207">
        <v>1266.7239896818569</v>
      </c>
      <c r="C46" s="207">
        <v>1368.95958727429</v>
      </c>
      <c r="D46" s="207">
        <v>1395.356835769561</v>
      </c>
      <c r="E46" s="207">
        <v>1475.2364574376611</v>
      </c>
      <c r="F46" s="207">
        <v>1479.7936371453141</v>
      </c>
      <c r="G46" s="207">
        <v>1579.535683576956</v>
      </c>
      <c r="H46" s="207">
        <v>1386.242476354256</v>
      </c>
      <c r="I46" s="207">
        <v>1424.8495270851249</v>
      </c>
      <c r="J46" s="207">
        <v>1474.7205503009459</v>
      </c>
      <c r="K46" s="207">
        <v>1055.1160791057609</v>
      </c>
      <c r="L46" s="207">
        <v>1231.1263972484951</v>
      </c>
      <c r="M46" s="207">
        <v>1155.1160791057609</v>
      </c>
      <c r="N46" s="207">
        <v>1139.6388650042991</v>
      </c>
      <c r="O46" s="207">
        <v>1059.845227858985</v>
      </c>
      <c r="P46" s="207">
        <v>1058.469475494411</v>
      </c>
      <c r="Q46" s="207">
        <v>1084.264832330181</v>
      </c>
      <c r="R46" s="207">
        <v>1160.7050730868441</v>
      </c>
      <c r="S46" s="207">
        <v>1239.2089423903701</v>
      </c>
      <c r="T46" s="207">
        <v>1301.4617368873601</v>
      </c>
      <c r="U46" s="207">
        <v>1141.358555460017</v>
      </c>
      <c r="V46" s="207">
        <v>938.00515907136707</v>
      </c>
      <c r="W46" s="207">
        <v>1043.422184006879</v>
      </c>
      <c r="X46" s="207">
        <v>915.64918314703345</v>
      </c>
      <c r="Y46" s="207">
        <v>849.58727429062765</v>
      </c>
      <c r="DA46" s="86" t="s">
        <v>143</v>
      </c>
    </row>
    <row r="47" spans="1:105" ht="12" customHeight="1" x14ac:dyDescent="0.25">
      <c r="A47" s="31" t="s">
        <v>144</v>
      </c>
      <c r="B47" s="210">
        <f t="shared" ref="B47:Y47" si="14">SUM(B48:B49)</f>
        <v>3022.6643164230427</v>
      </c>
      <c r="C47" s="210">
        <f t="shared" si="14"/>
        <v>3446.2546001719679</v>
      </c>
      <c r="D47" s="210">
        <f t="shared" si="14"/>
        <v>3300.292175408425</v>
      </c>
      <c r="E47" s="210">
        <f t="shared" si="14"/>
        <v>3394.1793637145311</v>
      </c>
      <c r="F47" s="210">
        <f t="shared" si="14"/>
        <v>3726.9466036113508</v>
      </c>
      <c r="G47" s="210">
        <f t="shared" si="14"/>
        <v>3373.8641444539981</v>
      </c>
      <c r="H47" s="210">
        <f t="shared" si="14"/>
        <v>2706.444196044712</v>
      </c>
      <c r="I47" s="210">
        <f t="shared" si="14"/>
        <v>2767.4020636285459</v>
      </c>
      <c r="J47" s="210">
        <f t="shared" si="14"/>
        <v>2761.8343078245921</v>
      </c>
      <c r="K47" s="210">
        <f t="shared" si="14"/>
        <v>1932.6698194325029</v>
      </c>
      <c r="L47" s="210">
        <f t="shared" si="14"/>
        <v>2143.4785898538266</v>
      </c>
      <c r="M47" s="210">
        <f t="shared" si="14"/>
        <v>2246.2260533104045</v>
      </c>
      <c r="N47" s="210">
        <f t="shared" si="14"/>
        <v>2068.6276010318143</v>
      </c>
      <c r="O47" s="210">
        <f t="shared" si="14"/>
        <v>1835.7208082545135</v>
      </c>
      <c r="P47" s="210">
        <f t="shared" si="14"/>
        <v>1801.3415379045755</v>
      </c>
      <c r="Q47" s="210">
        <f t="shared" si="14"/>
        <v>2020.280754568053</v>
      </c>
      <c r="R47" s="210">
        <f t="shared" si="14"/>
        <v>2068.009383868417</v>
      </c>
      <c r="S47" s="210">
        <f t="shared" si="14"/>
        <v>2202.7949787021739</v>
      </c>
      <c r="T47" s="210">
        <f t="shared" si="14"/>
        <v>2191.3941548979628</v>
      </c>
      <c r="U47" s="210">
        <f t="shared" si="14"/>
        <v>1986.1495139176836</v>
      </c>
      <c r="V47" s="210">
        <f t="shared" si="14"/>
        <v>1725.5618923180168</v>
      </c>
      <c r="W47" s="210">
        <f t="shared" si="14"/>
        <v>1998.7882022260792</v>
      </c>
      <c r="X47" s="210">
        <f t="shared" si="14"/>
        <v>1747.4756766748064</v>
      </c>
      <c r="Y47" s="210">
        <f t="shared" si="14"/>
        <v>1717.2908153408473</v>
      </c>
      <c r="DA47" s="109"/>
    </row>
    <row r="48" spans="1:105" ht="12" customHeight="1" x14ac:dyDescent="0.25">
      <c r="A48" s="51" t="s">
        <v>43</v>
      </c>
      <c r="B48" s="241">
        <f>ISI_fec!B5</f>
        <v>1367.953893034299</v>
      </c>
      <c r="C48" s="241">
        <f>ISI_fec!C5</f>
        <v>1542.24605346558</v>
      </c>
      <c r="D48" s="241">
        <f>ISI_fec!D5</f>
        <v>1467.655334231576</v>
      </c>
      <c r="E48" s="241">
        <f>ISI_fec!E5</f>
        <v>1411.7111922008451</v>
      </c>
      <c r="F48" s="241">
        <f>ISI_fec!F5</f>
        <v>1593.9424619346071</v>
      </c>
      <c r="G48" s="241">
        <f>ISI_fec!G5</f>
        <v>1438.7806665811161</v>
      </c>
      <c r="H48" s="241">
        <f>ISI_fec!H5</f>
        <v>932.33146314297323</v>
      </c>
      <c r="I48" s="241">
        <f>ISI_fec!I5</f>
        <v>1042.838183232642</v>
      </c>
      <c r="J48" s="241">
        <f>ISI_fec!J5</f>
        <v>1035.600718151549</v>
      </c>
      <c r="K48" s="241">
        <f>ISI_fec!K5</f>
        <v>703.77769695785378</v>
      </c>
      <c r="L48" s="241">
        <f>ISI_fec!L5</f>
        <v>831.49403133436044</v>
      </c>
      <c r="M48" s="241">
        <f>ISI_fec!M5</f>
        <v>923.82155794825451</v>
      </c>
      <c r="N48" s="241">
        <f>ISI_fec!N5</f>
        <v>865.49929031491013</v>
      </c>
      <c r="O48" s="241">
        <f>ISI_fec!O5</f>
        <v>841.8841998670498</v>
      </c>
      <c r="P48" s="241">
        <f>ISI_fec!P5</f>
        <v>823.20401746143443</v>
      </c>
      <c r="Q48" s="241">
        <f>ISI_fec!Q5</f>
        <v>982.75213706358204</v>
      </c>
      <c r="R48" s="241">
        <f>ISI_fec!R5</f>
        <v>1061.615275495388</v>
      </c>
      <c r="S48" s="241">
        <f>ISI_fec!S5</f>
        <v>1131.185828339942</v>
      </c>
      <c r="T48" s="241">
        <f>ISI_fec!T5</f>
        <v>1146.8662438482929</v>
      </c>
      <c r="U48" s="241">
        <f>ISI_fec!U5</f>
        <v>966.75517964743074</v>
      </c>
      <c r="V48" s="241">
        <f>ISI_fec!V5</f>
        <v>775.28668628780088</v>
      </c>
      <c r="W48" s="241">
        <f>ISI_fec!W5</f>
        <v>883.54393087327117</v>
      </c>
      <c r="X48" s="241">
        <f>ISI_fec!X5</f>
        <v>870.00276533399563</v>
      </c>
      <c r="Y48" s="241">
        <f>ISI_fec!Y5</f>
        <v>780.89251826824864</v>
      </c>
      <c r="DA48" s="83"/>
    </row>
    <row r="49" spans="1:105" ht="12" customHeight="1" x14ac:dyDescent="0.25">
      <c r="A49" s="52" t="s">
        <v>44</v>
      </c>
      <c r="B49" s="242">
        <f>ISI_fec!B54</f>
        <v>1654.7104233887439</v>
      </c>
      <c r="C49" s="242">
        <f>ISI_fec!C54</f>
        <v>1904.008546706388</v>
      </c>
      <c r="D49" s="242">
        <f>ISI_fec!D54</f>
        <v>1832.636841176849</v>
      </c>
      <c r="E49" s="242">
        <f>ISI_fec!E54</f>
        <v>1982.468171513686</v>
      </c>
      <c r="F49" s="242">
        <f>ISI_fec!F54</f>
        <v>2133.004141676744</v>
      </c>
      <c r="G49" s="242">
        <f>ISI_fec!G54</f>
        <v>1935.083477872882</v>
      </c>
      <c r="H49" s="242">
        <f>ISI_fec!H54</f>
        <v>1774.112732901739</v>
      </c>
      <c r="I49" s="242">
        <f>ISI_fec!I54</f>
        <v>1724.5638803959041</v>
      </c>
      <c r="J49" s="242">
        <f>ISI_fec!J54</f>
        <v>1726.2335896730431</v>
      </c>
      <c r="K49" s="242">
        <f>ISI_fec!K54</f>
        <v>1228.8921224746491</v>
      </c>
      <c r="L49" s="242">
        <f>ISI_fec!L54</f>
        <v>1311.984558519466</v>
      </c>
      <c r="M49" s="242">
        <f>ISI_fec!M54</f>
        <v>1322.4044953621501</v>
      </c>
      <c r="N49" s="242">
        <f>ISI_fec!N54</f>
        <v>1203.128310716904</v>
      </c>
      <c r="O49" s="242">
        <f>ISI_fec!O54</f>
        <v>993.83660838746368</v>
      </c>
      <c r="P49" s="242">
        <f>ISI_fec!P54</f>
        <v>978.13752044314094</v>
      </c>
      <c r="Q49" s="242">
        <f>ISI_fec!Q54</f>
        <v>1037.528617504471</v>
      </c>
      <c r="R49" s="242">
        <f>ISI_fec!R54</f>
        <v>1006.394108373029</v>
      </c>
      <c r="S49" s="242">
        <f>ISI_fec!S54</f>
        <v>1071.609150362232</v>
      </c>
      <c r="T49" s="242">
        <f>ISI_fec!T54</f>
        <v>1044.5279110496699</v>
      </c>
      <c r="U49" s="242">
        <f>ISI_fec!U54</f>
        <v>1019.394334270253</v>
      </c>
      <c r="V49" s="242">
        <f>ISI_fec!V54</f>
        <v>950.27520603021583</v>
      </c>
      <c r="W49" s="242">
        <f>ISI_fec!W54</f>
        <v>1115.244271352808</v>
      </c>
      <c r="X49" s="242">
        <f>ISI_fec!X54</f>
        <v>877.4729113408107</v>
      </c>
      <c r="Y49" s="242">
        <f>ISI_fec!Y54</f>
        <v>936.39829707259867</v>
      </c>
      <c r="DA49" s="84"/>
    </row>
    <row r="50" spans="1:105" ht="12" customHeight="1" x14ac:dyDescent="0.25">
      <c r="A50" s="3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DA50" s="87"/>
    </row>
    <row r="51" spans="1:105" ht="12" customHeight="1" x14ac:dyDescent="0.25">
      <c r="A51" s="30" t="s">
        <v>84</v>
      </c>
      <c r="B51" s="203">
        <f t="shared" ref="B51:Y51" si="15">B52+B53</f>
        <v>8512.8363672431769</v>
      </c>
      <c r="C51" s="203">
        <f t="shared" si="15"/>
        <v>9381.1470499423085</v>
      </c>
      <c r="D51" s="203">
        <f t="shared" si="15"/>
        <v>8973.2371971218854</v>
      </c>
      <c r="E51" s="203">
        <f t="shared" si="15"/>
        <v>7384.4951376992303</v>
      </c>
      <c r="F51" s="203">
        <f t="shared" si="15"/>
        <v>8298.0445384938412</v>
      </c>
      <c r="G51" s="203">
        <f t="shared" si="15"/>
        <v>7836.2791921526241</v>
      </c>
      <c r="H51" s="203">
        <f t="shared" si="15"/>
        <v>6904.0685751308265</v>
      </c>
      <c r="I51" s="203">
        <f t="shared" si="15"/>
        <v>6737.8838200291084</v>
      </c>
      <c r="J51" s="203">
        <f t="shared" si="15"/>
        <v>6529.7718269132547</v>
      </c>
      <c r="K51" s="203">
        <f t="shared" si="15"/>
        <v>4863.6469072654245</v>
      </c>
      <c r="L51" s="203">
        <f t="shared" si="15"/>
        <v>5752.4441873461492</v>
      </c>
      <c r="M51" s="203">
        <f t="shared" si="15"/>
        <v>5720.4112946767355</v>
      </c>
      <c r="N51" s="203">
        <f t="shared" si="15"/>
        <v>4897.1467336356618</v>
      </c>
      <c r="O51" s="203">
        <f t="shared" si="15"/>
        <v>4349.7293768343998</v>
      </c>
      <c r="P51" s="203">
        <f t="shared" si="15"/>
        <v>4772.2533223753053</v>
      </c>
      <c r="Q51" s="203">
        <f t="shared" si="15"/>
        <v>6003.5267049227241</v>
      </c>
      <c r="R51" s="203">
        <f t="shared" si="15"/>
        <v>5675.2030270514133</v>
      </c>
      <c r="S51" s="203">
        <f t="shared" si="15"/>
        <v>4912.8958121450896</v>
      </c>
      <c r="T51" s="203">
        <f t="shared" si="15"/>
        <v>4858.0813540974432</v>
      </c>
      <c r="U51" s="203">
        <f t="shared" si="15"/>
        <v>4367.3669240898089</v>
      </c>
      <c r="V51" s="203">
        <f t="shared" si="15"/>
        <v>3916.9094219801427</v>
      </c>
      <c r="W51" s="203">
        <f t="shared" si="15"/>
        <v>5053.0867048131313</v>
      </c>
      <c r="X51" s="203">
        <f t="shared" si="15"/>
        <v>4390.1767966264333</v>
      </c>
      <c r="Y51" s="203">
        <f t="shared" si="15"/>
        <v>4163.972497879151</v>
      </c>
      <c r="DA51" s="112"/>
    </row>
    <row r="52" spans="1:105" ht="12" customHeight="1" x14ac:dyDescent="0.25">
      <c r="A52" s="24" t="s">
        <v>145</v>
      </c>
      <c r="B52" s="213">
        <f>(ISI_emi!B5-ISI_emi!B52)+(ISI_emi!B54-ISI_emi!B96)</f>
        <v>6428.3196472431773</v>
      </c>
      <c r="C52" s="213">
        <f>(ISI_emi!C5-ISI_emi!C52)+(ISI_emi!C54-ISI_emi!C96)</f>
        <v>7267.6969199423093</v>
      </c>
      <c r="D52" s="213">
        <f>(ISI_emi!D5-ISI_emi!D52)+(ISI_emi!D54-ISI_emi!D96)</f>
        <v>6735.6023871218858</v>
      </c>
      <c r="E52" s="213">
        <f>(ISI_emi!E5-ISI_emi!E52)+(ISI_emi!E54-ISI_emi!E96)</f>
        <v>5242.4325476992308</v>
      </c>
      <c r="F52" s="213">
        <f>(ISI_emi!F5-ISI_emi!F52)+(ISI_emi!F54-ISI_emi!F96)</f>
        <v>6069.3669484938418</v>
      </c>
      <c r="G52" s="213">
        <f>(ISI_emi!G5-ISI_emi!G52)+(ISI_emi!G54-ISI_emi!G96)</f>
        <v>5116.0385621526239</v>
      </c>
      <c r="H52" s="213">
        <f>(ISI_emi!H5-ISI_emi!H52)+(ISI_emi!H54-ISI_emi!H96)</f>
        <v>3926.9675051308259</v>
      </c>
      <c r="I52" s="213">
        <f>(ISI_emi!I5-ISI_emi!I52)+(ISI_emi!I54-ISI_emi!I96)</f>
        <v>3982.0524200291084</v>
      </c>
      <c r="J52" s="213">
        <f>(ISI_emi!J5-ISI_emi!J52)+(ISI_emi!J54-ISI_emi!J96)</f>
        <v>3840.4586569132534</v>
      </c>
      <c r="K52" s="213">
        <f>(ISI_emi!K5-ISI_emi!K52)+(ISI_emi!K54-ISI_emi!K96)</f>
        <v>2799.964717265424</v>
      </c>
      <c r="L52" s="213">
        <f>(ISI_emi!L5-ISI_emi!L52)+(ISI_emi!L54-ISI_emi!L96)</f>
        <v>3014.1272273461495</v>
      </c>
      <c r="M52" s="213">
        <f>(ISI_emi!M5-ISI_emi!M52)+(ISI_emi!M54-ISI_emi!M96)</f>
        <v>3426.2768446767354</v>
      </c>
      <c r="N52" s="213">
        <f>(ISI_emi!N5-ISI_emi!N52)+(ISI_emi!N54-ISI_emi!N96)</f>
        <v>2835.3545136356611</v>
      </c>
      <c r="O52" s="213">
        <f>(ISI_emi!O5-ISI_emi!O52)+(ISI_emi!O54-ISI_emi!O96)</f>
        <v>2191.8204368344004</v>
      </c>
      <c r="P52" s="213">
        <f>(ISI_emi!P5-ISI_emi!P52)+(ISI_emi!P54-ISI_emi!P96)</f>
        <v>2140.2522023753054</v>
      </c>
      <c r="Q52" s="213">
        <f>(ISI_emi!Q5-ISI_emi!Q52)+(ISI_emi!Q54-ISI_emi!Q96)</f>
        <v>2533.8259249227249</v>
      </c>
      <c r="R52" s="213">
        <f>(ISI_emi!R5-ISI_emi!R52)+(ISI_emi!R54-ISI_emi!R96)</f>
        <v>2687.1240170514129</v>
      </c>
      <c r="S52" s="213">
        <f>(ISI_emi!S5-ISI_emi!S52)+(ISI_emi!S54-ISI_emi!S96)</f>
        <v>2840.5699721450901</v>
      </c>
      <c r="T52" s="213">
        <f>(ISI_emi!T5-ISI_emi!T52)+(ISI_emi!T54-ISI_emi!T96)</f>
        <v>2566.8856640974436</v>
      </c>
      <c r="U52" s="213">
        <f>(ISI_emi!U5-ISI_emi!U52)+(ISI_emi!U54-ISI_emi!U96)</f>
        <v>2445.9948940898089</v>
      </c>
      <c r="V52" s="213">
        <f>(ISI_emi!V5-ISI_emi!V52)+(ISI_emi!V54-ISI_emi!V96)</f>
        <v>2261.0417219801425</v>
      </c>
      <c r="W52" s="213">
        <f>(ISI_emi!W5-ISI_emi!W52)+(ISI_emi!W54-ISI_emi!W96)</f>
        <v>2791.6440348131309</v>
      </c>
      <c r="X52" s="213">
        <f>(ISI_emi!X5-ISI_emi!X52)+(ISI_emi!X54-ISI_emi!X96)</f>
        <v>2411.9589166264336</v>
      </c>
      <c r="Y52" s="213">
        <f>(ISI_emi!Y5-ISI_emi!Y52)+(ISI_emi!Y54-ISI_emi!Y96)</f>
        <v>2386.0545878791513</v>
      </c>
      <c r="DA52" s="85"/>
    </row>
    <row r="53" spans="1:105" ht="12" customHeight="1" x14ac:dyDescent="0.25">
      <c r="A53" s="14" t="s">
        <v>146</v>
      </c>
      <c r="B53" s="204">
        <f>ISI_emi!B52+ISI_emi!B96</f>
        <v>2084.5167200000001</v>
      </c>
      <c r="C53" s="204">
        <f>ISI_emi!C52+ISI_emi!C96</f>
        <v>2113.4501299999997</v>
      </c>
      <c r="D53" s="204">
        <f>ISI_emi!D52+ISI_emi!D96</f>
        <v>2237.6348099999996</v>
      </c>
      <c r="E53" s="204">
        <f>ISI_emi!E52+ISI_emi!E96</f>
        <v>2142.06259</v>
      </c>
      <c r="F53" s="204">
        <f>ISI_emi!F52+ISI_emi!F96</f>
        <v>2228.6775899999993</v>
      </c>
      <c r="G53" s="204">
        <f>ISI_emi!G52+ISI_emi!G96</f>
        <v>2720.2406300000002</v>
      </c>
      <c r="H53" s="204">
        <f>ISI_emi!H52+ISI_emi!H96</f>
        <v>2977.1010700000002</v>
      </c>
      <c r="I53" s="204">
        <f>ISI_emi!I52+ISI_emi!I96</f>
        <v>2755.8314</v>
      </c>
      <c r="J53" s="204">
        <f>ISI_emi!J52+ISI_emi!J96</f>
        <v>2689.3131700000008</v>
      </c>
      <c r="K53" s="204">
        <f>ISI_emi!K52+ISI_emi!K96</f>
        <v>2063.6821900000004</v>
      </c>
      <c r="L53" s="204">
        <f>ISI_emi!L52+ISI_emi!L96</f>
        <v>2738.3169599999997</v>
      </c>
      <c r="M53" s="204">
        <f>ISI_emi!M52+ISI_emi!M96</f>
        <v>2294.13445</v>
      </c>
      <c r="N53" s="204">
        <f>ISI_emi!N52+ISI_emi!N96</f>
        <v>2061.7922200000003</v>
      </c>
      <c r="O53" s="204">
        <f>ISI_emi!O52+ISI_emi!O96</f>
        <v>2157.9089399999993</v>
      </c>
      <c r="P53" s="204">
        <f>ISI_emi!P52+ISI_emi!P96</f>
        <v>2632.0011199999999</v>
      </c>
      <c r="Q53" s="204">
        <f>ISI_emi!Q52+ISI_emi!Q96</f>
        <v>3469.7007799999997</v>
      </c>
      <c r="R53" s="204">
        <f>ISI_emi!R52+ISI_emi!R96</f>
        <v>2988.0790100000004</v>
      </c>
      <c r="S53" s="204">
        <f>ISI_emi!S52+ISI_emi!S96</f>
        <v>2072.3258399999995</v>
      </c>
      <c r="T53" s="204">
        <f>ISI_emi!T52+ISI_emi!T96</f>
        <v>2291.19569</v>
      </c>
      <c r="U53" s="204">
        <f>ISI_emi!U52+ISI_emi!U96</f>
        <v>1921.37203</v>
      </c>
      <c r="V53" s="204">
        <f>ISI_emi!V52+ISI_emi!V96</f>
        <v>1655.8677</v>
      </c>
      <c r="W53" s="204">
        <f>ISI_emi!W52+ISI_emi!W96</f>
        <v>2261.4426699999999</v>
      </c>
      <c r="X53" s="204">
        <f>ISI_emi!X52+ISI_emi!X96</f>
        <v>1978.2178799999999</v>
      </c>
      <c r="Y53" s="204">
        <f>ISI_emi!Y52+ISI_emi!Y96</f>
        <v>1777.9179099999999</v>
      </c>
      <c r="DA53" s="71"/>
    </row>
    <row r="54" spans="1:105" ht="12" customHeight="1" x14ac:dyDescent="0.25">
      <c r="A54" s="31" t="s">
        <v>144</v>
      </c>
      <c r="B54" s="210">
        <f t="shared" ref="B54:Y54" si="16">SUM(B55:B56)</f>
        <v>8512.8363672431769</v>
      </c>
      <c r="C54" s="210">
        <f t="shared" si="16"/>
        <v>9381.1470499423085</v>
      </c>
      <c r="D54" s="210">
        <f t="shared" si="16"/>
        <v>8973.2371971218854</v>
      </c>
      <c r="E54" s="210">
        <f t="shared" si="16"/>
        <v>7384.4951376992303</v>
      </c>
      <c r="F54" s="210">
        <f t="shared" si="16"/>
        <v>8298.0445384938412</v>
      </c>
      <c r="G54" s="210">
        <f t="shared" si="16"/>
        <v>7836.2791921526241</v>
      </c>
      <c r="H54" s="210">
        <f t="shared" si="16"/>
        <v>6904.0685751308265</v>
      </c>
      <c r="I54" s="210">
        <f t="shared" si="16"/>
        <v>6737.8838200291084</v>
      </c>
      <c r="J54" s="210">
        <f t="shared" si="16"/>
        <v>6529.7718269132547</v>
      </c>
      <c r="K54" s="210">
        <f t="shared" si="16"/>
        <v>4863.6469072654245</v>
      </c>
      <c r="L54" s="210">
        <f t="shared" si="16"/>
        <v>5752.4441873461492</v>
      </c>
      <c r="M54" s="210">
        <f t="shared" si="16"/>
        <v>5720.4112946767355</v>
      </c>
      <c r="N54" s="210">
        <f t="shared" si="16"/>
        <v>4897.1467336356609</v>
      </c>
      <c r="O54" s="210">
        <f t="shared" si="16"/>
        <v>4349.7293768344007</v>
      </c>
      <c r="P54" s="210">
        <f t="shared" si="16"/>
        <v>4772.2533223753053</v>
      </c>
      <c r="Q54" s="210">
        <f t="shared" si="16"/>
        <v>6003.5267049227241</v>
      </c>
      <c r="R54" s="210">
        <f t="shared" si="16"/>
        <v>5675.2030270514133</v>
      </c>
      <c r="S54" s="210">
        <f t="shared" si="16"/>
        <v>4912.8958121450896</v>
      </c>
      <c r="T54" s="210">
        <f t="shared" si="16"/>
        <v>4858.0813540974441</v>
      </c>
      <c r="U54" s="210">
        <f t="shared" si="16"/>
        <v>4367.3669240898089</v>
      </c>
      <c r="V54" s="210">
        <f t="shared" si="16"/>
        <v>3916.9094219801427</v>
      </c>
      <c r="W54" s="210">
        <f t="shared" si="16"/>
        <v>5053.0867048131313</v>
      </c>
      <c r="X54" s="210">
        <f t="shared" si="16"/>
        <v>4390.1767966264333</v>
      </c>
      <c r="Y54" s="210">
        <f t="shared" si="16"/>
        <v>4163.972497879151</v>
      </c>
      <c r="DA54" s="109"/>
    </row>
    <row r="55" spans="1:105" ht="12" customHeight="1" x14ac:dyDescent="0.25">
      <c r="A55" s="51" t="s">
        <v>43</v>
      </c>
      <c r="B55" s="241">
        <f>ISI_emi!B$5</f>
        <v>5894.3210749982345</v>
      </c>
      <c r="C55" s="241">
        <f>ISI_emi!C$5</f>
        <v>6327.7089037114474</v>
      </c>
      <c r="D55" s="241">
        <f>ISI_emi!D$5</f>
        <v>6122.9758516131988</v>
      </c>
      <c r="E55" s="241">
        <f>ISI_emi!E$5</f>
        <v>4711.2085601056442</v>
      </c>
      <c r="F55" s="241">
        <f>ISI_emi!F$5</f>
        <v>5310.3057669644968</v>
      </c>
      <c r="G55" s="241">
        <f>ISI_emi!G$5</f>
        <v>5325.1592083638861</v>
      </c>
      <c r="H55" s="241">
        <f>ISI_emi!H$5</f>
        <v>4458.1970631987224</v>
      </c>
      <c r="I55" s="241">
        <f>ISI_emi!I$5</f>
        <v>4498.3792233730874</v>
      </c>
      <c r="J55" s="241">
        <f>ISI_emi!J$5</f>
        <v>4387.8412463126933</v>
      </c>
      <c r="K55" s="241">
        <f>ISI_emi!K$5</f>
        <v>3279.2921670141159</v>
      </c>
      <c r="L55" s="241">
        <f>ISI_emi!L$5</f>
        <v>4016.6079344616805</v>
      </c>
      <c r="M55" s="241">
        <f>ISI_emi!M$5</f>
        <v>4021.056002122029</v>
      </c>
      <c r="N55" s="241">
        <f>ISI_emi!N$5</f>
        <v>3474.1685711325285</v>
      </c>
      <c r="O55" s="241">
        <f>ISI_emi!O$5</f>
        <v>3361.9661165076641</v>
      </c>
      <c r="P55" s="241">
        <f>ISI_emi!P$5</f>
        <v>3756.2092811568782</v>
      </c>
      <c r="Q55" s="241">
        <f>ISI_emi!Q$5</f>
        <v>4821.2555323023962</v>
      </c>
      <c r="R55" s="241">
        <f>ISI_emi!R$5</f>
        <v>4638.7285479210041</v>
      </c>
      <c r="S55" s="241">
        <f>ISI_emi!S$5</f>
        <v>3923.6817465544987</v>
      </c>
      <c r="T55" s="241">
        <f>ISI_emi!T$5</f>
        <v>3944.2041037175222</v>
      </c>
      <c r="U55" s="241">
        <f>ISI_emi!U$5</f>
        <v>3410.5812887093989</v>
      </c>
      <c r="V55" s="241">
        <f>ISI_emi!V$5</f>
        <v>2918.640292357441</v>
      </c>
      <c r="W55" s="241">
        <f>ISI_emi!W$5</f>
        <v>3801.2962778278488</v>
      </c>
      <c r="X55" s="241">
        <f>ISI_emi!X$5</f>
        <v>3486.0390682973525</v>
      </c>
      <c r="Y55" s="241">
        <f>ISI_emi!Y$5</f>
        <v>3132.3288530270138</v>
      </c>
      <c r="DA55" s="83"/>
    </row>
    <row r="56" spans="1:105" ht="12" customHeight="1" x14ac:dyDescent="0.25">
      <c r="A56" s="52" t="s">
        <v>44</v>
      </c>
      <c r="B56" s="242">
        <f>ISI_emi!B$54</f>
        <v>2618.5152922449429</v>
      </c>
      <c r="C56" s="242">
        <f>ISI_emi!C$54</f>
        <v>3053.438146230862</v>
      </c>
      <c r="D56" s="242">
        <f>ISI_emi!D$54</f>
        <v>2850.2613455086866</v>
      </c>
      <c r="E56" s="242">
        <f>ISI_emi!E$54</f>
        <v>2673.2865775935861</v>
      </c>
      <c r="F56" s="242">
        <f>ISI_emi!F$54</f>
        <v>2987.7387715293444</v>
      </c>
      <c r="G56" s="242">
        <f>ISI_emi!G$54</f>
        <v>2511.119983788738</v>
      </c>
      <c r="H56" s="242">
        <f>ISI_emi!H$54</f>
        <v>2445.8715119321037</v>
      </c>
      <c r="I56" s="242">
        <f>ISI_emi!I$54</f>
        <v>2239.504596656021</v>
      </c>
      <c r="J56" s="242">
        <f>ISI_emi!J$54</f>
        <v>2141.9305806005609</v>
      </c>
      <c r="K56" s="242">
        <f>ISI_emi!K$54</f>
        <v>1584.3547402513088</v>
      </c>
      <c r="L56" s="242">
        <f>ISI_emi!L$54</f>
        <v>1735.8362528844689</v>
      </c>
      <c r="M56" s="242">
        <f>ISI_emi!M$54</f>
        <v>1699.3552925547067</v>
      </c>
      <c r="N56" s="242">
        <f>ISI_emi!N$54</f>
        <v>1422.9781625031326</v>
      </c>
      <c r="O56" s="242">
        <f>ISI_emi!O$54</f>
        <v>987.76326032673614</v>
      </c>
      <c r="P56" s="242">
        <f>ISI_emi!P$54</f>
        <v>1016.0440412184266</v>
      </c>
      <c r="Q56" s="242">
        <f>ISI_emi!Q$54</f>
        <v>1182.2711726203283</v>
      </c>
      <c r="R56" s="242">
        <f>ISI_emi!R$54</f>
        <v>1036.4744791304092</v>
      </c>
      <c r="S56" s="242">
        <f>ISI_emi!S$54</f>
        <v>989.21406559059085</v>
      </c>
      <c r="T56" s="242">
        <f>ISI_emi!T$54</f>
        <v>913.87725037992186</v>
      </c>
      <c r="U56" s="242">
        <f>ISI_emi!U$54</f>
        <v>956.78563538040987</v>
      </c>
      <c r="V56" s="242">
        <f>ISI_emi!V$54</f>
        <v>998.26912962270148</v>
      </c>
      <c r="W56" s="242">
        <f>ISI_emi!W$54</f>
        <v>1251.790426985282</v>
      </c>
      <c r="X56" s="242">
        <f>ISI_emi!X$54</f>
        <v>904.13772832908103</v>
      </c>
      <c r="Y56" s="242">
        <f>ISI_emi!Y$54</f>
        <v>1031.6436448521374</v>
      </c>
      <c r="DA56" s="84"/>
    </row>
    <row r="57" spans="1:105" ht="12" customHeight="1" x14ac:dyDescent="0.25">
      <c r="A57" s="3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DA57" s="87"/>
    </row>
    <row r="58" spans="1:105" ht="12" customHeight="1" x14ac:dyDescent="0.25">
      <c r="A58" s="110" t="s">
        <v>147</v>
      </c>
      <c r="B58" s="250">
        <f t="shared" ref="B58:Y58" si="17">IF(B$7=0,"",B$3/B$7*1000)</f>
        <v>493.20891197680498</v>
      </c>
      <c r="C58" s="250">
        <f t="shared" si="17"/>
        <v>462.74822315744848</v>
      </c>
      <c r="D58" s="250">
        <f t="shared" si="17"/>
        <v>425.48287411431249</v>
      </c>
      <c r="E58" s="250">
        <f t="shared" si="17"/>
        <v>381.05731361907027</v>
      </c>
      <c r="F58" s="250">
        <f t="shared" si="17"/>
        <v>344.12738075055461</v>
      </c>
      <c r="G58" s="250">
        <f t="shared" si="17"/>
        <v>301.77392165423521</v>
      </c>
      <c r="H58" s="250">
        <f t="shared" si="17"/>
        <v>312.25378036363873</v>
      </c>
      <c r="I58" s="250">
        <f t="shared" si="17"/>
        <v>255.12850850842915</v>
      </c>
      <c r="J58" s="250">
        <f t="shared" si="17"/>
        <v>219.37390310905715</v>
      </c>
      <c r="K58" s="250">
        <f t="shared" si="17"/>
        <v>184.18342106642802</v>
      </c>
      <c r="L58" s="250">
        <f t="shared" si="17"/>
        <v>201.71551138473501</v>
      </c>
      <c r="M58" s="250">
        <f t="shared" si="17"/>
        <v>197.81378481069996</v>
      </c>
      <c r="N58" s="250">
        <f t="shared" si="17"/>
        <v>207.6594023447885</v>
      </c>
      <c r="O58" s="250">
        <f t="shared" si="17"/>
        <v>193.64003446063083</v>
      </c>
      <c r="P58" s="250">
        <f t="shared" si="17"/>
        <v>208.1176480168854</v>
      </c>
      <c r="Q58" s="250">
        <f t="shared" si="17"/>
        <v>214.35013148387736</v>
      </c>
      <c r="R58" s="250">
        <f t="shared" si="17"/>
        <v>237.42696162793737</v>
      </c>
      <c r="S58" s="250">
        <f t="shared" si="17"/>
        <v>252.98289718797335</v>
      </c>
      <c r="T58" s="250">
        <f t="shared" si="17"/>
        <v>269.91252452285551</v>
      </c>
      <c r="U58" s="250">
        <f t="shared" si="17"/>
        <v>223.3755907420252</v>
      </c>
      <c r="V58" s="250">
        <f t="shared" si="17"/>
        <v>229.19870083491213</v>
      </c>
      <c r="W58" s="250">
        <f t="shared" si="17"/>
        <v>348.50719913193598</v>
      </c>
      <c r="X58" s="250">
        <f t="shared" si="17"/>
        <v>405.80938438422004</v>
      </c>
      <c r="Y58" s="250">
        <f t="shared" si="17"/>
        <v>379.00035159432912</v>
      </c>
      <c r="DA58" s="109"/>
    </row>
    <row r="59" spans="1:105" ht="12" customHeight="1" x14ac:dyDescent="0.25">
      <c r="A59" s="110" t="s">
        <v>148</v>
      </c>
      <c r="B59" s="251">
        <f t="shared" ref="B59:Y59" si="18">IF(B$47=0,"",B$47/B$7)</f>
        <v>0.19041604613979102</v>
      </c>
      <c r="C59" s="251">
        <f t="shared" si="18"/>
        <v>0.20881329375739022</v>
      </c>
      <c r="D59" s="251">
        <f t="shared" si="18"/>
        <v>0.20113921108047447</v>
      </c>
      <c r="E59" s="251">
        <f t="shared" si="18"/>
        <v>0.20841356619040877</v>
      </c>
      <c r="F59" s="251">
        <f t="shared" si="18"/>
        <v>0.21151022585219501</v>
      </c>
      <c r="G59" s="251">
        <f t="shared" si="18"/>
        <v>0.18927070927112069</v>
      </c>
      <c r="H59" s="251">
        <f t="shared" si="18"/>
        <v>0.14716098749177653</v>
      </c>
      <c r="I59" s="251">
        <f t="shared" si="18"/>
        <v>0.14566283692551457</v>
      </c>
      <c r="J59" s="251">
        <f t="shared" si="18"/>
        <v>0.14816530402155553</v>
      </c>
      <c r="K59" s="251">
        <f t="shared" si="18"/>
        <v>0.13460626960290584</v>
      </c>
      <c r="L59" s="251">
        <f t="shared" si="18"/>
        <v>0.13115756594910147</v>
      </c>
      <c r="M59" s="251">
        <f t="shared" si="18"/>
        <v>0.14487706672106887</v>
      </c>
      <c r="N59" s="251">
        <f t="shared" si="18"/>
        <v>0.15166509727462602</v>
      </c>
      <c r="O59" s="251">
        <f t="shared" si="18"/>
        <v>0.12880570936426702</v>
      </c>
      <c r="P59" s="251">
        <f t="shared" si="18"/>
        <v>0.1264219891500232</v>
      </c>
      <c r="Q59" s="251">
        <f t="shared" si="18"/>
        <v>0.13609447865092617</v>
      </c>
      <c r="R59" s="251">
        <f t="shared" si="18"/>
        <v>0.15188253686079295</v>
      </c>
      <c r="S59" s="251">
        <f t="shared" si="18"/>
        <v>0.15253823063573879</v>
      </c>
      <c r="T59" s="251">
        <f t="shared" si="18"/>
        <v>0.15302507120027958</v>
      </c>
      <c r="U59" s="251">
        <f t="shared" si="18"/>
        <v>0.14617292839152582</v>
      </c>
      <c r="V59" s="251">
        <f t="shared" si="18"/>
        <v>0.15577329786321162</v>
      </c>
      <c r="W59" s="251">
        <f t="shared" si="18"/>
        <v>0.14124639533118305</v>
      </c>
      <c r="X59" s="251">
        <f t="shared" si="18"/>
        <v>0.15088909885855356</v>
      </c>
      <c r="Y59" s="251">
        <f t="shared" si="18"/>
        <v>0.15238624437072631</v>
      </c>
      <c r="DA59" s="109"/>
    </row>
    <row r="60" spans="1:105" ht="12" customHeight="1" x14ac:dyDescent="0.25">
      <c r="A60" s="50" t="s">
        <v>43</v>
      </c>
      <c r="B60" s="252">
        <f t="shared" ref="B60:Y60" si="19">IF(B$48=0,"",B$48/B$8)</f>
        <v>0.32446724218081097</v>
      </c>
      <c r="C60" s="252">
        <f t="shared" si="19"/>
        <v>0.36537456845903338</v>
      </c>
      <c r="D60" s="252">
        <f t="shared" si="19"/>
        <v>0.34977486516481793</v>
      </c>
      <c r="E60" s="252">
        <f t="shared" si="19"/>
        <v>0.37567021547200946</v>
      </c>
      <c r="F60" s="252">
        <f t="shared" si="19"/>
        <v>0.3783580996562389</v>
      </c>
      <c r="G60" s="252">
        <f t="shared" si="19"/>
        <v>0.33002811437392143</v>
      </c>
      <c r="H60" s="252">
        <f t="shared" si="19"/>
        <v>0.25892622785654834</v>
      </c>
      <c r="I60" s="252">
        <f t="shared" si="19"/>
        <v>0.24890248316548108</v>
      </c>
      <c r="J60" s="252">
        <f t="shared" si="19"/>
        <v>0.25463472952493266</v>
      </c>
      <c r="K60" s="252">
        <f t="shared" si="19"/>
        <v>0.22793334113577543</v>
      </c>
      <c r="L60" s="252">
        <f t="shared" si="19"/>
        <v>0.21654099420878517</v>
      </c>
      <c r="M60" s="252">
        <f t="shared" si="19"/>
        <v>0.24032862649548387</v>
      </c>
      <c r="N60" s="252">
        <f t="shared" si="19"/>
        <v>0.25281412299275802</v>
      </c>
      <c r="O60" s="252">
        <f t="shared" si="19"/>
        <v>0.19995981249337627</v>
      </c>
      <c r="P60" s="252">
        <f t="shared" si="19"/>
        <v>0.19569934656930746</v>
      </c>
      <c r="Q60" s="252">
        <f t="shared" si="19"/>
        <v>0.20905745702521558</v>
      </c>
      <c r="R60" s="252">
        <f t="shared" si="19"/>
        <v>0.23347099819849632</v>
      </c>
      <c r="S60" s="252">
        <f t="shared" si="19"/>
        <v>0.23465727894547736</v>
      </c>
      <c r="T60" s="252">
        <f t="shared" si="19"/>
        <v>0.23355172263940008</v>
      </c>
      <c r="U60" s="252">
        <f t="shared" si="19"/>
        <v>0.22801959050977302</v>
      </c>
      <c r="V60" s="252">
        <f t="shared" si="19"/>
        <v>0.25450251075975533</v>
      </c>
      <c r="W60" s="252">
        <f t="shared" si="19"/>
        <v>0.22704193715956078</v>
      </c>
      <c r="X60" s="252">
        <f t="shared" si="19"/>
        <v>0.23475638010451039</v>
      </c>
      <c r="Y60" s="252">
        <f t="shared" si="19"/>
        <v>0.24659647392906583</v>
      </c>
      <c r="DA60" s="83"/>
    </row>
    <row r="61" spans="1:105" ht="12" customHeight="1" x14ac:dyDescent="0.25">
      <c r="A61" s="49" t="s">
        <v>44</v>
      </c>
      <c r="B61" s="253">
        <f t="shared" ref="B61:Y61" si="20">IF(B$49=0,"",B$49/B$9)</f>
        <v>0.14193776148470955</v>
      </c>
      <c r="C61" s="253">
        <f t="shared" si="20"/>
        <v>0.15501168661616771</v>
      </c>
      <c r="D61" s="253">
        <f t="shared" si="20"/>
        <v>0.15006852613632893</v>
      </c>
      <c r="E61" s="253">
        <f t="shared" si="20"/>
        <v>0.1582437220346076</v>
      </c>
      <c r="F61" s="253">
        <f t="shared" si="20"/>
        <v>0.15908613447150757</v>
      </c>
      <c r="G61" s="253">
        <f t="shared" si="20"/>
        <v>0.14370110078261975</v>
      </c>
      <c r="H61" s="253">
        <f t="shared" si="20"/>
        <v>0.11995123642338278</v>
      </c>
      <c r="I61" s="253">
        <f t="shared" si="20"/>
        <v>0.11645426544767555</v>
      </c>
      <c r="J61" s="253">
        <f t="shared" si="20"/>
        <v>0.11845246462881726</v>
      </c>
      <c r="K61" s="253">
        <f t="shared" si="20"/>
        <v>0.10903809245863523</v>
      </c>
      <c r="L61" s="253">
        <f t="shared" si="20"/>
        <v>0.1049345625740452</v>
      </c>
      <c r="M61" s="253">
        <f t="shared" si="20"/>
        <v>0.11341020473646797</v>
      </c>
      <c r="N61" s="253">
        <f t="shared" si="20"/>
        <v>0.1177692162092384</v>
      </c>
      <c r="O61" s="253">
        <f t="shared" si="20"/>
        <v>9.897201642801895E-2</v>
      </c>
      <c r="P61" s="253">
        <f t="shared" si="20"/>
        <v>9.7403022977024578E-2</v>
      </c>
      <c r="Q61" s="253">
        <f t="shared" si="20"/>
        <v>0.10228182409987784</v>
      </c>
      <c r="R61" s="253">
        <f t="shared" si="20"/>
        <v>0.11097385068207073</v>
      </c>
      <c r="S61" s="253">
        <f t="shared" si="20"/>
        <v>0.11138982992949653</v>
      </c>
      <c r="T61" s="253">
        <f t="shared" si="20"/>
        <v>0.11100254040242845</v>
      </c>
      <c r="U61" s="253">
        <f t="shared" si="20"/>
        <v>0.10905085797745083</v>
      </c>
      <c r="V61" s="253">
        <f t="shared" si="20"/>
        <v>0.11832428199271305</v>
      </c>
      <c r="W61" s="253">
        <f t="shared" si="20"/>
        <v>0.10870326224067479</v>
      </c>
      <c r="X61" s="253">
        <f t="shared" si="20"/>
        <v>0.11142214619275734</v>
      </c>
      <c r="Y61" s="253">
        <f t="shared" si="20"/>
        <v>0.11556694762904654</v>
      </c>
      <c r="DA61" s="84"/>
    </row>
    <row r="62" spans="1:105" ht="12" customHeight="1" x14ac:dyDescent="0.25">
      <c r="A62" s="110" t="s">
        <v>149</v>
      </c>
      <c r="B62" s="251">
        <f>IF(SUM(ISI_ued!B$5,ISI_ued!B$54)=0,"",SUM(ISI_ued!B$5,ISI_ued!B$54)/B$7)</f>
        <v>0.1029769816708738</v>
      </c>
      <c r="C62" s="251">
        <f>IF(SUM(ISI_ued!C$5,ISI_ued!C$54)=0,"",SUM(ISI_ued!C$5,ISI_ued!C$54)/C$7)</f>
        <v>0.11261748991318313</v>
      </c>
      <c r="D62" s="251">
        <f>IF(SUM(ISI_ued!D$5,ISI_ued!D$54)=0,"",SUM(ISI_ued!D$5,ISI_ued!D$54)/D$7)</f>
        <v>0.10913094682172317</v>
      </c>
      <c r="E62" s="251">
        <f>IF(SUM(ISI_ued!E$5,ISI_ued!E$54)=0,"",SUM(ISI_ued!E$5,ISI_ued!E$54)/E$7)</f>
        <v>0.11395394109243419</v>
      </c>
      <c r="F62" s="251">
        <f>IF(SUM(ISI_ued!F$5,ISI_ued!F$54)=0,"",SUM(ISI_ued!F$5,ISI_ued!F$54)/F$7)</f>
        <v>0.11573120288707413</v>
      </c>
      <c r="G62" s="251">
        <f>IF(SUM(ISI_ued!G$5,ISI_ued!G$54)=0,"",SUM(ISI_ued!G$5,ISI_ued!G$54)/G$7)</f>
        <v>0.10522615018746571</v>
      </c>
      <c r="H62" s="251">
        <f>IF(SUM(ISI_ued!H$5,ISI_ued!H$54)=0,"",SUM(ISI_ued!H$5,ISI_ued!H$54)/H$7)</f>
        <v>8.3246406937429504E-2</v>
      </c>
      <c r="I62" s="251">
        <f>IF(SUM(ISI_ued!I$5,ISI_ued!I$54)=0,"",SUM(ISI_ued!I$5,ISI_ued!I$54)/I$7)</f>
        <v>8.2854089804871633E-2</v>
      </c>
      <c r="J62" s="251">
        <f>IF(SUM(ISI_ued!J$5,ISI_ued!J$54)=0,"",SUM(ISI_ued!J$5,ISI_ued!J$54)/J$7)</f>
        <v>8.4754090531531059E-2</v>
      </c>
      <c r="K62" s="251">
        <f>IF(SUM(ISI_ued!K$5,ISI_ued!K$54)=0,"",SUM(ISI_ued!K$5,ISI_ued!K$54)/K$7)</f>
        <v>7.7022793992118893E-2</v>
      </c>
      <c r="L62" s="251">
        <f>IF(SUM(ISI_ued!L$5,ISI_ued!L$54)=0,"",SUM(ISI_ued!L$5,ISI_ued!L$54)/L$7)</f>
        <v>7.4977030140305351E-2</v>
      </c>
      <c r="M62" s="251">
        <f>IF(SUM(ISI_ued!M$5,ISI_ued!M$54)=0,"",SUM(ISI_ued!M$5,ISI_ued!M$54)/M$7)</f>
        <v>8.1794044600087643E-2</v>
      </c>
      <c r="N62" s="251">
        <f>IF(SUM(ISI_ued!N$5,ISI_ued!N$54)=0,"",SUM(ISI_ued!N$5,ISI_ued!N$54)/N$7)</f>
        <v>8.6494273426525534E-2</v>
      </c>
      <c r="O62" s="251">
        <f>IF(SUM(ISI_ued!O$5,ISI_ued!O$54)=0,"",SUM(ISI_ued!O$5,ISI_ued!O$54)/O$7)</f>
        <v>7.5166059335232169E-2</v>
      </c>
      <c r="P62" s="251">
        <f>IF(SUM(ISI_ued!P$5,ISI_ued!P$54)=0,"",SUM(ISI_ued!P$5,ISI_ued!P$54)/P$7)</f>
        <v>7.4239481521261766E-2</v>
      </c>
      <c r="Q62" s="251">
        <f>IF(SUM(ISI_ued!Q$5,ISI_ued!Q$54)=0,"",SUM(ISI_ued!Q$5,ISI_ued!Q$54)/Q$7)</f>
        <v>7.9762369521369905E-2</v>
      </c>
      <c r="R62" s="251">
        <f>IF(SUM(ISI_ued!R$5,ISI_ued!R$54)=0,"",SUM(ISI_ued!R$5,ISI_ued!R$54)/R$7)</f>
        <v>8.9995111832558553E-2</v>
      </c>
      <c r="S62" s="251">
        <f>IF(SUM(ISI_ued!S$5,ISI_ued!S$54)=0,"",SUM(ISI_ued!S$5,ISI_ued!S$54)/S$7)</f>
        <v>9.1012027572256127E-2</v>
      </c>
      <c r="T62" s="251">
        <f>IF(SUM(ISI_ued!T$5,ISI_ued!T$54)=0,"",SUM(ISI_ued!T$5,ISI_ued!T$54)/T$7)</f>
        <v>9.1954601806390132E-2</v>
      </c>
      <c r="U62" s="251">
        <f>IF(SUM(ISI_ued!U$5,ISI_ued!U$54)=0,"",SUM(ISI_ued!U$5,ISI_ued!U$54)/U$7)</f>
        <v>8.763967685252308E-2</v>
      </c>
      <c r="V62" s="251">
        <f>IF(SUM(ISI_ued!V$5,ISI_ued!V$54)=0,"",SUM(ISI_ued!V$5,ISI_ued!V$54)/V$7)</f>
        <v>9.3128346999006989E-2</v>
      </c>
      <c r="W62" s="251">
        <f>IF(SUM(ISI_ued!W$5,ISI_ued!W$54)=0,"",SUM(ISI_ued!W$5,ISI_ued!W$54)/W$7)</f>
        <v>8.3903867045662314E-2</v>
      </c>
      <c r="X62" s="251">
        <f>IF(SUM(ISI_ued!X$5,ISI_ued!X$54)=0,"",SUM(ISI_ued!X$5,ISI_ued!X$54)/X$7)</f>
        <v>8.9752925481628609E-2</v>
      </c>
      <c r="Y62" s="251">
        <f>IF(SUM(ISI_ued!Y$5,ISI_ued!Y$54)=0,"",SUM(ISI_ued!Y$5,ISI_ued!Y$54)/Y$7)</f>
        <v>9.0473395848542387E-2</v>
      </c>
      <c r="DA62" s="109"/>
    </row>
    <row r="63" spans="1:105" ht="12" customHeight="1" x14ac:dyDescent="0.25">
      <c r="A63" s="50" t="s">
        <v>43</v>
      </c>
      <c r="B63" s="252">
        <f>IF(ISI_ued!B$5=0,"",ISI_ued!B$5/B$8)</f>
        <v>0.16012649138368554</v>
      </c>
      <c r="C63" s="252">
        <f>IF(ISI_ued!C$5=0,"",ISI_ued!C$5/C$8)</f>
        <v>0.17952992843354262</v>
      </c>
      <c r="D63" s="252">
        <f>IF(ISI_ued!D$5=0,"",ISI_ued!D$5/D$8)</f>
        <v>0.172719779226814</v>
      </c>
      <c r="E63" s="252">
        <f>IF(ISI_ued!E$5=0,"",ISI_ued!E$5/E$8)</f>
        <v>0.186366148871175</v>
      </c>
      <c r="F63" s="252">
        <f>IF(ISI_ued!F$5=0,"",ISI_ued!F$5/F$8)</f>
        <v>0.18777545796669559</v>
      </c>
      <c r="G63" s="252">
        <f>IF(ISI_ued!G$5=0,"",ISI_ued!G$5/G$8)</f>
        <v>0.16617030810740652</v>
      </c>
      <c r="H63" s="252">
        <f>IF(ISI_ued!H$5=0,"",ISI_ued!H$5/H$8)</f>
        <v>0.1302399648406993</v>
      </c>
      <c r="I63" s="252">
        <f>IF(ISI_ued!I$5=0,"",ISI_ued!I$5/I$8)</f>
        <v>0.12652254811485414</v>
      </c>
      <c r="J63" s="252">
        <f>IF(ISI_ued!J$5=0,"",ISI_ued!J$5/J$8)</f>
        <v>0.13015265929320161</v>
      </c>
      <c r="K63" s="252">
        <f>IF(ISI_ued!K$5=0,"",ISI_ued!K$5/K$8)</f>
        <v>0.11639606854904291</v>
      </c>
      <c r="L63" s="252">
        <f>IF(ISI_ued!L$5=0,"",ISI_ued!L$5/L$8)</f>
        <v>0.11076966879476788</v>
      </c>
      <c r="M63" s="252">
        <f>IF(ISI_ued!M$5=0,"",ISI_ued!M$5/M$8)</f>
        <v>0.12153979868941514</v>
      </c>
      <c r="N63" s="252">
        <f>IF(ISI_ued!N$5=0,"",ISI_ued!N$5/N$8)</f>
        <v>0.12945907901567827</v>
      </c>
      <c r="O63" s="252">
        <f>IF(ISI_ued!O$5=0,"",ISI_ued!O$5/O$8)</f>
        <v>0.10763348500953901</v>
      </c>
      <c r="P63" s="252">
        <f>IF(ISI_ued!P$5=0,"",ISI_ued!P$5/P$8)</f>
        <v>0.10608689226869218</v>
      </c>
      <c r="Q63" s="252">
        <f>IF(ISI_ued!Q$5=0,"",ISI_ued!Q$5/Q$8)</f>
        <v>0.11460876087403071</v>
      </c>
      <c r="R63" s="252">
        <f>IF(ISI_ued!R$5=0,"",ISI_ued!R$5/R$8)</f>
        <v>0.13084916670281049</v>
      </c>
      <c r="S63" s="252">
        <f>IF(ISI_ued!S$5=0,"",ISI_ued!S$5/S$8)</f>
        <v>0.13334249485936689</v>
      </c>
      <c r="T63" s="252">
        <f>IF(ISI_ued!T$5=0,"",ISI_ued!T$5/T$8)</f>
        <v>0.1339547622643715</v>
      </c>
      <c r="U63" s="252">
        <f>IF(ISI_ued!U$5=0,"",ISI_ued!U$5/U$8)</f>
        <v>0.13000032649636842</v>
      </c>
      <c r="V63" s="252">
        <f>IF(ISI_ued!V$5=0,"",ISI_ued!V$5/V$8)</f>
        <v>0.14421990851391409</v>
      </c>
      <c r="W63" s="252">
        <f>IF(ISI_ued!W$5=0,"",ISI_ued!W$5/W$8)</f>
        <v>0.12747318691093545</v>
      </c>
      <c r="X63" s="252">
        <f>IF(ISI_ued!X$5=0,"",ISI_ued!X$5/X$8)</f>
        <v>0.13265831088323879</v>
      </c>
      <c r="Y63" s="252">
        <f>IF(ISI_ued!Y$5=0,"",ISI_ued!Y$5/Y$8)</f>
        <v>0.13870338736329879</v>
      </c>
      <c r="DA63" s="83"/>
    </row>
    <row r="64" spans="1:105" ht="12" customHeight="1" x14ac:dyDescent="0.25">
      <c r="A64" s="49" t="s">
        <v>44</v>
      </c>
      <c r="B64" s="253">
        <f>IF(ISI_ued!B$54=0,"",ISI_ued!B$54/B$9)</f>
        <v>8.2309428664422063E-2</v>
      </c>
      <c r="C64" s="253">
        <f>IF(ISI_ued!C$54=0,"",ISI_ued!C$54/C$9)</f>
        <v>8.9623318864218107E-2</v>
      </c>
      <c r="D64" s="253">
        <f>IF(ISI_ued!D$54=0,"",ISI_ued!D$54/D$9)</f>
        <v>8.7282048953088942E-2</v>
      </c>
      <c r="E64" s="253">
        <f>IF(ISI_ued!E$54=0,"",ISI_ued!E$54/E$9)</f>
        <v>9.2233374556867684E-2</v>
      </c>
      <c r="F64" s="253">
        <f>IF(ISI_ued!F$54=0,"",ISI_ued!F$54/F$9)</f>
        <v>9.3094686606480737E-2</v>
      </c>
      <c r="G64" s="253">
        <f>IF(ISI_ued!G$54=0,"",ISI_ued!G$54/G$9)</f>
        <v>8.5495739456713932E-2</v>
      </c>
      <c r="H64" s="253">
        <f>IF(ISI_ued!H$54=0,"",ISI_ued!H$54/H$9)</f>
        <v>7.1805613644337296E-2</v>
      </c>
      <c r="I64" s="253">
        <f>IF(ISI_ued!I$54=0,"",ISI_ued!I$54/I$9)</f>
        <v>7.0499405026996198E-2</v>
      </c>
      <c r="J64" s="253">
        <f>IF(ISI_ued!J$54=0,"",ISI_ued!J$54/J$9)</f>
        <v>7.2084534216202631E-2</v>
      </c>
      <c r="K64" s="253">
        <f>IF(ISI_ued!K$54=0,"",ISI_ued!K$54/K$9)</f>
        <v>6.6235968239562432E-2</v>
      </c>
      <c r="L64" s="253">
        <f>IF(ISI_ued!L$54=0,"",ISI_ued!L$54/L$9)</f>
        <v>6.3984376139771121E-2</v>
      </c>
      <c r="M64" s="253">
        <f>IF(ISI_ued!M$54=0,"",ISI_ued!M$54/M$9)</f>
        <v>6.8691334059175269E-2</v>
      </c>
      <c r="N64" s="253">
        <f>IF(ISI_ued!N$54=0,"",ISI_ued!N$54/N$9)</f>
        <v>7.2096409187024924E-2</v>
      </c>
      <c r="O64" s="253">
        <f>IF(ISI_ued!O$54=0,"",ISI_ued!O$54/O$9)</f>
        <v>6.1553025576094496E-2</v>
      </c>
      <c r="P64" s="253">
        <f>IF(ISI_ued!P$54=0,"",ISI_ued!P$54/P$9)</f>
        <v>6.0899207446084389E-2</v>
      </c>
      <c r="Q64" s="253">
        <f>IF(ISI_ued!Q$54=0,"",ISI_ued!Q$54/Q$9)</f>
        <v>6.3613782670735683E-2</v>
      </c>
      <c r="R64" s="253">
        <f>IF(ISI_ued!R$54=0,"",ISI_ued!R$54/R$9)</f>
        <v>6.9510772718749281E-2</v>
      </c>
      <c r="S64" s="253">
        <f>IF(ISI_ued!S$54=0,"",ISI_ued!S$54/S$9)</f>
        <v>6.980098012510802E-2</v>
      </c>
      <c r="T64" s="253">
        <f>IF(ISI_ued!T$54=0,"",ISI_ued!T$54/T$9)</f>
        <v>7.0036975718404282E-2</v>
      </c>
      <c r="U64" s="253">
        <f>IF(ISI_ued!U$54=0,"",ISI_ued!U$54/U$9)</f>
        <v>6.8426736725619525E-2</v>
      </c>
      <c r="V64" s="253">
        <f>IF(ISI_ued!V$54=0,"",ISI_ued!V$54/V$9)</f>
        <v>7.3748787070526192E-2</v>
      </c>
      <c r="W64" s="253">
        <f>IF(ISI_ued!W$54=0,"",ISI_ued!W$54/W$9)</f>
        <v>6.7377575063326117E-2</v>
      </c>
      <c r="X64" s="253">
        <f>IF(ISI_ued!X$54=0,"",ISI_ued!X$54/X$9)</f>
        <v>6.9562157525445131E-2</v>
      </c>
      <c r="Y64" s="253">
        <f>IF(ISI_ued!Y$54=0,"",ISI_ued!Y$54/Y$9)</f>
        <v>7.1624122497277953E-2</v>
      </c>
      <c r="DA64" s="84"/>
    </row>
    <row r="65" spans="1:105" ht="12" customHeight="1" x14ac:dyDescent="0.25">
      <c r="A65" s="110" t="s">
        <v>87</v>
      </c>
      <c r="B65" s="254">
        <f t="shared" ref="B65:Y65" si="21">IF(B$47=0,"",B$54/B$47)</f>
        <v>2.8163353505681665</v>
      </c>
      <c r="C65" s="254">
        <f t="shared" si="21"/>
        <v>2.7221282633831492</v>
      </c>
      <c r="D65" s="254">
        <f t="shared" si="21"/>
        <v>2.7189220590784235</v>
      </c>
      <c r="E65" s="254">
        <f t="shared" si="21"/>
        <v>2.175634916835322</v>
      </c>
      <c r="F65" s="254">
        <f t="shared" si="21"/>
        <v>2.2264994433923926</v>
      </c>
      <c r="G65" s="254">
        <f t="shared" si="21"/>
        <v>2.3226421861218101</v>
      </c>
      <c r="H65" s="254">
        <f t="shared" si="21"/>
        <v>2.5509739255738815</v>
      </c>
      <c r="I65" s="254">
        <f t="shared" si="21"/>
        <v>2.4347325271538498</v>
      </c>
      <c r="J65" s="254">
        <f t="shared" si="21"/>
        <v>2.3642880416155543</v>
      </c>
      <c r="K65" s="254">
        <f t="shared" si="21"/>
        <v>2.5165431044468605</v>
      </c>
      <c r="L65" s="254">
        <f t="shared" si="21"/>
        <v>2.6836956592780496</v>
      </c>
      <c r="M65" s="254">
        <f t="shared" si="21"/>
        <v>2.5466765850419222</v>
      </c>
      <c r="N65" s="254">
        <f t="shared" si="21"/>
        <v>2.3673409033085533</v>
      </c>
      <c r="O65" s="254">
        <f t="shared" si="21"/>
        <v>2.3694939651364089</v>
      </c>
      <c r="P65" s="254">
        <f t="shared" si="21"/>
        <v>2.6492773424448237</v>
      </c>
      <c r="Q65" s="254">
        <f t="shared" si="21"/>
        <v>2.9716299040854404</v>
      </c>
      <c r="R65" s="254">
        <f t="shared" si="21"/>
        <v>2.7442830150196813</v>
      </c>
      <c r="S65" s="254">
        <f t="shared" si="21"/>
        <v>2.2303009856321863</v>
      </c>
      <c r="T65" s="254">
        <f t="shared" si="21"/>
        <v>2.2168907146344239</v>
      </c>
      <c r="U65" s="254">
        <f t="shared" si="21"/>
        <v>2.1989114583197562</v>
      </c>
      <c r="V65" s="254">
        <f t="shared" si="21"/>
        <v>2.2699327328783325</v>
      </c>
      <c r="W65" s="254">
        <f t="shared" si="21"/>
        <v>2.52807511030205</v>
      </c>
      <c r="X65" s="254">
        <f t="shared" si="21"/>
        <v>2.5122963685424824</v>
      </c>
      <c r="Y65" s="254">
        <f t="shared" si="21"/>
        <v>2.4247334584694014</v>
      </c>
      <c r="DA65" s="109"/>
    </row>
    <row r="66" spans="1:105" ht="12" customHeight="1" x14ac:dyDescent="0.25">
      <c r="A66" s="50" t="s">
        <v>150</v>
      </c>
      <c r="B66" s="255">
        <f t="shared" ref="B66:Y66" si="22">IF(B$48=0,"",B$55/B$48)</f>
        <v>4.3088594615742979</v>
      </c>
      <c r="C66" s="255">
        <f t="shared" si="22"/>
        <v>4.1029178771392916</v>
      </c>
      <c r="D66" s="255">
        <f t="shared" si="22"/>
        <v>4.1719439903913278</v>
      </c>
      <c r="E66" s="255">
        <f t="shared" si="22"/>
        <v>3.3372325629585129</v>
      </c>
      <c r="F66" s="255">
        <f t="shared" si="22"/>
        <v>3.3315542397429128</v>
      </c>
      <c r="G66" s="255">
        <f t="shared" si="22"/>
        <v>3.7011612207840732</v>
      </c>
      <c r="H66" s="255">
        <f t="shared" si="22"/>
        <v>4.7817726199754524</v>
      </c>
      <c r="I66" s="255">
        <f t="shared" si="22"/>
        <v>4.3135927468907846</v>
      </c>
      <c r="J66" s="255">
        <f t="shared" si="22"/>
        <v>4.2370009690072266</v>
      </c>
      <c r="K66" s="255">
        <f t="shared" si="22"/>
        <v>4.6595568191336119</v>
      </c>
      <c r="L66" s="255">
        <f t="shared" si="22"/>
        <v>4.8305914211024827</v>
      </c>
      <c r="M66" s="255">
        <f t="shared" si="22"/>
        <v>4.3526327866309202</v>
      </c>
      <c r="N66" s="255">
        <f t="shared" si="22"/>
        <v>4.0140628767800139</v>
      </c>
      <c r="O66" s="255">
        <f t="shared" si="22"/>
        <v>3.9933830769583101</v>
      </c>
      <c r="P66" s="255">
        <f t="shared" si="22"/>
        <v>4.5629141761724332</v>
      </c>
      <c r="Q66" s="255">
        <f t="shared" si="22"/>
        <v>4.9058713285611208</v>
      </c>
      <c r="R66" s="255">
        <f t="shared" si="22"/>
        <v>4.36950056672499</v>
      </c>
      <c r="S66" s="255">
        <f t="shared" si="22"/>
        <v>3.4686447162378706</v>
      </c>
      <c r="T66" s="255">
        <f t="shared" si="22"/>
        <v>3.4391143037594367</v>
      </c>
      <c r="U66" s="255">
        <f t="shared" si="22"/>
        <v>3.5278645105922428</v>
      </c>
      <c r="V66" s="255">
        <f t="shared" si="22"/>
        <v>3.7645948833874172</v>
      </c>
      <c r="W66" s="255">
        <f t="shared" si="22"/>
        <v>4.3023285487013068</v>
      </c>
      <c r="X66" s="255">
        <f t="shared" si="22"/>
        <v>4.0069287216105067</v>
      </c>
      <c r="Y66" s="255">
        <f t="shared" si="22"/>
        <v>4.0112163706900956</v>
      </c>
      <c r="DA66" s="83"/>
    </row>
    <row r="67" spans="1:105" ht="12" customHeight="1" x14ac:dyDescent="0.25">
      <c r="A67" s="49" t="s">
        <v>151</v>
      </c>
      <c r="B67" s="256">
        <f t="shared" ref="B67:Y67" si="23">IF(B$49=0,"",B$56/B$49)</f>
        <v>1.5824613510818326</v>
      </c>
      <c r="C67" s="256">
        <f t="shared" si="23"/>
        <v>1.6036893067065232</v>
      </c>
      <c r="D67" s="256">
        <f t="shared" si="23"/>
        <v>1.555278864566729</v>
      </c>
      <c r="E67" s="256">
        <f t="shared" si="23"/>
        <v>1.348463806887974</v>
      </c>
      <c r="F67" s="256">
        <f t="shared" si="23"/>
        <v>1.4007186920793777</v>
      </c>
      <c r="G67" s="256">
        <f t="shared" si="23"/>
        <v>1.2976804424732402</v>
      </c>
      <c r="H67" s="256">
        <f t="shared" si="23"/>
        <v>1.3786449229365689</v>
      </c>
      <c r="I67" s="256">
        <f t="shared" si="23"/>
        <v>1.2985918481267873</v>
      </c>
      <c r="J67" s="256">
        <f t="shared" si="23"/>
        <v>1.2408115526278531</v>
      </c>
      <c r="K67" s="256">
        <f t="shared" si="23"/>
        <v>1.2892545336370587</v>
      </c>
      <c r="L67" s="256">
        <f t="shared" si="23"/>
        <v>1.323061496122566</v>
      </c>
      <c r="M67" s="256">
        <f t="shared" si="23"/>
        <v>1.2850495430971187</v>
      </c>
      <c r="N67" s="256">
        <f t="shared" si="23"/>
        <v>1.1827318415067694</v>
      </c>
      <c r="O67" s="256">
        <f t="shared" si="23"/>
        <v>0.99388898737531739</v>
      </c>
      <c r="P67" s="256">
        <f t="shared" si="23"/>
        <v>1.0387537743753172</v>
      </c>
      <c r="Q67" s="256">
        <f t="shared" si="23"/>
        <v>1.1395070484552043</v>
      </c>
      <c r="R67" s="256">
        <f t="shared" si="23"/>
        <v>1.029889255617771</v>
      </c>
      <c r="S67" s="256">
        <f t="shared" si="23"/>
        <v>0.92311087979811535</v>
      </c>
      <c r="T67" s="256">
        <f t="shared" si="23"/>
        <v>0.87491893774436891</v>
      </c>
      <c r="U67" s="256">
        <f t="shared" si="23"/>
        <v>0.93858245353633207</v>
      </c>
      <c r="V67" s="256">
        <f t="shared" si="23"/>
        <v>1.0505052886657757</v>
      </c>
      <c r="W67" s="256">
        <f t="shared" si="23"/>
        <v>1.1224360968622968</v>
      </c>
      <c r="X67" s="256">
        <f t="shared" si="23"/>
        <v>1.0303881939187451</v>
      </c>
      <c r="Y67" s="256">
        <f t="shared" si="23"/>
        <v>1.1017145674840483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ES: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1367.953893034299</v>
      </c>
      <c r="C5" s="223">
        <v>1542.24605346558</v>
      </c>
      <c r="D5" s="223">
        <v>1467.655334231576</v>
      </c>
      <c r="E5" s="223">
        <v>1411.7111922008451</v>
      </c>
      <c r="F5" s="223">
        <v>1593.9424619346071</v>
      </c>
      <c r="G5" s="223">
        <v>1438.7806665811161</v>
      </c>
      <c r="H5" s="223">
        <v>932.33146314297323</v>
      </c>
      <c r="I5" s="223">
        <v>1042.838183232642</v>
      </c>
      <c r="J5" s="223">
        <v>1035.600718151549</v>
      </c>
      <c r="K5" s="223">
        <v>703.77769695785378</v>
      </c>
      <c r="L5" s="223">
        <v>831.49403133436044</v>
      </c>
      <c r="M5" s="223">
        <v>923.82155794825451</v>
      </c>
      <c r="N5" s="223">
        <v>865.49929031491013</v>
      </c>
      <c r="O5" s="223">
        <v>841.8841998670498</v>
      </c>
      <c r="P5" s="223">
        <v>823.20401746143443</v>
      </c>
      <c r="Q5" s="223">
        <v>982.75213706358204</v>
      </c>
      <c r="R5" s="223">
        <v>1061.615275495388</v>
      </c>
      <c r="S5" s="223">
        <v>1131.185828339942</v>
      </c>
      <c r="T5" s="223">
        <v>1146.8662438482929</v>
      </c>
      <c r="U5" s="223">
        <v>966.75517964743074</v>
      </c>
      <c r="V5" s="223">
        <v>775.28668628780088</v>
      </c>
      <c r="W5" s="223">
        <v>883.54393087327117</v>
      </c>
      <c r="X5" s="223">
        <v>870.00276533399563</v>
      </c>
      <c r="Y5" s="223">
        <v>780.89251826824864</v>
      </c>
      <c r="DA5" s="89" t="s">
        <v>153</v>
      </c>
    </row>
    <row r="6" spans="1:105" ht="12" customHeight="1" x14ac:dyDescent="0.25">
      <c r="A6" s="55" t="s">
        <v>91</v>
      </c>
      <c r="B6" s="259">
        <v>3.4454169150444391</v>
      </c>
      <c r="C6" s="259">
        <v>3.9914632771959</v>
      </c>
      <c r="D6" s="259">
        <v>3.9226191212879669</v>
      </c>
      <c r="E6" s="259">
        <v>3.9030877399800641</v>
      </c>
      <c r="F6" s="259">
        <v>4.2209660987579207</v>
      </c>
      <c r="G6" s="259">
        <v>4.0846062447189464</v>
      </c>
      <c r="H6" s="259">
        <v>2.4907726983479059</v>
      </c>
      <c r="I6" s="259">
        <v>2.9239368561442789</v>
      </c>
      <c r="J6" s="259">
        <v>2.960771742813451</v>
      </c>
      <c r="K6" s="259">
        <v>1.920244499548198</v>
      </c>
      <c r="L6" s="259">
        <v>2.384678057936974</v>
      </c>
      <c r="M6" s="259">
        <v>2.5112777875132521</v>
      </c>
      <c r="N6" s="259">
        <v>2.592485517388802</v>
      </c>
      <c r="O6" s="259">
        <v>2.8011413540513752</v>
      </c>
      <c r="P6" s="259">
        <v>2.7766886801111932</v>
      </c>
      <c r="Q6" s="259">
        <v>3.2640378796264891</v>
      </c>
      <c r="R6" s="259">
        <v>3.5660545861280402</v>
      </c>
      <c r="S6" s="259">
        <v>3.8034058116293799</v>
      </c>
      <c r="T6" s="259">
        <v>4.082803732692831</v>
      </c>
      <c r="U6" s="259">
        <v>3.3098918458742572</v>
      </c>
      <c r="V6" s="259">
        <v>2.5348150387333819</v>
      </c>
      <c r="W6" s="259">
        <v>2.674405964080198</v>
      </c>
      <c r="X6" s="259">
        <v>2.702794068928124</v>
      </c>
      <c r="Y6" s="259">
        <v>2.3173006702638919</v>
      </c>
      <c r="DA6" s="67" t="s">
        <v>154</v>
      </c>
    </row>
    <row r="7" spans="1:105" ht="12" customHeight="1" x14ac:dyDescent="0.25">
      <c r="A7" s="173" t="s">
        <v>92</v>
      </c>
      <c r="B7" s="224">
        <v>1.8375556880237001</v>
      </c>
      <c r="C7" s="224">
        <v>2.12878041450448</v>
      </c>
      <c r="D7" s="224">
        <v>2.092063531353582</v>
      </c>
      <c r="E7" s="224">
        <v>2.081646794656034</v>
      </c>
      <c r="F7" s="224">
        <v>2.251181919337558</v>
      </c>
      <c r="G7" s="224">
        <v>2.1784566638501039</v>
      </c>
      <c r="H7" s="224">
        <v>1.32841210578555</v>
      </c>
      <c r="I7" s="224">
        <v>1.559432989943615</v>
      </c>
      <c r="J7" s="224">
        <v>1.5790782628338409</v>
      </c>
      <c r="K7" s="224">
        <v>1.024130399759039</v>
      </c>
      <c r="L7" s="224">
        <v>1.2718282975663859</v>
      </c>
      <c r="M7" s="224">
        <v>1.339348153340401</v>
      </c>
      <c r="N7" s="224">
        <v>1.382658942607361</v>
      </c>
      <c r="O7" s="224">
        <v>1.4939420554940659</v>
      </c>
      <c r="P7" s="224">
        <v>1.480900629392637</v>
      </c>
      <c r="Q7" s="224">
        <v>1.7408202024674611</v>
      </c>
      <c r="R7" s="224">
        <v>1.901895779268288</v>
      </c>
      <c r="S7" s="224">
        <v>2.02848309953567</v>
      </c>
      <c r="T7" s="224">
        <v>2.1774953241028432</v>
      </c>
      <c r="U7" s="224">
        <v>1.7652756511329371</v>
      </c>
      <c r="V7" s="224">
        <v>1.3519013539911371</v>
      </c>
      <c r="W7" s="224">
        <v>1.4263498475094389</v>
      </c>
      <c r="X7" s="224">
        <v>1.441490170095</v>
      </c>
      <c r="Y7" s="224">
        <v>1.235893690807409</v>
      </c>
      <c r="DA7" s="177" t="s">
        <v>155</v>
      </c>
    </row>
    <row r="8" spans="1:105" ht="12" customHeight="1" x14ac:dyDescent="0.25">
      <c r="A8" s="173" t="s">
        <v>93</v>
      </c>
      <c r="B8" s="224">
        <v>45.938892200592512</v>
      </c>
      <c r="C8" s="224">
        <v>53.219510362611999</v>
      </c>
      <c r="D8" s="224">
        <v>52.301588283839557</v>
      </c>
      <c r="E8" s="224">
        <v>52.041169866400857</v>
      </c>
      <c r="F8" s="224">
        <v>56.279547983438938</v>
      </c>
      <c r="G8" s="224">
        <v>54.461416596252612</v>
      </c>
      <c r="H8" s="224">
        <v>33.210302644638752</v>
      </c>
      <c r="I8" s="224">
        <v>38.985824748590403</v>
      </c>
      <c r="J8" s="224">
        <v>39.476956570846014</v>
      </c>
      <c r="K8" s="224">
        <v>25.603259993975971</v>
      </c>
      <c r="L8" s="224">
        <v>31.795707439159649</v>
      </c>
      <c r="M8" s="224">
        <v>33.483703833510042</v>
      </c>
      <c r="N8" s="224">
        <v>34.566473565184033</v>
      </c>
      <c r="O8" s="224">
        <v>37.348551387351669</v>
      </c>
      <c r="P8" s="224">
        <v>37.022515734815919</v>
      </c>
      <c r="Q8" s="224">
        <v>43.520505061686528</v>
      </c>
      <c r="R8" s="224">
        <v>47.547394481707201</v>
      </c>
      <c r="S8" s="224">
        <v>50.712077488391728</v>
      </c>
      <c r="T8" s="224">
        <v>54.437383102571069</v>
      </c>
      <c r="U8" s="224">
        <v>44.131891278323423</v>
      </c>
      <c r="V8" s="224">
        <v>33.797533849778418</v>
      </c>
      <c r="W8" s="224">
        <v>35.658746187735979</v>
      </c>
      <c r="X8" s="224">
        <v>36.037254252374993</v>
      </c>
      <c r="Y8" s="224">
        <v>30.897342270185231</v>
      </c>
      <c r="DA8" s="177" t="s">
        <v>156</v>
      </c>
    </row>
    <row r="9" spans="1:105" ht="12" customHeight="1" x14ac:dyDescent="0.25">
      <c r="A9" s="173" t="s">
        <v>94</v>
      </c>
      <c r="B9" s="224">
        <v>1.148472305014812</v>
      </c>
      <c r="C9" s="224">
        <v>1.3304877590652999</v>
      </c>
      <c r="D9" s="224">
        <v>1.3075397070959891</v>
      </c>
      <c r="E9" s="224">
        <v>1.3010292466600211</v>
      </c>
      <c r="F9" s="224">
        <v>1.4069886995859739</v>
      </c>
      <c r="G9" s="224">
        <v>1.361535414906315</v>
      </c>
      <c r="H9" s="224">
        <v>0.83025756611596868</v>
      </c>
      <c r="I9" s="224">
        <v>0.97464561871475985</v>
      </c>
      <c r="J9" s="224">
        <v>0.98692391427115023</v>
      </c>
      <c r="K9" s="224">
        <v>0.64008149984939922</v>
      </c>
      <c r="L9" s="224">
        <v>0.79489268597899132</v>
      </c>
      <c r="M9" s="224">
        <v>0.83709259583775097</v>
      </c>
      <c r="N9" s="224">
        <v>0.86416183912960032</v>
      </c>
      <c r="O9" s="224">
        <v>0.9337137846837914</v>
      </c>
      <c r="P9" s="224">
        <v>0.92556289337039777</v>
      </c>
      <c r="Q9" s="224">
        <v>1.088012626542163</v>
      </c>
      <c r="R9" s="224">
        <v>1.18868486204268</v>
      </c>
      <c r="S9" s="224">
        <v>1.2678019372097931</v>
      </c>
      <c r="T9" s="224">
        <v>1.360934577564276</v>
      </c>
      <c r="U9" s="224">
        <v>1.1032972819580851</v>
      </c>
      <c r="V9" s="224">
        <v>0.84493834624446051</v>
      </c>
      <c r="W9" s="224">
        <v>0.89146865469339909</v>
      </c>
      <c r="X9" s="224">
        <v>0.90093135630937482</v>
      </c>
      <c r="Y9" s="224">
        <v>0.77243355675463077</v>
      </c>
      <c r="DA9" s="177" t="s">
        <v>157</v>
      </c>
    </row>
    <row r="10" spans="1:105" ht="12" customHeight="1" x14ac:dyDescent="0.25">
      <c r="A10" s="56" t="s">
        <v>95</v>
      </c>
      <c r="B10" s="260">
        <v>2.5166893866499942</v>
      </c>
      <c r="C10" s="260">
        <v>2.9902534463744002</v>
      </c>
      <c r="D10" s="260">
        <v>2.8660025262710729</v>
      </c>
      <c r="E10" s="260">
        <v>2.8525656787385811</v>
      </c>
      <c r="F10" s="260">
        <v>3.2107068914677921</v>
      </c>
      <c r="G10" s="260">
        <v>2.8902641877470789</v>
      </c>
      <c r="H10" s="260">
        <v>1.7449741895905539</v>
      </c>
      <c r="I10" s="260">
        <v>2.031270492247331</v>
      </c>
      <c r="J10" s="260">
        <v>2.036599421195084</v>
      </c>
      <c r="K10" s="260">
        <v>1.3162845973083399</v>
      </c>
      <c r="L10" s="260">
        <v>1.5970477296930929</v>
      </c>
      <c r="M10" s="260">
        <v>1.7352494884168941</v>
      </c>
      <c r="N10" s="260">
        <v>1.7466984115211981</v>
      </c>
      <c r="O10" s="260">
        <v>1.851842181912527</v>
      </c>
      <c r="P10" s="260">
        <v>6.1459795455990784</v>
      </c>
      <c r="Q10" s="260">
        <v>8.061227581196194</v>
      </c>
      <c r="R10" s="260">
        <v>9.0869241010216477</v>
      </c>
      <c r="S10" s="260">
        <v>10.53680908495221</v>
      </c>
      <c r="T10" s="260">
        <v>11.99144330062691</v>
      </c>
      <c r="U10" s="260">
        <v>11.04389926865594</v>
      </c>
      <c r="V10" s="260">
        <v>10.31113767154635</v>
      </c>
      <c r="W10" s="260">
        <v>11.70074362717002</v>
      </c>
      <c r="X10" s="260">
        <v>14.115686834175969</v>
      </c>
      <c r="Y10" s="260">
        <v>13.801625871632041</v>
      </c>
      <c r="DA10" s="68" t="s">
        <v>158</v>
      </c>
    </row>
    <row r="11" spans="1:105" ht="12" customHeight="1" x14ac:dyDescent="0.25">
      <c r="A11" s="37" t="s">
        <v>159</v>
      </c>
      <c r="B11" s="226">
        <v>0.17752034887825391</v>
      </c>
      <c r="C11" s="226">
        <v>0.17868894022409451</v>
      </c>
      <c r="D11" s="226">
        <v>0.17647034929098149</v>
      </c>
      <c r="E11" s="226">
        <v>0.1826088832243942</v>
      </c>
      <c r="F11" s="226">
        <v>0.20831423815669831</v>
      </c>
      <c r="G11" s="226">
        <v>0.2093216658500236</v>
      </c>
      <c r="H11" s="226">
        <v>9.1791981247435761E-2</v>
      </c>
      <c r="I11" s="226">
        <v>0.10390061221495291</v>
      </c>
      <c r="J11" s="226">
        <v>0.1004709442270969</v>
      </c>
      <c r="K11" s="226">
        <v>9.7993055428306899E-2</v>
      </c>
      <c r="L11" s="226">
        <v>0.11368163736147301</v>
      </c>
      <c r="M11" s="226">
        <v>9.8635063014812591E-2</v>
      </c>
      <c r="N11" s="226">
        <v>8.462001692584048E-2</v>
      </c>
      <c r="O11" s="226">
        <v>6.972426011584118E-2</v>
      </c>
      <c r="P11" s="226">
        <v>1.2295565202494909E-2</v>
      </c>
      <c r="Q11" s="226">
        <v>1.4493892010100051E-2</v>
      </c>
      <c r="R11" s="226">
        <v>1.1144290601491819E-2</v>
      </c>
      <c r="S11" s="226">
        <v>1.083242897983638E-2</v>
      </c>
      <c r="T11" s="226">
        <v>1.190365199835519E-2</v>
      </c>
      <c r="U11" s="226">
        <v>8.5386877207498206E-3</v>
      </c>
      <c r="V11" s="226">
        <v>6.207979115501994E-3</v>
      </c>
      <c r="W11" s="226">
        <v>6.5847211394485508E-3</v>
      </c>
      <c r="X11" s="226">
        <v>3.3525379795677642E-3</v>
      </c>
      <c r="Y11" s="226">
        <v>2.8687314563740881E-3</v>
      </c>
      <c r="DA11" s="69" t="s">
        <v>160</v>
      </c>
    </row>
    <row r="12" spans="1:105" ht="12" customHeight="1" x14ac:dyDescent="0.25">
      <c r="A12" s="37" t="s">
        <v>35</v>
      </c>
      <c r="B12" s="226">
        <v>1.1208144756554861</v>
      </c>
      <c r="C12" s="226">
        <v>1.583406842259681</v>
      </c>
      <c r="D12" s="226">
        <v>1.370365078663355</v>
      </c>
      <c r="E12" s="226">
        <v>1.417000188215469</v>
      </c>
      <c r="F12" s="226">
        <v>1.8300218045723731</v>
      </c>
      <c r="G12" s="226">
        <v>1.228596473918792</v>
      </c>
      <c r="H12" s="226">
        <v>0.59859646985186832</v>
      </c>
      <c r="I12" s="226">
        <v>0.69375111340917239</v>
      </c>
      <c r="J12" s="226">
        <v>0.64300009273145609</v>
      </c>
      <c r="K12" s="226">
        <v>0.29798652246792828</v>
      </c>
      <c r="L12" s="226">
        <v>0.22851163217540901</v>
      </c>
      <c r="M12" s="226">
        <v>0.50204626566489585</v>
      </c>
      <c r="N12" s="226">
        <v>0.46038229420610438</v>
      </c>
      <c r="O12" s="226">
        <v>0.50872822253211913</v>
      </c>
      <c r="P12" s="226">
        <v>0.14240586538055999</v>
      </c>
      <c r="Q12" s="226">
        <v>0.20653395285237941</v>
      </c>
      <c r="R12" s="226">
        <v>0.17511379454067791</v>
      </c>
      <c r="S12" s="226">
        <v>0.1704589330590123</v>
      </c>
      <c r="T12" s="226">
        <v>0.14274977254406099</v>
      </c>
      <c r="U12" s="226">
        <v>0.1212496426968062</v>
      </c>
      <c r="V12" s="226">
        <v>9.93969022238715E-2</v>
      </c>
      <c r="W12" s="226">
        <v>0.10631849209796659</v>
      </c>
      <c r="X12" s="226">
        <v>8.0339335556257482E-2</v>
      </c>
      <c r="Y12" s="226">
        <v>7.8127030219649285E-2</v>
      </c>
      <c r="DA12" s="69" t="s">
        <v>161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3.0513379920082528E-4</v>
      </c>
      <c r="F13" s="226">
        <v>3.0969651582372882E-4</v>
      </c>
      <c r="G13" s="226">
        <v>3.1296298314566212E-4</v>
      </c>
      <c r="H13" s="226">
        <v>2.4816220858389268E-4</v>
      </c>
      <c r="I13" s="226">
        <v>2.7573603925600091E-4</v>
      </c>
      <c r="J13" s="226">
        <v>2.7546744448348111E-4</v>
      </c>
      <c r="K13" s="226">
        <v>8.5467132639705022E-4</v>
      </c>
      <c r="L13" s="226">
        <v>9.3913614736047162E-4</v>
      </c>
      <c r="M13" s="226">
        <v>9.6118425855041623E-4</v>
      </c>
      <c r="N13" s="226">
        <v>1.0131349207697659E-3</v>
      </c>
      <c r="O13" s="226">
        <v>1.1282262863270989E-3</v>
      </c>
      <c r="P13" s="226">
        <v>1.129520865065677E-3</v>
      </c>
      <c r="Q13" s="226">
        <v>1.191462032954779E-3</v>
      </c>
      <c r="R13" s="226">
        <v>1.2507911295820829E-3</v>
      </c>
      <c r="S13" s="226">
        <v>1.251811316367681E-3</v>
      </c>
      <c r="T13" s="226">
        <v>1.29501299441677E-3</v>
      </c>
      <c r="U13" s="226">
        <v>3.1431737686995198E-3</v>
      </c>
      <c r="V13" s="226">
        <v>2.8878947614353859E-3</v>
      </c>
      <c r="W13" s="226">
        <v>2.7657464207773582E-3</v>
      </c>
      <c r="X13" s="226">
        <v>3.1132204162450301E-3</v>
      </c>
      <c r="Y13" s="226">
        <v>2.8270804442280112E-3</v>
      </c>
      <c r="DA13" s="69" t="s">
        <v>162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5.6097256619700877</v>
      </c>
      <c r="Q14" s="226">
        <v>7.4854140956644919</v>
      </c>
      <c r="R14" s="226">
        <v>8.4956684613600402</v>
      </c>
      <c r="S14" s="226">
        <v>9.9574176752724277</v>
      </c>
      <c r="T14" s="226">
        <v>11.425303020483099</v>
      </c>
      <c r="U14" s="226">
        <v>10.625584292887391</v>
      </c>
      <c r="V14" s="226">
        <v>10.035511065511759</v>
      </c>
      <c r="W14" s="226">
        <v>11.418416306488259</v>
      </c>
      <c r="X14" s="226">
        <v>13.885792625675469</v>
      </c>
      <c r="Y14" s="226">
        <v>13.618386681357601</v>
      </c>
      <c r="DA14" s="69" t="s">
        <v>163</v>
      </c>
    </row>
    <row r="15" spans="1:105" ht="12" customHeight="1" x14ac:dyDescent="0.25">
      <c r="A15" s="37" t="s">
        <v>40</v>
      </c>
      <c r="B15" s="226">
        <v>1.218354562116255</v>
      </c>
      <c r="C15" s="226">
        <v>1.228157663890624</v>
      </c>
      <c r="D15" s="226">
        <v>1.319167098316737</v>
      </c>
      <c r="E15" s="226">
        <v>1.252651473499516</v>
      </c>
      <c r="F15" s="226">
        <v>1.172061152222897</v>
      </c>
      <c r="G15" s="226">
        <v>1.452033084995118</v>
      </c>
      <c r="H15" s="226">
        <v>1.0543375762826659</v>
      </c>
      <c r="I15" s="226">
        <v>1.233343030583949</v>
      </c>
      <c r="J15" s="226">
        <v>1.2928529167920479</v>
      </c>
      <c r="K15" s="226">
        <v>0.91945034808570791</v>
      </c>
      <c r="L15" s="226">
        <v>1.253915324008851</v>
      </c>
      <c r="M15" s="226">
        <v>1.1336069754786351</v>
      </c>
      <c r="N15" s="226">
        <v>1.200682965468483</v>
      </c>
      <c r="O15" s="226">
        <v>1.2722614729782391</v>
      </c>
      <c r="P15" s="226">
        <v>0.3804229321808692</v>
      </c>
      <c r="Q15" s="226">
        <v>0.35359417863626852</v>
      </c>
      <c r="R15" s="226">
        <v>0.40374676338985588</v>
      </c>
      <c r="S15" s="226">
        <v>0.39684823632456628</v>
      </c>
      <c r="T15" s="226">
        <v>0.41019184260697378</v>
      </c>
      <c r="U15" s="226">
        <v>0.28538347158229638</v>
      </c>
      <c r="V15" s="226">
        <v>0.1671338299337902</v>
      </c>
      <c r="W15" s="226">
        <v>0.1666583610235633</v>
      </c>
      <c r="X15" s="226">
        <v>0.14308911454842421</v>
      </c>
      <c r="Y15" s="226">
        <v>9.9416348154190703E-2</v>
      </c>
      <c r="DA15" s="69" t="s">
        <v>164</v>
      </c>
    </row>
    <row r="16" spans="1:105" ht="12" customHeight="1" x14ac:dyDescent="0.25">
      <c r="A16" s="57" t="s">
        <v>165</v>
      </c>
      <c r="B16" s="261">
        <v>245.58702758287399</v>
      </c>
      <c r="C16" s="261">
        <v>296.6373731266367</v>
      </c>
      <c r="D16" s="261">
        <v>282.65427194162942</v>
      </c>
      <c r="E16" s="261">
        <v>268.47211956283218</v>
      </c>
      <c r="F16" s="261">
        <v>302.64907132212949</v>
      </c>
      <c r="G16" s="261">
        <v>267.34862334838903</v>
      </c>
      <c r="H16" s="261">
        <v>164.86930425551131</v>
      </c>
      <c r="I16" s="261">
        <v>193.0286110323818</v>
      </c>
      <c r="J16" s="261">
        <v>192.28335733852651</v>
      </c>
      <c r="K16" s="261">
        <v>123.11390887304501</v>
      </c>
      <c r="L16" s="261">
        <v>146.09748194367731</v>
      </c>
      <c r="M16" s="261">
        <v>170.2784742551585</v>
      </c>
      <c r="N16" s="261">
        <v>165.09558994852711</v>
      </c>
      <c r="O16" s="261">
        <v>173.30048064350919</v>
      </c>
      <c r="P16" s="261">
        <v>169.53033378768581</v>
      </c>
      <c r="Q16" s="261">
        <v>201.60403276924549</v>
      </c>
      <c r="R16" s="261">
        <v>216.29783759957891</v>
      </c>
      <c r="S16" s="261">
        <v>230.8207163520747</v>
      </c>
      <c r="T16" s="261">
        <v>240.65990253383799</v>
      </c>
      <c r="U16" s="261">
        <v>199.55651928091979</v>
      </c>
      <c r="V16" s="261">
        <v>157.44391351167789</v>
      </c>
      <c r="W16" s="261">
        <v>173.99496526319351</v>
      </c>
      <c r="X16" s="261">
        <v>172.09362768304149</v>
      </c>
      <c r="Y16" s="261">
        <v>152.23298988558761</v>
      </c>
      <c r="DA16" s="70" t="s">
        <v>166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5.7488406286120979</v>
      </c>
      <c r="J17" s="230">
        <v>4.5848562082352613</v>
      </c>
      <c r="K17" s="230">
        <v>0.99567155205866376</v>
      </c>
      <c r="L17" s="230">
        <v>2.1014718796450098</v>
      </c>
      <c r="M17" s="230">
        <v>18.5866994749722</v>
      </c>
      <c r="N17" s="230">
        <v>11.59343967880694</v>
      </c>
      <c r="O17" s="230">
        <v>9.7742077688624498</v>
      </c>
      <c r="P17" s="230">
        <v>9.4337437465014595</v>
      </c>
      <c r="Q17" s="230">
        <v>8.9950651282263436</v>
      </c>
      <c r="R17" s="230">
        <v>7.4414904440091076</v>
      </c>
      <c r="S17" s="230">
        <v>10.19130963162174</v>
      </c>
      <c r="T17" s="230">
        <v>7.7659697094893438</v>
      </c>
      <c r="U17" s="230">
        <v>7.6988617531730936</v>
      </c>
      <c r="V17" s="230">
        <v>7.2383097622417294</v>
      </c>
      <c r="W17" s="230">
        <v>13.93109720829746</v>
      </c>
      <c r="X17" s="230">
        <v>14.50481476447669</v>
      </c>
      <c r="Y17" s="230">
        <v>10.457836467868679</v>
      </c>
      <c r="DA17" s="71" t="s">
        <v>167</v>
      </c>
    </row>
    <row r="18" spans="1:105" ht="12" customHeight="1" x14ac:dyDescent="0.25">
      <c r="A18" s="18" t="s">
        <v>32</v>
      </c>
      <c r="B18" s="230">
        <v>15.350649336072641</v>
      </c>
      <c r="C18" s="230">
        <v>13.18475208680783</v>
      </c>
      <c r="D18" s="230">
        <v>13.4499590685848</v>
      </c>
      <c r="E18" s="230">
        <v>11.979638108903369</v>
      </c>
      <c r="F18" s="230">
        <v>8.3396051627997352</v>
      </c>
      <c r="G18" s="230">
        <v>5.4941787703019589</v>
      </c>
      <c r="H18" s="230">
        <v>9.4973795103289955</v>
      </c>
      <c r="I18" s="230">
        <v>8.9160097715657756</v>
      </c>
      <c r="J18" s="230">
        <v>7.6674897257681502</v>
      </c>
      <c r="K18" s="230">
        <v>5.8732901681561573</v>
      </c>
      <c r="L18" s="230">
        <v>5.2386627720819634</v>
      </c>
      <c r="M18" s="230">
        <v>4.4232432929774026</v>
      </c>
      <c r="N18" s="230">
        <v>2.497747330593223</v>
      </c>
      <c r="O18" s="230">
        <v>2.495269888591344</v>
      </c>
      <c r="P18" s="230">
        <v>5.3485264937919359</v>
      </c>
      <c r="Q18" s="230">
        <v>3.6908042739222191</v>
      </c>
      <c r="R18" s="230">
        <v>4.130308195200711</v>
      </c>
      <c r="S18" s="230">
        <v>4.6244590111897734</v>
      </c>
      <c r="T18" s="230">
        <v>4.4199327806150404</v>
      </c>
      <c r="U18" s="230">
        <v>4.7131905049814522</v>
      </c>
      <c r="V18" s="230">
        <v>2.8927912160508482</v>
      </c>
      <c r="W18" s="230">
        <v>3.1743017575153298</v>
      </c>
      <c r="X18" s="230">
        <v>1.2711074052087581</v>
      </c>
      <c r="Y18" s="230">
        <v>0.94335220244907414</v>
      </c>
      <c r="DA18" s="71" t="s">
        <v>168</v>
      </c>
    </row>
    <row r="19" spans="1:105" ht="12" customHeight="1" x14ac:dyDescent="0.25">
      <c r="A19" s="18" t="s">
        <v>35</v>
      </c>
      <c r="B19" s="230">
        <v>85.55932255105246</v>
      </c>
      <c r="C19" s="230">
        <v>117.02149186663171</v>
      </c>
      <c r="D19" s="230">
        <v>101.45441196366519</v>
      </c>
      <c r="E19" s="230">
        <v>118.5607310768499</v>
      </c>
      <c r="F19" s="230">
        <v>155.57227488679811</v>
      </c>
      <c r="G19" s="230">
        <v>108.5543872491823</v>
      </c>
      <c r="H19" s="230">
        <v>49.134618372001562</v>
      </c>
      <c r="I19" s="230">
        <v>55.808490319558203</v>
      </c>
      <c r="J19" s="230">
        <v>52.542980920760158</v>
      </c>
      <c r="K19" s="230">
        <v>24.58564770907044</v>
      </c>
      <c r="L19" s="230">
        <v>19.215047108265619</v>
      </c>
      <c r="M19" s="230">
        <v>37.290648537684874</v>
      </c>
      <c r="N19" s="230">
        <v>36.818521894572399</v>
      </c>
      <c r="O19" s="230">
        <v>41.215147759798143</v>
      </c>
      <c r="P19" s="230">
        <v>39.28814187032927</v>
      </c>
      <c r="Q19" s="230">
        <v>64.94317584943451</v>
      </c>
      <c r="R19" s="230">
        <v>57.369343322544857</v>
      </c>
      <c r="S19" s="230">
        <v>60.451449674707213</v>
      </c>
      <c r="T19" s="230">
        <v>56.044682134879793</v>
      </c>
      <c r="U19" s="230">
        <v>52.653527009881039</v>
      </c>
      <c r="V19" s="230">
        <v>51.974275802225179</v>
      </c>
      <c r="W19" s="230">
        <v>55.207902389960672</v>
      </c>
      <c r="X19" s="230">
        <v>50.694012643143637</v>
      </c>
      <c r="Y19" s="230">
        <v>55.901020701009301</v>
      </c>
      <c r="DA19" s="71" t="s">
        <v>169</v>
      </c>
    </row>
    <row r="20" spans="1:105" ht="12" customHeight="1" x14ac:dyDescent="0.25">
      <c r="A20" s="18" t="s">
        <v>36</v>
      </c>
      <c r="B20" s="230">
        <v>51.671840982861411</v>
      </c>
      <c r="C20" s="230">
        <v>75.664285024150914</v>
      </c>
      <c r="D20" s="230">
        <v>70.085910250714278</v>
      </c>
      <c r="E20" s="230">
        <v>33.122113993309618</v>
      </c>
      <c r="F20" s="230">
        <v>39.098914120765237</v>
      </c>
      <c r="G20" s="230">
        <v>25.00361081183329</v>
      </c>
      <c r="H20" s="230">
        <v>19.694072232943199</v>
      </c>
      <c r="I20" s="230">
        <v>23.339555551777941</v>
      </c>
      <c r="J20" s="230">
        <v>21.842095268129501</v>
      </c>
      <c r="K20" s="230">
        <v>15.799216387653241</v>
      </c>
      <c r="L20" s="230">
        <v>14.1032825230377</v>
      </c>
      <c r="M20" s="230">
        <v>25.776600730132021</v>
      </c>
      <c r="N20" s="230">
        <v>18.162700724872931</v>
      </c>
      <c r="O20" s="230">
        <v>16.742264504472761</v>
      </c>
      <c r="P20" s="230">
        <v>10.50560613460126</v>
      </c>
      <c r="Q20" s="230">
        <v>12.789738771056649</v>
      </c>
      <c r="R20" s="230">
        <v>15.084496608418821</v>
      </c>
      <c r="S20" s="230">
        <v>14.81548708874325</v>
      </c>
      <c r="T20" s="230">
        <v>11.384778057606731</v>
      </c>
      <c r="U20" s="230">
        <v>10.561120551833779</v>
      </c>
      <c r="V20" s="230">
        <v>7.9448697404519608</v>
      </c>
      <c r="W20" s="230">
        <v>15.141135102876561</v>
      </c>
      <c r="X20" s="230">
        <v>15.334654109932741</v>
      </c>
      <c r="Y20" s="230">
        <v>13.79694475265971</v>
      </c>
      <c r="DA20" s="71" t="s">
        <v>170</v>
      </c>
    </row>
    <row r="21" spans="1:105" ht="12" customHeight="1" x14ac:dyDescent="0.25">
      <c r="A21" s="18" t="s">
        <v>40</v>
      </c>
      <c r="B21" s="230">
        <v>93.005214712887508</v>
      </c>
      <c r="C21" s="230">
        <v>90.766844149046278</v>
      </c>
      <c r="D21" s="230">
        <v>97.663990658665185</v>
      </c>
      <c r="E21" s="230">
        <v>104.8096363837693</v>
      </c>
      <c r="F21" s="230">
        <v>99.638277151766431</v>
      </c>
      <c r="G21" s="230">
        <v>128.29644651707139</v>
      </c>
      <c r="H21" s="230">
        <v>86.54323414023753</v>
      </c>
      <c r="I21" s="230">
        <v>99.215714760867812</v>
      </c>
      <c r="J21" s="230">
        <v>105.6459352156334</v>
      </c>
      <c r="K21" s="230">
        <v>75.860083056106546</v>
      </c>
      <c r="L21" s="230">
        <v>105.439017660647</v>
      </c>
      <c r="M21" s="230">
        <v>84.20128221939197</v>
      </c>
      <c r="N21" s="230">
        <v>96.0231803196816</v>
      </c>
      <c r="O21" s="230">
        <v>103.0735907217845</v>
      </c>
      <c r="P21" s="230">
        <v>104.9543155424618</v>
      </c>
      <c r="Q21" s="230">
        <v>111.18524874660579</v>
      </c>
      <c r="R21" s="230">
        <v>132.27219902940541</v>
      </c>
      <c r="S21" s="230">
        <v>140.7380109458127</v>
      </c>
      <c r="T21" s="230">
        <v>161.04453985124709</v>
      </c>
      <c r="U21" s="230">
        <v>123.9298194610505</v>
      </c>
      <c r="V21" s="230">
        <v>87.393666990708212</v>
      </c>
      <c r="W21" s="230">
        <v>86.540528804543527</v>
      </c>
      <c r="X21" s="230">
        <v>90.289038760279624</v>
      </c>
      <c r="Y21" s="230">
        <v>71.133835761600878</v>
      </c>
      <c r="DA21" s="71" t="s">
        <v>171</v>
      </c>
    </row>
    <row r="22" spans="1:105" ht="12" customHeight="1" x14ac:dyDescent="0.25">
      <c r="A22" s="57" t="s">
        <v>172</v>
      </c>
      <c r="B22" s="261">
        <v>526.30761381111574</v>
      </c>
      <c r="C22" s="261">
        <v>551.60750104795909</v>
      </c>
      <c r="D22" s="261">
        <v>523.60946241133672</v>
      </c>
      <c r="E22" s="261">
        <v>484.94397827937013</v>
      </c>
      <c r="F22" s="261">
        <v>560.58318433996828</v>
      </c>
      <c r="G22" s="261">
        <v>501.17791361984689</v>
      </c>
      <c r="H22" s="261">
        <v>343.62296246265089</v>
      </c>
      <c r="I22" s="261">
        <v>374.01951236616429</v>
      </c>
      <c r="J22" s="261">
        <v>372.88850049145901</v>
      </c>
      <c r="K22" s="261">
        <v>258.80084645257182</v>
      </c>
      <c r="L22" s="261">
        <v>258.35462948539919</v>
      </c>
      <c r="M22" s="261">
        <v>343.19201509801201</v>
      </c>
      <c r="N22" s="261">
        <v>293.24244321454432</v>
      </c>
      <c r="O22" s="261">
        <v>292.49769502546832</v>
      </c>
      <c r="P22" s="261">
        <v>281.09539255760137</v>
      </c>
      <c r="Q22" s="261">
        <v>338.10180154062277</v>
      </c>
      <c r="R22" s="261">
        <v>368.55483784566968</v>
      </c>
      <c r="S22" s="261">
        <v>391.56693156155171</v>
      </c>
      <c r="T22" s="261">
        <v>370.86227712732631</v>
      </c>
      <c r="U22" s="261">
        <v>323.76486997675778</v>
      </c>
      <c r="V22" s="261">
        <v>267.71444240157399</v>
      </c>
      <c r="W22" s="261">
        <v>329.98931892612927</v>
      </c>
      <c r="X22" s="261">
        <v>319.54616194484822</v>
      </c>
      <c r="Y22" s="261">
        <v>292.94412201649101</v>
      </c>
      <c r="DA22" s="70" t="s">
        <v>173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17.330205918027421</v>
      </c>
      <c r="J23" s="230">
        <v>14.329789041765</v>
      </c>
      <c r="K23" s="230">
        <v>3.0721686901133198</v>
      </c>
      <c r="L23" s="230">
        <v>9.5183382432672214</v>
      </c>
      <c r="M23" s="230">
        <v>53.514919760209388</v>
      </c>
      <c r="N23" s="230">
        <v>42.881507720002602</v>
      </c>
      <c r="O23" s="230">
        <v>36.256261388498437</v>
      </c>
      <c r="P23" s="230">
        <v>36.296297136917111</v>
      </c>
      <c r="Q23" s="230">
        <v>30.260758573245859</v>
      </c>
      <c r="R23" s="230">
        <v>25.44181478778739</v>
      </c>
      <c r="S23" s="230">
        <v>35.137741704525283</v>
      </c>
      <c r="T23" s="230">
        <v>32.671684429763978</v>
      </c>
      <c r="U23" s="230">
        <v>29.303065588874279</v>
      </c>
      <c r="V23" s="230">
        <v>24.49143776806519</v>
      </c>
      <c r="W23" s="230">
        <v>39.082069954976397</v>
      </c>
      <c r="X23" s="230">
        <v>41.393544439723279</v>
      </c>
      <c r="Y23" s="230">
        <v>27.242697271522861</v>
      </c>
      <c r="DA23" s="71" t="s">
        <v>174</v>
      </c>
    </row>
    <row r="24" spans="1:105" ht="12" customHeight="1" x14ac:dyDescent="0.25">
      <c r="A24" s="18" t="s">
        <v>42</v>
      </c>
      <c r="B24" s="230">
        <v>204.21324161642579</v>
      </c>
      <c r="C24" s="230">
        <v>46.28830610488199</v>
      </c>
      <c r="D24" s="230">
        <v>44.246173688720098</v>
      </c>
      <c r="E24" s="230">
        <v>35.396990541693299</v>
      </c>
      <c r="F24" s="230">
        <v>63.306104901105307</v>
      </c>
      <c r="G24" s="230">
        <v>111.63654342215921</v>
      </c>
      <c r="H24" s="230">
        <v>124.5700773860257</v>
      </c>
      <c r="I24" s="230">
        <v>91.215219260479529</v>
      </c>
      <c r="J24" s="230">
        <v>102.1066208082004</v>
      </c>
      <c r="K24" s="230">
        <v>112.99802235590251</v>
      </c>
      <c r="L24" s="230">
        <v>74.197506448827696</v>
      </c>
      <c r="M24" s="230">
        <v>95.358125537311864</v>
      </c>
      <c r="N24" s="230">
        <v>37.759243336168957</v>
      </c>
      <c r="O24" s="230">
        <v>31.999398108286339</v>
      </c>
      <c r="P24" s="230">
        <v>32.639380911444363</v>
      </c>
      <c r="Q24" s="230">
        <v>33.919346517634509</v>
      </c>
      <c r="R24" s="230">
        <v>81.278417884805435</v>
      </c>
      <c r="S24" s="230">
        <v>80.978503869321642</v>
      </c>
      <c r="T24" s="230">
        <v>35.917884780751002</v>
      </c>
      <c r="U24" s="230">
        <v>35.91788478074826</v>
      </c>
      <c r="V24" s="230">
        <v>30.69346517627519</v>
      </c>
      <c r="W24" s="230">
        <v>84.64608770423591</v>
      </c>
      <c r="X24" s="230">
        <v>86.093895098901868</v>
      </c>
      <c r="Y24" s="230">
        <v>81.680567497874932</v>
      </c>
      <c r="DA24" s="71" t="s">
        <v>175</v>
      </c>
    </row>
    <row r="25" spans="1:105" ht="12" customHeight="1" x14ac:dyDescent="0.25">
      <c r="A25" s="18" t="s">
        <v>32</v>
      </c>
      <c r="B25" s="230">
        <v>32.404633735058518</v>
      </c>
      <c r="C25" s="230">
        <v>32.362613255610867</v>
      </c>
      <c r="D25" s="230">
        <v>34.852731546687671</v>
      </c>
      <c r="E25" s="230">
        <v>32.905587899169412</v>
      </c>
      <c r="F25" s="230">
        <v>20.4279507204437</v>
      </c>
      <c r="G25" s="230">
        <v>15.391416194014241</v>
      </c>
      <c r="H25" s="230">
        <v>26.561122999575911</v>
      </c>
      <c r="I25" s="230">
        <v>26.877816813941379</v>
      </c>
      <c r="J25" s="230">
        <v>23.964439725024469</v>
      </c>
      <c r="K25" s="230">
        <v>18.12217907125325</v>
      </c>
      <c r="L25" s="230">
        <v>23.727828428287669</v>
      </c>
      <c r="M25" s="230">
        <v>12.73542460953381</v>
      </c>
      <c r="N25" s="230">
        <v>9.2386016925799463</v>
      </c>
      <c r="O25" s="230">
        <v>9.2559069190060974</v>
      </c>
      <c r="P25" s="230">
        <v>20.578437583206568</v>
      </c>
      <c r="Q25" s="230">
        <v>12.41642339239924</v>
      </c>
      <c r="R25" s="230">
        <v>14.12116791782959</v>
      </c>
      <c r="S25" s="230">
        <v>15.94427528275315</v>
      </c>
      <c r="T25" s="230">
        <v>18.594799414755819</v>
      </c>
      <c r="U25" s="230">
        <v>17.939136320172061</v>
      </c>
      <c r="V25" s="230">
        <v>9.7880055387368383</v>
      </c>
      <c r="W25" s="230">
        <v>8.9051337084582727</v>
      </c>
      <c r="X25" s="230">
        <v>3.6274603791583351</v>
      </c>
      <c r="Y25" s="230">
        <v>2.4574354887557379</v>
      </c>
      <c r="DA25" s="71" t="s">
        <v>176</v>
      </c>
    </row>
    <row r="26" spans="1:105" ht="12" customHeight="1" x14ac:dyDescent="0.25">
      <c r="A26" s="18" t="s">
        <v>35</v>
      </c>
      <c r="B26" s="230">
        <v>180.61245809136031</v>
      </c>
      <c r="C26" s="230">
        <v>287.23492553672401</v>
      </c>
      <c r="D26" s="230">
        <v>262.89770596073129</v>
      </c>
      <c r="E26" s="230">
        <v>325.66180400220799</v>
      </c>
      <c r="F26" s="230">
        <v>381.07592659553688</v>
      </c>
      <c r="G26" s="230">
        <v>304.10473042298372</v>
      </c>
      <c r="H26" s="230">
        <v>137.41376141667391</v>
      </c>
      <c r="I26" s="230">
        <v>168.23785728178751</v>
      </c>
      <c r="J26" s="230">
        <v>164.22103508231581</v>
      </c>
      <c r="K26" s="230">
        <v>75.859611497178037</v>
      </c>
      <c r="L26" s="230">
        <v>87.032008140732898</v>
      </c>
      <c r="M26" s="230">
        <v>107.36742513040291</v>
      </c>
      <c r="N26" s="230">
        <v>136.18337392545669</v>
      </c>
      <c r="O26" s="230">
        <v>152.8826893884146</v>
      </c>
      <c r="P26" s="230">
        <v>151.1609928785343</v>
      </c>
      <c r="Q26" s="230">
        <v>218.47865883624729</v>
      </c>
      <c r="R26" s="230">
        <v>196.1408427910074</v>
      </c>
      <c r="S26" s="230">
        <v>208.42536446377781</v>
      </c>
      <c r="T26" s="230">
        <v>235.78178092039289</v>
      </c>
      <c r="U26" s="230">
        <v>200.40751541228761</v>
      </c>
      <c r="V26" s="230">
        <v>175.85939026685489</v>
      </c>
      <c r="W26" s="230">
        <v>154.87933728485109</v>
      </c>
      <c r="X26" s="230">
        <v>144.66953899411379</v>
      </c>
      <c r="Y26" s="230">
        <v>145.6223367812039</v>
      </c>
      <c r="DA26" s="71" t="s">
        <v>177</v>
      </c>
    </row>
    <row r="27" spans="1:105" ht="12" customHeight="1" x14ac:dyDescent="0.25">
      <c r="A27" s="18" t="s">
        <v>36</v>
      </c>
      <c r="B27" s="230">
        <v>109.0772803682711</v>
      </c>
      <c r="C27" s="230">
        <v>185.72165615074221</v>
      </c>
      <c r="D27" s="230">
        <v>181.61285121519771</v>
      </c>
      <c r="E27" s="230">
        <v>90.979595836299367</v>
      </c>
      <c r="F27" s="230">
        <v>95.773202122882367</v>
      </c>
      <c r="G27" s="230">
        <v>70.045223580689836</v>
      </c>
      <c r="H27" s="230">
        <v>55.078000660375452</v>
      </c>
      <c r="I27" s="230">
        <v>70.358413091928512</v>
      </c>
      <c r="J27" s="230">
        <v>68.266615834153257</v>
      </c>
      <c r="K27" s="230">
        <v>48.748864838124597</v>
      </c>
      <c r="L27" s="230">
        <v>63.878948224283761</v>
      </c>
      <c r="M27" s="230">
        <v>74.216120060553905</v>
      </c>
      <c r="N27" s="230">
        <v>67.179716540336145</v>
      </c>
      <c r="O27" s="230">
        <v>62.103439221262761</v>
      </c>
      <c r="P27" s="230">
        <v>40.42028404749901</v>
      </c>
      <c r="Q27" s="230">
        <v>43.026614221095933</v>
      </c>
      <c r="R27" s="230">
        <v>51.572594464239948</v>
      </c>
      <c r="S27" s="230">
        <v>51.081046241173723</v>
      </c>
      <c r="T27" s="230">
        <v>47.896127581662562</v>
      </c>
      <c r="U27" s="230">
        <v>40.197267874675603</v>
      </c>
      <c r="V27" s="230">
        <v>26.882143651641801</v>
      </c>
      <c r="W27" s="230">
        <v>42.476690273607552</v>
      </c>
      <c r="X27" s="230">
        <v>43.76172303295089</v>
      </c>
      <c r="Y27" s="230">
        <v>35.941084977133542</v>
      </c>
      <c r="DA27" s="71" t="s">
        <v>178</v>
      </c>
    </row>
    <row r="28" spans="1:105" ht="12" customHeight="1" x14ac:dyDescent="0.25">
      <c r="A28" s="57" t="s">
        <v>179</v>
      </c>
      <c r="B28" s="261">
        <v>274.34705819517632</v>
      </c>
      <c r="C28" s="261">
        <v>324.70806287514529</v>
      </c>
      <c r="D28" s="261">
        <v>311.28272567410852</v>
      </c>
      <c r="E28" s="261">
        <v>309.0689440781</v>
      </c>
      <c r="F28" s="261">
        <v>347.09627360982631</v>
      </c>
      <c r="G28" s="261">
        <v>312.13146770062423</v>
      </c>
      <c r="H28" s="261">
        <v>189.5805225067015</v>
      </c>
      <c r="I28" s="261">
        <v>220.20095559833331</v>
      </c>
      <c r="J28" s="261">
        <v>220.4120647852923</v>
      </c>
      <c r="K28" s="261">
        <v>142.85559899214249</v>
      </c>
      <c r="L28" s="261">
        <v>172.32103070977871</v>
      </c>
      <c r="M28" s="261">
        <v>187.8036571503612</v>
      </c>
      <c r="N28" s="261">
        <v>188.6715388572766</v>
      </c>
      <c r="O28" s="261">
        <v>199.2429822321042</v>
      </c>
      <c r="P28" s="261">
        <v>195.36623678903581</v>
      </c>
      <c r="Q28" s="261">
        <v>231.93253928947129</v>
      </c>
      <c r="R28" s="261">
        <v>249.50875380205591</v>
      </c>
      <c r="S28" s="261">
        <v>265.78566345247492</v>
      </c>
      <c r="T28" s="261">
        <v>279.91458693477989</v>
      </c>
      <c r="U28" s="261">
        <v>230.82769364040411</v>
      </c>
      <c r="V28" s="261">
        <v>181.22863771270281</v>
      </c>
      <c r="W28" s="261">
        <v>195.44244580860331</v>
      </c>
      <c r="X28" s="261">
        <v>193.47652819091661</v>
      </c>
      <c r="Y28" s="261">
        <v>171.15502242813591</v>
      </c>
      <c r="DA28" s="70" t="s">
        <v>180</v>
      </c>
    </row>
    <row r="29" spans="1:105" ht="12" customHeight="1" x14ac:dyDescent="0.25">
      <c r="A29" s="60" t="s">
        <v>181</v>
      </c>
      <c r="B29" s="262">
        <v>156.33209474007441</v>
      </c>
      <c r="C29" s="262">
        <v>203.01034923976499</v>
      </c>
      <c r="D29" s="262">
        <v>181.1735359435568</v>
      </c>
      <c r="E29" s="262">
        <v>183.9319451006042</v>
      </c>
      <c r="F29" s="262">
        <v>227.7850614013494</v>
      </c>
      <c r="G29" s="262">
        <v>163.5964292847282</v>
      </c>
      <c r="H29" s="262">
        <v>86.201824375459054</v>
      </c>
      <c r="I29" s="262">
        <v>98.02605407721326</v>
      </c>
      <c r="J29" s="262">
        <v>91.347965125037604</v>
      </c>
      <c r="K29" s="262">
        <v>52.774545299170917</v>
      </c>
      <c r="L29" s="262">
        <v>47.835664239216847</v>
      </c>
      <c r="M29" s="262">
        <v>73.744247311385365</v>
      </c>
      <c r="N29" s="262">
        <v>66.235827838194311</v>
      </c>
      <c r="O29" s="262">
        <v>68.444384420270524</v>
      </c>
      <c r="P29" s="262">
        <v>64.008456603907717</v>
      </c>
      <c r="Q29" s="262">
        <v>94.283839901793684</v>
      </c>
      <c r="R29" s="262">
        <v>85.29026929256915</v>
      </c>
      <c r="S29" s="262">
        <v>89.736578239989555</v>
      </c>
      <c r="T29" s="262">
        <v>82.959375778242858</v>
      </c>
      <c r="U29" s="262">
        <v>78.443763642799482</v>
      </c>
      <c r="V29" s="262">
        <v>74.082503105170787</v>
      </c>
      <c r="W29" s="262">
        <v>82.555466100907722</v>
      </c>
      <c r="X29" s="262">
        <v>73.711349671798743</v>
      </c>
      <c r="Y29" s="262">
        <v>79.264608110854837</v>
      </c>
      <c r="DA29" s="72" t="s">
        <v>182</v>
      </c>
    </row>
    <row r="30" spans="1:105" ht="12" customHeight="1" x14ac:dyDescent="0.25">
      <c r="A30" s="59" t="s">
        <v>31</v>
      </c>
      <c r="B30" s="230">
        <v>11.091359959475369</v>
      </c>
      <c r="C30" s="230">
        <v>10.727137399410649</v>
      </c>
      <c r="D30" s="230">
        <v>10.69126026108705</v>
      </c>
      <c r="E30" s="230">
        <v>9.831645067379096</v>
      </c>
      <c r="F30" s="230">
        <v>10.30426848686106</v>
      </c>
      <c r="G30" s="230">
        <v>10.144394439663889</v>
      </c>
      <c r="H30" s="230">
        <v>7.1637205747438326</v>
      </c>
      <c r="I30" s="230">
        <v>8.0314776768253218</v>
      </c>
      <c r="J30" s="230">
        <v>7.7609453128324581</v>
      </c>
      <c r="K30" s="230">
        <v>7.0050323634851042</v>
      </c>
      <c r="L30" s="230">
        <v>7.6786627099449491</v>
      </c>
      <c r="M30" s="230">
        <v>7.3141333777342874</v>
      </c>
      <c r="N30" s="230">
        <v>7.4762150392274567</v>
      </c>
      <c r="O30" s="230">
        <v>5.8084145447544602</v>
      </c>
      <c r="P30" s="230">
        <v>3.8969101933834449</v>
      </c>
      <c r="Q30" s="230">
        <v>3.6718859757369859</v>
      </c>
      <c r="R30" s="230">
        <v>4.4044785161875204</v>
      </c>
      <c r="S30" s="230">
        <v>3.5277046843650348</v>
      </c>
      <c r="T30" s="230">
        <v>3.296415787412994</v>
      </c>
      <c r="U30" s="230">
        <v>3.3463944667547421</v>
      </c>
      <c r="V30" s="230">
        <v>2.8347274550061541</v>
      </c>
      <c r="W30" s="230">
        <v>1.939150471859385</v>
      </c>
      <c r="X30" s="230">
        <v>1.9754130571778501</v>
      </c>
      <c r="Y30" s="230">
        <v>3.1817015979450538</v>
      </c>
      <c r="DA30" s="71" t="s">
        <v>183</v>
      </c>
    </row>
    <row r="31" spans="1:105" ht="12" customHeight="1" x14ac:dyDescent="0.25">
      <c r="A31" s="59" t="s">
        <v>159</v>
      </c>
      <c r="B31" s="230">
        <v>17.195369998873129</v>
      </c>
      <c r="C31" s="230">
        <v>17.706224629428441</v>
      </c>
      <c r="D31" s="230">
        <v>17.40523561193622</v>
      </c>
      <c r="E31" s="230">
        <v>18.24220712365727</v>
      </c>
      <c r="F31" s="230">
        <v>21.205569545260701</v>
      </c>
      <c r="G31" s="230">
        <v>21.412460914013639</v>
      </c>
      <c r="H31" s="230">
        <v>9.0002820099653285</v>
      </c>
      <c r="I31" s="230">
        <v>10.29238966821397</v>
      </c>
      <c r="J31" s="230">
        <v>10.029905018786961</v>
      </c>
      <c r="K31" s="230">
        <v>9.6006464144084482</v>
      </c>
      <c r="L31" s="230">
        <v>11.28600952309327</v>
      </c>
      <c r="M31" s="230">
        <v>9.9243012086703146</v>
      </c>
      <c r="N31" s="230">
        <v>8.6288489440837424</v>
      </c>
      <c r="O31" s="230">
        <v>7.1682084621103446</v>
      </c>
      <c r="P31" s="230">
        <v>4.245585674507498</v>
      </c>
      <c r="Q31" s="230">
        <v>5.6422461250641414</v>
      </c>
      <c r="R31" s="230">
        <v>4.5327880727632444</v>
      </c>
      <c r="S31" s="230">
        <v>4.8054622346103084</v>
      </c>
      <c r="T31" s="230">
        <v>5.7155848784549192</v>
      </c>
      <c r="U31" s="230">
        <v>4.5593347950248431</v>
      </c>
      <c r="V31" s="230">
        <v>3.979810468136979</v>
      </c>
      <c r="W31" s="230">
        <v>4.4601979587730698</v>
      </c>
      <c r="X31" s="230">
        <v>2.8060646743269508</v>
      </c>
      <c r="Y31" s="230">
        <v>2.6515651297348528</v>
      </c>
      <c r="DA31" s="71" t="s">
        <v>184</v>
      </c>
    </row>
    <row r="32" spans="1:105" ht="12" customHeight="1" x14ac:dyDescent="0.25">
      <c r="A32" s="59" t="s">
        <v>32</v>
      </c>
      <c r="B32" s="230">
        <v>19.47854564930827</v>
      </c>
      <c r="C32" s="230">
        <v>17.677756661661821</v>
      </c>
      <c r="D32" s="230">
        <v>17.91820367487092</v>
      </c>
      <c r="E32" s="230">
        <v>14.303035613018871</v>
      </c>
      <c r="F32" s="230">
        <v>9.986206403369831</v>
      </c>
      <c r="G32" s="230">
        <v>6.3608780824807338</v>
      </c>
      <c r="H32" s="230">
        <v>11.34492764443219</v>
      </c>
      <c r="I32" s="230">
        <v>10.979234674949231</v>
      </c>
      <c r="J32" s="230">
        <v>9.3671153186410478</v>
      </c>
      <c r="K32" s="230">
        <v>6.974315683266151</v>
      </c>
      <c r="L32" s="230">
        <v>6.1849670972580508</v>
      </c>
      <c r="M32" s="230">
        <v>5.99174390547486</v>
      </c>
      <c r="N32" s="230">
        <v>3.1847879787888531</v>
      </c>
      <c r="O32" s="230">
        <v>3.1664541838926978</v>
      </c>
      <c r="P32" s="230">
        <v>6.694060781155895</v>
      </c>
      <c r="Q32" s="230">
        <v>4.5692608842176492</v>
      </c>
      <c r="R32" s="230">
        <v>5.1278572319054589</v>
      </c>
      <c r="S32" s="230">
        <v>5.7847327317710429</v>
      </c>
      <c r="T32" s="230">
        <v>5.4055157343913756</v>
      </c>
      <c r="U32" s="230">
        <v>5.7953323510020436</v>
      </c>
      <c r="V32" s="230">
        <v>3.5466116447479501</v>
      </c>
      <c r="W32" s="230">
        <v>4.1406881034441092</v>
      </c>
      <c r="X32" s="230">
        <v>1.6860784807554201</v>
      </c>
      <c r="Y32" s="230">
        <v>1.2186187318884729</v>
      </c>
      <c r="DA32" s="71" t="s">
        <v>185</v>
      </c>
    </row>
    <row r="33" spans="1:105" ht="12" customHeight="1" x14ac:dyDescent="0.25">
      <c r="A33" s="59" t="s">
        <v>35</v>
      </c>
      <c r="B33" s="230">
        <v>108.56681913241761</v>
      </c>
      <c r="C33" s="230">
        <v>156.8992305492641</v>
      </c>
      <c r="D33" s="230">
        <v>135.1588363956626</v>
      </c>
      <c r="E33" s="230">
        <v>141.55505729654899</v>
      </c>
      <c r="F33" s="230">
        <v>186.2890169658578</v>
      </c>
      <c r="G33" s="230">
        <v>125.67869584857</v>
      </c>
      <c r="H33" s="230">
        <v>58.692894146317713</v>
      </c>
      <c r="I33" s="230">
        <v>68.722952057224731</v>
      </c>
      <c r="J33" s="230">
        <v>64.189999474777139</v>
      </c>
      <c r="K33" s="230">
        <v>29.194550838011221</v>
      </c>
      <c r="L33" s="230">
        <v>22.68602490892059</v>
      </c>
      <c r="M33" s="230">
        <v>50.514068819505908</v>
      </c>
      <c r="N33" s="230">
        <v>46.945975876094259</v>
      </c>
      <c r="O33" s="230">
        <v>52.301307229513029</v>
      </c>
      <c r="P33" s="230">
        <v>49.171899954860883</v>
      </c>
      <c r="Q33" s="230">
        <v>80.400446916774911</v>
      </c>
      <c r="R33" s="230">
        <v>71.225145471712935</v>
      </c>
      <c r="S33" s="230">
        <v>75.618678589243174</v>
      </c>
      <c r="T33" s="230">
        <v>68.54185937798357</v>
      </c>
      <c r="U33" s="230">
        <v>64.742702030017853</v>
      </c>
      <c r="V33" s="230">
        <v>63.721353537279697</v>
      </c>
      <c r="W33" s="230">
        <v>72.015429566831159</v>
      </c>
      <c r="X33" s="230">
        <v>67.243793459538523</v>
      </c>
      <c r="Y33" s="230">
        <v>72.212722651286455</v>
      </c>
      <c r="DA33" s="71" t="s">
        <v>186</v>
      </c>
    </row>
    <row r="34" spans="1:105" ht="12" customHeight="1" x14ac:dyDescent="0.25">
      <c r="A34" s="60" t="s">
        <v>187</v>
      </c>
      <c r="B34" s="262">
        <v>118.01496345510181</v>
      </c>
      <c r="C34" s="262">
        <v>121.6977136353804</v>
      </c>
      <c r="D34" s="262">
        <v>130.10918973055161</v>
      </c>
      <c r="E34" s="262">
        <v>125.13699897749579</v>
      </c>
      <c r="F34" s="262">
        <v>119.3112122084768</v>
      </c>
      <c r="G34" s="262">
        <v>148.53503841589591</v>
      </c>
      <c r="H34" s="262">
        <v>103.3786981312425</v>
      </c>
      <c r="I34" s="262">
        <v>122.17490152112001</v>
      </c>
      <c r="J34" s="262">
        <v>129.0640996602547</v>
      </c>
      <c r="K34" s="262">
        <v>90.081053692971537</v>
      </c>
      <c r="L34" s="262">
        <v>124.4853664705618</v>
      </c>
      <c r="M34" s="262">
        <v>114.0594098389758</v>
      </c>
      <c r="N34" s="262">
        <v>122.43571101908231</v>
      </c>
      <c r="O34" s="262">
        <v>130.7985978118337</v>
      </c>
      <c r="P34" s="262">
        <v>131.35778018512801</v>
      </c>
      <c r="Q34" s="262">
        <v>137.6486993876776</v>
      </c>
      <c r="R34" s="262">
        <v>164.21848450948681</v>
      </c>
      <c r="S34" s="262">
        <v>176.04908521248541</v>
      </c>
      <c r="T34" s="262">
        <v>196.95521115653699</v>
      </c>
      <c r="U34" s="262">
        <v>152.38392999760461</v>
      </c>
      <c r="V34" s="262">
        <v>107.14613460753201</v>
      </c>
      <c r="W34" s="262">
        <v>112.8869797076956</v>
      </c>
      <c r="X34" s="262">
        <v>119.7651785191178</v>
      </c>
      <c r="Y34" s="262">
        <v>91.890414317281028</v>
      </c>
      <c r="DA34" s="72" t="s">
        <v>188</v>
      </c>
    </row>
    <row r="35" spans="1:105" ht="12" customHeight="1" x14ac:dyDescent="0.25">
      <c r="A35" s="57" t="s">
        <v>189</v>
      </c>
      <c r="B35" s="261">
        <f t="shared" ref="B35:Y35" si="0">B36+B40+B51</f>
        <v>266.82516694980762</v>
      </c>
      <c r="C35" s="261">
        <f t="shared" si="0"/>
        <v>305.63262115608671</v>
      </c>
      <c r="D35" s="261">
        <f t="shared" si="0"/>
        <v>287.61906103465338</v>
      </c>
      <c r="E35" s="261">
        <f t="shared" si="0"/>
        <v>287.04665095410746</v>
      </c>
      <c r="F35" s="261">
        <f t="shared" si="0"/>
        <v>316.24454107009473</v>
      </c>
      <c r="G35" s="261">
        <f t="shared" si="0"/>
        <v>293.14638280478033</v>
      </c>
      <c r="H35" s="261">
        <f t="shared" si="0"/>
        <v>194.6539547136307</v>
      </c>
      <c r="I35" s="261">
        <f t="shared" si="0"/>
        <v>209.11399353012217</v>
      </c>
      <c r="J35" s="261">
        <f t="shared" si="0"/>
        <v>202.97646562431186</v>
      </c>
      <c r="K35" s="261">
        <f t="shared" si="0"/>
        <v>148.50334164965352</v>
      </c>
      <c r="L35" s="261">
        <f t="shared" si="0"/>
        <v>216.87673498517006</v>
      </c>
      <c r="M35" s="261">
        <f t="shared" si="0"/>
        <v>182.64073958610464</v>
      </c>
      <c r="N35" s="261">
        <f t="shared" si="0"/>
        <v>177.33724001873099</v>
      </c>
      <c r="O35" s="261">
        <f t="shared" si="0"/>
        <v>132.41385120247463</v>
      </c>
      <c r="P35" s="261">
        <f t="shared" si="0"/>
        <v>128.86040684382232</v>
      </c>
      <c r="Q35" s="261">
        <f t="shared" si="0"/>
        <v>153.43916011272353</v>
      </c>
      <c r="R35" s="261">
        <f t="shared" si="0"/>
        <v>163.96289243791534</v>
      </c>
      <c r="S35" s="261">
        <f t="shared" si="0"/>
        <v>174.6639395521218</v>
      </c>
      <c r="T35" s="261">
        <f t="shared" si="0"/>
        <v>181.37941721479135</v>
      </c>
      <c r="U35" s="261">
        <f t="shared" si="0"/>
        <v>151.25184142340447</v>
      </c>
      <c r="V35" s="261">
        <f t="shared" si="0"/>
        <v>120.05936640155244</v>
      </c>
      <c r="W35" s="261">
        <f t="shared" si="0"/>
        <v>131.76548659415596</v>
      </c>
      <c r="X35" s="261">
        <f t="shared" si="0"/>
        <v>129.68829083330598</v>
      </c>
      <c r="Y35" s="261">
        <f t="shared" si="0"/>
        <v>115.53578787839098</v>
      </c>
      <c r="DA35" s="70"/>
    </row>
    <row r="36" spans="1:105" ht="12" customHeight="1" x14ac:dyDescent="0.25">
      <c r="A36" s="60" t="s">
        <v>190</v>
      </c>
      <c r="B36" s="262">
        <v>71.081726662383574</v>
      </c>
      <c r="C36" s="262">
        <v>94.736658774670715</v>
      </c>
      <c r="D36" s="262">
        <v>83.742828135922991</v>
      </c>
      <c r="E36" s="262">
        <v>86.140764863227645</v>
      </c>
      <c r="F36" s="262">
        <v>108.7625089784098</v>
      </c>
      <c r="G36" s="262">
        <v>77.982552919486068</v>
      </c>
      <c r="H36" s="262">
        <v>38.52095236601432</v>
      </c>
      <c r="I36" s="262">
        <v>44.395516088530847</v>
      </c>
      <c r="J36" s="262">
        <v>41.538751955730511</v>
      </c>
      <c r="K36" s="262">
        <v>23.378694632016369</v>
      </c>
      <c r="L36" s="262">
        <v>21.068491705945849</v>
      </c>
      <c r="M36" s="262">
        <v>33.965534278738318</v>
      </c>
      <c r="N36" s="262">
        <v>31.19387191842749</v>
      </c>
      <c r="O36" s="262">
        <v>32.279918917520263</v>
      </c>
      <c r="P36" s="262">
        <v>28.893361764713919</v>
      </c>
      <c r="Q36" s="262">
        <v>44.513961667453692</v>
      </c>
      <c r="R36" s="262">
        <v>39.836293486915601</v>
      </c>
      <c r="S36" s="262">
        <v>41.771343637465087</v>
      </c>
      <c r="T36" s="262">
        <v>38.537536246209037</v>
      </c>
      <c r="U36" s="262">
        <v>36.281049028594481</v>
      </c>
      <c r="V36" s="262">
        <v>34.986059430450993</v>
      </c>
      <c r="W36" s="262">
        <v>38.923288866276273</v>
      </c>
      <c r="X36" s="262">
        <v>35.340712469871228</v>
      </c>
      <c r="Y36" s="262">
        <v>38.227039847589772</v>
      </c>
      <c r="DA36" s="72" t="s">
        <v>191</v>
      </c>
    </row>
    <row r="37" spans="1:105" ht="12" customHeight="1" x14ac:dyDescent="0.25">
      <c r="A37" s="59" t="s">
        <v>31</v>
      </c>
      <c r="B37" s="230">
        <v>5.760851817081071</v>
      </c>
      <c r="C37" s="230">
        <v>5.4834022515964342</v>
      </c>
      <c r="D37" s="230">
        <v>5.4841477957186919</v>
      </c>
      <c r="E37" s="230">
        <v>4.9926951044261516</v>
      </c>
      <c r="F37" s="230">
        <v>5.1456564995650087</v>
      </c>
      <c r="G37" s="230">
        <v>5.0312144434160366</v>
      </c>
      <c r="H37" s="230">
        <v>3.686411687819354</v>
      </c>
      <c r="I37" s="230">
        <v>4.0962047650290261</v>
      </c>
      <c r="J37" s="230">
        <v>3.9323815629266998</v>
      </c>
      <c r="K37" s="230">
        <v>3.57571378761034</v>
      </c>
      <c r="L37" s="230">
        <v>3.8841568741536441</v>
      </c>
      <c r="M37" s="230">
        <v>3.6667050732036262</v>
      </c>
      <c r="N37" s="230">
        <v>3.6987826828599699</v>
      </c>
      <c r="O37" s="230">
        <v>2.872259427728189</v>
      </c>
      <c r="P37" s="230">
        <v>1.9645123073483199</v>
      </c>
      <c r="Q37" s="230">
        <v>1.8218910834904021</v>
      </c>
      <c r="R37" s="230">
        <v>2.1887826765352441</v>
      </c>
      <c r="S37" s="230">
        <v>1.755255810400042</v>
      </c>
      <c r="T37" s="230">
        <v>1.6380324953287151</v>
      </c>
      <c r="U37" s="230">
        <v>1.671208855559339</v>
      </c>
      <c r="V37" s="230">
        <v>1.40603515680557</v>
      </c>
      <c r="W37" s="230">
        <v>0.96254960989368898</v>
      </c>
      <c r="X37" s="230">
        <v>0.96927791743786129</v>
      </c>
      <c r="Y37" s="230">
        <v>1.5584021002950399</v>
      </c>
      <c r="DA37" s="71" t="s">
        <v>192</v>
      </c>
    </row>
    <row r="38" spans="1:105" ht="12" customHeight="1" x14ac:dyDescent="0.25">
      <c r="A38" s="59" t="s">
        <v>159</v>
      </c>
      <c r="B38" s="230">
        <v>8.9312743311303784</v>
      </c>
      <c r="C38" s="230">
        <v>9.0509097054741048</v>
      </c>
      <c r="D38" s="230">
        <v>8.9281228016292946</v>
      </c>
      <c r="E38" s="230">
        <v>9.2637374087479127</v>
      </c>
      <c r="F38" s="230">
        <v>10.58945396237324</v>
      </c>
      <c r="G38" s="230">
        <v>10.61972533308121</v>
      </c>
      <c r="H38" s="230">
        <v>4.631496224487079</v>
      </c>
      <c r="I38" s="230">
        <v>5.2493124302797636</v>
      </c>
      <c r="J38" s="230">
        <v>5.0820373013798728</v>
      </c>
      <c r="K38" s="230">
        <v>4.9006431337731593</v>
      </c>
      <c r="L38" s="230">
        <v>5.7088887905066654</v>
      </c>
      <c r="M38" s="230">
        <v>4.9752286033789517</v>
      </c>
      <c r="N38" s="230">
        <v>4.2690367893282932</v>
      </c>
      <c r="O38" s="230">
        <v>3.5446771535635628</v>
      </c>
      <c r="P38" s="230">
        <v>2.1402867645328412</v>
      </c>
      <c r="Q38" s="230">
        <v>2.7995308062498898</v>
      </c>
      <c r="R38" s="230">
        <v>2.2525454429183021</v>
      </c>
      <c r="S38" s="230">
        <v>2.391020865873847</v>
      </c>
      <c r="T38" s="230">
        <v>2.8401495334622409</v>
      </c>
      <c r="U38" s="230">
        <v>2.2769583085925489</v>
      </c>
      <c r="V38" s="230">
        <v>1.9740005077882461</v>
      </c>
      <c r="W38" s="230">
        <v>2.213939489259479</v>
      </c>
      <c r="X38" s="230">
        <v>1.3768545843335001</v>
      </c>
      <c r="Y38" s="230">
        <v>1.2987404821108079</v>
      </c>
      <c r="DA38" s="71" t="s">
        <v>193</v>
      </c>
    </row>
    <row r="39" spans="1:105" ht="12" customHeight="1" x14ac:dyDescent="0.25">
      <c r="A39" s="59" t="s">
        <v>35</v>
      </c>
      <c r="B39" s="230">
        <v>56.389600514172123</v>
      </c>
      <c r="C39" s="230">
        <v>80.202346817600173</v>
      </c>
      <c r="D39" s="230">
        <v>69.330557538575007</v>
      </c>
      <c r="E39" s="230">
        <v>71.884332350053583</v>
      </c>
      <c r="F39" s="230">
        <v>93.02739851647155</v>
      </c>
      <c r="G39" s="230">
        <v>62.331613142988829</v>
      </c>
      <c r="H39" s="230">
        <v>30.203044453707889</v>
      </c>
      <c r="I39" s="230">
        <v>35.049998893222067</v>
      </c>
      <c r="J39" s="230">
        <v>32.524333091423941</v>
      </c>
      <c r="K39" s="230">
        <v>14.902337710632869</v>
      </c>
      <c r="L39" s="230">
        <v>11.47544604128554</v>
      </c>
      <c r="M39" s="230">
        <v>25.323600602155739</v>
      </c>
      <c r="N39" s="230">
        <v>23.22605244623923</v>
      </c>
      <c r="O39" s="230">
        <v>25.862982336228509</v>
      </c>
      <c r="P39" s="230">
        <v>24.788562692832759</v>
      </c>
      <c r="Q39" s="230">
        <v>39.892539777713402</v>
      </c>
      <c r="R39" s="230">
        <v>35.394965367462063</v>
      </c>
      <c r="S39" s="230">
        <v>37.625066961191209</v>
      </c>
      <c r="T39" s="230">
        <v>34.05935421741809</v>
      </c>
      <c r="U39" s="230">
        <v>32.332881864442591</v>
      </c>
      <c r="V39" s="230">
        <v>31.60602376585717</v>
      </c>
      <c r="W39" s="230">
        <v>35.746799767123107</v>
      </c>
      <c r="X39" s="230">
        <v>32.994579968099863</v>
      </c>
      <c r="Y39" s="230">
        <v>35.369897265183923</v>
      </c>
      <c r="DA39" s="71" t="s">
        <v>194</v>
      </c>
    </row>
    <row r="40" spans="1:105" ht="12" customHeight="1" x14ac:dyDescent="0.25">
      <c r="A40" s="60" t="s">
        <v>195</v>
      </c>
      <c r="B40" s="262">
        <v>134.44647407704801</v>
      </c>
      <c r="C40" s="262">
        <v>148.68761246328731</v>
      </c>
      <c r="D40" s="262">
        <v>137.13592271653309</v>
      </c>
      <c r="E40" s="262">
        <v>137.35895392481919</v>
      </c>
      <c r="F40" s="262">
        <v>147.9014305813152</v>
      </c>
      <c r="G40" s="262">
        <v>141.49638378230421</v>
      </c>
      <c r="H40" s="262">
        <v>102.9348859378081</v>
      </c>
      <c r="I40" s="262">
        <v>102.4069783731431</v>
      </c>
      <c r="J40" s="262">
        <v>96.042421538312439</v>
      </c>
      <c r="K40" s="262">
        <v>79.142837230226831</v>
      </c>
      <c r="L40" s="262">
        <v>132.83885522654401</v>
      </c>
      <c r="M40" s="262">
        <v>91.495195714385972</v>
      </c>
      <c r="N40" s="262">
        <v>85.569523540606994</v>
      </c>
      <c r="O40" s="262">
        <v>35.454060901127598</v>
      </c>
      <c r="P40" s="262">
        <v>33.746895516054927</v>
      </c>
      <c r="Q40" s="262">
        <v>40.627615207237461</v>
      </c>
      <c r="R40" s="262">
        <v>42.519077710922737</v>
      </c>
      <c r="S40" s="262">
        <v>45.297060748581117</v>
      </c>
      <c r="T40" s="262">
        <v>44.972238058054437</v>
      </c>
      <c r="U40" s="262">
        <v>38.869371660660853</v>
      </c>
      <c r="V40" s="262">
        <v>31.928433410872351</v>
      </c>
      <c r="W40" s="262">
        <v>36.807702284352089</v>
      </c>
      <c r="X40" s="262">
        <v>35.582277407882358</v>
      </c>
      <c r="Y40" s="262">
        <v>32.300688581882042</v>
      </c>
      <c r="DA40" s="72" t="s">
        <v>196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0.7931650478458343</v>
      </c>
      <c r="J41" s="229">
        <v>0.70985752623418419</v>
      </c>
      <c r="K41" s="229">
        <v>0.12152317054247271</v>
      </c>
      <c r="L41" s="229">
        <v>0.18046738908835461</v>
      </c>
      <c r="M41" s="229">
        <v>2.5416325695657438</v>
      </c>
      <c r="N41" s="229">
        <v>1.746188276514768</v>
      </c>
      <c r="O41" s="229">
        <v>4.3057004989276288</v>
      </c>
      <c r="P41" s="229">
        <v>4.4770177483125959</v>
      </c>
      <c r="Q41" s="229">
        <v>3.72998492713702</v>
      </c>
      <c r="R41" s="229">
        <v>3.4684326359730639</v>
      </c>
      <c r="S41" s="229">
        <v>4.7717092875994176</v>
      </c>
      <c r="T41" s="229">
        <v>4.0151313194339417</v>
      </c>
      <c r="U41" s="229">
        <v>3.6468888978991201</v>
      </c>
      <c r="V41" s="229">
        <v>3.0566382330274231</v>
      </c>
      <c r="W41" s="229">
        <v>5.5518651453552437</v>
      </c>
      <c r="X41" s="229">
        <v>6.0428376806804227</v>
      </c>
      <c r="Y41" s="229">
        <v>3.9455257968343451</v>
      </c>
      <c r="DA41" s="73" t="s">
        <v>197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198</v>
      </c>
    </row>
    <row r="43" spans="1:105" ht="12" customHeight="1" x14ac:dyDescent="0.25">
      <c r="A43" s="64" t="s">
        <v>31</v>
      </c>
      <c r="B43" s="229">
        <v>0.97546348445723008</v>
      </c>
      <c r="C43" s="229">
        <v>0.91671148935221736</v>
      </c>
      <c r="D43" s="229">
        <v>0.99562530485056844</v>
      </c>
      <c r="E43" s="229">
        <v>0.98276161508500037</v>
      </c>
      <c r="F43" s="229">
        <v>1.0151468348036019</v>
      </c>
      <c r="G43" s="229">
        <v>1.0885284145551779</v>
      </c>
      <c r="H43" s="229">
        <v>0.69729689070848799</v>
      </c>
      <c r="I43" s="229">
        <v>0.89986471592114525</v>
      </c>
      <c r="J43" s="229">
        <v>0.98357488465619558</v>
      </c>
      <c r="K43" s="229">
        <v>0.72000082710969937</v>
      </c>
      <c r="L43" s="229">
        <v>0.55852651150942734</v>
      </c>
      <c r="M43" s="229">
        <v>0.73834774133464931</v>
      </c>
      <c r="N43" s="229">
        <v>0.88313790245289536</v>
      </c>
      <c r="O43" s="229">
        <v>2.0163418882793902</v>
      </c>
      <c r="P43" s="229">
        <v>1.477643400014423</v>
      </c>
      <c r="Q43" s="229">
        <v>1.2298920972481859</v>
      </c>
      <c r="R43" s="229">
        <v>1.6535387064447551</v>
      </c>
      <c r="S43" s="229">
        <v>1.3204253034559399</v>
      </c>
      <c r="T43" s="229">
        <v>1.393556482241922</v>
      </c>
      <c r="U43" s="229">
        <v>1.289168817500584</v>
      </c>
      <c r="V43" s="229">
        <v>0.97638621822722982</v>
      </c>
      <c r="W43" s="229">
        <v>0.59243510803876098</v>
      </c>
      <c r="X43" s="229">
        <v>0.62042762234329096</v>
      </c>
      <c r="Y43" s="229">
        <v>0.92924130304571706</v>
      </c>
      <c r="DA43" s="73" t="s">
        <v>199</v>
      </c>
    </row>
    <row r="44" spans="1:105" ht="12" customHeight="1" x14ac:dyDescent="0.25">
      <c r="A44" s="64" t="s">
        <v>159</v>
      </c>
      <c r="B44" s="229">
        <v>1.5122992668994131</v>
      </c>
      <c r="C44" s="229">
        <v>1.513124978872743</v>
      </c>
      <c r="D44" s="229">
        <v>1.6208653226039791</v>
      </c>
      <c r="E44" s="229">
        <v>1.82347316371742</v>
      </c>
      <c r="F44" s="229">
        <v>2.089111597929322</v>
      </c>
      <c r="G44" s="229">
        <v>2.2976307032505572</v>
      </c>
      <c r="H44" s="229">
        <v>0.87606273800996004</v>
      </c>
      <c r="I44" s="229">
        <v>1.153182350448626</v>
      </c>
      <c r="J44" s="229">
        <v>1.2711290022433579</v>
      </c>
      <c r="K44" s="229">
        <v>0.98678678419735311</v>
      </c>
      <c r="L44" s="229">
        <v>0.82091579821985095</v>
      </c>
      <c r="M44" s="229">
        <v>1.001839179478613</v>
      </c>
      <c r="N44" s="229">
        <v>1.0192943243441599</v>
      </c>
      <c r="O44" s="229">
        <v>2.4883828236958041</v>
      </c>
      <c r="P44" s="229">
        <v>1.6098553314837709</v>
      </c>
      <c r="Q44" s="229">
        <v>1.8898609504214749</v>
      </c>
      <c r="R44" s="229">
        <v>1.7017089534842089</v>
      </c>
      <c r="S44" s="229">
        <v>1.7986919249516149</v>
      </c>
      <c r="T44" s="229">
        <v>2.4162577996344439</v>
      </c>
      <c r="U44" s="229">
        <v>1.7564433316767809</v>
      </c>
      <c r="V44" s="229">
        <v>1.3707956598730471</v>
      </c>
      <c r="W44" s="229">
        <v>1.362647147772033</v>
      </c>
      <c r="X44" s="229">
        <v>0.88131443077599803</v>
      </c>
      <c r="Y44" s="229">
        <v>0.77441072344960771</v>
      </c>
      <c r="DA44" s="73" t="s">
        <v>200</v>
      </c>
    </row>
    <row r="45" spans="1:105" ht="12" customHeight="1" x14ac:dyDescent="0.25">
      <c r="A45" s="64" t="s">
        <v>32</v>
      </c>
      <c r="B45" s="229">
        <v>1.7131001140217439</v>
      </c>
      <c r="C45" s="229">
        <v>1.5106921850938919</v>
      </c>
      <c r="D45" s="229">
        <v>1.6686355546969009</v>
      </c>
      <c r="E45" s="229">
        <v>1.429717436231235</v>
      </c>
      <c r="F45" s="229">
        <v>0.98381227498124746</v>
      </c>
      <c r="G45" s="229">
        <v>0.68254409619850565</v>
      </c>
      <c r="H45" s="229">
        <v>1.104284106175961</v>
      </c>
      <c r="I45" s="229">
        <v>1.230138000671138</v>
      </c>
      <c r="J45" s="229">
        <v>1.1871310771717261</v>
      </c>
      <c r="K45" s="229">
        <v>0.71684366322863058</v>
      </c>
      <c r="L45" s="229">
        <v>0.44987886916273928</v>
      </c>
      <c r="M45" s="229">
        <v>0.60485505948394958</v>
      </c>
      <c r="N45" s="229">
        <v>0.37620734029012359</v>
      </c>
      <c r="O45" s="229">
        <v>1.099207737172671</v>
      </c>
      <c r="P45" s="229">
        <v>2.5382762860086059</v>
      </c>
      <c r="Q45" s="229">
        <v>1.530466329536994</v>
      </c>
      <c r="R45" s="229">
        <v>1.9251110847551101</v>
      </c>
      <c r="S45" s="229">
        <v>2.1652343821787721</v>
      </c>
      <c r="T45" s="229">
        <v>2.2851763786247279</v>
      </c>
      <c r="U45" s="229">
        <v>2.232600438527963</v>
      </c>
      <c r="V45" s="229">
        <v>1.221585773694279</v>
      </c>
      <c r="W45" s="229">
        <v>1.265032827270252</v>
      </c>
      <c r="X45" s="229">
        <v>0.52955489946682677</v>
      </c>
      <c r="Y45" s="229">
        <v>0.35590731043644508</v>
      </c>
      <c r="DA45" s="73" t="s">
        <v>201</v>
      </c>
    </row>
    <row r="46" spans="1:105" ht="12" customHeight="1" x14ac:dyDescent="0.25">
      <c r="A46" s="64" t="s">
        <v>33</v>
      </c>
      <c r="B46" s="229">
        <v>114.5284987921314</v>
      </c>
      <c r="C46" s="229">
        <v>122.2636754442336</v>
      </c>
      <c r="D46" s="229">
        <v>111.1630415537258</v>
      </c>
      <c r="E46" s="229">
        <v>114.63231681179489</v>
      </c>
      <c r="F46" s="229">
        <v>120.45496723540469</v>
      </c>
      <c r="G46" s="229">
        <v>120.4386504761585</v>
      </c>
      <c r="H46" s="229">
        <v>91.933562978849167</v>
      </c>
      <c r="I46" s="229">
        <v>87.057008386372473</v>
      </c>
      <c r="J46" s="229">
        <v>80.020662099048806</v>
      </c>
      <c r="K46" s="229">
        <v>71.668651000707797</v>
      </c>
      <c r="L46" s="229">
        <v>127.9677997457929</v>
      </c>
      <c r="M46" s="229">
        <v>77.984409335101788</v>
      </c>
      <c r="N46" s="229">
        <v>73.251499584263755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202</v>
      </c>
    </row>
    <row r="47" spans="1:105" ht="12" customHeight="1" x14ac:dyDescent="0.25">
      <c r="A47" s="64" t="s">
        <v>35</v>
      </c>
      <c r="B47" s="229">
        <v>9.5482400782487371</v>
      </c>
      <c r="C47" s="229">
        <v>13.408174236952989</v>
      </c>
      <c r="D47" s="229">
        <v>12.586688042705759</v>
      </c>
      <c r="E47" s="229">
        <v>14.14970493531977</v>
      </c>
      <c r="F47" s="229">
        <v>18.352657073396301</v>
      </c>
      <c r="G47" s="229">
        <v>13.48575633065969</v>
      </c>
      <c r="H47" s="229">
        <v>5.7130051581294738</v>
      </c>
      <c r="I47" s="229">
        <v>7.6998732012515063</v>
      </c>
      <c r="J47" s="229">
        <v>8.135049118963968</v>
      </c>
      <c r="K47" s="229">
        <v>3.0007142950595078</v>
      </c>
      <c r="L47" s="229">
        <v>1.650124094653225</v>
      </c>
      <c r="M47" s="229">
        <v>5.0992983983645601</v>
      </c>
      <c r="N47" s="229">
        <v>5.5455562000664864</v>
      </c>
      <c r="O47" s="229">
        <v>18.155955599600691</v>
      </c>
      <c r="P47" s="229">
        <v>18.645164971426979</v>
      </c>
      <c r="Q47" s="229">
        <v>26.929995901715529</v>
      </c>
      <c r="R47" s="229">
        <v>26.73949582834598</v>
      </c>
      <c r="S47" s="229">
        <v>28.30418800804771</v>
      </c>
      <c r="T47" s="229">
        <v>28.976002604351191</v>
      </c>
      <c r="U47" s="229">
        <v>24.941552302640691</v>
      </c>
      <c r="V47" s="229">
        <v>21.948018773624849</v>
      </c>
      <c r="W47" s="229">
        <v>22.001628762193931</v>
      </c>
      <c r="X47" s="229">
        <v>21.119586479319651</v>
      </c>
      <c r="Y47" s="229">
        <v>21.09030103146689</v>
      </c>
      <c r="DA47" s="73" t="s">
        <v>203</v>
      </c>
    </row>
    <row r="48" spans="1:105" ht="12" customHeight="1" x14ac:dyDescent="0.25">
      <c r="A48" s="64" t="s">
        <v>36</v>
      </c>
      <c r="B48" s="229">
        <v>5.7664685539680418</v>
      </c>
      <c r="C48" s="229">
        <v>8.6695178888552107</v>
      </c>
      <c r="D48" s="229">
        <v>8.6950332808665607</v>
      </c>
      <c r="E48" s="229">
        <v>3.9529795032688408</v>
      </c>
      <c r="F48" s="229">
        <v>4.6124475798963189</v>
      </c>
      <c r="G48" s="229">
        <v>3.106208890673571</v>
      </c>
      <c r="H48" s="229">
        <v>2.2898791112925769</v>
      </c>
      <c r="I48" s="229">
        <v>3.220148355442531</v>
      </c>
      <c r="J48" s="229">
        <v>3.3817365279539842</v>
      </c>
      <c r="K48" s="229">
        <v>1.9283174893813679</v>
      </c>
      <c r="L48" s="229">
        <v>1.2111428181175461</v>
      </c>
      <c r="M48" s="229">
        <v>3.5248134310566588</v>
      </c>
      <c r="N48" s="229">
        <v>2.7356415312701401</v>
      </c>
      <c r="O48" s="229">
        <v>7.3752449645825751</v>
      </c>
      <c r="P48" s="229">
        <v>4.9856967059163777</v>
      </c>
      <c r="Q48" s="229">
        <v>5.303522782549094</v>
      </c>
      <c r="R48" s="229">
        <v>7.0307905019196202</v>
      </c>
      <c r="S48" s="229">
        <v>6.936811842347657</v>
      </c>
      <c r="T48" s="229">
        <v>5.886113473768221</v>
      </c>
      <c r="U48" s="229">
        <v>5.002717872415718</v>
      </c>
      <c r="V48" s="229">
        <v>3.3550087524255252</v>
      </c>
      <c r="W48" s="229">
        <v>6.0340932937218632</v>
      </c>
      <c r="X48" s="229">
        <v>6.3885562952961719</v>
      </c>
      <c r="Y48" s="229">
        <v>5.205302416649026</v>
      </c>
      <c r="DA48" s="73" t="s">
        <v>204</v>
      </c>
    </row>
    <row r="49" spans="1:105" ht="12" customHeight="1" x14ac:dyDescent="0.25">
      <c r="A49" s="64" t="s">
        <v>38</v>
      </c>
      <c r="B49" s="229">
        <v>0.40240378732135851</v>
      </c>
      <c r="C49" s="229">
        <v>0.40571623992662059</v>
      </c>
      <c r="D49" s="229">
        <v>0.40603365708353562</v>
      </c>
      <c r="E49" s="229">
        <v>0.38800045940204669</v>
      </c>
      <c r="F49" s="229">
        <v>0.39328798490366979</v>
      </c>
      <c r="G49" s="229">
        <v>0.3970648708081928</v>
      </c>
      <c r="H49" s="229">
        <v>0.32079495464251029</v>
      </c>
      <c r="I49" s="229">
        <v>0.35359831518986579</v>
      </c>
      <c r="J49" s="229">
        <v>0.35328130204021507</v>
      </c>
      <c r="K49" s="229">
        <v>0</v>
      </c>
      <c r="L49" s="229">
        <v>0</v>
      </c>
      <c r="M49" s="229">
        <v>0</v>
      </c>
      <c r="N49" s="229">
        <v>1.199838140468679E-2</v>
      </c>
      <c r="O49" s="229">
        <v>1.322738886885675E-2</v>
      </c>
      <c r="P49" s="229">
        <v>1.324107289217575E-2</v>
      </c>
      <c r="Q49" s="229">
        <v>1.389221862916408E-2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205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</v>
      </c>
    </row>
    <row r="51" spans="1:105" ht="12" customHeight="1" x14ac:dyDescent="0.25">
      <c r="A51" s="61" t="s">
        <v>207</v>
      </c>
      <c r="B51" s="263">
        <v>61.296966210376063</v>
      </c>
      <c r="C51" s="263">
        <v>62.20834991812869</v>
      </c>
      <c r="D51" s="263">
        <v>66.740310182197305</v>
      </c>
      <c r="E51" s="263">
        <v>63.546932166060643</v>
      </c>
      <c r="F51" s="263">
        <v>59.580601510369732</v>
      </c>
      <c r="G51" s="263">
        <v>73.66744610299007</v>
      </c>
      <c r="H51" s="263">
        <v>53.198116409808293</v>
      </c>
      <c r="I51" s="263">
        <v>62.311499068448228</v>
      </c>
      <c r="J51" s="263">
        <v>65.395292130268913</v>
      </c>
      <c r="K51" s="263">
        <v>45.98180978741032</v>
      </c>
      <c r="L51" s="263">
        <v>62.969388052680173</v>
      </c>
      <c r="M51" s="263">
        <v>57.18000959298034</v>
      </c>
      <c r="N51" s="263">
        <v>60.573844559696497</v>
      </c>
      <c r="O51" s="263">
        <v>64.679871383826764</v>
      </c>
      <c r="P51" s="263">
        <v>66.220149563053454</v>
      </c>
      <c r="Q51" s="263">
        <v>68.297583238032374</v>
      </c>
      <c r="R51" s="263">
        <v>81.60752124007702</v>
      </c>
      <c r="S51" s="263">
        <v>87.595535166075607</v>
      </c>
      <c r="T51" s="263">
        <v>97.869642910527872</v>
      </c>
      <c r="U51" s="263">
        <v>76.10142073414913</v>
      </c>
      <c r="V51" s="263">
        <v>53.14487356022908</v>
      </c>
      <c r="W51" s="263">
        <v>56.034495443527597</v>
      </c>
      <c r="X51" s="263">
        <v>58.765300955552377</v>
      </c>
      <c r="Y51" s="263">
        <v>45.008059448919177</v>
      </c>
      <c r="DA51" s="74" t="s">
        <v>208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1654.7104233887439</v>
      </c>
      <c r="C54" s="223">
        <v>1904.008546706388</v>
      </c>
      <c r="D54" s="223">
        <v>1832.636841176849</v>
      </c>
      <c r="E54" s="223">
        <v>1982.468171513686</v>
      </c>
      <c r="F54" s="223">
        <v>2133.004141676744</v>
      </c>
      <c r="G54" s="223">
        <v>1935.083477872882</v>
      </c>
      <c r="H54" s="223">
        <v>1774.112732901739</v>
      </c>
      <c r="I54" s="223">
        <v>1724.5638803959041</v>
      </c>
      <c r="J54" s="223">
        <v>1726.2335896730431</v>
      </c>
      <c r="K54" s="223">
        <v>1228.8921224746491</v>
      </c>
      <c r="L54" s="223">
        <v>1311.984558519466</v>
      </c>
      <c r="M54" s="223">
        <v>1322.4044953621501</v>
      </c>
      <c r="N54" s="223">
        <v>1203.128310716904</v>
      </c>
      <c r="O54" s="223">
        <v>993.83660838746368</v>
      </c>
      <c r="P54" s="223">
        <v>978.13752044314094</v>
      </c>
      <c r="Q54" s="223">
        <v>1037.528617504471</v>
      </c>
      <c r="R54" s="223">
        <v>1006.394108373029</v>
      </c>
      <c r="S54" s="223">
        <v>1071.609150362232</v>
      </c>
      <c r="T54" s="223">
        <v>1044.5279110496699</v>
      </c>
      <c r="U54" s="223">
        <v>1019.394334270253</v>
      </c>
      <c r="V54" s="223">
        <v>950.27520603021583</v>
      </c>
      <c r="W54" s="223">
        <v>1115.244271352808</v>
      </c>
      <c r="X54" s="223">
        <v>877.4729113408107</v>
      </c>
      <c r="Y54" s="223">
        <v>936.39829707259867</v>
      </c>
      <c r="DA54" s="89" t="s">
        <v>209</v>
      </c>
    </row>
    <row r="55" spans="1:105" ht="12" customHeight="1" x14ac:dyDescent="0.25">
      <c r="A55" s="55" t="s">
        <v>91</v>
      </c>
      <c r="B55" s="259">
        <v>4.0170791719049834</v>
      </c>
      <c r="C55" s="259">
        <v>4.5761015309905062</v>
      </c>
      <c r="D55" s="259">
        <v>4.4899289347389368</v>
      </c>
      <c r="E55" s="259">
        <v>4.8958099919073623</v>
      </c>
      <c r="F55" s="259">
        <v>5.1543477883066711</v>
      </c>
      <c r="G55" s="259">
        <v>4.8931435246738504</v>
      </c>
      <c r="H55" s="259">
        <v>4.4133535361110017</v>
      </c>
      <c r="I55" s="259">
        <v>4.3703817511771641</v>
      </c>
      <c r="J55" s="259">
        <v>4.4326404511018431</v>
      </c>
      <c r="K55" s="259">
        <v>3.1026149874688862</v>
      </c>
      <c r="L55" s="259">
        <v>3.2920074152376939</v>
      </c>
      <c r="M55" s="259">
        <v>3.3296486797652052</v>
      </c>
      <c r="N55" s="259">
        <v>3.128129044679993</v>
      </c>
      <c r="O55" s="259">
        <v>2.749362957961194</v>
      </c>
      <c r="P55" s="259">
        <v>2.7190562148299451</v>
      </c>
      <c r="Q55" s="259">
        <v>2.8604335875315372</v>
      </c>
      <c r="R55" s="259">
        <v>2.807721864879432</v>
      </c>
      <c r="S55" s="259">
        <v>2.9890594457720661</v>
      </c>
      <c r="T55" s="259">
        <v>2.9653928754737988</v>
      </c>
      <c r="U55" s="259">
        <v>2.8471855035444631</v>
      </c>
      <c r="V55" s="259">
        <v>2.5972731441763628</v>
      </c>
      <c r="W55" s="259">
        <v>2.9794425883384008</v>
      </c>
      <c r="X55" s="259">
        <v>2.3733306651897359</v>
      </c>
      <c r="Y55" s="259">
        <v>2.4753239975909329</v>
      </c>
      <c r="DA55" s="67" t="s">
        <v>210</v>
      </c>
    </row>
    <row r="56" spans="1:105" ht="12" customHeight="1" x14ac:dyDescent="0.25">
      <c r="A56" s="173" t="s">
        <v>92</v>
      </c>
      <c r="B56" s="224">
        <v>2.9681958458220299</v>
      </c>
      <c r="C56" s="224">
        <v>3.381254133436614</v>
      </c>
      <c r="D56" s="224">
        <v>3.3175817159232932</v>
      </c>
      <c r="E56" s="224">
        <v>3.6174848087502798</v>
      </c>
      <c r="F56" s="224">
        <v>3.8085168448195348</v>
      </c>
      <c r="G56" s="224">
        <v>3.6155145720118842</v>
      </c>
      <c r="H56" s="224">
        <v>3.2610006105048952</v>
      </c>
      <c r="I56" s="224">
        <v>3.2292490148629081</v>
      </c>
      <c r="J56" s="224">
        <v>3.2752515969815672</v>
      </c>
      <c r="K56" s="224">
        <v>2.2925037129958139</v>
      </c>
      <c r="L56" s="224">
        <v>2.4324446485056659</v>
      </c>
      <c r="M56" s="224">
        <v>2.4602575544059149</v>
      </c>
      <c r="N56" s="224">
        <v>2.311355897725885</v>
      </c>
      <c r="O56" s="224">
        <v>2.0314878948744841</v>
      </c>
      <c r="P56" s="224">
        <v>2.0090944230973489</v>
      </c>
      <c r="Q56" s="224">
        <v>2.113557320737252</v>
      </c>
      <c r="R56" s="224">
        <v>2.074608943195591</v>
      </c>
      <c r="S56" s="224">
        <v>2.2085982003806031</v>
      </c>
      <c r="T56" s="224">
        <v>2.191111112713656</v>
      </c>
      <c r="U56" s="224">
        <v>2.103768390479031</v>
      </c>
      <c r="V56" s="224">
        <v>1.919109638397676</v>
      </c>
      <c r="W56" s="224">
        <v>2.201492361769279</v>
      </c>
      <c r="X56" s="224">
        <v>1.753639876068851</v>
      </c>
      <c r="Y56" s="224">
        <v>1.829002141182289</v>
      </c>
      <c r="DA56" s="177" t="s">
        <v>211</v>
      </c>
    </row>
    <row r="57" spans="1:105" ht="12" customHeight="1" x14ac:dyDescent="0.25">
      <c r="A57" s="173" t="s">
        <v>93</v>
      </c>
      <c r="B57" s="224">
        <v>74.204896145550748</v>
      </c>
      <c r="C57" s="224">
        <v>84.531353335915384</v>
      </c>
      <c r="D57" s="224">
        <v>82.939542898082351</v>
      </c>
      <c r="E57" s="224">
        <v>90.437120218756988</v>
      </c>
      <c r="F57" s="224">
        <v>95.212921120488403</v>
      </c>
      <c r="G57" s="224">
        <v>90.387864300297096</v>
      </c>
      <c r="H57" s="224">
        <v>81.525015262622418</v>
      </c>
      <c r="I57" s="224">
        <v>80.731225371572705</v>
      </c>
      <c r="J57" s="224">
        <v>81.881289924539189</v>
      </c>
      <c r="K57" s="224">
        <v>57.312592824895347</v>
      </c>
      <c r="L57" s="224">
        <v>60.811116212641657</v>
      </c>
      <c r="M57" s="224">
        <v>61.506438860147867</v>
      </c>
      <c r="N57" s="224">
        <v>57.783897443147112</v>
      </c>
      <c r="O57" s="224">
        <v>50.787197371862092</v>
      </c>
      <c r="P57" s="224">
        <v>50.227360577433721</v>
      </c>
      <c r="Q57" s="224">
        <v>52.838933018431298</v>
      </c>
      <c r="R57" s="224">
        <v>51.865223579889772</v>
      </c>
      <c r="S57" s="224">
        <v>55.21495500951508</v>
      </c>
      <c r="T57" s="224">
        <v>54.77777781784139</v>
      </c>
      <c r="U57" s="224">
        <v>52.594209761975783</v>
      </c>
      <c r="V57" s="224">
        <v>47.977740959941897</v>
      </c>
      <c r="W57" s="224">
        <v>55.037309044232003</v>
      </c>
      <c r="X57" s="224">
        <v>43.840996901721269</v>
      </c>
      <c r="Y57" s="224">
        <v>45.725053529557243</v>
      </c>
      <c r="DA57" s="177" t="s">
        <v>212</v>
      </c>
    </row>
    <row r="58" spans="1:105" ht="12" customHeight="1" x14ac:dyDescent="0.25">
      <c r="A58" s="173" t="s">
        <v>94</v>
      </c>
      <c r="B58" s="224">
        <v>1.855122403638769</v>
      </c>
      <c r="C58" s="224">
        <v>2.1132838333978849</v>
      </c>
      <c r="D58" s="224">
        <v>2.0734885724520589</v>
      </c>
      <c r="E58" s="224">
        <v>2.2609280054689251</v>
      </c>
      <c r="F58" s="224">
        <v>2.3803230280122101</v>
      </c>
      <c r="G58" s="224">
        <v>2.2596966075074278</v>
      </c>
      <c r="H58" s="224">
        <v>2.03812538156556</v>
      </c>
      <c r="I58" s="224">
        <v>2.0182806342893178</v>
      </c>
      <c r="J58" s="224">
        <v>2.0470322481134802</v>
      </c>
      <c r="K58" s="224">
        <v>1.4328148206223841</v>
      </c>
      <c r="L58" s="224">
        <v>1.520277905316042</v>
      </c>
      <c r="M58" s="224">
        <v>1.537660971503698</v>
      </c>
      <c r="N58" s="224">
        <v>1.444597436078678</v>
      </c>
      <c r="O58" s="224">
        <v>1.269679934296553</v>
      </c>
      <c r="P58" s="224">
        <v>1.255684014435843</v>
      </c>
      <c r="Q58" s="224">
        <v>1.3209733254607829</v>
      </c>
      <c r="R58" s="224">
        <v>1.296630589497245</v>
      </c>
      <c r="S58" s="224">
        <v>1.3803738752378769</v>
      </c>
      <c r="T58" s="224">
        <v>1.3694444454460351</v>
      </c>
      <c r="U58" s="224">
        <v>1.314855244049395</v>
      </c>
      <c r="V58" s="224">
        <v>1.199443523998547</v>
      </c>
      <c r="W58" s="224">
        <v>1.3759327261058001</v>
      </c>
      <c r="X58" s="224">
        <v>1.0960249225430321</v>
      </c>
      <c r="Y58" s="224">
        <v>1.143126338238931</v>
      </c>
      <c r="DA58" s="177" t="s">
        <v>213</v>
      </c>
    </row>
    <row r="59" spans="1:105" ht="12" customHeight="1" x14ac:dyDescent="0.25">
      <c r="A59" s="56" t="s">
        <v>95</v>
      </c>
      <c r="B59" s="260">
        <v>2.934257527186845</v>
      </c>
      <c r="C59" s="260">
        <v>3.428242332124539</v>
      </c>
      <c r="D59" s="260">
        <v>3.2804988890979092</v>
      </c>
      <c r="E59" s="260">
        <v>3.5780952115136628</v>
      </c>
      <c r="F59" s="260">
        <v>3.920690092679922</v>
      </c>
      <c r="G59" s="260">
        <v>3.4623845353897669</v>
      </c>
      <c r="H59" s="260">
        <v>3.0918871140509889</v>
      </c>
      <c r="I59" s="260">
        <v>3.0361214786043051</v>
      </c>
      <c r="J59" s="260">
        <v>3.049040507425814</v>
      </c>
      <c r="K59" s="260">
        <v>2.1267730855858118</v>
      </c>
      <c r="L59" s="260">
        <v>2.2046971712343169</v>
      </c>
      <c r="M59" s="260">
        <v>2.300729611395119</v>
      </c>
      <c r="N59" s="260">
        <v>2.107590571568247</v>
      </c>
      <c r="O59" s="260">
        <v>1.8176113431678531</v>
      </c>
      <c r="P59" s="260">
        <v>6.0184146675779608</v>
      </c>
      <c r="Q59" s="260">
        <v>7.0644419520731354</v>
      </c>
      <c r="R59" s="260">
        <v>7.1545611169795729</v>
      </c>
      <c r="S59" s="260">
        <v>8.2807752534249843</v>
      </c>
      <c r="T59" s="260">
        <v>8.7095395366638773</v>
      </c>
      <c r="U59" s="260">
        <v>9.500017331236112</v>
      </c>
      <c r="V59" s="260">
        <v>10.56520517315324</v>
      </c>
      <c r="W59" s="260">
        <v>13.035303669766311</v>
      </c>
      <c r="X59" s="260">
        <v>12.39502217682859</v>
      </c>
      <c r="Y59" s="260">
        <v>14.742798016768431</v>
      </c>
      <c r="DA59" s="68" t="s">
        <v>214</v>
      </c>
    </row>
    <row r="60" spans="1:105" ht="12" customHeight="1" x14ac:dyDescent="0.25">
      <c r="A60" s="37" t="s">
        <v>159</v>
      </c>
      <c r="B60" s="226">
        <v>0.20697445727230429</v>
      </c>
      <c r="C60" s="226">
        <v>0.2048618955364668</v>
      </c>
      <c r="D60" s="226">
        <v>0.20199241958136019</v>
      </c>
      <c r="E60" s="226">
        <v>0.2290541373035084</v>
      </c>
      <c r="F60" s="226">
        <v>0.25437873879909301</v>
      </c>
      <c r="G60" s="226">
        <v>0.25075635017506143</v>
      </c>
      <c r="H60" s="226">
        <v>0.1626444939330311</v>
      </c>
      <c r="I60" s="226">
        <v>0.15529929745444521</v>
      </c>
      <c r="J60" s="226">
        <v>0.15041739459396319</v>
      </c>
      <c r="K60" s="226">
        <v>0.15833125547880431</v>
      </c>
      <c r="L60" s="226">
        <v>0.15693556282146279</v>
      </c>
      <c r="M60" s="226">
        <v>0.1307780879434452</v>
      </c>
      <c r="N60" s="226">
        <v>0.1021036881138095</v>
      </c>
      <c r="O60" s="226">
        <v>6.8435424637349099E-2</v>
      </c>
      <c r="P60" s="226">
        <v>1.204036059863643E-2</v>
      </c>
      <c r="Q60" s="226">
        <v>1.2701695583413211E-2</v>
      </c>
      <c r="R60" s="226">
        <v>8.7744221617070493E-3</v>
      </c>
      <c r="S60" s="226">
        <v>8.5131000388738234E-3</v>
      </c>
      <c r="T60" s="226">
        <v>8.6457755844071178E-3</v>
      </c>
      <c r="U60" s="226">
        <v>7.3450218405521914E-3</v>
      </c>
      <c r="V60" s="226">
        <v>6.3609443647446376E-3</v>
      </c>
      <c r="W60" s="226">
        <v>7.3357593643987523E-3</v>
      </c>
      <c r="X60" s="226">
        <v>2.9438725223623441E-3</v>
      </c>
      <c r="Y60" s="226">
        <v>3.0643584182790179E-3</v>
      </c>
      <c r="DA60" s="69" t="s">
        <v>215</v>
      </c>
    </row>
    <row r="61" spans="1:105" ht="12" customHeight="1" x14ac:dyDescent="0.25">
      <c r="A61" s="37" t="s">
        <v>35</v>
      </c>
      <c r="B61" s="226">
        <v>1.306779584805976</v>
      </c>
      <c r="C61" s="226">
        <v>1.815331864993567</v>
      </c>
      <c r="D61" s="226">
        <v>1.5685544855617171</v>
      </c>
      <c r="E61" s="226">
        <v>1.777403979146865</v>
      </c>
      <c r="F61" s="226">
        <v>2.2346942904199731</v>
      </c>
      <c r="G61" s="226">
        <v>1.4717939797907049</v>
      </c>
      <c r="H61" s="226">
        <v>1.060641883812435</v>
      </c>
      <c r="I61" s="226">
        <v>1.0369434618709421</v>
      </c>
      <c r="J61" s="226">
        <v>0.96265044004889078</v>
      </c>
      <c r="K61" s="226">
        <v>0.48146861032033023</v>
      </c>
      <c r="L61" s="226">
        <v>0.31545641353378762</v>
      </c>
      <c r="M61" s="226">
        <v>0.66565224045065952</v>
      </c>
      <c r="N61" s="226">
        <v>0.55550367263499922</v>
      </c>
      <c r="O61" s="226">
        <v>0.49932450880291962</v>
      </c>
      <c r="P61" s="226">
        <v>0.13945011411064709</v>
      </c>
      <c r="Q61" s="226">
        <v>0.18099564940471979</v>
      </c>
      <c r="R61" s="226">
        <v>0.1378752954838286</v>
      </c>
      <c r="S61" s="226">
        <v>0.13396200910730441</v>
      </c>
      <c r="T61" s="226">
        <v>0.1036809962448203</v>
      </c>
      <c r="U61" s="226">
        <v>0.1042995484660944</v>
      </c>
      <c r="V61" s="226">
        <v>0.1018460522032351</v>
      </c>
      <c r="W61" s="226">
        <v>0.11844493601163029</v>
      </c>
      <c r="X61" s="226">
        <v>7.054618436847869E-2</v>
      </c>
      <c r="Y61" s="226">
        <v>8.3454734745831177E-2</v>
      </c>
      <c r="DA61" s="69" t="s">
        <v>216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3.8274238308659851E-4</v>
      </c>
      <c r="F62" s="226">
        <v>3.7817966646357278E-4</v>
      </c>
      <c r="G62" s="226">
        <v>3.7491319914171521E-4</v>
      </c>
      <c r="H62" s="226">
        <v>4.3971397370353701E-4</v>
      </c>
      <c r="I62" s="226">
        <v>4.1214014303147238E-4</v>
      </c>
      <c r="J62" s="226">
        <v>4.1240873780389368E-4</v>
      </c>
      <c r="K62" s="226">
        <v>1.3809262660371151E-3</v>
      </c>
      <c r="L62" s="226">
        <v>1.296461445073667E-3</v>
      </c>
      <c r="M62" s="226">
        <v>1.274413333883957E-3</v>
      </c>
      <c r="N62" s="226">
        <v>1.22246267166482E-3</v>
      </c>
      <c r="O62" s="226">
        <v>1.1073713061068729E-3</v>
      </c>
      <c r="P62" s="226">
        <v>1.1060767272670761E-3</v>
      </c>
      <c r="Q62" s="226">
        <v>1.044135559395669E-3</v>
      </c>
      <c r="R62" s="226">
        <v>9.8480646274626727E-4</v>
      </c>
      <c r="S62" s="226">
        <v>9.8378627599304759E-4</v>
      </c>
      <c r="T62" s="226">
        <v>9.4058459791713904E-4</v>
      </c>
      <c r="U62" s="226">
        <v>2.703773780559499E-3</v>
      </c>
      <c r="V62" s="226">
        <v>2.959052787864052E-3</v>
      </c>
      <c r="W62" s="226">
        <v>3.081201128506553E-3</v>
      </c>
      <c r="X62" s="226">
        <v>2.733727133084654E-3</v>
      </c>
      <c r="Y62" s="226">
        <v>3.019867105083395E-3</v>
      </c>
      <c r="DA62" s="69" t="s">
        <v>217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5.4932911758980412</v>
      </c>
      <c r="Q63" s="226">
        <v>6.5598288639563496</v>
      </c>
      <c r="R63" s="226">
        <v>6.6890378483036272</v>
      </c>
      <c r="S63" s="226">
        <v>7.8254372086107153</v>
      </c>
      <c r="T63" s="226">
        <v>8.2983445679187344</v>
      </c>
      <c r="U63" s="226">
        <v>9.140180698988333</v>
      </c>
      <c r="V63" s="226">
        <v>10.2827870989604</v>
      </c>
      <c r="W63" s="226">
        <v>12.72077474095426</v>
      </c>
      <c r="X63" s="226">
        <v>12.19315146049979</v>
      </c>
      <c r="Y63" s="226">
        <v>14.547063224643329</v>
      </c>
      <c r="DA63" s="69" t="s">
        <v>218</v>
      </c>
    </row>
    <row r="64" spans="1:105" ht="12" customHeight="1" x14ac:dyDescent="0.25">
      <c r="A64" s="37" t="s">
        <v>40</v>
      </c>
      <c r="B64" s="226">
        <v>1.4205034851085649</v>
      </c>
      <c r="C64" s="226">
        <v>1.408048571594505</v>
      </c>
      <c r="D64" s="226">
        <v>1.5099519839548321</v>
      </c>
      <c r="E64" s="226">
        <v>1.5712543526802041</v>
      </c>
      <c r="F64" s="226">
        <v>1.431238883794393</v>
      </c>
      <c r="G64" s="226">
        <v>1.7394592922248591</v>
      </c>
      <c r="H64" s="226">
        <v>1.868161022331819</v>
      </c>
      <c r="I64" s="226">
        <v>1.8434665791358871</v>
      </c>
      <c r="J64" s="226">
        <v>1.9355602640451559</v>
      </c>
      <c r="K64" s="226">
        <v>1.48559229352064</v>
      </c>
      <c r="L64" s="226">
        <v>1.731008733433993</v>
      </c>
      <c r="M64" s="226">
        <v>1.50302486966713</v>
      </c>
      <c r="N64" s="226">
        <v>1.448760748147774</v>
      </c>
      <c r="O64" s="226">
        <v>1.248744038421477</v>
      </c>
      <c r="P64" s="226">
        <v>0.37252694024336952</v>
      </c>
      <c r="Q64" s="226">
        <v>0.30987160756925691</v>
      </c>
      <c r="R64" s="226">
        <v>0.31788874456766342</v>
      </c>
      <c r="S64" s="226">
        <v>0.31187914939209732</v>
      </c>
      <c r="T64" s="226">
        <v>0.29792761231799941</v>
      </c>
      <c r="U64" s="226">
        <v>0.24548828816057239</v>
      </c>
      <c r="V64" s="226">
        <v>0.17125202483700119</v>
      </c>
      <c r="W64" s="226">
        <v>0.18566703230751219</v>
      </c>
      <c r="X64" s="226">
        <v>0.1256469323048722</v>
      </c>
      <c r="Y64" s="226">
        <v>0.10619583185590629</v>
      </c>
      <c r="DA64" s="69" t="s">
        <v>219</v>
      </c>
    </row>
    <row r="65" spans="1:105" ht="12" customHeight="1" x14ac:dyDescent="0.25">
      <c r="A65" s="57" t="s">
        <v>220</v>
      </c>
      <c r="B65" s="261">
        <v>188.8442429338937</v>
      </c>
      <c r="C65" s="261">
        <v>223.21524995264389</v>
      </c>
      <c r="D65" s="261">
        <v>211.61406039924199</v>
      </c>
      <c r="E65" s="261">
        <v>215.51170014504001</v>
      </c>
      <c r="F65" s="261">
        <v>238.6211992297321</v>
      </c>
      <c r="G65" s="261">
        <v>200.61568676469901</v>
      </c>
      <c r="H65" s="261">
        <v>188.98506867497261</v>
      </c>
      <c r="I65" s="261">
        <v>185.0200585732768</v>
      </c>
      <c r="J65" s="261">
        <v>182.4605299467994</v>
      </c>
      <c r="K65" s="261">
        <v>126.2132739757667</v>
      </c>
      <c r="L65" s="261">
        <v>117.77776456894409</v>
      </c>
      <c r="M65" s="261">
        <v>149.31075216213401</v>
      </c>
      <c r="N65" s="261">
        <v>123.459695076313</v>
      </c>
      <c r="O65" s="261">
        <v>100.82408648675749</v>
      </c>
      <c r="P65" s="261">
        <v>96.42773151015983</v>
      </c>
      <c r="Q65" s="261">
        <v>104.253679356204</v>
      </c>
      <c r="R65" s="261">
        <v>97.9535229862243</v>
      </c>
      <c r="S65" s="261">
        <v>104.4341272389229</v>
      </c>
      <c r="T65" s="261">
        <v>95.188422628737626</v>
      </c>
      <c r="U65" s="261">
        <v>97.768150042573382</v>
      </c>
      <c r="V65" s="261">
        <v>95.910833763073057</v>
      </c>
      <c r="W65" s="261">
        <v>121.13567624019549</v>
      </c>
      <c r="X65" s="261">
        <v>92.450538845797126</v>
      </c>
      <c r="Y65" s="261">
        <v>101.9181728639726</v>
      </c>
      <c r="DA65" s="70" t="s">
        <v>221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</v>
      </c>
      <c r="H66" s="230">
        <v>0</v>
      </c>
      <c r="I66" s="230">
        <v>11.338002258834621</v>
      </c>
      <c r="J66" s="230">
        <v>9.6558193097879315</v>
      </c>
      <c r="K66" s="230">
        <v>2.6594030053077868</v>
      </c>
      <c r="L66" s="230">
        <v>6.0874571790550611</v>
      </c>
      <c r="M66" s="230">
        <v>32.240759871285071</v>
      </c>
      <c r="N66" s="230">
        <v>20.72205871088352</v>
      </c>
      <c r="O66" s="230">
        <v>14.03273832182718</v>
      </c>
      <c r="P66" s="230">
        <v>14.08687828458009</v>
      </c>
      <c r="Q66" s="230">
        <v>10.371391805396049</v>
      </c>
      <c r="R66" s="230">
        <v>8.6749737063915475</v>
      </c>
      <c r="S66" s="230">
        <v>11.81492631687837</v>
      </c>
      <c r="T66" s="230">
        <v>9.2850221605595991</v>
      </c>
      <c r="U66" s="230">
        <v>9.9528800388497061</v>
      </c>
      <c r="V66" s="230">
        <v>9.9104908092532611</v>
      </c>
      <c r="W66" s="230">
        <v>19.296366764571371</v>
      </c>
      <c r="X66" s="230">
        <v>16.392453754647761</v>
      </c>
      <c r="Y66" s="230">
        <v>13.142474745000481</v>
      </c>
      <c r="DA66" s="71" t="s">
        <v>222</v>
      </c>
    </row>
    <row r="67" spans="1:105" ht="12" customHeight="1" x14ac:dyDescent="0.25">
      <c r="A67" s="18" t="s">
        <v>32</v>
      </c>
      <c r="B67" s="230">
        <v>18.99886819987141</v>
      </c>
      <c r="C67" s="230">
        <v>14.295575705937059</v>
      </c>
      <c r="D67" s="230">
        <v>15.3856755661301</v>
      </c>
      <c r="E67" s="230">
        <v>15.774856435163491</v>
      </c>
      <c r="F67" s="230">
        <v>9.8024668746419454</v>
      </c>
      <c r="G67" s="230">
        <v>7.9266536657620534</v>
      </c>
      <c r="H67" s="230">
        <v>22.915268394677199</v>
      </c>
      <c r="I67" s="230">
        <v>17.584369694765691</v>
      </c>
      <c r="J67" s="230">
        <v>16.147920891977009</v>
      </c>
      <c r="K67" s="230">
        <v>15.687347390757729</v>
      </c>
      <c r="L67" s="230">
        <v>15.17514253197899</v>
      </c>
      <c r="M67" s="230">
        <v>7.6726222992514401</v>
      </c>
      <c r="N67" s="230">
        <v>4.4644616492999063</v>
      </c>
      <c r="O67" s="230">
        <v>3.5824355504786221</v>
      </c>
      <c r="P67" s="230">
        <v>7.9866534161308449</v>
      </c>
      <c r="Q67" s="230">
        <v>4.2555308556643539</v>
      </c>
      <c r="R67" s="230">
        <v>4.8149379834930084</v>
      </c>
      <c r="S67" s="230">
        <v>5.3611993401810576</v>
      </c>
      <c r="T67" s="230">
        <v>5.2844880100482658</v>
      </c>
      <c r="U67" s="230">
        <v>6.0930850819592841</v>
      </c>
      <c r="V67" s="230">
        <v>3.9607286371344261</v>
      </c>
      <c r="W67" s="230">
        <v>4.3968174235376711</v>
      </c>
      <c r="X67" s="230">
        <v>1.4365277802861089</v>
      </c>
      <c r="Y67" s="230">
        <v>1.1855207847646001</v>
      </c>
      <c r="DA67" s="71" t="s">
        <v>223</v>
      </c>
    </row>
    <row r="68" spans="1:105" ht="12" customHeight="1" x14ac:dyDescent="0.25">
      <c r="A68" s="18" t="s">
        <v>35</v>
      </c>
      <c r="B68" s="230">
        <v>105.8932594204912</v>
      </c>
      <c r="C68" s="230">
        <v>126.8806258310281</v>
      </c>
      <c r="D68" s="230">
        <v>116.0557187769718</v>
      </c>
      <c r="E68" s="230">
        <v>156.12145330127521</v>
      </c>
      <c r="F68" s="230">
        <v>182.86142346319019</v>
      </c>
      <c r="G68" s="230">
        <v>156.61540470332989</v>
      </c>
      <c r="H68" s="230">
        <v>118.5519612267711</v>
      </c>
      <c r="I68" s="230">
        <v>110.0668517676516</v>
      </c>
      <c r="J68" s="230">
        <v>110.6568029019552</v>
      </c>
      <c r="K68" s="230">
        <v>65.667383254802658</v>
      </c>
      <c r="L68" s="230">
        <v>55.66135697464194</v>
      </c>
      <c r="M68" s="230">
        <v>64.684902586761424</v>
      </c>
      <c r="N68" s="230">
        <v>65.809250186722352</v>
      </c>
      <c r="O68" s="230">
        <v>59.172200661742252</v>
      </c>
      <c r="P68" s="230">
        <v>58.666769781603492</v>
      </c>
      <c r="Q68" s="230">
        <v>74.880071708166895</v>
      </c>
      <c r="R68" s="230">
        <v>66.878745410025971</v>
      </c>
      <c r="S68" s="230">
        <v>70.082202334332493</v>
      </c>
      <c r="T68" s="230">
        <v>67.007229627489139</v>
      </c>
      <c r="U68" s="230">
        <v>68.069054199562615</v>
      </c>
      <c r="V68" s="230">
        <v>71.161721392816062</v>
      </c>
      <c r="W68" s="230">
        <v>76.47006670693743</v>
      </c>
      <c r="X68" s="230">
        <v>57.29126992544824</v>
      </c>
      <c r="Y68" s="230">
        <v>70.251409556846085</v>
      </c>
      <c r="DA68" s="71" t="s">
        <v>224</v>
      </c>
    </row>
    <row r="69" spans="1:105" ht="12" customHeight="1" x14ac:dyDescent="0.25">
      <c r="A69" s="18" t="s">
        <v>36</v>
      </c>
      <c r="B69" s="230">
        <v>63.95211531353111</v>
      </c>
      <c r="C69" s="230">
        <v>82.039048415678778</v>
      </c>
      <c r="D69" s="230">
        <v>80.172666056140045</v>
      </c>
      <c r="E69" s="230">
        <v>43.615390408601293</v>
      </c>
      <c r="F69" s="230">
        <v>45.957308891900013</v>
      </c>
      <c r="G69" s="230">
        <v>36.073628395607031</v>
      </c>
      <c r="H69" s="230">
        <v>47.517839053524362</v>
      </c>
      <c r="I69" s="230">
        <v>46.030834852024903</v>
      </c>
      <c r="J69" s="230">
        <v>45.999986843079299</v>
      </c>
      <c r="K69" s="230">
        <v>42.199140324898522</v>
      </c>
      <c r="L69" s="230">
        <v>40.853807883268132</v>
      </c>
      <c r="M69" s="230">
        <v>44.712467404836083</v>
      </c>
      <c r="N69" s="230">
        <v>32.463924529407237</v>
      </c>
      <c r="O69" s="230">
        <v>24.036711952709471</v>
      </c>
      <c r="P69" s="230">
        <v>15.68743002784541</v>
      </c>
      <c r="Q69" s="230">
        <v>14.746684986976719</v>
      </c>
      <c r="R69" s="230">
        <v>17.584865886313779</v>
      </c>
      <c r="S69" s="230">
        <v>17.17579924753101</v>
      </c>
      <c r="T69" s="230">
        <v>13.611682830640619</v>
      </c>
      <c r="U69" s="230">
        <v>13.653130722201791</v>
      </c>
      <c r="V69" s="230">
        <v>10.877892923869309</v>
      </c>
      <c r="W69" s="230">
        <v>20.972425345148981</v>
      </c>
      <c r="X69" s="230">
        <v>17.330287385415001</v>
      </c>
      <c r="Y69" s="230">
        <v>17.338767777361461</v>
      </c>
      <c r="DA69" s="71" t="s">
        <v>225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551.12404634549489</v>
      </c>
      <c r="C71" s="261">
        <v>627.8192398810296</v>
      </c>
      <c r="D71" s="261">
        <v>615.99677188925773</v>
      </c>
      <c r="E71" s="261">
        <v>671.68171136620856</v>
      </c>
      <c r="F71" s="261">
        <v>707.1518602946561</v>
      </c>
      <c r="G71" s="261">
        <v>671.31588481704352</v>
      </c>
      <c r="H71" s="261">
        <v>605.49099350243682</v>
      </c>
      <c r="I71" s="261">
        <v>599.59547016870215</v>
      </c>
      <c r="J71" s="261">
        <v>608.13706597858197</v>
      </c>
      <c r="K71" s="261">
        <v>425.66393465806351</v>
      </c>
      <c r="L71" s="261">
        <v>451.64766977315787</v>
      </c>
      <c r="M71" s="261">
        <v>456.81187120614209</v>
      </c>
      <c r="N71" s="261">
        <v>429.16434125876458</v>
      </c>
      <c r="O71" s="261">
        <v>377.19944602073502</v>
      </c>
      <c r="P71" s="261">
        <v>373.04150583801072</v>
      </c>
      <c r="Q71" s="261">
        <v>392.43780508198279</v>
      </c>
      <c r="R71" s="261">
        <v>385.20600888512263</v>
      </c>
      <c r="S71" s="261">
        <v>410.08465753985109</v>
      </c>
      <c r="T71" s="261">
        <v>406.83771730598068</v>
      </c>
      <c r="U71" s="261">
        <v>390.62023133229297</v>
      </c>
      <c r="V71" s="261">
        <v>356.33345110401558</v>
      </c>
      <c r="W71" s="261">
        <v>408.76527070300767</v>
      </c>
      <c r="X71" s="261">
        <v>325.60961423494479</v>
      </c>
      <c r="Y71" s="261">
        <v>339.60261154660901</v>
      </c>
      <c r="DA71" s="70" t="s">
        <v>227</v>
      </c>
    </row>
    <row r="72" spans="1:105" ht="12" customHeight="1" x14ac:dyDescent="0.25">
      <c r="A72" s="57" t="s">
        <v>179</v>
      </c>
      <c r="B72" s="261">
        <v>572.9361948871092</v>
      </c>
      <c r="C72" s="261">
        <v>666.79744727240427</v>
      </c>
      <c r="D72" s="261">
        <v>638.1983672754767</v>
      </c>
      <c r="E72" s="261">
        <v>694.39878231864748</v>
      </c>
      <c r="F72" s="261">
        <v>759.18767374360311</v>
      </c>
      <c r="G72" s="261">
        <v>669.74989491029976</v>
      </c>
      <c r="H72" s="261">
        <v>601.6801440468671</v>
      </c>
      <c r="I72" s="261">
        <v>589.53273592327173</v>
      </c>
      <c r="J72" s="261">
        <v>591.05824938340572</v>
      </c>
      <c r="K72" s="261">
        <v>413.43378633354843</v>
      </c>
      <c r="L72" s="261">
        <v>426.09523229470761</v>
      </c>
      <c r="M72" s="261">
        <v>446.01046016176929</v>
      </c>
      <c r="N72" s="261">
        <v>407.76698071008502</v>
      </c>
      <c r="O72" s="261">
        <v>350.28168286707188</v>
      </c>
      <c r="P72" s="261">
        <v>342.67139279307702</v>
      </c>
      <c r="Q72" s="261">
        <v>364.06229596515323</v>
      </c>
      <c r="R72" s="261">
        <v>351.87565972400591</v>
      </c>
      <c r="S72" s="261">
        <v>374.13710361831642</v>
      </c>
      <c r="T72" s="261">
        <v>364.15527868268452</v>
      </c>
      <c r="U72" s="261">
        <v>355.65360492222709</v>
      </c>
      <c r="V72" s="261">
        <v>332.61016506807522</v>
      </c>
      <c r="W72" s="261">
        <v>389.99938313703359</v>
      </c>
      <c r="X72" s="261">
        <v>304.30628427638732</v>
      </c>
      <c r="Y72" s="261">
        <v>327.47387190543179</v>
      </c>
      <c r="DA72" s="70" t="s">
        <v>228</v>
      </c>
    </row>
    <row r="73" spans="1:105" ht="12" customHeight="1" x14ac:dyDescent="0.25">
      <c r="A73" s="60" t="s">
        <v>181</v>
      </c>
      <c r="B73" s="262">
        <v>326.47813353037122</v>
      </c>
      <c r="C73" s="262">
        <v>416.88765423421262</v>
      </c>
      <c r="D73" s="262">
        <v>371.44577998123123</v>
      </c>
      <c r="E73" s="262">
        <v>413.24798610333761</v>
      </c>
      <c r="F73" s="262">
        <v>498.22376103417372</v>
      </c>
      <c r="G73" s="262">
        <v>351.03378755210298</v>
      </c>
      <c r="H73" s="262">
        <v>273.58256756305508</v>
      </c>
      <c r="I73" s="262">
        <v>262.44013199159588</v>
      </c>
      <c r="J73" s="262">
        <v>244.95922400679731</v>
      </c>
      <c r="K73" s="262">
        <v>152.73311119060659</v>
      </c>
      <c r="L73" s="262">
        <v>118.28241963285851</v>
      </c>
      <c r="M73" s="262">
        <v>175.1334674558602</v>
      </c>
      <c r="N73" s="262">
        <v>143.15239964648131</v>
      </c>
      <c r="O73" s="262">
        <v>120.32952874397439</v>
      </c>
      <c r="P73" s="262">
        <v>112.2705096617147</v>
      </c>
      <c r="Q73" s="262">
        <v>147.99644470850731</v>
      </c>
      <c r="R73" s="262">
        <v>120.28263264530641</v>
      </c>
      <c r="S73" s="262">
        <v>126.3190159891053</v>
      </c>
      <c r="T73" s="262">
        <v>107.9261175227947</v>
      </c>
      <c r="U73" s="262">
        <v>120.8642121022577</v>
      </c>
      <c r="V73" s="262">
        <v>135.96412739982719</v>
      </c>
      <c r="W73" s="262">
        <v>164.73689080556429</v>
      </c>
      <c r="X73" s="262">
        <v>115.93564933875879</v>
      </c>
      <c r="Y73" s="262">
        <v>151.65834899193291</v>
      </c>
      <c r="DA73" s="72" t="s">
        <v>229</v>
      </c>
    </row>
    <row r="74" spans="1:105" ht="12" customHeight="1" x14ac:dyDescent="0.25">
      <c r="A74" s="59" t="s">
        <v>31</v>
      </c>
      <c r="B74" s="230">
        <v>23.162783713117982</v>
      </c>
      <c r="C74" s="230">
        <v>22.0284885171383</v>
      </c>
      <c r="D74" s="230">
        <v>21.919445828440569</v>
      </c>
      <c r="E74" s="230">
        <v>22.089189139792751</v>
      </c>
      <c r="F74" s="230">
        <v>22.53805130435747</v>
      </c>
      <c r="G74" s="230">
        <v>21.767132804469661</v>
      </c>
      <c r="H74" s="230">
        <v>22.73581890339505</v>
      </c>
      <c r="I74" s="230">
        <v>21.502263673016291</v>
      </c>
      <c r="J74" s="230">
        <v>20.81179519202615</v>
      </c>
      <c r="K74" s="230">
        <v>20.273038465814619</v>
      </c>
      <c r="L74" s="230">
        <v>18.986896478219791</v>
      </c>
      <c r="M74" s="230">
        <v>17.370162237447939</v>
      </c>
      <c r="N74" s="230">
        <v>16.15799421655872</v>
      </c>
      <c r="O74" s="230">
        <v>10.211557760945499</v>
      </c>
      <c r="P74" s="230">
        <v>6.8351608010867233</v>
      </c>
      <c r="Q74" s="230">
        <v>5.7637244129018974</v>
      </c>
      <c r="R74" s="230">
        <v>6.2115206781611656</v>
      </c>
      <c r="S74" s="230">
        <v>4.965825454558809</v>
      </c>
      <c r="T74" s="230">
        <v>4.2884767916688631</v>
      </c>
      <c r="U74" s="230">
        <v>5.1560418805172032</v>
      </c>
      <c r="V74" s="230">
        <v>5.2025947920399442</v>
      </c>
      <c r="W74" s="230">
        <v>3.869515062125557</v>
      </c>
      <c r="X74" s="230">
        <v>3.1069950084470892</v>
      </c>
      <c r="Y74" s="230">
        <v>6.0876048318374449</v>
      </c>
      <c r="DA74" s="71" t="s">
        <v>230</v>
      </c>
    </row>
    <row r="75" spans="1:105" ht="12" customHeight="1" x14ac:dyDescent="0.25">
      <c r="A75" s="59" t="s">
        <v>159</v>
      </c>
      <c r="B75" s="230">
        <v>35.910171305068317</v>
      </c>
      <c r="C75" s="230">
        <v>36.360247045280182</v>
      </c>
      <c r="D75" s="230">
        <v>35.68457878774803</v>
      </c>
      <c r="E75" s="230">
        <v>40.985568612390878</v>
      </c>
      <c r="F75" s="230">
        <v>46.381964421697283</v>
      </c>
      <c r="G75" s="230">
        <v>45.945362550521388</v>
      </c>
      <c r="H75" s="230">
        <v>28.564595690609188</v>
      </c>
      <c r="I75" s="230">
        <v>27.555287504558532</v>
      </c>
      <c r="J75" s="230">
        <v>26.896250473679331</v>
      </c>
      <c r="K75" s="230">
        <v>27.784921461683911</v>
      </c>
      <c r="L75" s="230">
        <v>27.906720552999911</v>
      </c>
      <c r="M75" s="230">
        <v>23.568988037965571</v>
      </c>
      <c r="N75" s="230">
        <v>18.649128014978981</v>
      </c>
      <c r="O75" s="230">
        <v>12.602160914882219</v>
      </c>
      <c r="P75" s="230">
        <v>7.4467358342824328</v>
      </c>
      <c r="Q75" s="230">
        <v>8.8565799563277956</v>
      </c>
      <c r="R75" s="230">
        <v>6.3924722847921549</v>
      </c>
      <c r="S75" s="230">
        <v>6.7644796888218366</v>
      </c>
      <c r="T75" s="230">
        <v>7.4356982500995779</v>
      </c>
      <c r="U75" s="230">
        <v>7.0249103576976264</v>
      </c>
      <c r="V75" s="230">
        <v>7.3041735205512222</v>
      </c>
      <c r="W75" s="230">
        <v>8.9001877017749802</v>
      </c>
      <c r="X75" s="230">
        <v>4.4134713521480009</v>
      </c>
      <c r="Y75" s="230">
        <v>5.073285535680311</v>
      </c>
      <c r="DA75" s="71" t="s">
        <v>231</v>
      </c>
    </row>
    <row r="76" spans="1:105" ht="12" customHeight="1" x14ac:dyDescent="0.25">
      <c r="A76" s="59" t="s">
        <v>32</v>
      </c>
      <c r="B76" s="230">
        <v>40.678270434779357</v>
      </c>
      <c r="C76" s="230">
        <v>36.301787245829154</v>
      </c>
      <c r="D76" s="230">
        <v>36.736276659900852</v>
      </c>
      <c r="E76" s="230">
        <v>32.135258826363319</v>
      </c>
      <c r="F76" s="230">
        <v>21.84236877581732</v>
      </c>
      <c r="G76" s="230">
        <v>13.64872775776904</v>
      </c>
      <c r="H76" s="230">
        <v>36.005901919918763</v>
      </c>
      <c r="I76" s="230">
        <v>29.394142449014279</v>
      </c>
      <c r="J76" s="230">
        <v>25.11890983554682</v>
      </c>
      <c r="K76" s="230">
        <v>20.184142311263351</v>
      </c>
      <c r="L76" s="230">
        <v>15.293461170620439</v>
      </c>
      <c r="M76" s="230">
        <v>14.22965077997779</v>
      </c>
      <c r="N76" s="230">
        <v>6.8831334401469464</v>
      </c>
      <c r="O76" s="230">
        <v>5.5668254300838127</v>
      </c>
      <c r="P76" s="230">
        <v>11.7413488073541</v>
      </c>
      <c r="Q76" s="230">
        <v>7.1723252522832146</v>
      </c>
      <c r="R76" s="230">
        <v>7.2316827323770623</v>
      </c>
      <c r="S76" s="230">
        <v>8.1429642267288216</v>
      </c>
      <c r="T76" s="230">
        <v>7.0323133575728072</v>
      </c>
      <c r="U76" s="230">
        <v>8.9293048414165757</v>
      </c>
      <c r="V76" s="230">
        <v>6.5091207409616221</v>
      </c>
      <c r="W76" s="230">
        <v>8.262615622849367</v>
      </c>
      <c r="X76" s="230">
        <v>2.6519200146632902</v>
      </c>
      <c r="Y76" s="230">
        <v>2.3316043481900408</v>
      </c>
      <c r="DA76" s="71" t="s">
        <v>232</v>
      </c>
    </row>
    <row r="77" spans="1:105" ht="12" customHeight="1" x14ac:dyDescent="0.25">
      <c r="A77" s="59" t="s">
        <v>35</v>
      </c>
      <c r="B77" s="230">
        <v>226.7269080774056</v>
      </c>
      <c r="C77" s="230">
        <v>322.19713142596498</v>
      </c>
      <c r="D77" s="230">
        <v>277.10547870514182</v>
      </c>
      <c r="E77" s="230">
        <v>318.03796952479058</v>
      </c>
      <c r="F77" s="230">
        <v>407.46137653230159</v>
      </c>
      <c r="G77" s="230">
        <v>269.67256443934292</v>
      </c>
      <c r="H77" s="230">
        <v>186.2762510491321</v>
      </c>
      <c r="I77" s="230">
        <v>183.98843836500669</v>
      </c>
      <c r="J77" s="230">
        <v>172.132268505545</v>
      </c>
      <c r="K77" s="230">
        <v>84.491008951844719</v>
      </c>
      <c r="L77" s="230">
        <v>56.095341431018397</v>
      </c>
      <c r="M77" s="230">
        <v>119.9646664004689</v>
      </c>
      <c r="N77" s="230">
        <v>101.4621439747966</v>
      </c>
      <c r="O77" s="230">
        <v>91.948984638062825</v>
      </c>
      <c r="P77" s="230">
        <v>86.247264218991475</v>
      </c>
      <c r="Q77" s="230">
        <v>126.2038150869944</v>
      </c>
      <c r="R77" s="230">
        <v>100.446956949976</v>
      </c>
      <c r="S77" s="230">
        <v>106.4457466189958</v>
      </c>
      <c r="T77" s="230">
        <v>89.169629123453419</v>
      </c>
      <c r="U77" s="230">
        <v>99.753955022626343</v>
      </c>
      <c r="V77" s="230">
        <v>116.94823834627439</v>
      </c>
      <c r="W77" s="230">
        <v>143.70457241881451</v>
      </c>
      <c r="X77" s="230">
        <v>105.7632629635004</v>
      </c>
      <c r="Y77" s="230">
        <v>138.1658542762251</v>
      </c>
      <c r="DA77" s="71" t="s">
        <v>233</v>
      </c>
    </row>
    <row r="78" spans="1:105" ht="12" customHeight="1" x14ac:dyDescent="0.25">
      <c r="A78" s="60" t="s">
        <v>187</v>
      </c>
      <c r="B78" s="262">
        <v>246.45806135673789</v>
      </c>
      <c r="C78" s="262">
        <v>249.90979303819171</v>
      </c>
      <c r="D78" s="262">
        <v>266.75258729424547</v>
      </c>
      <c r="E78" s="262">
        <v>281.15079621530992</v>
      </c>
      <c r="F78" s="262">
        <v>260.96391270942939</v>
      </c>
      <c r="G78" s="262">
        <v>318.71610735819672</v>
      </c>
      <c r="H78" s="262">
        <v>328.09757648381208</v>
      </c>
      <c r="I78" s="262">
        <v>327.09260393167591</v>
      </c>
      <c r="J78" s="262">
        <v>346.09902537660838</v>
      </c>
      <c r="K78" s="262">
        <v>260.70067514294169</v>
      </c>
      <c r="L78" s="262">
        <v>307.81281266184902</v>
      </c>
      <c r="M78" s="262">
        <v>270.87699270590912</v>
      </c>
      <c r="N78" s="262">
        <v>264.61458106360368</v>
      </c>
      <c r="O78" s="262">
        <v>229.95215412309761</v>
      </c>
      <c r="P78" s="262">
        <v>230.40088313136229</v>
      </c>
      <c r="Q78" s="262">
        <v>216.06585125664591</v>
      </c>
      <c r="R78" s="262">
        <v>231.59302707869949</v>
      </c>
      <c r="S78" s="262">
        <v>247.81808762921111</v>
      </c>
      <c r="T78" s="262">
        <v>256.22916115988983</v>
      </c>
      <c r="U78" s="262">
        <v>234.78939281996941</v>
      </c>
      <c r="V78" s="262">
        <v>196.646037668248</v>
      </c>
      <c r="W78" s="262">
        <v>225.2624923314693</v>
      </c>
      <c r="X78" s="262">
        <v>188.37063493762849</v>
      </c>
      <c r="Y78" s="262">
        <v>175.81552291349891</v>
      </c>
      <c r="DA78" s="72" t="s">
        <v>234</v>
      </c>
    </row>
    <row r="79" spans="1:105" ht="12" customHeight="1" x14ac:dyDescent="0.25">
      <c r="A79" s="57" t="s">
        <v>189</v>
      </c>
      <c r="B79" s="261">
        <f t="shared" ref="B79:Y79" si="1">B80+B84+B95</f>
        <v>255.82638812814326</v>
      </c>
      <c r="C79" s="261">
        <f t="shared" si="1"/>
        <v>288.14637443444531</v>
      </c>
      <c r="D79" s="261">
        <f t="shared" si="1"/>
        <v>270.72660060257783</v>
      </c>
      <c r="E79" s="261">
        <f t="shared" si="1"/>
        <v>296.08653944739274</v>
      </c>
      <c r="F79" s="261">
        <f t="shared" si="1"/>
        <v>317.56660953444532</v>
      </c>
      <c r="G79" s="261">
        <f t="shared" si="1"/>
        <v>288.78340784095963</v>
      </c>
      <c r="H79" s="261">
        <f t="shared" si="1"/>
        <v>283.62714477260749</v>
      </c>
      <c r="I79" s="261">
        <f t="shared" si="1"/>
        <v>257.03035748014719</v>
      </c>
      <c r="J79" s="261">
        <f t="shared" si="1"/>
        <v>249.89248963609347</v>
      </c>
      <c r="K79" s="261">
        <f t="shared" si="1"/>
        <v>197.31382807570174</v>
      </c>
      <c r="L79" s="261">
        <f t="shared" si="1"/>
        <v>246.20334852972113</v>
      </c>
      <c r="M79" s="261">
        <f t="shared" si="1"/>
        <v>199.13667615488652</v>
      </c>
      <c r="N79" s="261">
        <f t="shared" si="1"/>
        <v>175.96172327854134</v>
      </c>
      <c r="O79" s="261">
        <f t="shared" si="1"/>
        <v>106.87605351073722</v>
      </c>
      <c r="P79" s="261">
        <f t="shared" si="1"/>
        <v>103.76728040451866</v>
      </c>
      <c r="Q79" s="261">
        <f t="shared" si="1"/>
        <v>110.57649789689718</v>
      </c>
      <c r="R79" s="261">
        <f t="shared" si="1"/>
        <v>106.16017068323423</v>
      </c>
      <c r="S79" s="261">
        <f t="shared" si="1"/>
        <v>112.87950018081129</v>
      </c>
      <c r="T79" s="261">
        <f t="shared" si="1"/>
        <v>108.33322664412816</v>
      </c>
      <c r="U79" s="261">
        <f t="shared" si="1"/>
        <v>106.99231174187506</v>
      </c>
      <c r="V79" s="261">
        <f t="shared" si="1"/>
        <v>101.16198365538415</v>
      </c>
      <c r="W79" s="261">
        <f t="shared" si="1"/>
        <v>120.71446088235967</v>
      </c>
      <c r="X79" s="261">
        <f t="shared" si="1"/>
        <v>93.647459441330113</v>
      </c>
      <c r="Y79" s="261">
        <f t="shared" si="1"/>
        <v>101.48833673324751</v>
      </c>
      <c r="DA79" s="70"/>
    </row>
    <row r="80" spans="1:105" ht="12" customHeight="1" x14ac:dyDescent="0.25">
      <c r="A80" s="60" t="s">
        <v>190</v>
      </c>
      <c r="B80" s="262">
        <v>68.151672504603781</v>
      </c>
      <c r="C80" s="262">
        <v>89.316463172998226</v>
      </c>
      <c r="D80" s="262">
        <v>78.82443918886446</v>
      </c>
      <c r="E80" s="262">
        <v>88.853574458816226</v>
      </c>
      <c r="F80" s="262">
        <v>109.21719345371309</v>
      </c>
      <c r="G80" s="262">
        <v>76.821918008192839</v>
      </c>
      <c r="H80" s="262">
        <v>56.128259760083779</v>
      </c>
      <c r="I80" s="262">
        <v>54.568301136226879</v>
      </c>
      <c r="J80" s="262">
        <v>51.1400280355967</v>
      </c>
      <c r="K80" s="262">
        <v>31.062868229179472</v>
      </c>
      <c r="L80" s="262">
        <v>23.91742575260189</v>
      </c>
      <c r="M80" s="262">
        <v>37.03326878450396</v>
      </c>
      <c r="N80" s="262">
        <v>30.95191657385012</v>
      </c>
      <c r="O80" s="262">
        <v>26.0543010434446</v>
      </c>
      <c r="P80" s="262">
        <v>23.26692616842379</v>
      </c>
      <c r="Q80" s="262">
        <v>32.079151013911172</v>
      </c>
      <c r="R80" s="262">
        <v>25.792590342108621</v>
      </c>
      <c r="S80" s="262">
        <v>26.995431362470331</v>
      </c>
      <c r="T80" s="262">
        <v>23.017471952304891</v>
      </c>
      <c r="U80" s="262">
        <v>25.664436686910769</v>
      </c>
      <c r="V80" s="262">
        <v>29.479242464366489</v>
      </c>
      <c r="W80" s="262">
        <v>35.658835653472877</v>
      </c>
      <c r="X80" s="262">
        <v>25.51940438403885</v>
      </c>
      <c r="Y80" s="262">
        <v>33.579194495570427</v>
      </c>
      <c r="DA80" s="72" t="s">
        <v>235</v>
      </c>
    </row>
    <row r="81" spans="1:105" ht="12" customHeight="1" x14ac:dyDescent="0.25">
      <c r="A81" s="59" t="s">
        <v>31</v>
      </c>
      <c r="B81" s="230">
        <v>5.5233842060427989</v>
      </c>
      <c r="C81" s="230">
        <v>5.169678787514858</v>
      </c>
      <c r="D81" s="230">
        <v>5.1620524891365189</v>
      </c>
      <c r="E81" s="230">
        <v>5.1499288045057909</v>
      </c>
      <c r="F81" s="230">
        <v>5.1671680493404972</v>
      </c>
      <c r="G81" s="230">
        <v>4.9563335513367486</v>
      </c>
      <c r="H81" s="230">
        <v>5.3714111434868013</v>
      </c>
      <c r="I81" s="230">
        <v>5.0348088011414349</v>
      </c>
      <c r="J81" s="230">
        <v>4.8413130849250692</v>
      </c>
      <c r="K81" s="230">
        <v>4.7509892215149936</v>
      </c>
      <c r="L81" s="230">
        <v>4.4093822636012661</v>
      </c>
      <c r="M81" s="230">
        <v>3.9978783614911588</v>
      </c>
      <c r="N81" s="230">
        <v>3.6700930658451778</v>
      </c>
      <c r="O81" s="230">
        <v>2.3183054454416498</v>
      </c>
      <c r="P81" s="230">
        <v>1.5819607003244061</v>
      </c>
      <c r="Q81" s="230">
        <v>1.312952543626748</v>
      </c>
      <c r="R81" s="230">
        <v>1.4171593283978661</v>
      </c>
      <c r="S81" s="230">
        <v>1.1343635044272911</v>
      </c>
      <c r="T81" s="230">
        <v>0.97835437058853481</v>
      </c>
      <c r="U81" s="230">
        <v>1.182177335343956</v>
      </c>
      <c r="V81" s="230">
        <v>1.1847247725423731</v>
      </c>
      <c r="W81" s="230">
        <v>0.88182163807981295</v>
      </c>
      <c r="X81" s="230">
        <v>0.69991218079441109</v>
      </c>
      <c r="Y81" s="230">
        <v>1.3689233442283399</v>
      </c>
      <c r="DA81" s="71" t="s">
        <v>236</v>
      </c>
    </row>
    <row r="82" spans="1:105" ht="12" customHeight="1" x14ac:dyDescent="0.25">
      <c r="A82" s="59" t="s">
        <v>159</v>
      </c>
      <c r="B82" s="230">
        <v>8.5631189877395801</v>
      </c>
      <c r="C82" s="230">
        <v>8.5330774152998412</v>
      </c>
      <c r="D82" s="230">
        <v>8.4037557425870393</v>
      </c>
      <c r="E82" s="230">
        <v>9.5554779774944993</v>
      </c>
      <c r="F82" s="230">
        <v>10.63372344791431</v>
      </c>
      <c r="G82" s="230">
        <v>10.461669158866901</v>
      </c>
      <c r="H82" s="230">
        <v>6.7484786122580322</v>
      </c>
      <c r="I82" s="230">
        <v>6.4521394656710731</v>
      </c>
      <c r="J82" s="230">
        <v>6.2567004985488186</v>
      </c>
      <c r="K82" s="230">
        <v>6.5113999861291418</v>
      </c>
      <c r="L82" s="230">
        <v>6.4808589851864014</v>
      </c>
      <c r="M82" s="230">
        <v>5.4245864829107298</v>
      </c>
      <c r="N82" s="230">
        <v>4.2359239949282763</v>
      </c>
      <c r="O82" s="230">
        <v>2.8610383407945679</v>
      </c>
      <c r="P82" s="230">
        <v>1.7235064072902739</v>
      </c>
      <c r="Q82" s="230">
        <v>2.0174922235117232</v>
      </c>
      <c r="R82" s="230">
        <v>1.458443463251877</v>
      </c>
      <c r="S82" s="230">
        <v>1.545237333784</v>
      </c>
      <c r="T82" s="230">
        <v>1.696347732485098</v>
      </c>
      <c r="U82" s="230">
        <v>1.61067151899474</v>
      </c>
      <c r="V82" s="230">
        <v>1.6632921952685931</v>
      </c>
      <c r="W82" s="230">
        <v>2.0282588315048029</v>
      </c>
      <c r="X82" s="230">
        <v>0.99422186085181496</v>
      </c>
      <c r="Y82" s="230">
        <v>1.140832756654564</v>
      </c>
      <c r="DA82" s="71" t="s">
        <v>237</v>
      </c>
    </row>
    <row r="83" spans="1:105" ht="12" customHeight="1" x14ac:dyDescent="0.25">
      <c r="A83" s="59" t="s">
        <v>35</v>
      </c>
      <c r="B83" s="230">
        <v>54.065169310821403</v>
      </c>
      <c r="C83" s="230">
        <v>75.613706970183529</v>
      </c>
      <c r="D83" s="230">
        <v>65.258630957140895</v>
      </c>
      <c r="E83" s="230">
        <v>74.14816767681593</v>
      </c>
      <c r="F83" s="230">
        <v>93.416301956458312</v>
      </c>
      <c r="G83" s="230">
        <v>61.403915297989187</v>
      </c>
      <c r="H83" s="230">
        <v>44.00837000433895</v>
      </c>
      <c r="I83" s="230">
        <v>43.081352869414367</v>
      </c>
      <c r="J83" s="230">
        <v>40.042014452122807</v>
      </c>
      <c r="K83" s="230">
        <v>19.800479021535331</v>
      </c>
      <c r="L83" s="230">
        <v>13.027184503814221</v>
      </c>
      <c r="M83" s="230">
        <v>27.61080394010207</v>
      </c>
      <c r="N83" s="230">
        <v>23.04589951307667</v>
      </c>
      <c r="O83" s="230">
        <v>20.874957257208379</v>
      </c>
      <c r="P83" s="230">
        <v>19.961459060809108</v>
      </c>
      <c r="Q83" s="230">
        <v>28.748706246772699</v>
      </c>
      <c r="R83" s="230">
        <v>22.916987550458881</v>
      </c>
      <c r="S83" s="230">
        <v>24.315830524259031</v>
      </c>
      <c r="T83" s="230">
        <v>20.34276984923126</v>
      </c>
      <c r="U83" s="230">
        <v>22.871587832572072</v>
      </c>
      <c r="V83" s="230">
        <v>26.63122549655553</v>
      </c>
      <c r="W83" s="230">
        <v>32.748755183888257</v>
      </c>
      <c r="X83" s="230">
        <v>23.825270342392621</v>
      </c>
      <c r="Y83" s="230">
        <v>31.06943839468752</v>
      </c>
      <c r="DA83" s="71" t="s">
        <v>238</v>
      </c>
    </row>
    <row r="84" spans="1:105" ht="12" customHeight="1" x14ac:dyDescent="0.25">
      <c r="A84" s="60" t="s">
        <v>195</v>
      </c>
      <c r="B84" s="262">
        <v>128.90446674456791</v>
      </c>
      <c r="C84" s="262">
        <v>140.1807054906281</v>
      </c>
      <c r="D84" s="262">
        <v>129.08164724545759</v>
      </c>
      <c r="E84" s="262">
        <v>141.6847651576185</v>
      </c>
      <c r="F84" s="262">
        <v>148.5197363283244</v>
      </c>
      <c r="G84" s="262">
        <v>139.39045576775169</v>
      </c>
      <c r="H84" s="262">
        <v>149.98476572944841</v>
      </c>
      <c r="I84" s="262">
        <v>125.87250530375979</v>
      </c>
      <c r="J84" s="262">
        <v>118.2416875526352</v>
      </c>
      <c r="K84" s="262">
        <v>105.1557224584829</v>
      </c>
      <c r="L84" s="262">
        <v>150.80165686682059</v>
      </c>
      <c r="M84" s="262">
        <v>99.758954108450368</v>
      </c>
      <c r="N84" s="262">
        <v>84.905803319926221</v>
      </c>
      <c r="O84" s="262">
        <v>28.616266920956669</v>
      </c>
      <c r="P84" s="262">
        <v>27.175326041308011</v>
      </c>
      <c r="Q84" s="262">
        <v>29.27844107214009</v>
      </c>
      <c r="R84" s="262">
        <v>27.529598191215289</v>
      </c>
      <c r="S84" s="262">
        <v>29.273985174449098</v>
      </c>
      <c r="T84" s="262">
        <v>26.860752631415959</v>
      </c>
      <c r="U84" s="262">
        <v>27.495360656711458</v>
      </c>
      <c r="V84" s="262">
        <v>26.902887760125061</v>
      </c>
      <c r="W84" s="262">
        <v>33.720680979680999</v>
      </c>
      <c r="X84" s="262">
        <v>25.693837577579249</v>
      </c>
      <c r="Y84" s="262">
        <v>28.373400309212151</v>
      </c>
      <c r="DA84" s="72" t="s">
        <v>239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</v>
      </c>
      <c r="H85" s="229">
        <v>0</v>
      </c>
      <c r="I85" s="229">
        <v>0.97491082422088848</v>
      </c>
      <c r="J85" s="229">
        <v>0.87393414784305867</v>
      </c>
      <c r="K85" s="229">
        <v>0.16146574018651111</v>
      </c>
      <c r="L85" s="229">
        <v>0.2048706399836164</v>
      </c>
      <c r="M85" s="229">
        <v>2.7711903875187369</v>
      </c>
      <c r="N85" s="229">
        <v>1.732643962835277</v>
      </c>
      <c r="O85" s="229">
        <v>3.475288066510049</v>
      </c>
      <c r="P85" s="229">
        <v>3.605203238479703</v>
      </c>
      <c r="Q85" s="229">
        <v>2.6880274249938632</v>
      </c>
      <c r="R85" s="229">
        <v>2.2456873940402309</v>
      </c>
      <c r="S85" s="229">
        <v>3.083797152254343</v>
      </c>
      <c r="T85" s="229">
        <v>2.3981339112975339</v>
      </c>
      <c r="U85" s="229">
        <v>2.579731064296511</v>
      </c>
      <c r="V85" s="229">
        <v>2.575522395609982</v>
      </c>
      <c r="W85" s="229">
        <v>5.086236352447445</v>
      </c>
      <c r="X85" s="229">
        <v>4.3635118712408136</v>
      </c>
      <c r="Y85" s="229">
        <v>3.46580793719356</v>
      </c>
      <c r="DA85" s="73" t="s">
        <v>240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241</v>
      </c>
    </row>
    <row r="87" spans="1:105" ht="12" customHeight="1" x14ac:dyDescent="0.25">
      <c r="A87" s="64" t="s">
        <v>31</v>
      </c>
      <c r="B87" s="229">
        <v>0.93525398234466084</v>
      </c>
      <c r="C87" s="229">
        <v>0.86426341226299308</v>
      </c>
      <c r="D87" s="229">
        <v>0.93715017803922362</v>
      </c>
      <c r="E87" s="229">
        <v>1.0137114812002119</v>
      </c>
      <c r="F87" s="229">
        <v>1.019390682341454</v>
      </c>
      <c r="G87" s="229">
        <v>1.07232755894621</v>
      </c>
      <c r="H87" s="229">
        <v>1.0160200775854891</v>
      </c>
      <c r="I87" s="229">
        <v>1.1060596458058951</v>
      </c>
      <c r="J87" s="229">
        <v>1.210918595484848</v>
      </c>
      <c r="K87" s="229">
        <v>0.95665267755284777</v>
      </c>
      <c r="L87" s="229">
        <v>0.63405186077542053</v>
      </c>
      <c r="M87" s="229">
        <v>0.80503460174904096</v>
      </c>
      <c r="N87" s="229">
        <v>0.87628784113136149</v>
      </c>
      <c r="O87" s="229">
        <v>1.6274631512542379</v>
      </c>
      <c r="P87" s="229">
        <v>1.189900302061121</v>
      </c>
      <c r="Q87" s="229">
        <v>0.88632628596809826</v>
      </c>
      <c r="R87" s="229">
        <v>1.070607798493052</v>
      </c>
      <c r="S87" s="229">
        <v>0.85334699688097171</v>
      </c>
      <c r="T87" s="229">
        <v>0.83233518196460954</v>
      </c>
      <c r="U87" s="229">
        <v>0.91193039841288104</v>
      </c>
      <c r="V87" s="229">
        <v>0.82270271458277744</v>
      </c>
      <c r="W87" s="229">
        <v>0.54274823038412756</v>
      </c>
      <c r="X87" s="229">
        <v>0.44800860761095712</v>
      </c>
      <c r="Y87" s="229">
        <v>0.81625923881879758</v>
      </c>
      <c r="DA87" s="73" t="s">
        <v>242</v>
      </c>
    </row>
    <row r="88" spans="1:105" ht="12" customHeight="1" x14ac:dyDescent="0.25">
      <c r="A88" s="64" t="s">
        <v>159</v>
      </c>
      <c r="B88" s="229">
        <v>1.4499609000244451</v>
      </c>
      <c r="C88" s="229">
        <v>1.4265541259279111</v>
      </c>
      <c r="D88" s="229">
        <v>1.525668560507214</v>
      </c>
      <c r="E88" s="229">
        <v>1.8808993486797361</v>
      </c>
      <c r="F88" s="229">
        <v>2.097845182872121</v>
      </c>
      <c r="G88" s="229">
        <v>2.2634344592496078</v>
      </c>
      <c r="H88" s="229">
        <v>1.276496916741237</v>
      </c>
      <c r="I88" s="229">
        <v>1.4174224630878709</v>
      </c>
      <c r="J88" s="229">
        <v>1.564938033787449</v>
      </c>
      <c r="K88" s="229">
        <v>1.3111265761536861</v>
      </c>
      <c r="L88" s="229">
        <v>0.93192208189825687</v>
      </c>
      <c r="M88" s="229">
        <v>1.0923243340736459</v>
      </c>
      <c r="N88" s="229">
        <v>1.0113881653999499</v>
      </c>
      <c r="O88" s="229">
        <v>2.0084646236431039</v>
      </c>
      <c r="P88" s="229">
        <v>1.296366461074808</v>
      </c>
      <c r="Q88" s="229">
        <v>1.3619352794696371</v>
      </c>
      <c r="R88" s="229">
        <v>1.1017963288460311</v>
      </c>
      <c r="S88" s="229">
        <v>1.1624348219124629</v>
      </c>
      <c r="T88" s="229">
        <v>1.443168182244519</v>
      </c>
      <c r="U88" s="229">
        <v>1.2424703774259021</v>
      </c>
      <c r="V88" s="229">
        <v>1.1550319837199789</v>
      </c>
      <c r="W88" s="229">
        <v>1.248363437709809</v>
      </c>
      <c r="X88" s="229">
        <v>0.63639405593861498</v>
      </c>
      <c r="Y88" s="229">
        <v>0.68025377863019076</v>
      </c>
      <c r="DA88" s="73" t="s">
        <v>243</v>
      </c>
    </row>
    <row r="89" spans="1:105" ht="12" customHeight="1" x14ac:dyDescent="0.25">
      <c r="A89" s="64" t="s">
        <v>32</v>
      </c>
      <c r="B89" s="229">
        <v>1.642484551521084</v>
      </c>
      <c r="C89" s="229">
        <v>1.4242605202765539</v>
      </c>
      <c r="D89" s="229">
        <v>1.570633148382546</v>
      </c>
      <c r="E89" s="229">
        <v>1.474743170401889</v>
      </c>
      <c r="F89" s="229">
        <v>0.98792512758320217</v>
      </c>
      <c r="G89" s="229">
        <v>0.67238561232118355</v>
      </c>
      <c r="H89" s="229">
        <v>1.6090345994420561</v>
      </c>
      <c r="I89" s="229">
        <v>1.512011724920127</v>
      </c>
      <c r="J89" s="229">
        <v>1.461524810210745</v>
      </c>
      <c r="K89" s="229">
        <v>0.95245780837134686</v>
      </c>
      <c r="L89" s="229">
        <v>0.51071261298822368</v>
      </c>
      <c r="M89" s="229">
        <v>0.65948498880401896</v>
      </c>
      <c r="N89" s="229">
        <v>0.37328928712601311</v>
      </c>
      <c r="O89" s="229">
        <v>0.88721069488300841</v>
      </c>
      <c r="P89" s="229">
        <v>2.0439949986625598</v>
      </c>
      <c r="Q89" s="229">
        <v>1.1029362174883679</v>
      </c>
      <c r="R89" s="229">
        <v>1.2464413032916799</v>
      </c>
      <c r="S89" s="229">
        <v>1.3993190320874029</v>
      </c>
      <c r="T89" s="229">
        <v>1.3648766455909229</v>
      </c>
      <c r="U89" s="229">
        <v>1.579293712169435</v>
      </c>
      <c r="V89" s="229">
        <v>1.0293077814419711</v>
      </c>
      <c r="W89" s="229">
        <v>1.158935922369134</v>
      </c>
      <c r="X89" s="229">
        <v>0.38238973349968369</v>
      </c>
      <c r="Y89" s="229">
        <v>0.31263422036311</v>
      </c>
      <c r="DA89" s="73" t="s">
        <v>244</v>
      </c>
    </row>
    <row r="90" spans="1:105" ht="12" customHeight="1" x14ac:dyDescent="0.25">
      <c r="A90" s="64" t="s">
        <v>33</v>
      </c>
      <c r="B90" s="229">
        <v>109.8075287225096</v>
      </c>
      <c r="C90" s="229">
        <v>115.2685687510227</v>
      </c>
      <c r="D90" s="229">
        <v>104.6342069410253</v>
      </c>
      <c r="E90" s="229">
        <v>118.2424037376001</v>
      </c>
      <c r="F90" s="229">
        <v>120.958532334165</v>
      </c>
      <c r="G90" s="229">
        <v>118.6461302626182</v>
      </c>
      <c r="H90" s="229">
        <v>133.95491509445191</v>
      </c>
      <c r="I90" s="229">
        <v>107.0052444074158</v>
      </c>
      <c r="J90" s="229">
        <v>98.516655183421321</v>
      </c>
      <c r="K90" s="229">
        <v>95.224900159707133</v>
      </c>
      <c r="L90" s="229">
        <v>145.27192510321311</v>
      </c>
      <c r="M90" s="229">
        <v>85.027886451220738</v>
      </c>
      <c r="N90" s="229">
        <v>72.683324146823182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245</v>
      </c>
    </row>
    <row r="91" spans="1:105" ht="12" customHeight="1" x14ac:dyDescent="0.25">
      <c r="A91" s="64" t="s">
        <v>35</v>
      </c>
      <c r="B91" s="229">
        <v>9.1546528392437914</v>
      </c>
      <c r="C91" s="229">
        <v>12.6410485227303</v>
      </c>
      <c r="D91" s="229">
        <v>11.847445904276469</v>
      </c>
      <c r="E91" s="229">
        <v>14.595318059190109</v>
      </c>
      <c r="F91" s="229">
        <v>18.429380829865529</v>
      </c>
      <c r="G91" s="229">
        <v>13.285044260887929</v>
      </c>
      <c r="H91" s="229">
        <v>8.3243278743310096</v>
      </c>
      <c r="I91" s="229">
        <v>9.4642215380215475</v>
      </c>
      <c r="J91" s="229">
        <v>10.01538612566285</v>
      </c>
      <c r="K91" s="229">
        <v>3.986997315632824</v>
      </c>
      <c r="L91" s="229">
        <v>1.873257994320962</v>
      </c>
      <c r="M91" s="229">
        <v>5.5598621428792754</v>
      </c>
      <c r="N91" s="229">
        <v>5.5025420797043552</v>
      </c>
      <c r="O91" s="229">
        <v>14.654334607596009</v>
      </c>
      <c r="P91" s="229">
        <v>15.014371824260071</v>
      </c>
      <c r="Q91" s="229">
        <v>19.407201088704149</v>
      </c>
      <c r="R91" s="229">
        <v>17.31287731579696</v>
      </c>
      <c r="S91" s="229">
        <v>18.292056182660001</v>
      </c>
      <c r="T91" s="229">
        <v>17.306615632471221</v>
      </c>
      <c r="U91" s="229">
        <v>17.64311967495485</v>
      </c>
      <c r="V91" s="229">
        <v>18.493393585132189</v>
      </c>
      <c r="W91" s="229">
        <v>20.15637647772218</v>
      </c>
      <c r="X91" s="229">
        <v>15.25037924034252</v>
      </c>
      <c r="Y91" s="229">
        <v>18.526030870538591</v>
      </c>
      <c r="DA91" s="73" t="s">
        <v>246</v>
      </c>
    </row>
    <row r="92" spans="1:105" ht="12" customHeight="1" x14ac:dyDescent="0.25">
      <c r="A92" s="64" t="s">
        <v>36</v>
      </c>
      <c r="B92" s="229">
        <v>5.5287694158687204</v>
      </c>
      <c r="C92" s="229">
        <v>8.1735062779585324</v>
      </c>
      <c r="D92" s="229">
        <v>8.1843560499339389</v>
      </c>
      <c r="E92" s="229">
        <v>4.0774696995732258</v>
      </c>
      <c r="F92" s="229">
        <v>4.6317300360241589</v>
      </c>
      <c r="G92" s="229">
        <v>3.0599783641607101</v>
      </c>
      <c r="H92" s="229">
        <v>3.3365460011631098</v>
      </c>
      <c r="I92" s="229">
        <v>3.958012895102013</v>
      </c>
      <c r="J92" s="229">
        <v>4.1633918378886214</v>
      </c>
      <c r="K92" s="229">
        <v>2.562122180878561</v>
      </c>
      <c r="L92" s="229">
        <v>1.374916573641026</v>
      </c>
      <c r="M92" s="229">
        <v>3.8431712022049149</v>
      </c>
      <c r="N92" s="229">
        <v>2.714422520976405</v>
      </c>
      <c r="O92" s="229">
        <v>5.9528294686046568</v>
      </c>
      <c r="P92" s="229">
        <v>4.0148265923274371</v>
      </c>
      <c r="Q92" s="229">
        <v>3.8220032968106499</v>
      </c>
      <c r="R92" s="229">
        <v>4.5521880507473389</v>
      </c>
      <c r="S92" s="229">
        <v>4.483030988653919</v>
      </c>
      <c r="T92" s="229">
        <v>3.515623077847164</v>
      </c>
      <c r="U92" s="229">
        <v>3.538815429451883</v>
      </c>
      <c r="V92" s="229">
        <v>2.826929299638163</v>
      </c>
      <c r="W92" s="229">
        <v>5.5280205590483016</v>
      </c>
      <c r="X92" s="229">
        <v>4.613154068946657</v>
      </c>
      <c r="Y92" s="229">
        <v>4.5724142636678966</v>
      </c>
      <c r="DA92" s="73" t="s">
        <v>247</v>
      </c>
    </row>
    <row r="93" spans="1:105" ht="12" customHeight="1" x14ac:dyDescent="0.25">
      <c r="A93" s="64" t="s">
        <v>38</v>
      </c>
      <c r="B93" s="229">
        <v>0.38581633305554619</v>
      </c>
      <c r="C93" s="229">
        <v>0.38250388044909489</v>
      </c>
      <c r="D93" s="229">
        <v>0.38218646329289818</v>
      </c>
      <c r="E93" s="229">
        <v>0.40021966097321848</v>
      </c>
      <c r="F93" s="229">
        <v>0.39493213547300432</v>
      </c>
      <c r="G93" s="229">
        <v>0.39115524956786363</v>
      </c>
      <c r="H93" s="229">
        <v>0.46742516573356852</v>
      </c>
      <c r="I93" s="229">
        <v>0.43462180518558757</v>
      </c>
      <c r="J93" s="229">
        <v>0.43493881833626702</v>
      </c>
      <c r="K93" s="229">
        <v>0</v>
      </c>
      <c r="L93" s="229">
        <v>0</v>
      </c>
      <c r="M93" s="229">
        <v>0</v>
      </c>
      <c r="N93" s="229">
        <v>1.190531592968795E-2</v>
      </c>
      <c r="O93" s="229">
        <v>1.0676308465596871E-2</v>
      </c>
      <c r="P93" s="229">
        <v>1.0662624442310951E-2</v>
      </c>
      <c r="Q93" s="229">
        <v>1.0011478705321829E-2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248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249</v>
      </c>
    </row>
    <row r="95" spans="1:105" ht="12" customHeight="1" x14ac:dyDescent="0.25">
      <c r="A95" s="61" t="s">
        <v>207</v>
      </c>
      <c r="B95" s="263">
        <v>58.770248878971593</v>
      </c>
      <c r="C95" s="263">
        <v>58.649205770818988</v>
      </c>
      <c r="D95" s="263">
        <v>62.820514168255812</v>
      </c>
      <c r="E95" s="263">
        <v>65.548199830957998</v>
      </c>
      <c r="F95" s="263">
        <v>59.829679752407877</v>
      </c>
      <c r="G95" s="263">
        <v>72.571034065015127</v>
      </c>
      <c r="H95" s="263">
        <v>77.514119283075289</v>
      </c>
      <c r="I95" s="263">
        <v>76.589551040160543</v>
      </c>
      <c r="J95" s="263">
        <v>80.510774047861588</v>
      </c>
      <c r="K95" s="263">
        <v>61.095237388039394</v>
      </c>
      <c r="L95" s="263">
        <v>71.484265910298632</v>
      </c>
      <c r="M95" s="263">
        <v>62.344453261932173</v>
      </c>
      <c r="N95" s="263">
        <v>60.104003384765001</v>
      </c>
      <c r="O95" s="263">
        <v>52.205485546335943</v>
      </c>
      <c r="P95" s="263">
        <v>53.325028194786853</v>
      </c>
      <c r="Q95" s="263">
        <v>49.218905810845918</v>
      </c>
      <c r="R95" s="263">
        <v>52.837982149910317</v>
      </c>
      <c r="S95" s="263">
        <v>56.610083643891862</v>
      </c>
      <c r="T95" s="263">
        <v>58.45500206040731</v>
      </c>
      <c r="U95" s="263">
        <v>53.832514398252833</v>
      </c>
      <c r="V95" s="263">
        <v>44.779853430892608</v>
      </c>
      <c r="W95" s="263">
        <v>51.334944249205797</v>
      </c>
      <c r="X95" s="263">
        <v>42.434217479712018</v>
      </c>
      <c r="Y95" s="263">
        <v>39.535741928464923</v>
      </c>
      <c r="DA95" s="74" t="s">
        <v>250</v>
      </c>
    </row>
    <row r="96" spans="1:105" ht="12" hidden="1" customHeight="1" x14ac:dyDescent="0.25"/>
    <row r="98" spans="1:105" ht="15" customHeight="1" x14ac:dyDescent="0.25">
      <c r="A98" s="32" t="s">
        <v>251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1</v>
      </c>
      <c r="C100" s="232">
        <f t="shared" si="2"/>
        <v>1</v>
      </c>
      <c r="D100" s="232">
        <f t="shared" si="2"/>
        <v>1</v>
      </c>
      <c r="E100" s="232">
        <f t="shared" si="2"/>
        <v>1.0000000000000002</v>
      </c>
      <c r="F100" s="232">
        <f t="shared" si="2"/>
        <v>0.99999999999999978</v>
      </c>
      <c r="G100" s="232">
        <f t="shared" si="2"/>
        <v>0.99999999999999956</v>
      </c>
      <c r="H100" s="232">
        <f t="shared" si="2"/>
        <v>1</v>
      </c>
      <c r="I100" s="232">
        <f t="shared" si="2"/>
        <v>1</v>
      </c>
      <c r="J100" s="232">
        <f t="shared" si="2"/>
        <v>1.0000000000000002</v>
      </c>
      <c r="K100" s="232">
        <f t="shared" si="2"/>
        <v>1</v>
      </c>
      <c r="L100" s="232">
        <f t="shared" si="2"/>
        <v>0.99999999999999978</v>
      </c>
      <c r="M100" s="232">
        <f t="shared" si="2"/>
        <v>1.0000000000000002</v>
      </c>
      <c r="N100" s="232">
        <f t="shared" si="2"/>
        <v>0.99999999999999989</v>
      </c>
      <c r="O100" s="232">
        <f t="shared" si="2"/>
        <v>1</v>
      </c>
      <c r="P100" s="232">
        <f t="shared" si="2"/>
        <v>1</v>
      </c>
      <c r="Q100" s="232">
        <f t="shared" si="2"/>
        <v>0.99999999999999989</v>
      </c>
      <c r="R100" s="232">
        <f t="shared" si="2"/>
        <v>0.99999999999999978</v>
      </c>
      <c r="S100" s="232">
        <f t="shared" si="2"/>
        <v>1</v>
      </c>
      <c r="T100" s="232">
        <f t="shared" si="2"/>
        <v>1.0000000000000004</v>
      </c>
      <c r="U100" s="232">
        <f t="shared" si="2"/>
        <v>1</v>
      </c>
      <c r="V100" s="232">
        <f t="shared" si="2"/>
        <v>0.99999999999999989</v>
      </c>
      <c r="W100" s="232">
        <f t="shared" si="2"/>
        <v>0.99999999999999989</v>
      </c>
      <c r="X100" s="232">
        <f t="shared" si="2"/>
        <v>1</v>
      </c>
      <c r="Y100" s="232">
        <f t="shared" si="2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2.5186645051333257E-3</v>
      </c>
      <c r="C101" s="266">
        <f t="shared" si="3"/>
        <v>2.5880846109002423E-3</v>
      </c>
      <c r="D101" s="266">
        <f t="shared" si="3"/>
        <v>2.6727113851575664E-3</v>
      </c>
      <c r="E101" s="266">
        <f t="shared" si="3"/>
        <v>2.7647919500412726E-3</v>
      </c>
      <c r="F101" s="266">
        <f t="shared" si="3"/>
        <v>2.6481295276084373E-3</v>
      </c>
      <c r="G101" s="266">
        <f t="shared" si="3"/>
        <v>2.8389360099096545E-3</v>
      </c>
      <c r="H101" s="266">
        <f t="shared" si="3"/>
        <v>2.6715527650984631E-3</v>
      </c>
      <c r="I101" s="266">
        <f t="shared" si="3"/>
        <v>2.8038260423880082E-3</v>
      </c>
      <c r="J101" s="266">
        <f t="shared" si="3"/>
        <v>2.8589896578076475E-3</v>
      </c>
      <c r="K101" s="266">
        <f t="shared" si="3"/>
        <v>2.7284816041324386E-3</v>
      </c>
      <c r="L101" s="266">
        <f t="shared" si="3"/>
        <v>2.8679436869920804E-3</v>
      </c>
      <c r="M101" s="266">
        <f t="shared" si="3"/>
        <v>2.718358070243166E-3</v>
      </c>
      <c r="N101" s="266">
        <f t="shared" si="3"/>
        <v>2.9953641168735464E-3</v>
      </c>
      <c r="O101" s="266">
        <f t="shared" si="3"/>
        <v>3.3272287976110382E-3</v>
      </c>
      <c r="P101" s="266">
        <f t="shared" si="3"/>
        <v>3.3730261529503237E-3</v>
      </c>
      <c r="Q101" s="266">
        <f t="shared" si="3"/>
        <v>3.3213236140897983E-3</v>
      </c>
      <c r="R101" s="266">
        <f t="shared" si="3"/>
        <v>3.3590837174643992E-3</v>
      </c>
      <c r="S101" s="266">
        <f t="shared" si="3"/>
        <v>3.3623174162383399E-3</v>
      </c>
      <c r="T101" s="266">
        <f t="shared" si="3"/>
        <v>3.5599650391601404E-3</v>
      </c>
      <c r="U101" s="266">
        <f t="shared" si="3"/>
        <v>3.4237125546938917E-3</v>
      </c>
      <c r="V101" s="266">
        <f t="shared" si="3"/>
        <v>3.2695196287588655E-3</v>
      </c>
      <c r="W101" s="266">
        <f t="shared" si="3"/>
        <v>3.0269077412335196E-3</v>
      </c>
      <c r="X101" s="266">
        <f t="shared" si="3"/>
        <v>3.1066499747164785E-3</v>
      </c>
      <c r="Y101" s="266">
        <f t="shared" si="3"/>
        <v>2.9675027177912638E-3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1.3432877360711065E-3</v>
      </c>
      <c r="C102" s="267">
        <f t="shared" si="4"/>
        <v>1.3803117924801292E-3</v>
      </c>
      <c r="D102" s="267">
        <f t="shared" si="4"/>
        <v>1.4254460720840353E-3</v>
      </c>
      <c r="E102" s="267">
        <f t="shared" si="4"/>
        <v>1.4745557066886785E-3</v>
      </c>
      <c r="F102" s="267">
        <f t="shared" si="4"/>
        <v>1.4123357480578334E-3</v>
      </c>
      <c r="G102" s="267">
        <f t="shared" si="4"/>
        <v>1.5140992052851483E-3</v>
      </c>
      <c r="H102" s="267">
        <f t="shared" si="4"/>
        <v>1.4248281413858472E-3</v>
      </c>
      <c r="I102" s="267">
        <f t="shared" si="4"/>
        <v>1.4953738892736039E-3</v>
      </c>
      <c r="J102" s="267">
        <f t="shared" si="4"/>
        <v>1.5247944841640789E-3</v>
      </c>
      <c r="K102" s="267">
        <f t="shared" si="4"/>
        <v>1.4551901888706338E-3</v>
      </c>
      <c r="L102" s="267">
        <f t="shared" si="4"/>
        <v>1.5295699663957758E-3</v>
      </c>
      <c r="M102" s="267">
        <f t="shared" si="4"/>
        <v>1.449790970796355E-3</v>
      </c>
      <c r="N102" s="267">
        <f t="shared" si="4"/>
        <v>1.5975275289992247E-3</v>
      </c>
      <c r="O102" s="267">
        <f t="shared" si="4"/>
        <v>1.7745220253925528E-3</v>
      </c>
      <c r="P102" s="267">
        <f t="shared" si="4"/>
        <v>1.7989472815735067E-3</v>
      </c>
      <c r="Q102" s="267">
        <f t="shared" si="4"/>
        <v>1.7713725941812259E-3</v>
      </c>
      <c r="R102" s="267">
        <f t="shared" si="4"/>
        <v>1.7915113159810128E-3</v>
      </c>
      <c r="S102" s="267">
        <f t="shared" si="4"/>
        <v>1.7932359553271152E-3</v>
      </c>
      <c r="T102" s="267">
        <f t="shared" si="4"/>
        <v>1.8986480208854082E-3</v>
      </c>
      <c r="U102" s="267">
        <f t="shared" si="4"/>
        <v>1.8259800291700755E-3</v>
      </c>
      <c r="V102" s="267">
        <f t="shared" si="4"/>
        <v>1.7437438020047285E-3</v>
      </c>
      <c r="W102" s="267">
        <f t="shared" si="4"/>
        <v>1.6143507953245437E-3</v>
      </c>
      <c r="X102" s="267">
        <f t="shared" si="4"/>
        <v>1.6568799865154559E-3</v>
      </c>
      <c r="Y102" s="267">
        <f t="shared" si="4"/>
        <v>1.5826681161553405E-3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3.358219340177767E-2</v>
      </c>
      <c r="C103" s="267">
        <f t="shared" si="5"/>
        <v>3.450779481200323E-2</v>
      </c>
      <c r="D103" s="267">
        <f t="shared" si="5"/>
        <v>3.5636151802100884E-2</v>
      </c>
      <c r="E103" s="267">
        <f t="shared" si="5"/>
        <v>3.6863892667216971E-2</v>
      </c>
      <c r="F103" s="267">
        <f t="shared" si="5"/>
        <v>3.5308393701445825E-2</v>
      </c>
      <c r="G103" s="267">
        <f t="shared" si="5"/>
        <v>3.7852480132128719E-2</v>
      </c>
      <c r="H103" s="267">
        <f t="shared" si="5"/>
        <v>3.5620703534646178E-2</v>
      </c>
      <c r="I103" s="267">
        <f t="shared" si="5"/>
        <v>3.7384347231840122E-2</v>
      </c>
      <c r="J103" s="267">
        <f t="shared" si="5"/>
        <v>3.8119862104101968E-2</v>
      </c>
      <c r="K103" s="267">
        <f t="shared" si="5"/>
        <v>3.6379754721765842E-2</v>
      </c>
      <c r="L103" s="267">
        <f t="shared" si="5"/>
        <v>3.8239249159894399E-2</v>
      </c>
      <c r="M103" s="267">
        <f t="shared" si="5"/>
        <v>3.6244774269908894E-2</v>
      </c>
      <c r="N103" s="267">
        <f t="shared" si="5"/>
        <v>3.9938188224980624E-2</v>
      </c>
      <c r="O103" s="267">
        <f t="shared" si="5"/>
        <v>4.4363050634813841E-2</v>
      </c>
      <c r="P103" s="267">
        <f t="shared" si="5"/>
        <v>4.4973682039337659E-2</v>
      </c>
      <c r="Q103" s="267">
        <f t="shared" si="5"/>
        <v>4.4284314854530653E-2</v>
      </c>
      <c r="R103" s="267">
        <f t="shared" si="5"/>
        <v>4.478778289952532E-2</v>
      </c>
      <c r="S103" s="267">
        <f t="shared" si="5"/>
        <v>4.4830898883177858E-2</v>
      </c>
      <c r="T103" s="267">
        <f t="shared" si="5"/>
        <v>4.7466200522135189E-2</v>
      </c>
      <c r="U103" s="267">
        <f t="shared" si="5"/>
        <v>4.5649500729251884E-2</v>
      </c>
      <c r="V103" s="267">
        <f t="shared" si="5"/>
        <v>4.35935950501182E-2</v>
      </c>
      <c r="W103" s="267">
        <f t="shared" si="5"/>
        <v>4.0358769883113599E-2</v>
      </c>
      <c r="X103" s="267">
        <f t="shared" si="5"/>
        <v>4.1421999662886386E-2</v>
      </c>
      <c r="Y103" s="267">
        <f t="shared" si="5"/>
        <v>3.9566702903883526E-2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8.3955483504444121E-4</v>
      </c>
      <c r="C104" s="267">
        <f t="shared" si="6"/>
        <v>8.6269487030008081E-4</v>
      </c>
      <c r="D104" s="267">
        <f t="shared" si="6"/>
        <v>8.9090379505252226E-4</v>
      </c>
      <c r="E104" s="267">
        <f t="shared" si="6"/>
        <v>9.2159731668042398E-4</v>
      </c>
      <c r="F104" s="267">
        <f t="shared" si="6"/>
        <v>8.8270984253614607E-4</v>
      </c>
      <c r="G104" s="267">
        <f t="shared" si="6"/>
        <v>9.4631200330321777E-4</v>
      </c>
      <c r="H104" s="267">
        <f t="shared" si="6"/>
        <v>8.9051758836615437E-4</v>
      </c>
      <c r="I104" s="267">
        <f t="shared" si="6"/>
        <v>9.3460868079600287E-4</v>
      </c>
      <c r="J104" s="267">
        <f t="shared" si="6"/>
        <v>9.5299655260254901E-4</v>
      </c>
      <c r="K104" s="267">
        <f t="shared" si="6"/>
        <v>9.0949386804414594E-4</v>
      </c>
      <c r="L104" s="267">
        <f t="shared" si="6"/>
        <v>9.5598122899736009E-4</v>
      </c>
      <c r="M104" s="267">
        <f t="shared" si="6"/>
        <v>9.0611935674772223E-4</v>
      </c>
      <c r="N104" s="267">
        <f t="shared" si="6"/>
        <v>9.9845470562451516E-4</v>
      </c>
      <c r="O104" s="267">
        <f t="shared" si="6"/>
        <v>1.1090762658703458E-3</v>
      </c>
      <c r="P104" s="267">
        <f t="shared" si="6"/>
        <v>1.1243420509834412E-3</v>
      </c>
      <c r="Q104" s="267">
        <f t="shared" si="6"/>
        <v>1.107107871363266E-3</v>
      </c>
      <c r="R104" s="267">
        <f t="shared" si="6"/>
        <v>1.1196945724881329E-3</v>
      </c>
      <c r="S104" s="267">
        <f t="shared" si="6"/>
        <v>1.1207724720794464E-3</v>
      </c>
      <c r="T104" s="267">
        <f t="shared" si="6"/>
        <v>1.1866550130533791E-3</v>
      </c>
      <c r="U104" s="267">
        <f t="shared" si="6"/>
        <v>1.1412375182312964E-3</v>
      </c>
      <c r="V104" s="267">
        <f t="shared" si="6"/>
        <v>1.0898398762529552E-3</v>
      </c>
      <c r="W104" s="267">
        <f t="shared" si="6"/>
        <v>1.0089692470778395E-3</v>
      </c>
      <c r="X104" s="267">
        <f t="shared" si="6"/>
        <v>1.0355499915721596E-3</v>
      </c>
      <c r="Y104" s="267">
        <f t="shared" si="6"/>
        <v>9.8916757259708801E-4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1.8397472308570658E-3</v>
      </c>
      <c r="C105" s="268">
        <f t="shared" si="7"/>
        <v>1.9388951844973141E-3</v>
      </c>
      <c r="D105" s="268">
        <f t="shared" si="7"/>
        <v>1.9527762816135799E-3</v>
      </c>
      <c r="E105" s="268">
        <f t="shared" si="7"/>
        <v>2.0206439493416898E-3</v>
      </c>
      <c r="F105" s="268">
        <f t="shared" si="7"/>
        <v>2.0143179369039948E-3</v>
      </c>
      <c r="G105" s="268">
        <f t="shared" si="7"/>
        <v>2.0088289027507104E-3</v>
      </c>
      <c r="H105" s="268">
        <f t="shared" si="7"/>
        <v>1.8716242651600418E-3</v>
      </c>
      <c r="I105" s="268">
        <f t="shared" si="7"/>
        <v>1.947829035134384E-3</v>
      </c>
      <c r="J105" s="268">
        <f t="shared" si="7"/>
        <v>1.9665874940973625E-3</v>
      </c>
      <c r="K105" s="268">
        <f t="shared" si="7"/>
        <v>1.8703130306602577E-3</v>
      </c>
      <c r="L105" s="268">
        <f t="shared" si="7"/>
        <v>1.9206965648691325E-3</v>
      </c>
      <c r="M105" s="268">
        <f t="shared" si="7"/>
        <v>1.8783383798390313E-3</v>
      </c>
      <c r="N105" s="268">
        <f t="shared" si="7"/>
        <v>2.0181396230673576E-3</v>
      </c>
      <c r="O105" s="268">
        <f t="shared" si="7"/>
        <v>2.1996400243702988E-3</v>
      </c>
      <c r="P105" s="268">
        <f t="shared" si="7"/>
        <v>7.4659251111915351E-3</v>
      </c>
      <c r="Q105" s="268">
        <f t="shared" si="7"/>
        <v>8.2027067428037028E-3</v>
      </c>
      <c r="R105" s="268">
        <f t="shared" si="7"/>
        <v>8.5595265165917672E-3</v>
      </c>
      <c r="S105" s="268">
        <f t="shared" si="7"/>
        <v>9.3148347698232548E-3</v>
      </c>
      <c r="T105" s="268">
        <f t="shared" si="7"/>
        <v>1.0455834204684409E-2</v>
      </c>
      <c r="U105" s="268">
        <f t="shared" si="7"/>
        <v>1.1423677370607496E-2</v>
      </c>
      <c r="V105" s="268">
        <f t="shared" si="7"/>
        <v>1.3299773946741894E-2</v>
      </c>
      <c r="W105" s="268">
        <f t="shared" si="7"/>
        <v>1.3242967574464937E-2</v>
      </c>
      <c r="X105" s="268">
        <f t="shared" si="7"/>
        <v>1.6224875824109516E-2</v>
      </c>
      <c r="Y105" s="268">
        <f t="shared" si="7"/>
        <v>1.7674168401868296E-2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0.17952873180405968</v>
      </c>
      <c r="C106" s="269">
        <f t="shared" si="8"/>
        <v>0.19234114586324477</v>
      </c>
      <c r="D106" s="269">
        <f t="shared" si="8"/>
        <v>0.1925889991669055</v>
      </c>
      <c r="E106" s="269">
        <f t="shared" si="8"/>
        <v>0.19017496003859441</v>
      </c>
      <c r="F106" s="269">
        <f t="shared" si="8"/>
        <v>0.18987452718638093</v>
      </c>
      <c r="G106" s="269">
        <f t="shared" si="8"/>
        <v>0.18581610773494248</v>
      </c>
      <c r="H106" s="269">
        <f t="shared" si="8"/>
        <v>0.17683550408105081</v>
      </c>
      <c r="I106" s="269">
        <f t="shared" si="8"/>
        <v>0.18509929357786081</v>
      </c>
      <c r="J106" s="269">
        <f t="shared" si="8"/>
        <v>0.1856732560805234</v>
      </c>
      <c r="K106" s="269">
        <f t="shared" si="8"/>
        <v>0.17493295028418296</v>
      </c>
      <c r="L106" s="269">
        <f t="shared" si="8"/>
        <v>0.17570478733229605</v>
      </c>
      <c r="M106" s="269">
        <f t="shared" si="8"/>
        <v>0.18431965869397499</v>
      </c>
      <c r="N106" s="269">
        <f t="shared" si="8"/>
        <v>0.19075184901475473</v>
      </c>
      <c r="O106" s="269">
        <f t="shared" si="8"/>
        <v>0.20584835856389366</v>
      </c>
      <c r="P106" s="269">
        <f t="shared" si="8"/>
        <v>0.20593963366514789</v>
      </c>
      <c r="Q106" s="269">
        <f t="shared" si="8"/>
        <v>0.20514229902529546</v>
      </c>
      <c r="R106" s="269">
        <f t="shared" si="8"/>
        <v>0.20374408940060376</v>
      </c>
      <c r="S106" s="269">
        <f t="shared" si="8"/>
        <v>0.20405198736516425</v>
      </c>
      <c r="T106" s="269">
        <f t="shared" si="8"/>
        <v>0.20984129912683383</v>
      </c>
      <c r="U106" s="269">
        <f t="shared" si="8"/>
        <v>0.20641887779044199</v>
      </c>
      <c r="V106" s="269">
        <f t="shared" si="8"/>
        <v>0.2030783145078178</v>
      </c>
      <c r="W106" s="269">
        <f t="shared" si="8"/>
        <v>0.19692848219920603</v>
      </c>
      <c r="X106" s="269">
        <f t="shared" si="8"/>
        <v>0.19780813870973668</v>
      </c>
      <c r="Y106" s="269">
        <f t="shared" si="8"/>
        <v>0.19494743043919552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0.3847407551461382</v>
      </c>
      <c r="C107" s="269">
        <f t="shared" si="9"/>
        <v>0.3576650430120682</v>
      </c>
      <c r="D107" s="269">
        <f t="shared" si="9"/>
        <v>0.35676595873613898</v>
      </c>
      <c r="E107" s="269">
        <f t="shared" si="9"/>
        <v>0.34351500573098581</v>
      </c>
      <c r="F107" s="269">
        <f t="shared" si="9"/>
        <v>0.35169599764572096</v>
      </c>
      <c r="G107" s="269">
        <f t="shared" si="9"/>
        <v>0.3483351738460348</v>
      </c>
      <c r="H107" s="269">
        <f t="shared" si="9"/>
        <v>0.36856308732118398</v>
      </c>
      <c r="I107" s="269">
        <f t="shared" si="9"/>
        <v>0.35865536799463932</v>
      </c>
      <c r="J107" s="269">
        <f t="shared" si="9"/>
        <v>0.36006975850405964</v>
      </c>
      <c r="K107" s="269">
        <f t="shared" si="9"/>
        <v>0.36773095761809893</v>
      </c>
      <c r="L107" s="269">
        <f t="shared" si="9"/>
        <v>0.31071134578175896</v>
      </c>
      <c r="M107" s="269">
        <f t="shared" si="9"/>
        <v>0.3714916718984328</v>
      </c>
      <c r="N107" s="269">
        <f t="shared" si="9"/>
        <v>0.33881303716361066</v>
      </c>
      <c r="O107" s="269">
        <f t="shared" si="9"/>
        <v>0.34743221819777531</v>
      </c>
      <c r="P107" s="269">
        <f t="shared" si="9"/>
        <v>0.34146503976551618</v>
      </c>
      <c r="Q107" s="269">
        <f t="shared" si="9"/>
        <v>0.34403568182599464</v>
      </c>
      <c r="R107" s="269">
        <f t="shared" si="9"/>
        <v>0.34716421885855842</v>
      </c>
      <c r="S107" s="269">
        <f t="shared" si="9"/>
        <v>0.34615615025533958</v>
      </c>
      <c r="T107" s="269">
        <f t="shared" si="9"/>
        <v>0.32337012194456377</v>
      </c>
      <c r="U107" s="269">
        <f t="shared" si="9"/>
        <v>0.33489851080480654</v>
      </c>
      <c r="V107" s="269">
        <f t="shared" si="9"/>
        <v>0.34531025378938779</v>
      </c>
      <c r="W107" s="269">
        <f t="shared" si="9"/>
        <v>0.3734837707503425</v>
      </c>
      <c r="X107" s="269">
        <f t="shared" si="9"/>
        <v>0.36729327155894026</v>
      </c>
      <c r="Y107" s="269">
        <f t="shared" si="9"/>
        <v>0.37514013153326203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0.20055285458973987</v>
      </c>
      <c r="C108" s="269">
        <f t="shared" si="10"/>
        <v>0.21054232049775329</v>
      </c>
      <c r="D108" s="269">
        <f t="shared" si="10"/>
        <v>0.21209525044045002</v>
      </c>
      <c r="E108" s="269">
        <f t="shared" si="10"/>
        <v>0.21893213412600654</v>
      </c>
      <c r="F108" s="269">
        <f t="shared" si="10"/>
        <v>0.21775960042406239</v>
      </c>
      <c r="G108" s="269">
        <f t="shared" si="10"/>
        <v>0.21694166105409421</v>
      </c>
      <c r="H108" s="269">
        <f t="shared" si="10"/>
        <v>0.20334026041297426</v>
      </c>
      <c r="I108" s="269">
        <f t="shared" si="10"/>
        <v>0.21115544016210008</v>
      </c>
      <c r="J108" s="269">
        <f t="shared" si="10"/>
        <v>0.21283498642093193</v>
      </c>
      <c r="K108" s="269">
        <f t="shared" si="10"/>
        <v>0.20298398146126176</v>
      </c>
      <c r="L108" s="269">
        <f t="shared" si="10"/>
        <v>0.20724265504737577</v>
      </c>
      <c r="M108" s="269">
        <f t="shared" si="10"/>
        <v>0.20328997037854418</v>
      </c>
      <c r="N108" s="269">
        <f t="shared" si="10"/>
        <v>0.2179915581312942</v>
      </c>
      <c r="O108" s="269">
        <f t="shared" si="10"/>
        <v>0.23666316847800281</v>
      </c>
      <c r="P108" s="269">
        <f t="shared" si="10"/>
        <v>0.23732420231803394</v>
      </c>
      <c r="Q108" s="269">
        <f t="shared" si="10"/>
        <v>0.23600308820744464</v>
      </c>
      <c r="R108" s="269">
        <f t="shared" si="10"/>
        <v>0.23502747140260027</v>
      </c>
      <c r="S108" s="269">
        <f t="shared" si="10"/>
        <v>0.23496198130640078</v>
      </c>
      <c r="T108" s="269">
        <f t="shared" si="10"/>
        <v>0.24406907818258786</v>
      </c>
      <c r="U108" s="269">
        <f t="shared" si="10"/>
        <v>0.23876540669229768</v>
      </c>
      <c r="V108" s="269">
        <f t="shared" si="10"/>
        <v>0.23375693265217165</v>
      </c>
      <c r="W108" s="269">
        <f t="shared" si="10"/>
        <v>0.2212028615435491</v>
      </c>
      <c r="X108" s="269">
        <f t="shared" si="10"/>
        <v>0.22238610714833834</v>
      </c>
      <c r="Y108" s="269">
        <f t="shared" si="10"/>
        <v>0.21917871976504391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0.11428169877371347</v>
      </c>
      <c r="C109" s="270">
        <f t="shared" si="11"/>
        <v>0.13163291861475709</v>
      </c>
      <c r="D109" s="270">
        <f t="shared" si="11"/>
        <v>0.12344419818322963</v>
      </c>
      <c r="E109" s="270">
        <f t="shared" si="11"/>
        <v>0.13029006649288935</v>
      </c>
      <c r="F109" s="270">
        <f t="shared" si="11"/>
        <v>0.14290670262016927</v>
      </c>
      <c r="G109" s="270">
        <f t="shared" si="11"/>
        <v>0.11370491214166235</v>
      </c>
      <c r="H109" s="270">
        <f t="shared" si="11"/>
        <v>9.2458345323738131E-2</v>
      </c>
      <c r="I109" s="270">
        <f t="shared" si="11"/>
        <v>9.3999295052035012E-2</v>
      </c>
      <c r="J109" s="270">
        <f t="shared" si="11"/>
        <v>8.8207707395264484E-2</v>
      </c>
      <c r="K109" s="270">
        <f t="shared" si="11"/>
        <v>7.4987521666705165E-2</v>
      </c>
      <c r="L109" s="270">
        <f t="shared" si="11"/>
        <v>5.7529774642460618E-2</v>
      </c>
      <c r="M109" s="270">
        <f t="shared" si="11"/>
        <v>7.9825207235005829E-2</v>
      </c>
      <c r="N109" s="270">
        <f t="shared" si="11"/>
        <v>7.6529037723525511E-2</v>
      </c>
      <c r="O109" s="270">
        <f t="shared" si="11"/>
        <v>8.1299048528383419E-2</v>
      </c>
      <c r="P109" s="270">
        <f t="shared" si="11"/>
        <v>7.7755277241350923E-2</v>
      </c>
      <c r="Q109" s="270">
        <f t="shared" si="11"/>
        <v>9.5938575298863696E-2</v>
      </c>
      <c r="R109" s="270">
        <f t="shared" si="11"/>
        <v>8.0340092367990501E-2</v>
      </c>
      <c r="S109" s="270">
        <f t="shared" si="11"/>
        <v>7.9329652115321656E-2</v>
      </c>
      <c r="T109" s="270">
        <f t="shared" si="11"/>
        <v>7.2335702810359018E-2</v>
      </c>
      <c r="U109" s="270">
        <f t="shared" si="11"/>
        <v>8.1141291295079909E-2</v>
      </c>
      <c r="V109" s="270">
        <f t="shared" si="11"/>
        <v>9.5554979100556853E-2</v>
      </c>
      <c r="W109" s="270">
        <f t="shared" si="11"/>
        <v>9.3436741758060757E-2</v>
      </c>
      <c r="X109" s="270">
        <f t="shared" si="11"/>
        <v>8.4725419974384597E-2</v>
      </c>
      <c r="Y109" s="270">
        <f t="shared" si="11"/>
        <v>0.1015051447626064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8.6271155816026318E-2</v>
      </c>
      <c r="C110" s="270">
        <f t="shared" si="12"/>
        <v>7.8909401882996263E-2</v>
      </c>
      <c r="D110" s="270">
        <f t="shared" si="12"/>
        <v>8.8651052257220322E-2</v>
      </c>
      <c r="E110" s="270">
        <f t="shared" si="12"/>
        <v>8.8642067633117175E-2</v>
      </c>
      <c r="F110" s="270">
        <f t="shared" si="12"/>
        <v>7.4852897803893037E-2</v>
      </c>
      <c r="G110" s="270">
        <f t="shared" si="12"/>
        <v>0.10323674891243179</v>
      </c>
      <c r="H110" s="270">
        <f t="shared" si="12"/>
        <v>0.1108819150892362</v>
      </c>
      <c r="I110" s="270">
        <f t="shared" si="12"/>
        <v>0.11715614511006504</v>
      </c>
      <c r="J110" s="270">
        <f t="shared" si="12"/>
        <v>0.12462727902566745</v>
      </c>
      <c r="K110" s="270">
        <f t="shared" si="12"/>
        <v>0.12799645979455657</v>
      </c>
      <c r="L110" s="270">
        <f t="shared" si="12"/>
        <v>0.14971288040491507</v>
      </c>
      <c r="M110" s="270">
        <f t="shared" si="12"/>
        <v>0.12346476314353831</v>
      </c>
      <c r="N110" s="270">
        <f t="shared" si="12"/>
        <v>0.14146252040776872</v>
      </c>
      <c r="O110" s="270">
        <f t="shared" si="12"/>
        <v>0.15536411994961943</v>
      </c>
      <c r="P110" s="270">
        <f t="shared" si="12"/>
        <v>0.15956892507668291</v>
      </c>
      <c r="Q110" s="270">
        <f t="shared" si="12"/>
        <v>0.14006451290858093</v>
      </c>
      <c r="R110" s="270">
        <f t="shared" si="12"/>
        <v>0.15468737903460983</v>
      </c>
      <c r="S110" s="270">
        <f t="shared" si="12"/>
        <v>0.15563232919107917</v>
      </c>
      <c r="T110" s="270">
        <f t="shared" si="12"/>
        <v>0.1717333753722288</v>
      </c>
      <c r="U110" s="270">
        <f t="shared" si="12"/>
        <v>0.15762411539721777</v>
      </c>
      <c r="V110" s="270">
        <f t="shared" si="12"/>
        <v>0.1382019535516148</v>
      </c>
      <c r="W110" s="270">
        <f t="shared" si="12"/>
        <v>0.12776611978548835</v>
      </c>
      <c r="X110" s="270">
        <f t="shared" si="12"/>
        <v>0.13766068717395366</v>
      </c>
      <c r="Y110" s="270">
        <f t="shared" si="12"/>
        <v>0.11767357500243747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0.19505421075117879</v>
      </c>
      <c r="C111" s="269">
        <f t="shared" si="13"/>
        <v>0.19817370935675269</v>
      </c>
      <c r="D111" s="269">
        <f t="shared" si="13"/>
        <v>0.19597180232049702</v>
      </c>
      <c r="E111" s="269">
        <f t="shared" si="13"/>
        <v>0.20333241851444439</v>
      </c>
      <c r="F111" s="269">
        <f t="shared" si="13"/>
        <v>0.1984039879872834</v>
      </c>
      <c r="G111" s="269">
        <f t="shared" si="13"/>
        <v>0.20374640111155068</v>
      </c>
      <c r="H111" s="269">
        <f t="shared" si="13"/>
        <v>0.20878192189013411</v>
      </c>
      <c r="I111" s="269">
        <f t="shared" si="13"/>
        <v>0.20052391338596764</v>
      </c>
      <c r="J111" s="269">
        <f t="shared" si="13"/>
        <v>0.19599876870171157</v>
      </c>
      <c r="K111" s="269">
        <f t="shared" si="13"/>
        <v>0.21100887722298303</v>
      </c>
      <c r="L111" s="269">
        <f t="shared" si="13"/>
        <v>0.26082777123142037</v>
      </c>
      <c r="M111" s="269">
        <f t="shared" si="13"/>
        <v>0.19770131798151305</v>
      </c>
      <c r="N111" s="269">
        <f t="shared" si="13"/>
        <v>0.20489588149079499</v>
      </c>
      <c r="O111" s="269">
        <f t="shared" si="13"/>
        <v>0.15728273701227011</v>
      </c>
      <c r="P111" s="269">
        <f t="shared" si="13"/>
        <v>0.15653520161526566</v>
      </c>
      <c r="Q111" s="269">
        <f t="shared" si="13"/>
        <v>0.15613210526429649</v>
      </c>
      <c r="R111" s="269">
        <f t="shared" si="13"/>
        <v>0.15444662131618664</v>
      </c>
      <c r="S111" s="269">
        <f t="shared" si="13"/>
        <v>0.15440782157644933</v>
      </c>
      <c r="T111" s="269">
        <f t="shared" si="13"/>
        <v>0.15815219794609645</v>
      </c>
      <c r="U111" s="269">
        <f t="shared" si="13"/>
        <v>0.15645309651049918</v>
      </c>
      <c r="V111" s="269">
        <f t="shared" si="13"/>
        <v>0.15485802674674612</v>
      </c>
      <c r="W111" s="269">
        <f t="shared" si="13"/>
        <v>0.14913292026568783</v>
      </c>
      <c r="X111" s="269">
        <f t="shared" si="13"/>
        <v>0.14906652714318491</v>
      </c>
      <c r="Y111" s="269">
        <f t="shared" si="13"/>
        <v>0.14795350855020312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5.1962077833423971E-2</v>
      </c>
      <c r="C112" s="270">
        <f t="shared" si="14"/>
        <v>6.1427720020283433E-2</v>
      </c>
      <c r="D112" s="270">
        <f t="shared" si="14"/>
        <v>5.7058919885824851E-2</v>
      </c>
      <c r="E112" s="270">
        <f t="shared" si="14"/>
        <v>6.1018688056821993E-2</v>
      </c>
      <c r="F112" s="270">
        <f t="shared" si="14"/>
        <v>6.8234902812239581E-2</v>
      </c>
      <c r="G112" s="270">
        <f t="shared" si="14"/>
        <v>5.4200445370725686E-2</v>
      </c>
      <c r="H112" s="270">
        <f t="shared" si="14"/>
        <v>4.1316799752908397E-2</v>
      </c>
      <c r="I112" s="270">
        <f t="shared" si="14"/>
        <v>4.2571816799909845E-2</v>
      </c>
      <c r="J112" s="270">
        <f t="shared" si="14"/>
        <v>4.0110779403352788E-2</v>
      </c>
      <c r="K112" s="270">
        <f t="shared" si="14"/>
        <v>3.3218862622491456E-2</v>
      </c>
      <c r="L112" s="270">
        <f t="shared" si="14"/>
        <v>2.5338115382663264E-2</v>
      </c>
      <c r="M112" s="270">
        <f t="shared" si="14"/>
        <v>3.6766336514351843E-2</v>
      </c>
      <c r="N112" s="270">
        <f t="shared" si="14"/>
        <v>3.6041476021404555E-2</v>
      </c>
      <c r="O112" s="270">
        <f t="shared" si="14"/>
        <v>3.8342469098027854E-2</v>
      </c>
      <c r="P112" s="270">
        <f t="shared" si="14"/>
        <v>3.5098664671018229E-2</v>
      </c>
      <c r="Q112" s="270">
        <f t="shared" si="14"/>
        <v>4.5295207192791613E-2</v>
      </c>
      <c r="R112" s="270">
        <f t="shared" si="14"/>
        <v>3.7524227850175333E-2</v>
      </c>
      <c r="S112" s="270">
        <f t="shared" si="14"/>
        <v>3.6927039387300416E-2</v>
      </c>
      <c r="T112" s="270">
        <f t="shared" si="14"/>
        <v>3.3602467988679219E-2</v>
      </c>
      <c r="U112" s="270">
        <f t="shared" si="14"/>
        <v>3.7528683365136914E-2</v>
      </c>
      <c r="V112" s="270">
        <f t="shared" si="14"/>
        <v>4.5126609355269534E-2</v>
      </c>
      <c r="W112" s="270">
        <f t="shared" si="14"/>
        <v>4.4053597683372164E-2</v>
      </c>
      <c r="X112" s="270">
        <f t="shared" si="14"/>
        <v>4.0621379469183483E-2</v>
      </c>
      <c r="Y112" s="270">
        <f t="shared" si="14"/>
        <v>4.8953010757951956E-2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9.8282898832816878E-2</v>
      </c>
      <c r="C113" s="270">
        <f t="shared" si="15"/>
        <v>9.6409786317281532E-2</v>
      </c>
      <c r="D113" s="270">
        <f t="shared" si="15"/>
        <v>9.3438779199704738E-2</v>
      </c>
      <c r="E113" s="270">
        <f t="shared" si="15"/>
        <v>9.729961388963547E-2</v>
      </c>
      <c r="F113" s="270">
        <f t="shared" si="15"/>
        <v>9.2789692296548529E-2</v>
      </c>
      <c r="G113" s="270">
        <f t="shared" si="15"/>
        <v>9.834465187701831E-2</v>
      </c>
      <c r="H113" s="270">
        <f t="shared" si="15"/>
        <v>0.1104058910452355</v>
      </c>
      <c r="I113" s="270">
        <f t="shared" si="15"/>
        <v>9.8200257738642466E-2</v>
      </c>
      <c r="J113" s="270">
        <f t="shared" si="15"/>
        <v>9.2740783059458695E-2</v>
      </c>
      <c r="K113" s="270">
        <f t="shared" si="15"/>
        <v>0.11245431273586716</v>
      </c>
      <c r="L113" s="270">
        <f t="shared" si="15"/>
        <v>0.15975924086113716</v>
      </c>
      <c r="M113" s="270">
        <f t="shared" si="15"/>
        <v>9.9039901079587975E-2</v>
      </c>
      <c r="N113" s="270">
        <f t="shared" si="15"/>
        <v>9.8867237094409061E-2</v>
      </c>
      <c r="O113" s="270">
        <f t="shared" si="15"/>
        <v>4.2112752450665418E-2</v>
      </c>
      <c r="P113" s="270">
        <f t="shared" si="15"/>
        <v>4.0994570969323414E-2</v>
      </c>
      <c r="Q113" s="270">
        <f t="shared" si="15"/>
        <v>4.1340653126057704E-2</v>
      </c>
      <c r="R113" s="270">
        <f t="shared" si="15"/>
        <v>4.0051305489252495E-2</v>
      </c>
      <c r="S113" s="270">
        <f t="shared" si="15"/>
        <v>4.0043872203611559E-2</v>
      </c>
      <c r="T113" s="270">
        <f t="shared" si="15"/>
        <v>3.9213150007058148E-2</v>
      </c>
      <c r="U113" s="270">
        <f t="shared" si="15"/>
        <v>4.0206013351628753E-2</v>
      </c>
      <c r="V113" s="270">
        <f t="shared" si="15"/>
        <v>4.1182744364863147E-2</v>
      </c>
      <c r="W113" s="270">
        <f t="shared" si="15"/>
        <v>4.1659164867979277E-2</v>
      </c>
      <c r="X113" s="270">
        <f t="shared" si="15"/>
        <v>4.0899039434917496E-2</v>
      </c>
      <c r="Y113" s="270">
        <f t="shared" si="15"/>
        <v>4.136380849635219E-2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4.4809234084937942E-2</v>
      </c>
      <c r="C114" s="271">
        <f t="shared" si="16"/>
        <v>4.0336203019187729E-2</v>
      </c>
      <c r="D114" s="271">
        <f t="shared" si="16"/>
        <v>4.5474103234967422E-2</v>
      </c>
      <c r="E114" s="271">
        <f t="shared" si="16"/>
        <v>4.5014116567986928E-2</v>
      </c>
      <c r="F114" s="271">
        <f t="shared" si="16"/>
        <v>3.7379392878495309E-2</v>
      </c>
      <c r="G114" s="271">
        <f t="shared" si="16"/>
        <v>5.1201303863806696E-2</v>
      </c>
      <c r="H114" s="271">
        <f t="shared" si="16"/>
        <v>5.7059231091990244E-2</v>
      </c>
      <c r="I114" s="271">
        <f t="shared" si="16"/>
        <v>5.9751838847415355E-2</v>
      </c>
      <c r="J114" s="271">
        <f t="shared" si="16"/>
        <v>6.3147206238900092E-2</v>
      </c>
      <c r="K114" s="271">
        <f t="shared" si="16"/>
        <v>6.533570186462441E-2</v>
      </c>
      <c r="L114" s="271">
        <f t="shared" si="16"/>
        <v>7.573041498761994E-2</v>
      </c>
      <c r="M114" s="271">
        <f t="shared" si="16"/>
        <v>6.1895080387573215E-2</v>
      </c>
      <c r="N114" s="271">
        <f t="shared" si="16"/>
        <v>6.9987168374981368E-2</v>
      </c>
      <c r="O114" s="271">
        <f t="shared" si="16"/>
        <v>7.6827515463576815E-2</v>
      </c>
      <c r="P114" s="271">
        <f t="shared" si="16"/>
        <v>8.0441965974924007E-2</v>
      </c>
      <c r="Q114" s="271">
        <f t="shared" si="16"/>
        <v>6.9496244945447178E-2</v>
      </c>
      <c r="R114" s="271">
        <f t="shared" si="16"/>
        <v>7.6871087976758817E-2</v>
      </c>
      <c r="S114" s="271">
        <f t="shared" si="16"/>
        <v>7.7436909985537358E-2</v>
      </c>
      <c r="T114" s="271">
        <f t="shared" si="16"/>
        <v>8.5336579950359093E-2</v>
      </c>
      <c r="U114" s="271">
        <f t="shared" si="16"/>
        <v>7.8718399793733532E-2</v>
      </c>
      <c r="V114" s="271">
        <f t="shared" si="16"/>
        <v>6.8548673026613424E-2</v>
      </c>
      <c r="W114" s="271">
        <f t="shared" si="16"/>
        <v>6.34201577143364E-2</v>
      </c>
      <c r="X114" s="271">
        <f t="shared" si="16"/>
        <v>6.7546108239083899E-2</v>
      </c>
      <c r="Y114" s="271">
        <f t="shared" si="16"/>
        <v>5.7636689295898998E-2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1.0000000000000002</v>
      </c>
      <c r="C117" s="232">
        <f t="shared" si="17"/>
        <v>1</v>
      </c>
      <c r="D117" s="232">
        <f t="shared" si="17"/>
        <v>0.99999999999999978</v>
      </c>
      <c r="E117" s="232">
        <f t="shared" si="17"/>
        <v>0.99999999999999989</v>
      </c>
      <c r="F117" s="232">
        <f t="shared" si="17"/>
        <v>0.99999999999999989</v>
      </c>
      <c r="G117" s="232">
        <f t="shared" si="17"/>
        <v>1</v>
      </c>
      <c r="H117" s="232">
        <f t="shared" si="17"/>
        <v>1</v>
      </c>
      <c r="I117" s="232">
        <f t="shared" si="17"/>
        <v>1.0000000000000002</v>
      </c>
      <c r="J117" s="232">
        <f t="shared" si="17"/>
        <v>0.99999999999999956</v>
      </c>
      <c r="K117" s="232">
        <f t="shared" si="17"/>
        <v>0.99999999999999944</v>
      </c>
      <c r="L117" s="232">
        <f t="shared" si="17"/>
        <v>1</v>
      </c>
      <c r="M117" s="232">
        <f t="shared" si="17"/>
        <v>0.99999999999999967</v>
      </c>
      <c r="N117" s="232">
        <f t="shared" si="17"/>
        <v>0.99999999999999989</v>
      </c>
      <c r="O117" s="232">
        <f t="shared" si="17"/>
        <v>1.0000000000000002</v>
      </c>
      <c r="P117" s="232">
        <f t="shared" si="17"/>
        <v>1.0000000000000002</v>
      </c>
      <c r="Q117" s="232">
        <f t="shared" si="17"/>
        <v>1.0000000000000002</v>
      </c>
      <c r="R117" s="232">
        <f t="shared" si="17"/>
        <v>0.99999999999999956</v>
      </c>
      <c r="S117" s="232">
        <f t="shared" si="17"/>
        <v>1.0000000000000002</v>
      </c>
      <c r="T117" s="232">
        <f t="shared" si="17"/>
        <v>0.99999999999999989</v>
      </c>
      <c r="U117" s="232">
        <f t="shared" si="17"/>
        <v>1.0000000000000004</v>
      </c>
      <c r="V117" s="232">
        <f t="shared" si="17"/>
        <v>0.99999999999999989</v>
      </c>
      <c r="W117" s="232">
        <f t="shared" si="17"/>
        <v>1</v>
      </c>
      <c r="X117" s="232">
        <f t="shared" si="17"/>
        <v>1</v>
      </c>
      <c r="Y117" s="232">
        <f t="shared" si="17"/>
        <v>1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2.4276629403701074E-3</v>
      </c>
      <c r="C118" s="266">
        <f t="shared" si="18"/>
        <v>2.4034038811991607E-3</v>
      </c>
      <c r="D118" s="266">
        <f t="shared" si="18"/>
        <v>2.4499829065182804E-3</v>
      </c>
      <c r="E118" s="266">
        <f t="shared" si="18"/>
        <v>2.4695528847604319E-3</v>
      </c>
      <c r="F118" s="266">
        <f t="shared" si="18"/>
        <v>2.4164734083708173E-3</v>
      </c>
      <c r="G118" s="266">
        <f t="shared" si="18"/>
        <v>2.5286472550799625E-3</v>
      </c>
      <c r="H118" s="266">
        <f t="shared" si="18"/>
        <v>2.4876398518895245E-3</v>
      </c>
      <c r="I118" s="266">
        <f t="shared" si="18"/>
        <v>2.5341953411281383E-3</v>
      </c>
      <c r="J118" s="266">
        <f t="shared" si="18"/>
        <v>2.5678103343716109E-3</v>
      </c>
      <c r="K118" s="266">
        <f t="shared" si="18"/>
        <v>2.5247252632892439E-3</v>
      </c>
      <c r="L118" s="266">
        <f t="shared" si="18"/>
        <v>2.5091815249354936E-3</v>
      </c>
      <c r="M118" s="266">
        <f t="shared" si="18"/>
        <v>2.517874592413085E-3</v>
      </c>
      <c r="N118" s="266">
        <f t="shared" si="18"/>
        <v>2.5999962072341606E-3</v>
      </c>
      <c r="O118" s="266">
        <f t="shared" si="18"/>
        <v>2.7664134473997051E-3</v>
      </c>
      <c r="P118" s="266">
        <f t="shared" si="18"/>
        <v>2.7798301956539696E-3</v>
      </c>
      <c r="Q118" s="266">
        <f t="shared" si="18"/>
        <v>2.7569683758811702E-3</v>
      </c>
      <c r="R118" s="266">
        <f t="shared" si="18"/>
        <v>2.7898830503076881E-3</v>
      </c>
      <c r="S118" s="266">
        <f t="shared" si="18"/>
        <v>2.7893187033366461E-3</v>
      </c>
      <c r="T118" s="266">
        <f t="shared" si="18"/>
        <v>2.838979068059376E-3</v>
      </c>
      <c r="U118" s="266">
        <f t="shared" si="18"/>
        <v>2.7930168020628234E-3</v>
      </c>
      <c r="V118" s="266">
        <f t="shared" si="18"/>
        <v>2.733179954285556E-3</v>
      </c>
      <c r="W118" s="266">
        <f t="shared" si="18"/>
        <v>2.671560540476296E-3</v>
      </c>
      <c r="X118" s="266">
        <f t="shared" si="18"/>
        <v>2.7047338265556256E-3</v>
      </c>
      <c r="Y118" s="266">
        <f t="shared" si="18"/>
        <v>2.6434520495491908E-3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1.7937856702101081E-3</v>
      </c>
      <c r="C119" s="267">
        <f t="shared" si="19"/>
        <v>1.7758607960482165E-3</v>
      </c>
      <c r="D119" s="267">
        <f t="shared" si="19"/>
        <v>1.8102777601005061E-3</v>
      </c>
      <c r="E119" s="267">
        <f t="shared" si="19"/>
        <v>1.8247379003256327E-3</v>
      </c>
      <c r="F119" s="267">
        <f t="shared" si="19"/>
        <v>1.7855177917402815E-3</v>
      </c>
      <c r="G119" s="267">
        <f t="shared" si="19"/>
        <v>1.8684023781683034E-3</v>
      </c>
      <c r="H119" s="267">
        <f t="shared" si="19"/>
        <v>1.8381022524826831E-3</v>
      </c>
      <c r="I119" s="267">
        <f t="shared" si="19"/>
        <v>1.8725018258654337E-3</v>
      </c>
      <c r="J119" s="267">
        <f t="shared" si="19"/>
        <v>1.89733974392302E-3</v>
      </c>
      <c r="K119" s="267">
        <f t="shared" si="19"/>
        <v>1.8655044418214228E-3</v>
      </c>
      <c r="L119" s="267">
        <f t="shared" si="19"/>
        <v>1.854019266240911E-3</v>
      </c>
      <c r="M119" s="267">
        <f t="shared" si="19"/>
        <v>1.8604425219623556E-3</v>
      </c>
      <c r="N119" s="267">
        <f t="shared" si="19"/>
        <v>1.9211216934531489E-3</v>
      </c>
      <c r="O119" s="267">
        <f t="shared" si="19"/>
        <v>2.0440863998465982E-3</v>
      </c>
      <c r="P119" s="267">
        <f t="shared" si="19"/>
        <v>2.0539999551260823E-3</v>
      </c>
      <c r="Q119" s="267">
        <f t="shared" si="19"/>
        <v>2.0371074928235838E-3</v>
      </c>
      <c r="R119" s="267">
        <f t="shared" si="19"/>
        <v>2.0614279494834031E-3</v>
      </c>
      <c r="S119" s="267">
        <f t="shared" si="19"/>
        <v>2.0610109568717653E-3</v>
      </c>
      <c r="T119" s="267">
        <f t="shared" si="19"/>
        <v>2.0977047042350055E-3</v>
      </c>
      <c r="U119" s="267">
        <f t="shared" si="19"/>
        <v>2.0637434599683562E-3</v>
      </c>
      <c r="V119" s="267">
        <f t="shared" si="19"/>
        <v>2.0195303699596413E-3</v>
      </c>
      <c r="W119" s="267">
        <f t="shared" si="19"/>
        <v>1.9740001525395292E-3</v>
      </c>
      <c r="X119" s="267">
        <f t="shared" si="19"/>
        <v>1.9985116958074808E-3</v>
      </c>
      <c r="Y119" s="267">
        <f t="shared" si="19"/>
        <v>1.9532309562076094E-3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4.4844641755252705E-2</v>
      </c>
      <c r="C120" s="267">
        <f t="shared" si="20"/>
        <v>4.4396519901205432E-2</v>
      </c>
      <c r="D120" s="267">
        <f t="shared" si="20"/>
        <v>4.5256944002512664E-2</v>
      </c>
      <c r="E120" s="267">
        <f t="shared" si="20"/>
        <v>4.5618447508140814E-2</v>
      </c>
      <c r="F120" s="267">
        <f t="shared" si="20"/>
        <v>4.4637944793507058E-2</v>
      </c>
      <c r="G120" s="267">
        <f t="shared" si="20"/>
        <v>4.6710059454207579E-2</v>
      </c>
      <c r="H120" s="267">
        <f t="shared" si="20"/>
        <v>4.59525563120671E-2</v>
      </c>
      <c r="I120" s="267">
        <f t="shared" si="20"/>
        <v>4.6812545646635846E-2</v>
      </c>
      <c r="J120" s="267">
        <f t="shared" si="20"/>
        <v>4.7433493598075506E-2</v>
      </c>
      <c r="K120" s="267">
        <f t="shared" si="20"/>
        <v>4.6637611045535571E-2</v>
      </c>
      <c r="L120" s="267">
        <f t="shared" si="20"/>
        <v>4.6350481656022784E-2</v>
      </c>
      <c r="M120" s="267">
        <f t="shared" si="20"/>
        <v>4.6511063049058887E-2</v>
      </c>
      <c r="N120" s="267">
        <f t="shared" si="20"/>
        <v>4.8028042336328715E-2</v>
      </c>
      <c r="O120" s="267">
        <f t="shared" si="20"/>
        <v>5.1102159996164943E-2</v>
      </c>
      <c r="P120" s="267">
        <f t="shared" si="20"/>
        <v>5.1349998878152059E-2</v>
      </c>
      <c r="Q120" s="267">
        <f t="shared" si="20"/>
        <v>5.0927687320589596E-2</v>
      </c>
      <c r="R120" s="267">
        <f t="shared" si="20"/>
        <v>5.1535698737085078E-2</v>
      </c>
      <c r="S120" s="267">
        <f t="shared" si="20"/>
        <v>5.1525273921794137E-2</v>
      </c>
      <c r="T120" s="267">
        <f t="shared" si="20"/>
        <v>5.2442617605875132E-2</v>
      </c>
      <c r="U120" s="267">
        <f t="shared" si="20"/>
        <v>5.1593586499208914E-2</v>
      </c>
      <c r="V120" s="267">
        <f t="shared" si="20"/>
        <v>5.048825924899103E-2</v>
      </c>
      <c r="W120" s="267">
        <f t="shared" si="20"/>
        <v>4.9350003813488252E-2</v>
      </c>
      <c r="X120" s="267">
        <f t="shared" si="20"/>
        <v>4.9962792395187021E-2</v>
      </c>
      <c r="Y120" s="267">
        <f t="shared" si="20"/>
        <v>4.8830773905190257E-2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1.1211160438813178E-3</v>
      </c>
      <c r="C121" s="267">
        <f t="shared" si="21"/>
        <v>1.109912997530136E-3</v>
      </c>
      <c r="D121" s="267">
        <f t="shared" si="21"/>
        <v>1.1314236000628166E-3</v>
      </c>
      <c r="E121" s="267">
        <f t="shared" si="21"/>
        <v>1.1404611877035206E-3</v>
      </c>
      <c r="F121" s="267">
        <f t="shared" si="21"/>
        <v>1.1159486198376765E-3</v>
      </c>
      <c r="G121" s="267">
        <f t="shared" si="21"/>
        <v>1.1677514863551897E-3</v>
      </c>
      <c r="H121" s="267">
        <f t="shared" si="21"/>
        <v>1.1488139078016772E-3</v>
      </c>
      <c r="I121" s="267">
        <f t="shared" si="21"/>
        <v>1.1703136411658963E-3</v>
      </c>
      <c r="J121" s="267">
        <f t="shared" si="21"/>
        <v>1.185837339951888E-3</v>
      </c>
      <c r="K121" s="267">
        <f t="shared" si="21"/>
        <v>1.1659402761383896E-3</v>
      </c>
      <c r="L121" s="267">
        <f t="shared" si="21"/>
        <v>1.1587620414005701E-3</v>
      </c>
      <c r="M121" s="267">
        <f t="shared" si="21"/>
        <v>1.1627765762264731E-3</v>
      </c>
      <c r="N121" s="267">
        <f t="shared" si="21"/>
        <v>1.2007010584082179E-3</v>
      </c>
      <c r="O121" s="267">
        <f t="shared" si="21"/>
        <v>1.2775539999041244E-3</v>
      </c>
      <c r="P121" s="267">
        <f t="shared" si="21"/>
        <v>1.2837499719538013E-3</v>
      </c>
      <c r="Q121" s="267">
        <f t="shared" si="21"/>
        <v>1.2731921830147403E-3</v>
      </c>
      <c r="R121" s="267">
        <f t="shared" si="21"/>
        <v>1.2883924684271276E-3</v>
      </c>
      <c r="S121" s="267">
        <f t="shared" si="21"/>
        <v>1.2881318480448534E-3</v>
      </c>
      <c r="T121" s="267">
        <f t="shared" si="21"/>
        <v>1.3110654401468785E-3</v>
      </c>
      <c r="U121" s="267">
        <f t="shared" si="21"/>
        <v>1.2898396624802233E-3</v>
      </c>
      <c r="V121" s="267">
        <f t="shared" si="21"/>
        <v>1.2622064812247752E-3</v>
      </c>
      <c r="W121" s="267">
        <f t="shared" si="21"/>
        <v>1.2337500953372063E-3</v>
      </c>
      <c r="X121" s="267">
        <f t="shared" si="21"/>
        <v>1.2490698098796759E-3</v>
      </c>
      <c r="Y121" s="267">
        <f t="shared" si="21"/>
        <v>1.2207693476297562E-3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1.7732755445981105E-3</v>
      </c>
      <c r="C122" s="268">
        <f t="shared" si="22"/>
        <v>1.8005393610521429E-3</v>
      </c>
      <c r="D122" s="268">
        <f t="shared" si="22"/>
        <v>1.7900430763965755E-3</v>
      </c>
      <c r="E122" s="268">
        <f t="shared" si="22"/>
        <v>1.8048689320351902E-3</v>
      </c>
      <c r="F122" s="268">
        <f t="shared" si="22"/>
        <v>1.8381071166593643E-3</v>
      </c>
      <c r="G122" s="268">
        <f t="shared" si="22"/>
        <v>1.7892688222400372E-3</v>
      </c>
      <c r="H122" s="268">
        <f t="shared" si="22"/>
        <v>1.7427793942913076E-3</v>
      </c>
      <c r="I122" s="268">
        <f t="shared" si="22"/>
        <v>1.7605155211225401E-3</v>
      </c>
      <c r="J122" s="268">
        <f t="shared" si="22"/>
        <v>1.7662965925737298E-3</v>
      </c>
      <c r="K122" s="268">
        <f t="shared" si="22"/>
        <v>1.7306426224810349E-3</v>
      </c>
      <c r="L122" s="268">
        <f t="shared" si="22"/>
        <v>1.6804292069734796E-3</v>
      </c>
      <c r="M122" s="268">
        <f t="shared" si="22"/>
        <v>1.7398077664315921E-3</v>
      </c>
      <c r="N122" s="268">
        <f t="shared" si="22"/>
        <v>1.7517587715248793E-3</v>
      </c>
      <c r="O122" s="268">
        <f t="shared" si="22"/>
        <v>1.8288834681960389E-3</v>
      </c>
      <c r="P122" s="268">
        <f t="shared" si="22"/>
        <v>6.1529330403881696E-3</v>
      </c>
      <c r="Q122" s="268">
        <f t="shared" si="22"/>
        <v>6.8089128655217006E-3</v>
      </c>
      <c r="R122" s="268">
        <f t="shared" si="22"/>
        <v>7.109104730895017E-3</v>
      </c>
      <c r="S122" s="268">
        <f t="shared" si="22"/>
        <v>7.7274211876838354E-3</v>
      </c>
      <c r="T122" s="268">
        <f t="shared" si="22"/>
        <v>8.3382544827466237E-3</v>
      </c>
      <c r="U122" s="268">
        <f t="shared" si="22"/>
        <v>9.3192761739614976E-3</v>
      </c>
      <c r="V122" s="268">
        <f t="shared" si="22"/>
        <v>1.1118047809843941E-2</v>
      </c>
      <c r="W122" s="268">
        <f t="shared" si="22"/>
        <v>1.1688294667458181E-2</v>
      </c>
      <c r="X122" s="268">
        <f t="shared" si="22"/>
        <v>1.4125817465850362E-2</v>
      </c>
      <c r="Y122" s="268">
        <f t="shared" si="22"/>
        <v>1.5744152955914043E-2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0.11412525132171009</v>
      </c>
      <c r="C123" s="269">
        <f t="shared" si="23"/>
        <v>0.11723437394163405</v>
      </c>
      <c r="D123" s="269">
        <f t="shared" si="23"/>
        <v>0.11546971862867908</v>
      </c>
      <c r="E123" s="269">
        <f t="shared" si="23"/>
        <v>0.10870878193241763</v>
      </c>
      <c r="F123" s="269">
        <f t="shared" si="23"/>
        <v>0.11187094978735164</v>
      </c>
      <c r="G123" s="269">
        <f t="shared" si="23"/>
        <v>0.1036728849471773</v>
      </c>
      <c r="H123" s="269">
        <f t="shared" si="23"/>
        <v>0.10652370910267275</v>
      </c>
      <c r="I123" s="269">
        <f t="shared" si="23"/>
        <v>0.10728512911380364</v>
      </c>
      <c r="J123" s="269">
        <f t="shared" si="23"/>
        <v>0.10569863258271918</v>
      </c>
      <c r="K123" s="269">
        <f t="shared" si="23"/>
        <v>0.10270492557280622</v>
      </c>
      <c r="L123" s="269">
        <f t="shared" si="23"/>
        <v>8.9770694177874061E-2</v>
      </c>
      <c r="M123" s="269">
        <f t="shared" si="23"/>
        <v>0.11290853342210105</v>
      </c>
      <c r="N123" s="269">
        <f t="shared" si="23"/>
        <v>0.10261556807914152</v>
      </c>
      <c r="O123" s="269">
        <f t="shared" si="23"/>
        <v>0.10144935861272837</v>
      </c>
      <c r="P123" s="269">
        <f t="shared" si="23"/>
        <v>9.8583000339741253E-2</v>
      </c>
      <c r="Q123" s="269">
        <f t="shared" si="23"/>
        <v>0.10048270245013724</v>
      </c>
      <c r="R123" s="269">
        <f t="shared" si="23"/>
        <v>9.7331176893095395E-2</v>
      </c>
      <c r="S123" s="269">
        <f t="shared" si="23"/>
        <v>9.7455426919060395E-2</v>
      </c>
      <c r="T123" s="269">
        <f t="shared" si="23"/>
        <v>9.1130568768699169E-2</v>
      </c>
      <c r="U123" s="269">
        <f t="shared" si="23"/>
        <v>9.5908076743002516E-2</v>
      </c>
      <c r="V123" s="269">
        <f t="shared" si="23"/>
        <v>0.10092953404913249</v>
      </c>
      <c r="W123" s="269">
        <f t="shared" si="23"/>
        <v>0.10861806633021849</v>
      </c>
      <c r="X123" s="269">
        <f t="shared" si="23"/>
        <v>0.10535999191647902</v>
      </c>
      <c r="Y123" s="269">
        <f t="shared" si="23"/>
        <v>0.10884062175528596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0.33306374248663229</v>
      </c>
      <c r="C124" s="269">
        <f t="shared" si="24"/>
        <v>0.32973551561365122</v>
      </c>
      <c r="D124" s="269">
        <f t="shared" si="24"/>
        <v>0.33612593507270555</v>
      </c>
      <c r="E124" s="269">
        <f t="shared" si="24"/>
        <v>0.33881084247287324</v>
      </c>
      <c r="F124" s="269">
        <f t="shared" si="24"/>
        <v>0.33152859222240777</v>
      </c>
      <c r="G124" s="269">
        <f t="shared" si="24"/>
        <v>0.34691830739776647</v>
      </c>
      <c r="H124" s="269">
        <f t="shared" si="24"/>
        <v>0.3412922878424392</v>
      </c>
      <c r="I124" s="269">
        <f t="shared" si="24"/>
        <v>0.34767947826383466</v>
      </c>
      <c r="J124" s="269">
        <f t="shared" si="24"/>
        <v>0.35229129453666003</v>
      </c>
      <c r="K124" s="269">
        <f t="shared" si="24"/>
        <v>0.34638022888526127</v>
      </c>
      <c r="L124" s="269">
        <f t="shared" si="24"/>
        <v>0.34424770233792107</v>
      </c>
      <c r="M124" s="269">
        <f t="shared" si="24"/>
        <v>0.34544034961181891</v>
      </c>
      <c r="N124" s="269">
        <f t="shared" si="24"/>
        <v>0.35670704232954159</v>
      </c>
      <c r="O124" s="269">
        <f t="shared" si="24"/>
        <v>0.37953869160923237</v>
      </c>
      <c r="P124" s="269">
        <f t="shared" si="24"/>
        <v>0.38137940528956082</v>
      </c>
      <c r="Q124" s="269">
        <f t="shared" si="24"/>
        <v>0.37824287297819204</v>
      </c>
      <c r="R124" s="269">
        <f t="shared" si="24"/>
        <v>0.38275860885936602</v>
      </c>
      <c r="S124" s="269">
        <f t="shared" si="24"/>
        <v>0.38268118315454075</v>
      </c>
      <c r="T124" s="269">
        <f t="shared" si="24"/>
        <v>0.38949434763992108</v>
      </c>
      <c r="U124" s="269">
        <f t="shared" si="24"/>
        <v>0.38318854460960261</v>
      </c>
      <c r="V124" s="269">
        <f t="shared" si="24"/>
        <v>0.37497921532921197</v>
      </c>
      <c r="W124" s="269">
        <f t="shared" si="24"/>
        <v>0.366525326516288</v>
      </c>
      <c r="X124" s="269">
        <f t="shared" si="24"/>
        <v>0.37107654267913681</v>
      </c>
      <c r="Y124" s="269">
        <f t="shared" si="24"/>
        <v>0.36266897602044629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0.34624559487198464</v>
      </c>
      <c r="C125" s="269">
        <f t="shared" si="25"/>
        <v>0.3502071712996514</v>
      </c>
      <c r="D125" s="269">
        <f t="shared" si="25"/>
        <v>0.34824049857343814</v>
      </c>
      <c r="E125" s="269">
        <f t="shared" si="25"/>
        <v>0.35026982641968418</v>
      </c>
      <c r="F125" s="269">
        <f t="shared" si="25"/>
        <v>0.35592414421980889</v>
      </c>
      <c r="G125" s="269">
        <f t="shared" si="25"/>
        <v>0.34610904520073449</v>
      </c>
      <c r="H125" s="269">
        <f t="shared" si="25"/>
        <v>0.33914425666894288</v>
      </c>
      <c r="I125" s="269">
        <f t="shared" si="25"/>
        <v>0.341844533928157</v>
      </c>
      <c r="J125" s="269">
        <f t="shared" si="25"/>
        <v>0.34239760651126883</v>
      </c>
      <c r="K125" s="269">
        <f t="shared" si="25"/>
        <v>0.33642805480842941</v>
      </c>
      <c r="L125" s="269">
        <f t="shared" si="25"/>
        <v>0.32477152991460734</v>
      </c>
      <c r="M125" s="269">
        <f t="shared" si="25"/>
        <v>0.33727234119816424</v>
      </c>
      <c r="N125" s="269">
        <f t="shared" si="25"/>
        <v>0.33892227211170045</v>
      </c>
      <c r="O125" s="269">
        <f t="shared" si="25"/>
        <v>0.35245399486281426</v>
      </c>
      <c r="P125" s="269">
        <f t="shared" si="25"/>
        <v>0.3503304858787456</v>
      </c>
      <c r="Q125" s="269">
        <f t="shared" si="25"/>
        <v>0.35089373904771776</v>
      </c>
      <c r="R125" s="269">
        <f t="shared" si="25"/>
        <v>0.34964002352205747</v>
      </c>
      <c r="S125" s="269">
        <f t="shared" si="25"/>
        <v>0.34913578658025485</v>
      </c>
      <c r="T125" s="269">
        <f t="shared" si="25"/>
        <v>0.34863144855242462</v>
      </c>
      <c r="U125" s="269">
        <f t="shared" si="25"/>
        <v>0.34888717051466295</v>
      </c>
      <c r="V125" s="269">
        <f t="shared" si="25"/>
        <v>0.35001456731419683</v>
      </c>
      <c r="W125" s="269">
        <f t="shared" si="25"/>
        <v>0.34969862043223809</v>
      </c>
      <c r="X125" s="269">
        <f t="shared" si="25"/>
        <v>0.34679849411122698</v>
      </c>
      <c r="Y125" s="269">
        <f t="shared" si="25"/>
        <v>0.34971643255780382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0.19730227652870183</v>
      </c>
      <c r="C126" s="270">
        <f t="shared" si="26"/>
        <v>0.21895261707483277</v>
      </c>
      <c r="D126" s="270">
        <f t="shared" si="26"/>
        <v>0.20268378962779282</v>
      </c>
      <c r="E126" s="270">
        <f t="shared" si="26"/>
        <v>0.20845125891116217</v>
      </c>
      <c r="F126" s="270">
        <f t="shared" si="26"/>
        <v>0.23357843114290555</v>
      </c>
      <c r="G126" s="270">
        <f t="shared" si="26"/>
        <v>0.18140498410847514</v>
      </c>
      <c r="H126" s="270">
        <f t="shared" si="26"/>
        <v>0.15420810779909314</v>
      </c>
      <c r="I126" s="270">
        <f t="shared" si="26"/>
        <v>0.15217768096322887</v>
      </c>
      <c r="J126" s="270">
        <f t="shared" si="26"/>
        <v>0.14190386832479246</v>
      </c>
      <c r="K126" s="270">
        <f t="shared" si="26"/>
        <v>0.12428520648585843</v>
      </c>
      <c r="L126" s="270">
        <f t="shared" si="26"/>
        <v>9.0155344332967277E-2</v>
      </c>
      <c r="M126" s="270">
        <f t="shared" si="26"/>
        <v>0.13243562621730096</v>
      </c>
      <c r="N126" s="270">
        <f t="shared" si="26"/>
        <v>0.11898348527862466</v>
      </c>
      <c r="O126" s="270">
        <f t="shared" si="26"/>
        <v>0.12107576610526902</v>
      </c>
      <c r="P126" s="270">
        <f t="shared" si="26"/>
        <v>0.11477988249632938</v>
      </c>
      <c r="Q126" s="270">
        <f t="shared" si="26"/>
        <v>0.14264324107461987</v>
      </c>
      <c r="R126" s="270">
        <f t="shared" si="26"/>
        <v>0.11951841892214514</v>
      </c>
      <c r="S126" s="270">
        <f t="shared" si="26"/>
        <v>0.11787788107856877</v>
      </c>
      <c r="T126" s="270">
        <f t="shared" si="26"/>
        <v>0.10332525955609677</v>
      </c>
      <c r="U126" s="270">
        <f t="shared" si="26"/>
        <v>0.11856472813220013</v>
      </c>
      <c r="V126" s="270">
        <f t="shared" si="26"/>
        <v>0.1430786855608058</v>
      </c>
      <c r="W126" s="270">
        <f t="shared" si="26"/>
        <v>0.14771372966187574</v>
      </c>
      <c r="X126" s="270">
        <f t="shared" si="26"/>
        <v>0.1321244768247089</v>
      </c>
      <c r="Y126" s="270">
        <f t="shared" si="26"/>
        <v>0.16195923194868314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0.14894331834328275</v>
      </c>
      <c r="C127" s="270">
        <f t="shared" si="27"/>
        <v>0.13125455422481863</v>
      </c>
      <c r="D127" s="270">
        <f t="shared" si="27"/>
        <v>0.14555670894564535</v>
      </c>
      <c r="E127" s="270">
        <f t="shared" si="27"/>
        <v>0.14181856750852204</v>
      </c>
      <c r="F127" s="270">
        <f t="shared" si="27"/>
        <v>0.12234571307690334</v>
      </c>
      <c r="G127" s="270">
        <f t="shared" si="27"/>
        <v>0.1647040610922593</v>
      </c>
      <c r="H127" s="270">
        <f t="shared" si="27"/>
        <v>0.1849361488698498</v>
      </c>
      <c r="I127" s="270">
        <f t="shared" si="27"/>
        <v>0.18966685296492816</v>
      </c>
      <c r="J127" s="270">
        <f t="shared" si="27"/>
        <v>0.20049373818647637</v>
      </c>
      <c r="K127" s="270">
        <f t="shared" si="27"/>
        <v>0.21214284832257088</v>
      </c>
      <c r="L127" s="270">
        <f t="shared" si="27"/>
        <v>0.23461618558163999</v>
      </c>
      <c r="M127" s="270">
        <f t="shared" si="27"/>
        <v>0.20483671498086331</v>
      </c>
      <c r="N127" s="270">
        <f t="shared" si="27"/>
        <v>0.21993878683307574</v>
      </c>
      <c r="O127" s="270">
        <f t="shared" si="27"/>
        <v>0.23137822875754538</v>
      </c>
      <c r="P127" s="270">
        <f t="shared" si="27"/>
        <v>0.23555060338241618</v>
      </c>
      <c r="Q127" s="270">
        <f t="shared" si="27"/>
        <v>0.20825049797309791</v>
      </c>
      <c r="R127" s="270">
        <f t="shared" si="27"/>
        <v>0.23012160459991232</v>
      </c>
      <c r="S127" s="270">
        <f t="shared" si="27"/>
        <v>0.23125790550168604</v>
      </c>
      <c r="T127" s="270">
        <f t="shared" si="27"/>
        <v>0.24530618899632783</v>
      </c>
      <c r="U127" s="270">
        <f t="shared" si="27"/>
        <v>0.23032244238246283</v>
      </c>
      <c r="V127" s="270">
        <f t="shared" si="27"/>
        <v>0.20693588175339098</v>
      </c>
      <c r="W127" s="270">
        <f t="shared" si="27"/>
        <v>0.20198489077036239</v>
      </c>
      <c r="X127" s="270">
        <f t="shared" si="27"/>
        <v>0.21467401728651803</v>
      </c>
      <c r="Y127" s="270">
        <f t="shared" si="27"/>
        <v>0.18775720060912071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0.15460492936536094</v>
      </c>
      <c r="C128" s="269">
        <f t="shared" si="28"/>
        <v>0.15133670220802825</v>
      </c>
      <c r="D128" s="269">
        <f t="shared" si="28"/>
        <v>0.14772517637958626</v>
      </c>
      <c r="E128" s="269">
        <f t="shared" si="28"/>
        <v>0.14935248076205934</v>
      </c>
      <c r="F128" s="269">
        <f t="shared" si="28"/>
        <v>0.14888232204031623</v>
      </c>
      <c r="G128" s="269">
        <f t="shared" si="28"/>
        <v>0.14923563305827067</v>
      </c>
      <c r="H128" s="269">
        <f t="shared" si="28"/>
        <v>0.15986985466741277</v>
      </c>
      <c r="I128" s="269">
        <f t="shared" si="28"/>
        <v>0.14904078671828691</v>
      </c>
      <c r="J128" s="269">
        <f t="shared" si="28"/>
        <v>0.14476168876045584</v>
      </c>
      <c r="K128" s="269">
        <f t="shared" si="28"/>
        <v>0.16056236708423699</v>
      </c>
      <c r="L128" s="269">
        <f t="shared" si="28"/>
        <v>0.18765719987402443</v>
      </c>
      <c r="M128" s="269">
        <f t="shared" si="28"/>
        <v>0.15058681126182311</v>
      </c>
      <c r="N128" s="269">
        <f t="shared" si="28"/>
        <v>0.14625349741266716</v>
      </c>
      <c r="O128" s="269">
        <f t="shared" si="28"/>
        <v>0.10753885760371369</v>
      </c>
      <c r="P128" s="269">
        <f t="shared" si="28"/>
        <v>0.10608659645067837</v>
      </c>
      <c r="Q128" s="269">
        <f t="shared" si="28"/>
        <v>0.10657681728612241</v>
      </c>
      <c r="R128" s="269">
        <f t="shared" si="28"/>
        <v>0.10548568378928248</v>
      </c>
      <c r="S128" s="269">
        <f t="shared" si="28"/>
        <v>0.10533644672841312</v>
      </c>
      <c r="T128" s="269">
        <f t="shared" si="28"/>
        <v>0.10371501373789201</v>
      </c>
      <c r="U128" s="269">
        <f t="shared" si="28"/>
        <v>0.1049567455350504</v>
      </c>
      <c r="V128" s="269">
        <f t="shared" si="28"/>
        <v>0.10645545944315368</v>
      </c>
      <c r="W128" s="269">
        <f t="shared" si="28"/>
        <v>0.10824037745195608</v>
      </c>
      <c r="X128" s="269">
        <f t="shared" si="28"/>
        <v>0.10672404609987717</v>
      </c>
      <c r="Y128" s="269">
        <f t="shared" si="28"/>
        <v>0.10838159045197318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4.1186464738061777E-2</v>
      </c>
      <c r="C129" s="270">
        <f t="shared" si="29"/>
        <v>4.6909696559661228E-2</v>
      </c>
      <c r="D129" s="270">
        <f t="shared" si="29"/>
        <v>4.3011488920110565E-2</v>
      </c>
      <c r="E129" s="270">
        <f t="shared" si="29"/>
        <v>4.4819672636142914E-2</v>
      </c>
      <c r="F129" s="270">
        <f t="shared" si="29"/>
        <v>5.1203460565181089E-2</v>
      </c>
      <c r="G129" s="270">
        <f t="shared" si="29"/>
        <v>3.9699536938136867E-2</v>
      </c>
      <c r="H129" s="270">
        <f t="shared" si="29"/>
        <v>3.1637369327867003E-2</v>
      </c>
      <c r="I129" s="270">
        <f t="shared" si="29"/>
        <v>3.1641797533008616E-2</v>
      </c>
      <c r="J129" s="270">
        <f t="shared" si="29"/>
        <v>2.9625207354053901E-2</v>
      </c>
      <c r="K129" s="270">
        <f t="shared" si="29"/>
        <v>2.5277131866243426E-2</v>
      </c>
      <c r="L129" s="270">
        <f t="shared" si="29"/>
        <v>1.8229959794337797E-2</v>
      </c>
      <c r="M129" s="270">
        <f t="shared" si="29"/>
        <v>2.8004494021598231E-2</v>
      </c>
      <c r="N129" s="270">
        <f t="shared" si="29"/>
        <v>2.5726197528679967E-2</v>
      </c>
      <c r="O129" s="270">
        <f t="shared" si="29"/>
        <v>2.6215879776977282E-2</v>
      </c>
      <c r="P129" s="270">
        <f t="shared" si="29"/>
        <v>2.3786968276079228E-2</v>
      </c>
      <c r="Q129" s="270">
        <f t="shared" si="29"/>
        <v>3.0918810790077255E-2</v>
      </c>
      <c r="R129" s="270">
        <f t="shared" si="29"/>
        <v>2.5628717544666276E-2</v>
      </c>
      <c r="S129" s="270">
        <f t="shared" si="29"/>
        <v>2.5191490156037926E-2</v>
      </c>
      <c r="T129" s="270">
        <f t="shared" si="29"/>
        <v>2.2036244037915761E-2</v>
      </c>
      <c r="U129" s="270">
        <f t="shared" si="29"/>
        <v>2.5176161789522793E-2</v>
      </c>
      <c r="V129" s="270">
        <f t="shared" si="29"/>
        <v>3.1021794820382951E-2</v>
      </c>
      <c r="W129" s="270">
        <f t="shared" si="29"/>
        <v>3.1974013738011113E-2</v>
      </c>
      <c r="X129" s="270">
        <f t="shared" si="29"/>
        <v>2.9082840113028981E-2</v>
      </c>
      <c r="Y129" s="270">
        <f t="shared" si="29"/>
        <v>3.5859948272596059E-2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7.7901525803275959E-2</v>
      </c>
      <c r="C130" s="270">
        <f t="shared" si="30"/>
        <v>7.362398962605339E-2</v>
      </c>
      <c r="D130" s="270">
        <f t="shared" si="30"/>
        <v>7.0434929793600734E-2</v>
      </c>
      <c r="E130" s="270">
        <f t="shared" si="30"/>
        <v>7.1468872586961676E-2</v>
      </c>
      <c r="F130" s="270">
        <f t="shared" si="30"/>
        <v>6.9629370813867136E-2</v>
      </c>
      <c r="G130" s="270">
        <f t="shared" si="30"/>
        <v>7.2033303659320702E-2</v>
      </c>
      <c r="H130" s="270">
        <f t="shared" si="30"/>
        <v>8.454071883252498E-2</v>
      </c>
      <c r="I130" s="270">
        <f t="shared" si="30"/>
        <v>7.2988021339553705E-2</v>
      </c>
      <c r="J130" s="270">
        <f t="shared" si="30"/>
        <v>6.8496922004067096E-2</v>
      </c>
      <c r="K130" s="270">
        <f t="shared" si="30"/>
        <v>8.5569530909457153E-2</v>
      </c>
      <c r="L130" s="270">
        <f t="shared" si="30"/>
        <v>0.11494164004262032</v>
      </c>
      <c r="M130" s="270">
        <f t="shared" si="30"/>
        <v>7.5437549144999436E-2</v>
      </c>
      <c r="N130" s="270">
        <f t="shared" si="30"/>
        <v>7.057086311046383E-2</v>
      </c>
      <c r="O130" s="270">
        <f t="shared" si="30"/>
        <v>2.8793733979459269E-2</v>
      </c>
      <c r="P130" s="270">
        <f t="shared" si="30"/>
        <v>2.778272530532961E-2</v>
      </c>
      <c r="Q130" s="270">
        <f t="shared" si="30"/>
        <v>2.821940578618683E-2</v>
      </c>
      <c r="R130" s="270">
        <f t="shared" si="30"/>
        <v>2.7354689343045316E-2</v>
      </c>
      <c r="S130" s="270">
        <f t="shared" si="30"/>
        <v>2.7317782014602734E-2</v>
      </c>
      <c r="T130" s="270">
        <f t="shared" si="30"/>
        <v>2.5715686816279497E-2</v>
      </c>
      <c r="U130" s="270">
        <f t="shared" si="30"/>
        <v>2.6972251789484761E-2</v>
      </c>
      <c r="V130" s="270">
        <f t="shared" si="30"/>
        <v>2.831062789958726E-2</v>
      </c>
      <c r="W130" s="270">
        <f t="shared" si="30"/>
        <v>3.0236139154319355E-2</v>
      </c>
      <c r="X130" s="270">
        <f t="shared" si="30"/>
        <v>2.9281630515884675E-2</v>
      </c>
      <c r="Y130" s="270">
        <f t="shared" si="30"/>
        <v>3.0300568035967253E-2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3.5516938824023229E-2</v>
      </c>
      <c r="C131" s="271">
        <f t="shared" si="31"/>
        <v>3.0803016022313646E-2</v>
      </c>
      <c r="D131" s="271">
        <f t="shared" si="31"/>
        <v>3.4278757665874973E-2</v>
      </c>
      <c r="E131" s="271">
        <f t="shared" si="31"/>
        <v>3.3063935538954745E-2</v>
      </c>
      <c r="F131" s="271">
        <f t="shared" si="31"/>
        <v>2.8049490661268037E-2</v>
      </c>
      <c r="G131" s="271">
        <f t="shared" si="31"/>
        <v>3.750279246081311E-2</v>
      </c>
      <c r="H131" s="271">
        <f t="shared" si="31"/>
        <v>4.3691766507020773E-2</v>
      </c>
      <c r="I131" s="271">
        <f t="shared" si="31"/>
        <v>4.4410967845724604E-2</v>
      </c>
      <c r="J131" s="271">
        <f t="shared" si="31"/>
        <v>4.6639559402334836E-2</v>
      </c>
      <c r="K131" s="271">
        <f t="shared" si="31"/>
        <v>4.9715704308536432E-2</v>
      </c>
      <c r="L131" s="271">
        <f t="shared" si="31"/>
        <v>5.4485600037066304E-2</v>
      </c>
      <c r="M131" s="271">
        <f t="shared" si="31"/>
        <v>4.7144768095225428E-2</v>
      </c>
      <c r="N131" s="271">
        <f t="shared" si="31"/>
        <v>4.9956436773523377E-2</v>
      </c>
      <c r="O131" s="271">
        <f t="shared" si="31"/>
        <v>5.2529243847277127E-2</v>
      </c>
      <c r="P131" s="271">
        <f t="shared" si="31"/>
        <v>5.451690286926953E-2</v>
      </c>
      <c r="Q131" s="271">
        <f t="shared" si="31"/>
        <v>4.7438600709858322E-2</v>
      </c>
      <c r="R131" s="271">
        <f t="shared" si="31"/>
        <v>5.2502276901570895E-2</v>
      </c>
      <c r="S131" s="271">
        <f t="shared" si="31"/>
        <v>5.2827174557772458E-2</v>
      </c>
      <c r="T131" s="271">
        <f t="shared" si="31"/>
        <v>5.5963082883696759E-2</v>
      </c>
      <c r="U131" s="271">
        <f t="shared" si="31"/>
        <v>5.2808331956042856E-2</v>
      </c>
      <c r="V131" s="271">
        <f t="shared" si="31"/>
        <v>4.7123036723183478E-2</v>
      </c>
      <c r="W131" s="271">
        <f t="shared" si="31"/>
        <v>4.6030224559625611E-2</v>
      </c>
      <c r="X131" s="271">
        <f t="shared" si="31"/>
        <v>4.835957547096352E-2</v>
      </c>
      <c r="Y131" s="271">
        <f t="shared" si="31"/>
        <v>4.2221074143409865E-2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252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 t="shared" ref="B136:Y136" si="32">SUM(B$137:B$145)</f>
        <v>324.46724218081096</v>
      </c>
      <c r="C136" s="272">
        <f t="shared" si="32"/>
        <v>365.37456845903341</v>
      </c>
      <c r="D136" s="272">
        <f t="shared" si="32"/>
        <v>349.77486516481798</v>
      </c>
      <c r="E136" s="272">
        <f t="shared" si="32"/>
        <v>375.67021547200955</v>
      </c>
      <c r="F136" s="272">
        <f t="shared" si="32"/>
        <v>378.35809965623889</v>
      </c>
      <c r="G136" s="272">
        <f t="shared" si="32"/>
        <v>330.02811437392131</v>
      </c>
      <c r="H136" s="272">
        <f t="shared" si="32"/>
        <v>258.92622785654828</v>
      </c>
      <c r="I136" s="272">
        <f t="shared" si="32"/>
        <v>248.90248316548104</v>
      </c>
      <c r="J136" s="272">
        <f t="shared" si="32"/>
        <v>254.63472952493271</v>
      </c>
      <c r="K136" s="272">
        <f t="shared" si="32"/>
        <v>227.93334113577544</v>
      </c>
      <c r="L136" s="272">
        <f t="shared" si="32"/>
        <v>216.54099420878515</v>
      </c>
      <c r="M136" s="272">
        <f t="shared" si="32"/>
        <v>240.32862649548392</v>
      </c>
      <c r="N136" s="272">
        <f t="shared" si="32"/>
        <v>252.814122992758</v>
      </c>
      <c r="O136" s="272">
        <f t="shared" si="32"/>
        <v>199.95981249337626</v>
      </c>
      <c r="P136" s="272">
        <f t="shared" si="32"/>
        <v>195.69934656930747</v>
      </c>
      <c r="Q136" s="272">
        <f t="shared" si="32"/>
        <v>209.05745702521554</v>
      </c>
      <c r="R136" s="272">
        <f t="shared" si="32"/>
        <v>233.47099819849626</v>
      </c>
      <c r="S136" s="272">
        <f t="shared" si="32"/>
        <v>234.65727894547732</v>
      </c>
      <c r="T136" s="272">
        <f t="shared" si="32"/>
        <v>233.5517226394002</v>
      </c>
      <c r="U136" s="272">
        <f t="shared" si="32"/>
        <v>228.01959050977302</v>
      </c>
      <c r="V136" s="272">
        <f t="shared" si="32"/>
        <v>254.50251075975535</v>
      </c>
      <c r="W136" s="272">
        <f t="shared" si="32"/>
        <v>227.04193715956075</v>
      </c>
      <c r="X136" s="272">
        <f t="shared" si="32"/>
        <v>234.75638010451038</v>
      </c>
      <c r="Y136" s="272">
        <f t="shared" si="32"/>
        <v>246.59647392906584</v>
      </c>
      <c r="DA136" s="111"/>
    </row>
    <row r="137" spans="1:105" ht="12" customHeight="1" x14ac:dyDescent="0.25">
      <c r="A137" s="55" t="s">
        <v>91</v>
      </c>
      <c r="B137" s="273">
        <f>IF(B$6=0,0,B$6/ISI!B$8*1000)</f>
        <v>0.81722412595930716</v>
      </c>
      <c r="C137" s="273">
        <f>IF(C$6=0,0,C$6/ISI!C$8*1000)</f>
        <v>0.94562029784314139</v>
      </c>
      <c r="D137" s="273">
        <f>IF(D$6=0,0,D$6/ISI!D$8*1000)</f>
        <v>0.93484726436796162</v>
      </c>
      <c r="E137" s="273">
        <f>IF(E$6=0,0,E$6/ISI!E$8*1000)</f>
        <v>1.0386499876072819</v>
      </c>
      <c r="F137" s="273">
        <f>IF(F$6=0,0,F$6/ISI!F$8*1000)</f>
        <v>1.0019412557095018</v>
      </c>
      <c r="G137" s="273">
        <f>IF(G$6=0,0,G$6/ISI!G$8*1000)</f>
        <v>0.93692869817870761</v>
      </c>
      <c r="H137" s="273">
        <f>IF(H$6=0,0,H$6/ISI!H$8*1000)</f>
        <v>0.69173507998667627</v>
      </c>
      <c r="I137" s="273">
        <f>IF(I$6=0,0,I$6/ISI!I$8*1000)</f>
        <v>0.6978792643144186</v>
      </c>
      <c r="J137" s="273">
        <f>IF(J$6=0,0,J$6/ISI!J$8*1000)</f>
        <v>0.72799805823043018</v>
      </c>
      <c r="K137" s="273">
        <f>IF(K$6=0,0,K$6/ISI!K$8*1000)</f>
        <v>0.62191192825740682</v>
      </c>
      <c r="L137" s="273">
        <f>IF(L$6=0,0,L$6/ISI!L$8*1000)</f>
        <v>0.62102737731607405</v>
      </c>
      <c r="M137" s="273">
        <f>IF(M$6=0,0,M$6/ISI!M$8*1000)</f>
        <v>0.65329926134445404</v>
      </c>
      <c r="N137" s="273">
        <f>IF(N$6=0,0,N$6/ISI!N$8*1000)</f>
        <v>0.75727035225136285</v>
      </c>
      <c r="O137" s="273">
        <f>IF(O$6=0,0,O$6/ISI!O$8*1000)</f>
        <v>0.66531204649286502</v>
      </c>
      <c r="P137" s="273">
        <f>IF(P$6=0,0,P$6/ISI!P$8*1000)</f>
        <v>0.66009901409356331</v>
      </c>
      <c r="Q137" s="273">
        <f>IF(Q$6=0,0,Q$6/ISI!Q$8*1000)</f>
        <v>0.69434746871941166</v>
      </c>
      <c r="R137" s="273">
        <f>IF(R$6=0,0,R$6/ISI!R$8*1000)</f>
        <v>0.78424862854872912</v>
      </c>
      <c r="S137" s="273">
        <f>IF(S$6=0,0,S$6/ISI!S$8*1000)</f>
        <v>0.78899225584547683</v>
      </c>
      <c r="T137" s="273">
        <f>IF(T$6=0,0,T$6/ISI!T$8*1000)</f>
        <v>0.83143596743189019</v>
      </c>
      <c r="U137" s="273">
        <f>IF(U$6=0,0,U$6/ISI!U$8*1000)</f>
        <v>0.78067353474446999</v>
      </c>
      <c r="V137" s="273">
        <f>IF(V$6=0,0,V$6/ISI!V$8*1000)</f>
        <v>0.8321009544974346</v>
      </c>
      <c r="W137" s="273">
        <f>IF(W$6=0,0,W$6/ISI!W$8*1000)</f>
        <v>0.6872349971729288</v>
      </c>
      <c r="X137" s="273">
        <f>IF(X$6=0,0,X$6/ISI!X$8*1000)</f>
        <v>0.72930590231620929</v>
      </c>
      <c r="Y137" s="273">
        <f>IF(Y$6=0,0,Y$6/ISI!Y$8*1000)</f>
        <v>0.73177570658224533</v>
      </c>
      <c r="DA137" s="76"/>
    </row>
    <row r="138" spans="1:105" ht="12" customHeight="1" x14ac:dyDescent="0.25">
      <c r="A138" s="173" t="s">
        <v>92</v>
      </c>
      <c r="B138" s="274">
        <f>IF(B$7=0,0,B$7/ISI!B$8*1000)</f>
        <v>0.43585286717829697</v>
      </c>
      <c r="C138" s="274">
        <f>IF(C$7=0,0,C$7/ISI!C$8*1000)</f>
        <v>0.50433082551634212</v>
      </c>
      <c r="D138" s="274">
        <f>IF(D$7=0,0,D$7/ISI!D$8*1000)</f>
        <v>0.49858520766291275</v>
      </c>
      <c r="E138" s="274">
        <f>IF(E$7=0,0,E$7/ISI!E$8*1000)</f>
        <v>0.55394666005721704</v>
      </c>
      <c r="F138" s="274">
        <f>IF(F$7=0,0,F$7/ISI!F$8*1000)</f>
        <v>0.53436866971173447</v>
      </c>
      <c r="G138" s="274">
        <f>IF(G$7=0,0,G$7/ISI!G$8*1000)</f>
        <v>0.49969530569531051</v>
      </c>
      <c r="H138" s="274">
        <f>IF(H$7=0,0,H$7/ISI!H$8*1000)</f>
        <v>0.3689253759928941</v>
      </c>
      <c r="I138" s="274">
        <f>IF(I$7=0,0,I$7/ISI!I$8*1000)</f>
        <v>0.37220227430102315</v>
      </c>
      <c r="J138" s="274">
        <f>IF(J$7=0,0,J$7/ISI!J$8*1000)</f>
        <v>0.38826563105622947</v>
      </c>
      <c r="K138" s="274">
        <f>IF(K$7=0,0,K$7/ISI!K$8*1000)</f>
        <v>0.33168636173728366</v>
      </c>
      <c r="L138" s="274">
        <f>IF(L$7=0,0,L$7/ISI!L$8*1000)</f>
        <v>0.33121460123523944</v>
      </c>
      <c r="M138" s="274">
        <f>IF(M$7=0,0,M$7/ISI!M$8*1000)</f>
        <v>0.34842627271704218</v>
      </c>
      <c r="N138" s="274">
        <f>IF(N$7=0,0,N$7/ISI!N$8*1000)</f>
        <v>0.40387752120072679</v>
      </c>
      <c r="O138" s="274">
        <f>IF(O$7=0,0,O$7/ISI!O$8*1000)</f>
        <v>0.35483309146286113</v>
      </c>
      <c r="P138" s="274">
        <f>IF(P$7=0,0,P$7/ISI!P$8*1000)</f>
        <v>0.3520528075165672</v>
      </c>
      <c r="Q138" s="274">
        <f>IF(Q$7=0,0,Q$7/ISI!Q$8*1000)</f>
        <v>0.3703186499836863</v>
      </c>
      <c r="R138" s="274">
        <f>IF(R$7=0,0,R$7/ISI!R$8*1000)</f>
        <v>0.41826593522598887</v>
      </c>
      <c r="S138" s="274">
        <f>IF(S$7=0,0,S$7/ISI!S$8*1000)</f>
        <v>0.42079586978425443</v>
      </c>
      <c r="T138" s="274">
        <f>IF(T$7=0,0,T$7/ISI!T$8*1000)</f>
        <v>0.44343251596367472</v>
      </c>
      <c r="U138" s="274">
        <f>IF(U$7=0,0,U$7/ISI!U$8*1000)</f>
        <v>0.41635921853038399</v>
      </c>
      <c r="V138" s="274">
        <f>IF(V$7=0,0,V$7/ISI!V$8*1000)</f>
        <v>0.44378717573196513</v>
      </c>
      <c r="W138" s="274">
        <f>IF(W$7=0,0,W$7/ISI!W$8*1000)</f>
        <v>0.36652533182556202</v>
      </c>
      <c r="X138" s="274">
        <f>IF(X$7=0,0,X$7/ISI!X$8*1000)</f>
        <v>0.38896314790197839</v>
      </c>
      <c r="Y138" s="274">
        <f>IF(Y$7=0,0,Y$7/ISI!Y$8*1000)</f>
        <v>0.39028037684386419</v>
      </c>
      <c r="DA138" s="77"/>
    </row>
    <row r="139" spans="1:105" ht="12" customHeight="1" x14ac:dyDescent="0.25">
      <c r="A139" s="173" t="s">
        <v>93</v>
      </c>
      <c r="B139" s="274">
        <f>IF(B$8=0,0,B$8/ISI!B$8*1000)</f>
        <v>10.896321679457426</v>
      </c>
      <c r="C139" s="274">
        <f>IF(C$8=0,0,C$8/ISI!C$8*1000)</f>
        <v>12.608270637908552</v>
      </c>
      <c r="D139" s="274">
        <f>IF(D$8=0,0,D$8/ISI!D$8*1000)</f>
        <v>12.464630191572821</v>
      </c>
      <c r="E139" s="274">
        <f>IF(E$8=0,0,E$8/ISI!E$8*1000)</f>
        <v>13.848666501430428</v>
      </c>
      <c r="F139" s="274">
        <f>IF(F$8=0,0,F$8/ISI!F$8*1000)</f>
        <v>13.359216742793357</v>
      </c>
      <c r="G139" s="274">
        <f>IF(G$8=0,0,G$8/ISI!G$8*1000)</f>
        <v>12.492382642382767</v>
      </c>
      <c r="H139" s="274">
        <f>IF(H$8=0,0,H$8/ISI!H$8*1000)</f>
        <v>9.2231343998223529</v>
      </c>
      <c r="I139" s="274">
        <f>IF(I$8=0,0,I$8/ISI!I$8*1000)</f>
        <v>9.3050568575255852</v>
      </c>
      <c r="J139" s="274">
        <f>IF(J$8=0,0,J$8/ISI!J$8*1000)</f>
        <v>9.7066407764057345</v>
      </c>
      <c r="K139" s="274">
        <f>IF(K$8=0,0,K$8/ISI!K$8*1000)</f>
        <v>8.2921590434320898</v>
      </c>
      <c r="L139" s="274">
        <f>IF(L$8=0,0,L$8/ISI!L$8*1000)</f>
        <v>8.2803650308809864</v>
      </c>
      <c r="M139" s="274">
        <f>IF(M$8=0,0,M$8/ISI!M$8*1000)</f>
        <v>8.7106568179260577</v>
      </c>
      <c r="N139" s="274">
        <f>IF(N$8=0,0,N$8/ISI!N$8*1000)</f>
        <v>10.096938030018173</v>
      </c>
      <c r="O139" s="274">
        <f>IF(O$8=0,0,O$8/ISI!O$8*1000)</f>
        <v>8.870827286571533</v>
      </c>
      <c r="P139" s="274">
        <f>IF(P$8=0,0,P$8/ISI!P$8*1000)</f>
        <v>8.8013201879141789</v>
      </c>
      <c r="Q139" s="274">
        <f>IF(Q$8=0,0,Q$8/ISI!Q$8*1000)</f>
        <v>9.2579662495921564</v>
      </c>
      <c r="R139" s="274">
        <f>IF(R$8=0,0,R$8/ISI!R$8*1000)</f>
        <v>10.456648380649721</v>
      </c>
      <c r="S139" s="274">
        <f>IF(S$8=0,0,S$8/ISI!S$8*1000)</f>
        <v>10.519896744606356</v>
      </c>
      <c r="T139" s="274">
        <f>IF(T$8=0,0,T$8/ISI!T$8*1000)</f>
        <v>11.085812899091867</v>
      </c>
      <c r="U139" s="274">
        <f>IF(U$8=0,0,U$8/ISI!U$8*1000)</f>
        <v>10.408980463259599</v>
      </c>
      <c r="V139" s="274">
        <f>IF(V$8=0,0,V$8/ISI!V$8*1000)</f>
        <v>11.094679393299124</v>
      </c>
      <c r="W139" s="274">
        <f>IF(W$8=0,0,W$8/ISI!W$8*1000)</f>
        <v>9.1631332956390512</v>
      </c>
      <c r="X139" s="274">
        <f>IF(X$8=0,0,X$8/ISI!X$8*1000)</f>
        <v>9.7240786975494586</v>
      </c>
      <c r="Y139" s="274">
        <f>IF(Y$8=0,0,Y$8/ISI!Y$8*1000)</f>
        <v>9.7570094210966065</v>
      </c>
      <c r="DA139" s="77"/>
    </row>
    <row r="140" spans="1:105" ht="12" customHeight="1" x14ac:dyDescent="0.25">
      <c r="A140" s="173" t="s">
        <v>94</v>
      </c>
      <c r="B140" s="274">
        <f>IF(B$9=0,0,B$9/ISI!B$8*1000)</f>
        <v>0.27240804198643553</v>
      </c>
      <c r="C140" s="274">
        <f>IF(C$9=0,0,C$9/ISI!C$8*1000)</f>
        <v>0.3152067659477138</v>
      </c>
      <c r="D140" s="274">
        <f>IF(D$9=0,0,D$9/ISI!D$8*1000)</f>
        <v>0.31161575478932058</v>
      </c>
      <c r="E140" s="274">
        <f>IF(E$9=0,0,E$9/ISI!E$8*1000)</f>
        <v>0.34621666253576061</v>
      </c>
      <c r="F140" s="274">
        <f>IF(F$9=0,0,F$9/ISI!F$8*1000)</f>
        <v>0.33398041856983407</v>
      </c>
      <c r="G140" s="274">
        <f>IF(G$9=0,0,G$9/ISI!G$8*1000)</f>
        <v>0.31230956605956911</v>
      </c>
      <c r="H140" s="274">
        <f>IF(H$9=0,0,H$9/ISI!H$8*1000)</f>
        <v>0.23057835999555878</v>
      </c>
      <c r="I140" s="274">
        <f>IF(I$9=0,0,I$9/ISI!I$8*1000)</f>
        <v>0.23262642143813958</v>
      </c>
      <c r="J140" s="274">
        <f>IF(J$9=0,0,J$9/ISI!J$8*1000)</f>
        <v>0.24266601941014332</v>
      </c>
      <c r="K140" s="274">
        <f>IF(K$9=0,0,K$9/ISI!K$8*1000)</f>
        <v>0.20730397608580223</v>
      </c>
      <c r="L140" s="274">
        <f>IF(L$9=0,0,L$9/ISI!L$8*1000)</f>
        <v>0.20700912577202468</v>
      </c>
      <c r="M140" s="274">
        <f>IF(M$9=0,0,M$9/ISI!M$8*1000)</f>
        <v>0.21776642044815142</v>
      </c>
      <c r="N140" s="274">
        <f>IF(N$9=0,0,N$9/ISI!N$8*1000)</f>
        <v>0.25242345075045414</v>
      </c>
      <c r="O140" s="274">
        <f>IF(O$9=0,0,O$9/ISI!O$8*1000)</f>
        <v>0.22177068216428825</v>
      </c>
      <c r="P140" s="274">
        <f>IF(P$9=0,0,P$9/ISI!P$8*1000)</f>
        <v>0.22003300469785442</v>
      </c>
      <c r="Q140" s="274">
        <f>IF(Q$9=0,0,Q$9/ISI!Q$8*1000)</f>
        <v>0.23144915623980389</v>
      </c>
      <c r="R140" s="274">
        <f>IF(R$9=0,0,R$9/ISI!R$8*1000)</f>
        <v>0.261416209516243</v>
      </c>
      <c r="S140" s="274">
        <f>IF(S$9=0,0,S$9/ISI!S$8*1000)</f>
        <v>0.26299741861515885</v>
      </c>
      <c r="T140" s="274">
        <f>IF(T$9=0,0,T$9/ISI!T$8*1000)</f>
        <v>0.27714532247729651</v>
      </c>
      <c r="U140" s="274">
        <f>IF(U$9=0,0,U$9/ISI!U$8*1000)</f>
        <v>0.26022451158148985</v>
      </c>
      <c r="V140" s="274">
        <f>IF(V$9=0,0,V$9/ISI!V$8*1000)</f>
        <v>0.27736698483247813</v>
      </c>
      <c r="W140" s="274">
        <f>IF(W$9=0,0,W$9/ISI!W$8*1000)</f>
        <v>0.22907833239097616</v>
      </c>
      <c r="X140" s="274">
        <f>IF(X$9=0,0,X$9/ISI!X$8*1000)</f>
        <v>0.24310196743873644</v>
      </c>
      <c r="Y140" s="274">
        <f>IF(Y$9=0,0,Y$9/ISI!Y$8*1000)</f>
        <v>0.24392523552741519</v>
      </c>
      <c r="DA140" s="77"/>
    </row>
    <row r="141" spans="1:105" ht="12" customHeight="1" x14ac:dyDescent="0.25">
      <c r="A141" s="56" t="s">
        <v>95</v>
      </c>
      <c r="B141" s="275">
        <f>IF(B$10=0,0,B$10/ISI!B$8*1000)</f>
        <v>0.59693771030597587</v>
      </c>
      <c r="C141" s="275">
        <f>IF(C$10=0,0,C$10/ISI!C$8*1000)</f>
        <v>0.70842299132300401</v>
      </c>
      <c r="D141" s="275">
        <f>IF(D$10=0,0,D$10/ISI!D$8*1000)</f>
        <v>0.68303206059844446</v>
      </c>
      <c r="E141" s="275">
        <f>IF(E$10=0,0,E$10/ISI!E$8*1000)</f>
        <v>0.75909574784140477</v>
      </c>
      <c r="F141" s="275">
        <f>IF(F$10=0,0,F$10/ISI!F$8*1000)</f>
        <v>0.76213350671047109</v>
      </c>
      <c r="G141" s="275">
        <f>IF(G$10=0,0,G$10/ISI!G$8*1000)</f>
        <v>0.66297001487465057</v>
      </c>
      <c r="H141" s="275">
        <f>IF(H$10=0,0,H$10/ISI!H$8*1000)</f>
        <v>0.48461261094267383</v>
      </c>
      <c r="I141" s="275">
        <f>IF(I$10=0,0,I$10/ISI!I$8*1000)</f>
        <v>0.4848194836267713</v>
      </c>
      <c r="J141" s="275">
        <f>IF(J$10=0,0,J$10/ISI!J$8*1000)</f>
        <v>0.50076147464659704</v>
      </c>
      <c r="K141" s="275">
        <f>IF(K$10=0,0,K$10/ISI!K$8*1000)</f>
        <v>0.42630669804817051</v>
      </c>
      <c r="L141" s="275">
        <f>IF(L$10=0,0,L$10/ISI!L$8*1000)</f>
        <v>0.41590954373016042</v>
      </c>
      <c r="M141" s="275">
        <f>IF(M$10=0,0,M$10/ISI!M$8*1000)</f>
        <v>0.45141848292046682</v>
      </c>
      <c r="N141" s="275">
        <f>IF(N$10=0,0,N$10/ISI!N$8*1000)</f>
        <v>0.51021419888270925</v>
      </c>
      <c r="O141" s="275">
        <f>IF(O$10=0,0,O$10/ISI!O$8*1000)</f>
        <v>0.43983960682601059</v>
      </c>
      <c r="P141" s="275">
        <f>IF(P$10=0,0,P$10/ISI!P$8*1000)</f>
        <v>1.4610766657955676</v>
      </c>
      <c r="Q141" s="275">
        <f>IF(Q$10=0,0,Q$10/ISI!Q$8*1000)</f>
        <v>1.7148370123741312</v>
      </c>
      <c r="R141" s="275">
        <f>IF(R$10=0,0,R$10/ISI!R$8*1000)</f>
        <v>1.9984011999351781</v>
      </c>
      <c r="S141" s="275">
        <f>IF(S$10=0,0,S$10/ISI!S$8*1000)</f>
        <v>2.1857937809134467</v>
      </c>
      <c r="T141" s="275">
        <f>IF(T$10=0,0,T$10/ISI!T$8*1000)</f>
        <v>2.4419780901360055</v>
      </c>
      <c r="U141" s="275">
        <f>IF(U$10=0,0,U$10/ISI!U$8*1000)</f>
        <v>2.6048222361616817</v>
      </c>
      <c r="V141" s="275">
        <f>IF(V$10=0,0,V$10/ISI!V$8*1000)</f>
        <v>3.3848258619829927</v>
      </c>
      <c r="W141" s="275">
        <f>IF(W$10=0,0,W$10/ISI!W$8*1000)</f>
        <v>3.0067090118477688</v>
      </c>
      <c r="X141" s="275">
        <f>IF(X$10=0,0,X$10/ISI!X$8*1000)</f>
        <v>3.8088931161131341</v>
      </c>
      <c r="Y141" s="275">
        <f>IF(Y$10=0,0,Y$10/ISI!Y$8*1000)</f>
        <v>4.3583876075292345</v>
      </c>
      <c r="DA141" s="78"/>
    </row>
    <row r="142" spans="1:105" ht="12" customHeight="1" x14ac:dyDescent="0.25">
      <c r="A142" s="174" t="s">
        <v>165</v>
      </c>
      <c r="B142" s="276">
        <f>IF(B$16=0,0,B$16/ISI!B$8*1000)</f>
        <v>58.251192500681682</v>
      </c>
      <c r="C142" s="276">
        <f>IF(C$16=0,0,C$16/ISI!C$8*1000)</f>
        <v>70.276563166699063</v>
      </c>
      <c r="D142" s="276">
        <f>IF(D$16=0,0,D$16/ISI!D$8*1000)</f>
        <v>67.362791215831606</v>
      </c>
      <c r="E142" s="276">
        <f>IF(E$16=0,0,E$16/ISI!E$8*1000)</f>
        <v>71.443068215079549</v>
      </c>
      <c r="F142" s="276">
        <f>IF(F$16=0,0,F$16/ISI!F$8*1000)</f>
        <v>71.840565279365961</v>
      </c>
      <c r="G142" s="276">
        <f>IF(G$16=0,0,G$16/ISI!G$8*1000)</f>
        <v>61.324539656064509</v>
      </c>
      <c r="H142" s="276">
        <f>IF(H$16=0,0,H$16/ISI!H$8*1000)</f>
        <v>45.787350022817741</v>
      </c>
      <c r="I142" s="276">
        <f>IF(I$16=0,0,I$16/ISI!I$8*1000)</f>
        <v>46.071673803705941</v>
      </c>
      <c r="J142" s="276">
        <f>IF(J$16=0,0,J$16/ISI!J$8*1000)</f>
        <v>47.278859342077638</v>
      </c>
      <c r="K142" s="276">
        <f>IF(K$16=0,0,K$16/ISI!K$8*1000)</f>
        <v>39.873051833012312</v>
      </c>
      <c r="L142" s="276">
        <f>IF(L$16=0,0,L$16/ISI!L$8*1000)</f>
        <v>38.047289336178551</v>
      </c>
      <c r="M142" s="276">
        <f>IF(M$16=0,0,M$16/ISI!M$8*1000)</f>
        <v>44.297290410039381</v>
      </c>
      <c r="N142" s="276">
        <f>IF(N$16=0,0,N$16/ISI!N$8*1000)</f>
        <v>48.224761417912212</v>
      </c>
      <c r="O142" s="276">
        <f>IF(O$16=0,0,O$16/ISI!O$8*1000)</f>
        <v>41.16139918050547</v>
      </c>
      <c r="P142" s="276">
        <f>IF(P$16=0,0,P$16/ISI!P$8*1000)</f>
        <v>40.302251740991991</v>
      </c>
      <c r="Q142" s="276">
        <f>IF(Q$16=0,0,Q$16/ISI!Q$8*1000)</f>
        <v>42.886527362534629</v>
      </c>
      <c r="R142" s="276">
        <f>IF(R$16=0,0,R$16/ISI!R$8*1000)</f>
        <v>47.568335929402636</v>
      </c>
      <c r="S142" s="276">
        <f>IF(S$16=0,0,S$16/ISI!S$8*1000)</f>
        <v>47.882284118526364</v>
      </c>
      <c r="T142" s="276">
        <f>IF(T$16=0,0,T$16/ISI!T$8*1000)</f>
        <v>49.008796891961687</v>
      </c>
      <c r="U142" s="276">
        <f>IF(U$16=0,0,U$16/ISI!U$8*1000)</f>
        <v>47.06754798726346</v>
      </c>
      <c r="V142" s="276">
        <f>IF(V$16=0,0,V$16/ISI!V$8*1000)</f>
        <v>51.683940923098881</v>
      </c>
      <c r="W142" s="276">
        <f>IF(W$16=0,0,W$16/ISI!W$8*1000)</f>
        <v>44.711024080399824</v>
      </c>
      <c r="X142" s="276">
        <f>IF(X$16=0,0,X$16/ISI!X$8*1000)</f>
        <v>46.436722598708648</v>
      </c>
      <c r="Y142" s="276">
        <f>IF(Y$16=0,0,Y$16/ISI!Y$8*1000)</f>
        <v>48.073348947837452</v>
      </c>
      <c r="DA142" s="79"/>
    </row>
    <row r="143" spans="1:105" ht="12" customHeight="1" x14ac:dyDescent="0.25">
      <c r="A143" s="174" t="s">
        <v>172</v>
      </c>
      <c r="B143" s="276">
        <f>IF(B$22=0,0,B$22/ISI!B$8*1000)</f>
        <v>124.83577177683011</v>
      </c>
      <c r="C143" s="276">
        <f>IF(C$22=0,0,C$22/ISI!C$8*1000)</f>
        <v>130.68171074341603</v>
      </c>
      <c r="D143" s="276">
        <f>IF(D$22=0,0,D$22/ISI!D$8*1000)</f>
        <v>124.78776511233002</v>
      </c>
      <c r="E143" s="276">
        <f>IF(E$22=0,0,E$22/ISI!E$8*1000)</f>
        <v>129.048356220828</v>
      </c>
      <c r="F143" s="276">
        <f>IF(F$22=0,0,F$22/ISI!F$8*1000)</f>
        <v>133.06702932594007</v>
      </c>
      <c r="G143" s="276">
        <f>IF(G$22=0,0,G$22/ISI!G$8*1000)</f>
        <v>114.96040059451899</v>
      </c>
      <c r="H143" s="276">
        <f>IF(H$22=0,0,H$22/ISI!H$8*1000)</f>
        <v>95.430649927237809</v>
      </c>
      <c r="I143" s="276">
        <f>IF(I$22=0,0,I$22/ISI!I$8*1000)</f>
        <v>89.270211694495131</v>
      </c>
      <c r="J143" s="276">
        <f>IF(J$22=0,0,J$22/ISI!J$8*1000)</f>
        <v>91.686265566789046</v>
      </c>
      <c r="K143" s="276">
        <f>IF(K$22=0,0,K$22/ISI!K$8*1000)</f>
        <v>83.818145808951527</v>
      </c>
      <c r="L143" s="276">
        <f>IF(L$22=0,0,L$22/ISI!L$8*1000)</f>
        <v>67.281743727531705</v>
      </c>
      <c r="M143" s="276">
        <f>IF(M$22=0,0,M$22/ISI!M$8*1000)</f>
        <v>89.280083261861307</v>
      </c>
      <c r="N143" s="276">
        <f>IF(N$22=0,0,N$22/ISI!N$8*1000)</f>
        <v>85.656720849030975</v>
      </c>
      <c r="O143" s="276">
        <f>IF(O$22=0,0,O$22/ISI!O$8*1000)</f>
        <v>69.472481204984931</v>
      </c>
      <c r="P143" s="276">
        <f>IF(P$22=0,0,P$22/ISI!P$8*1000)</f>
        <v>66.824485158374088</v>
      </c>
      <c r="Q143" s="276">
        <f>IF(Q$22=0,0,Q$22/ISI!Q$8*1000)</f>
        <v>71.923224768478605</v>
      </c>
      <c r="R143" s="276">
        <f>IF(R$22=0,0,R$22/ISI!R$8*1000)</f>
        <v>81.052776715708873</v>
      </c>
      <c r="S143" s="276">
        <f>IF(S$22=0,0,S$22/ISI!S$8*1000)</f>
        <v>81.228060309159787</v>
      </c>
      <c r="T143" s="276">
        <f>IF(T$22=0,0,T$22/ISI!T$8*1000)</f>
        <v>75.523649030265744</v>
      </c>
      <c r="U143" s="276">
        <f>IF(U$22=0,0,U$22/ISI!U$8*1000)</f>
        <v>76.363421296044791</v>
      </c>
      <c r="V143" s="276">
        <f>IF(V$22=0,0,V$22/ISI!V$8*1000)</f>
        <v>87.882326580487515</v>
      </c>
      <c r="W143" s="276">
        <f>IF(W$22=0,0,W$22/ISI!W$8*1000)</f>
        <v>84.796478808815067</v>
      </c>
      <c r="X143" s="276">
        <f>IF(X$22=0,0,X$22/ISI!X$8*1000)</f>
        <v>86.224438867919716</v>
      </c>
      <c r="Y143" s="276">
        <f>IF(Y$22=0,0,Y$22/ISI!Y$8*1000)</f>
        <v>92.508233665388374</v>
      </c>
      <c r="DA143" s="79"/>
    </row>
    <row r="144" spans="1:105" ht="12" customHeight="1" x14ac:dyDescent="0.25">
      <c r="A144" s="174" t="s">
        <v>179</v>
      </c>
      <c r="B144" s="276">
        <f>IF(B$28=0,0,B$28/ISI!B$8*1000)</f>
        <v>65.072831640222077</v>
      </c>
      <c r="C144" s="276">
        <f>IF(C$28=0,0,C$28/ISI!C$8*1000)</f>
        <v>76.926809494230113</v>
      </c>
      <c r="D144" s="276">
        <f>IF(D$28=0,0,D$28/ISI!D$8*1000)</f>
        <v>74.185587624906702</v>
      </c>
      <c r="E144" s="276">
        <f>IF(E$28=0,0,E$28/ISI!E$8*1000)</f>
        <v>82.246282000863744</v>
      </c>
      <c r="F144" s="276">
        <f>IF(F$28=0,0,F$28/ISI!F$8*1000)</f>
        <v>82.391108598350158</v>
      </c>
      <c r="G144" s="276">
        <f>IF(G$28=0,0,G$28/ISI!G$8*1000)</f>
        <v>71.596847326829106</v>
      </c>
      <c r="H144" s="276">
        <f>IF(H$28=0,0,H$28/ISI!H$8*1000)</f>
        <v>52.650126600099647</v>
      </c>
      <c r="I144" s="276">
        <f>IF(I$28=0,0,I$28/ISI!I$8*1000)</f>
        <v>52.557113390246862</v>
      </c>
      <c r="J144" s="276">
        <f>IF(J$28=0,0,J$28/ISI!J$8*1000)</f>
        <v>54.195179200736725</v>
      </c>
      <c r="K144" s="276">
        <f>IF(K$28=0,0,K$28/ISI!K$8*1000)</f>
        <v>46.26681709150769</v>
      </c>
      <c r="L144" s="276">
        <f>IF(L$28=0,0,L$28/ISI!L$8*1000)</f>
        <v>44.876530566427057</v>
      </c>
      <c r="M144" s="276">
        <f>IF(M$28=0,0,M$28/ISI!M$8*1000)</f>
        <v>48.856399361383126</v>
      </c>
      <c r="N144" s="276">
        <f>IF(N$28=0,0,N$28/ISI!N$8*1000)</f>
        <v>55.111344588787979</v>
      </c>
      <c r="O144" s="276">
        <f>IF(O$28=0,0,O$28/ISI!O$8*1000)</f>
        <v>47.323122792949754</v>
      </c>
      <c r="P144" s="276">
        <f>IF(P$28=0,0,P$28/ISI!P$8*1000)</f>
        <v>46.444191318721366</v>
      </c>
      <c r="Q144" s="276">
        <f>IF(Q$28=0,0,Q$28/ISI!Q$8*1000)</f>
        <v>49.338205470746018</v>
      </c>
      <c r="R144" s="276">
        <f>IF(R$28=0,0,R$28/ISI!R$8*1000)</f>
        <v>54.872098352433632</v>
      </c>
      <c r="S144" s="276">
        <f>IF(S$28=0,0,S$28/ISI!S$8*1000)</f>
        <v>55.135539188998123</v>
      </c>
      <c r="T144" s="276">
        <f>IF(T$28=0,0,T$28/ISI!T$8*1000)</f>
        <v>57.002753652553821</v>
      </c>
      <c r="U144" s="276">
        <f>IF(U$28=0,0,U$28/ISI!U$8*1000)</f>
        <v>54.443190261877135</v>
      </c>
      <c r="V144" s="276">
        <f>IF(V$28=0,0,V$28/ISI!V$8*1000)</f>
        <v>59.491726267476722</v>
      </c>
      <c r="W144" s="276">
        <f>IF(W$28=0,0,W$28/ISI!W$8*1000)</f>
        <v>50.222326190085496</v>
      </c>
      <c r="X144" s="276">
        <f>IF(X$28=0,0,X$28/ISI!X$8*1000)</f>
        <v>52.206557499677686</v>
      </c>
      <c r="Y144" s="276">
        <f>IF(Y$28=0,0,Y$28/ISI!Y$8*1000)</f>
        <v>54.048699454346675</v>
      </c>
      <c r="DA144" s="79"/>
    </row>
    <row r="145" spans="1:105" ht="12" customHeight="1" x14ac:dyDescent="0.25">
      <c r="A145" s="41" t="s">
        <v>189</v>
      </c>
      <c r="B145" s="277">
        <f>IF(B$35=0,0,B$35/ISI!B$8*1000)</f>
        <v>63.28870183818966</v>
      </c>
      <c r="C145" s="277">
        <f>IF(C$35=0,0,C$35/ISI!C$8*1000)</f>
        <v>72.407633536149433</v>
      </c>
      <c r="D145" s="277">
        <f>IF(D$35=0,0,D$35/ISI!D$8*1000)</f>
        <v>68.546010732758191</v>
      </c>
      <c r="E145" s="277">
        <f>IF(E$35=0,0,E$35/ISI!E$8*1000)</f>
        <v>76.385933475766123</v>
      </c>
      <c r="F145" s="277">
        <f>IF(F$35=0,0,F$35/ISI!F$8*1000)</f>
        <v>75.067755859087796</v>
      </c>
      <c r="G145" s="277">
        <f>IF(G$35=0,0,G$35/ISI!G$8*1000)</f>
        <v>67.242040569317723</v>
      </c>
      <c r="H145" s="277">
        <f>IF(H$35=0,0,H$35/ISI!H$8*1000)</f>
        <v>54.059115479652938</v>
      </c>
      <c r="I145" s="277">
        <f>IF(I$35=0,0,I$35/ISI!I$8*1000)</f>
        <v>49.910899975827206</v>
      </c>
      <c r="J145" s="277">
        <f>IF(J$35=0,0,J$35/ISI!J$8*1000)</f>
        <v>49.908093455580165</v>
      </c>
      <c r="K145" s="277">
        <f>IF(K$35=0,0,K$35/ISI!K$8*1000)</f>
        <v>48.095958394743143</v>
      </c>
      <c r="L145" s="277">
        <f>IF(L$35=0,0,L$35/ISI!L$8*1000)</f>
        <v>56.47990489971334</v>
      </c>
      <c r="M145" s="277">
        <f>IF(M$35=0,0,M$35/ISI!M$8*1000)</f>
        <v>47.513286206843937</v>
      </c>
      <c r="N145" s="277">
        <f>IF(N$35=0,0,N$35/ISI!N$8*1000)</f>
        <v>51.800572583923419</v>
      </c>
      <c r="O145" s="277">
        <f>IF(O$35=0,0,O$35/ISI!O$8*1000)</f>
        <v>31.450226601418546</v>
      </c>
      <c r="P145" s="277">
        <f>IF(P$35=0,0,P$35/ISI!P$8*1000)</f>
        <v>30.633836671202292</v>
      </c>
      <c r="Q145" s="277">
        <f>IF(Q$35=0,0,Q$35/ISI!Q$8*1000)</f>
        <v>32.640580886547099</v>
      </c>
      <c r="R145" s="277">
        <f>IF(R$35=0,0,R$35/ISI!R$8*1000)</f>
        <v>36.058806847075253</v>
      </c>
      <c r="S145" s="277">
        <f>IF(S$35=0,0,S$35/ISI!S$8*1000)</f>
        <v>36.232919259028371</v>
      </c>
      <c r="T145" s="277">
        <f>IF(T$35=0,0,T$35/ISI!T$8*1000)</f>
        <v>36.936718269518224</v>
      </c>
      <c r="U145" s="277">
        <f>IF(U$35=0,0,U$35/ISI!U$8*1000)</f>
        <v>35.674371000310025</v>
      </c>
      <c r="V145" s="277">
        <f>IF(V$35=0,0,V$35/ISI!V$8*1000)</f>
        <v>39.411756618348235</v>
      </c>
      <c r="W145" s="277">
        <f>IF(W$35=0,0,W$35/ISI!W$8*1000)</f>
        <v>33.859427111384086</v>
      </c>
      <c r="X145" s="277">
        <f>IF(X$35=0,0,X$35/ISI!X$8*1000)</f>
        <v>34.994318306884828</v>
      </c>
      <c r="Y145" s="277">
        <f>IF(Y$35=0,0,Y$35/ISI!Y$8*1000)</f>
        <v>36.484813513913984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 t="shared" ref="B147:Y147" si="33">SUM(B$148:B$152,B$155,B$156,B$154,B$153)</f>
        <v>141.9377614847096</v>
      </c>
      <c r="C147" s="272">
        <f t="shared" si="33"/>
        <v>155.01168661616771</v>
      </c>
      <c r="D147" s="272">
        <f t="shared" si="33"/>
        <v>150.06852613632893</v>
      </c>
      <c r="E147" s="272">
        <f t="shared" si="33"/>
        <v>158.24372203460763</v>
      </c>
      <c r="F147" s="272">
        <f t="shared" si="33"/>
        <v>159.08613447150751</v>
      </c>
      <c r="G147" s="272">
        <f t="shared" si="33"/>
        <v>143.70110078261976</v>
      </c>
      <c r="H147" s="272">
        <f t="shared" si="33"/>
        <v>119.95123642338275</v>
      </c>
      <c r="I147" s="272">
        <f t="shared" si="33"/>
        <v>116.45426544767557</v>
      </c>
      <c r="J147" s="272">
        <f t="shared" si="33"/>
        <v>118.45246462881722</v>
      </c>
      <c r="K147" s="272">
        <f t="shared" si="33"/>
        <v>109.03809245863519</v>
      </c>
      <c r="L147" s="272">
        <f t="shared" si="33"/>
        <v>104.93456257404522</v>
      </c>
      <c r="M147" s="272">
        <f t="shared" si="33"/>
        <v>113.41020473646795</v>
      </c>
      <c r="N147" s="272">
        <f t="shared" si="33"/>
        <v>117.76921620923839</v>
      </c>
      <c r="O147" s="272">
        <f t="shared" si="33"/>
        <v>98.972016428018961</v>
      </c>
      <c r="P147" s="272">
        <f t="shared" si="33"/>
        <v>97.403022977024591</v>
      </c>
      <c r="Q147" s="272">
        <f t="shared" si="33"/>
        <v>102.28182409987785</v>
      </c>
      <c r="R147" s="272">
        <f t="shared" si="33"/>
        <v>110.9738506820707</v>
      </c>
      <c r="S147" s="272">
        <f t="shared" si="33"/>
        <v>111.38982992949659</v>
      </c>
      <c r="T147" s="272">
        <f t="shared" si="33"/>
        <v>111.00254040242844</v>
      </c>
      <c r="U147" s="272">
        <f t="shared" si="33"/>
        <v>109.05085797745086</v>
      </c>
      <c r="V147" s="272">
        <f t="shared" si="33"/>
        <v>118.32428199271305</v>
      </c>
      <c r="W147" s="272">
        <f t="shared" si="33"/>
        <v>108.7032622406748</v>
      </c>
      <c r="X147" s="272">
        <f t="shared" si="33"/>
        <v>111.42214619275737</v>
      </c>
      <c r="Y147" s="272">
        <f t="shared" si="33"/>
        <v>115.56694762904654</v>
      </c>
      <c r="DA147" s="111"/>
    </row>
    <row r="148" spans="1:105" ht="12" customHeight="1" x14ac:dyDescent="0.25">
      <c r="A148" s="55" t="s">
        <v>91</v>
      </c>
      <c r="B148" s="273">
        <f>IF(B$55=0,0,B$55/ISI!B$9*1000)</f>
        <v>0.34457704339552092</v>
      </c>
      <c r="C148" s="273">
        <f>IF(C$55=0,0,C$55/ISI!C$9*1000)</f>
        <v>0.37255568924452542</v>
      </c>
      <c r="D148" s="273">
        <f>IF(D$55=0,0,D$55/ISI!D$9*1000)</f>
        <v>0.36766532384039774</v>
      </c>
      <c r="E148" s="273">
        <f>IF(E$55=0,0,E$55/ISI!E$9*1000)</f>
        <v>0.3907912402457932</v>
      </c>
      <c r="F148" s="273">
        <f>IF(F$55=0,0,F$55/ISI!F$9*1000)</f>
        <v>0.38442741359090205</v>
      </c>
      <c r="G148" s="273">
        <f>IF(G$55=0,0,G$55/ISI!G$9*1000)</f>
        <v>0.36336939404594049</v>
      </c>
      <c r="H148" s="273">
        <f>IF(H$55=0,0,H$55/ISI!H$9*1000)</f>
        <v>0.29839547601022931</v>
      </c>
      <c r="I148" s="273">
        <f>IF(I$55=0,0,I$55/ISI!I$9*1000)</f>
        <v>0.29511785695199888</v>
      </c>
      <c r="J148" s="273">
        <f>IF(J$55=0,0,J$55/ISI!J$9*1000)</f>
        <v>0.30416346280566464</v>
      </c>
      <c r="K148" s="273">
        <f>IF(K$55=0,0,K$55/ISI!K$9*1000)</f>
        <v>0.27529122669118478</v>
      </c>
      <c r="L148" s="273">
        <f>IF(L$55=0,0,L$55/ISI!L$9*1000)</f>
        <v>0.2632998657379817</v>
      </c>
      <c r="M148" s="273">
        <f>IF(M$55=0,0,M$55/ISI!M$9*1000)</f>
        <v>0.28555267302631882</v>
      </c>
      <c r="N148" s="273">
        <f>IF(N$55=0,0,N$55/ISI!N$9*1000)</f>
        <v>0.30619951547295965</v>
      </c>
      <c r="O148" s="273">
        <f>IF(O$55=0,0,O$55/ISI!O$9*1000)</f>
        <v>0.27379751716273615</v>
      </c>
      <c r="P148" s="273">
        <f>IF(P$55=0,0,P$55/ISI!P$9*1000)</f>
        <v>0.27076386441951034</v>
      </c>
      <c r="Q148" s="273">
        <f>IF(Q$55=0,0,Q$55/ISI!Q$9*1000)</f>
        <v>0.28198775447080376</v>
      </c>
      <c r="R148" s="273">
        <f>IF(R$55=0,0,R$55/ISI!R$9*1000)</f>
        <v>0.30960406504528543</v>
      </c>
      <c r="S148" s="273">
        <f>IF(S$55=0,0,S$55/ISI!S$9*1000)</f>
        <v>0.31070173598383283</v>
      </c>
      <c r="T148" s="273">
        <f>IF(T$55=0,0,T$55/ISI!T$9*1000)</f>
        <v>0.31513388870390957</v>
      </c>
      <c r="U148" s="273">
        <f>IF(U$55=0,0,U$55/ISI!U$9*1000)</f>
        <v>0.30458087861038691</v>
      </c>
      <c r="V148" s="273">
        <f>IF(V$55=0,0,V$55/ISI!V$9*1000)</f>
        <v>0.32340155564771478</v>
      </c>
      <c r="W148" s="273">
        <f>IF(W$55=0,0,W$55/ISI!W$9*1000)</f>
        <v>0.2904073460232337</v>
      </c>
      <c r="X148" s="273">
        <f>IF(X$55=0,0,X$55/ISI!X$9*1000)</f>
        <v>0.30136724783497687</v>
      </c>
      <c r="Y148" s="273">
        <f>IF(Y$55=0,0,Y$55/ISI!Y$9*1000)</f>
        <v>0.30549568457014709</v>
      </c>
      <c r="DA148" s="76"/>
    </row>
    <row r="149" spans="1:105" ht="12" customHeight="1" x14ac:dyDescent="0.25">
      <c r="A149" s="173" t="s">
        <v>92</v>
      </c>
      <c r="B149" s="274">
        <f>IF(B$56=0,0,B$56/ISI!B$9*1000)</f>
        <v>0.25460592261297221</v>
      </c>
      <c r="C149" s="274">
        <f>IF(C$56=0,0,C$56/ISI!C$9*1000)</f>
        <v>0.27527917719096423</v>
      </c>
      <c r="D149" s="274">
        <f>IF(D$56=0,0,D$56/ISI!D$9*1000)</f>
        <v>0.27166571535565781</v>
      </c>
      <c r="E149" s="274">
        <f>IF(E$56=0,0,E$56/ISI!E$9*1000)</f>
        <v>0.28875331708514296</v>
      </c>
      <c r="F149" s="274">
        <f>IF(F$56=0,0,F$56/ISI!F$9*1000)</f>
        <v>0.28405112351806366</v>
      </c>
      <c r="G149" s="274">
        <f>IF(G$56=0,0,G$56/ISI!G$9*1000)</f>
        <v>0.26849147844764981</v>
      </c>
      <c r="H149" s="274">
        <f>IF(H$56=0,0,H$56/ISI!H$9*1000)</f>
        <v>0.22048263785790273</v>
      </c>
      <c r="I149" s="274">
        <f>IF(I$56=0,0,I$56/ISI!I$9*1000)</f>
        <v>0.21806082468059038</v>
      </c>
      <c r="J149" s="274">
        <f>IF(J$56=0,0,J$56/ISI!J$9*1000)</f>
        <v>0.2247445689058907</v>
      </c>
      <c r="K149" s="274">
        <f>IF(K$56=0,0,K$56/ISI!K$9*1000)</f>
        <v>0.20341104580931904</v>
      </c>
      <c r="L149" s="274">
        <f>IF(L$56=0,0,L$56/ISI!L$9*1000)</f>
        <v>0.19455070070684224</v>
      </c>
      <c r="M149" s="274">
        <f>IF(M$56=0,0,M$56/ISI!M$9*1000)</f>
        <v>0.21099316731618159</v>
      </c>
      <c r="N149" s="274">
        <f>IF(N$56=0,0,N$56/ISI!N$9*1000)</f>
        <v>0.22624899608054214</v>
      </c>
      <c r="O149" s="274">
        <f>IF(O$56=0,0,O$56/ISI!O$9*1000)</f>
        <v>0.20230735274590761</v>
      </c>
      <c r="P149" s="274">
        <f>IF(P$56=0,0,P$56/ISI!P$9*1000)</f>
        <v>0.20006580482395325</v>
      </c>
      <c r="Q149" s="274">
        <f>IF(Q$56=0,0,Q$56/ISI!Q$9*1000)</f>
        <v>0.20835907025352496</v>
      </c>
      <c r="R149" s="274">
        <f>IF(R$56=0,0,R$56/ISI!R$9*1000)</f>
        <v>0.22876459745781844</v>
      </c>
      <c r="S149" s="274">
        <f>IF(S$56=0,0,S$56/ISI!S$9*1000)</f>
        <v>0.22957565996877485</v>
      </c>
      <c r="T149" s="274">
        <f>IF(T$56=0,0,T$56/ISI!T$9*1000)</f>
        <v>0.23285055118421041</v>
      </c>
      <c r="U149" s="274">
        <f>IF(U$56=0,0,U$56/ISI!U$9*1000)</f>
        <v>0.22505299495490219</v>
      </c>
      <c r="V149" s="274">
        <f>IF(V$56=0,0,V$56/ISI!V$9*1000)</f>
        <v>0.23895948098795272</v>
      </c>
      <c r="W149" s="274">
        <f>IF(W$56=0,0,W$56/ISI!W$9*1000)</f>
        <v>0.21458025624463645</v>
      </c>
      <c r="X149" s="274">
        <f>IF(X$56=0,0,X$56/ISI!X$9*1000)</f>
        <v>0.22267846233819652</v>
      </c>
      <c r="Y149" s="274">
        <f>IF(Y$56=0,0,Y$56/ISI!Y$9*1000)</f>
        <v>0.22572893962347726</v>
      </c>
      <c r="DA149" s="77"/>
    </row>
    <row r="150" spans="1:105" ht="12" customHeight="1" x14ac:dyDescent="0.25">
      <c r="A150" s="173" t="s">
        <v>93</v>
      </c>
      <c r="B150" s="274">
        <f>IF(B$57=0,0,B$57/ISI!B$9*1000)</f>
        <v>6.3651480653243055</v>
      </c>
      <c r="C150" s="274">
        <f>IF(C$57=0,0,C$57/ISI!C$9*1000)</f>
        <v>6.881979429774109</v>
      </c>
      <c r="D150" s="274">
        <f>IF(D$57=0,0,D$57/ISI!D$9*1000)</f>
        <v>6.7916428838914467</v>
      </c>
      <c r="E150" s="274">
        <f>IF(E$57=0,0,E$57/ISI!E$9*1000)</f>
        <v>7.2188329271285729</v>
      </c>
      <c r="F150" s="274">
        <f>IF(F$57=0,0,F$57/ISI!F$9*1000)</f>
        <v>7.1012780879515951</v>
      </c>
      <c r="G150" s="274">
        <f>IF(G$57=0,0,G$57/ISI!G$9*1000)</f>
        <v>6.7122869611912446</v>
      </c>
      <c r="H150" s="274">
        <f>IF(H$57=0,0,H$57/ISI!H$9*1000)</f>
        <v>5.5120659464475716</v>
      </c>
      <c r="I150" s="274">
        <f>IF(I$57=0,0,I$57/ISI!I$9*1000)</f>
        <v>5.4515206170147597</v>
      </c>
      <c r="J150" s="274">
        <f>IF(J$57=0,0,J$57/ISI!J$9*1000)</f>
        <v>5.6186142226472686</v>
      </c>
      <c r="K150" s="274">
        <f>IF(K$57=0,0,K$57/ISI!K$9*1000)</f>
        <v>5.0852761452329753</v>
      </c>
      <c r="L150" s="274">
        <f>IF(L$57=0,0,L$57/ISI!L$9*1000)</f>
        <v>4.8637675176710564</v>
      </c>
      <c r="M150" s="274">
        <f>IF(M$57=0,0,M$57/ISI!M$9*1000)</f>
        <v>5.2748291829045391</v>
      </c>
      <c r="N150" s="274">
        <f>IF(N$57=0,0,N$57/ISI!N$9*1000)</f>
        <v>5.6562249020135518</v>
      </c>
      <c r="O150" s="274">
        <f>IF(O$57=0,0,O$57/ISI!O$9*1000)</f>
        <v>5.05768381864769</v>
      </c>
      <c r="P150" s="274">
        <f>IF(P$57=0,0,P$57/ISI!P$9*1000)</f>
        <v>5.0016451205988313</v>
      </c>
      <c r="Q150" s="274">
        <f>IF(Q$57=0,0,Q$57/ISI!Q$9*1000)</f>
        <v>5.2089767563381235</v>
      </c>
      <c r="R150" s="274">
        <f>IF(R$57=0,0,R$57/ISI!R$9*1000)</f>
        <v>5.719114936445461</v>
      </c>
      <c r="S150" s="274">
        <f>IF(S$57=0,0,S$57/ISI!S$9*1000)</f>
        <v>5.7393914992193711</v>
      </c>
      <c r="T150" s="274">
        <f>IF(T$57=0,0,T$57/ISI!T$9*1000)</f>
        <v>5.8212637796052586</v>
      </c>
      <c r="U150" s="274">
        <f>IF(U$57=0,0,U$57/ISI!U$9*1000)</f>
        <v>5.626324873872556</v>
      </c>
      <c r="V150" s="274">
        <f>IF(V$57=0,0,V$57/ISI!V$9*1000)</f>
        <v>5.9739870246988174</v>
      </c>
      <c r="W150" s="274">
        <f>IF(W$57=0,0,W$57/ISI!W$9*1000)</f>
        <v>5.3645064061159138</v>
      </c>
      <c r="X150" s="274">
        <f>IF(X$57=0,0,X$57/ISI!X$9*1000)</f>
        <v>5.5669615584549117</v>
      </c>
      <c r="Y150" s="274">
        <f>IF(Y$57=0,0,Y$57/ISI!Y$9*1000)</f>
        <v>5.6432234905869345</v>
      </c>
      <c r="DA150" s="77"/>
    </row>
    <row r="151" spans="1:105" ht="12" customHeight="1" x14ac:dyDescent="0.25">
      <c r="A151" s="173" t="s">
        <v>94</v>
      </c>
      <c r="B151" s="274">
        <f>IF(B$58=0,0,B$58/ISI!B$9*1000)</f>
        <v>0.15912870163310766</v>
      </c>
      <c r="C151" s="274">
        <f>IF(C$58=0,0,C$58/ISI!C$9*1000)</f>
        <v>0.17204948574435278</v>
      </c>
      <c r="D151" s="274">
        <f>IF(D$58=0,0,D$58/ISI!D$9*1000)</f>
        <v>0.16979107209728617</v>
      </c>
      <c r="E151" s="274">
        <f>IF(E$58=0,0,E$58/ISI!E$9*1000)</f>
        <v>0.18047082317821439</v>
      </c>
      <c r="F151" s="274">
        <f>IF(F$58=0,0,F$58/ISI!F$9*1000)</f>
        <v>0.17753195219878987</v>
      </c>
      <c r="G151" s="274">
        <f>IF(G$58=0,0,G$58/ISI!G$9*1000)</f>
        <v>0.16780717402978113</v>
      </c>
      <c r="H151" s="274">
        <f>IF(H$58=0,0,H$58/ISI!H$9*1000)</f>
        <v>0.13780164866118924</v>
      </c>
      <c r="I151" s="274">
        <f>IF(I$58=0,0,I$58/ISI!I$9*1000)</f>
        <v>0.136288015425369</v>
      </c>
      <c r="J151" s="274">
        <f>IF(J$58=0,0,J$58/ISI!J$9*1000)</f>
        <v>0.14046535556618173</v>
      </c>
      <c r="K151" s="274">
        <f>IF(K$58=0,0,K$58/ISI!K$9*1000)</f>
        <v>0.12713190363082444</v>
      </c>
      <c r="L151" s="274">
        <f>IF(L$58=0,0,L$58/ISI!L$9*1000)</f>
        <v>0.12159418794177647</v>
      </c>
      <c r="M151" s="274">
        <f>IF(M$58=0,0,M$58/ISI!M$9*1000)</f>
        <v>0.13187072957261359</v>
      </c>
      <c r="N151" s="274">
        <f>IF(N$58=0,0,N$58/ISI!N$9*1000)</f>
        <v>0.14140562255033881</v>
      </c>
      <c r="O151" s="274">
        <f>IF(O$58=0,0,O$58/ISI!O$9*1000)</f>
        <v>0.12644209546619231</v>
      </c>
      <c r="P151" s="274">
        <f>IF(P$58=0,0,P$58/ISI!P$9*1000)</f>
        <v>0.12504112801497078</v>
      </c>
      <c r="Q151" s="274">
        <f>IF(Q$58=0,0,Q$58/ISI!Q$9*1000)</f>
        <v>0.13022441890845313</v>
      </c>
      <c r="R151" s="274">
        <f>IF(R$58=0,0,R$58/ISI!R$9*1000)</f>
        <v>0.1429778734111366</v>
      </c>
      <c r="S151" s="274">
        <f>IF(S$58=0,0,S$58/ISI!S$9*1000)</f>
        <v>0.14348478748048427</v>
      </c>
      <c r="T151" s="274">
        <f>IF(T$58=0,0,T$58/ISI!T$9*1000)</f>
        <v>0.14553159449013151</v>
      </c>
      <c r="U151" s="274">
        <f>IF(U$58=0,0,U$58/ISI!U$9*1000)</f>
        <v>0.14065812184681395</v>
      </c>
      <c r="V151" s="274">
        <f>IF(V$58=0,0,V$58/ISI!V$9*1000)</f>
        <v>0.1493496756174704</v>
      </c>
      <c r="W151" s="274">
        <f>IF(W$58=0,0,W$58/ISI!W$9*1000)</f>
        <v>0.13411266015289786</v>
      </c>
      <c r="X151" s="274">
        <f>IF(X$58=0,0,X$58/ISI!X$9*1000)</f>
        <v>0.13917403896137287</v>
      </c>
      <c r="Y151" s="274">
        <f>IF(Y$58=0,0,Y$58/ISI!Y$9*1000)</f>
        <v>0.14108058726467332</v>
      </c>
      <c r="DA151" s="77"/>
    </row>
    <row r="152" spans="1:105" ht="12" customHeight="1" x14ac:dyDescent="0.25">
      <c r="A152" s="56" t="s">
        <v>95</v>
      </c>
      <c r="B152" s="275">
        <f>IF(B$59=0,0,B$59/ISI!B$9*1000)</f>
        <v>0.25169476129583501</v>
      </c>
      <c r="C152" s="275">
        <f>IF(C$59=0,0,C$59/ISI!C$9*1000)</f>
        <v>0.27910464317548961</v>
      </c>
      <c r="D152" s="275">
        <f>IF(D$59=0,0,D$59/ISI!D$9*1000)</f>
        <v>0.26862912619537416</v>
      </c>
      <c r="E152" s="275">
        <f>IF(E$59=0,0,E$59/ISI!E$9*1000)</f>
        <v>0.28560917758987575</v>
      </c>
      <c r="F152" s="275">
        <f>IF(F$59=0,0,F$59/ISI!F$9*1000)</f>
        <v>0.29241735593390666</v>
      </c>
      <c r="G152" s="275">
        <f>IF(G$59=0,0,G$59/ISI!G$9*1000)</f>
        <v>0.25711989935191498</v>
      </c>
      <c r="H152" s="275">
        <f>IF(H$59=0,0,H$59/ISI!H$9*1000)</f>
        <v>0.20904854315843646</v>
      </c>
      <c r="I152" s="275">
        <f>IF(I$59=0,0,I$59/ISI!I$9*1000)</f>
        <v>0.20501954182155716</v>
      </c>
      <c r="J152" s="275">
        <f>IF(J$59=0,0,J$59/ISI!J$9*1000)</f>
        <v>0.20922218465584017</v>
      </c>
      <c r="K152" s="275">
        <f>IF(K$59=0,0,K$59/ISI!K$9*1000)</f>
        <v>0.18870597028294203</v>
      </c>
      <c r="L152" s="275">
        <f>IF(L$59=0,0,L$59/ISI!L$9*1000)</f>
        <v>0.17633510377041173</v>
      </c>
      <c r="M152" s="275">
        <f>IF(M$59=0,0,M$59/ISI!M$9*1000)</f>
        <v>0.19731195499310389</v>
      </c>
      <c r="N152" s="275">
        <f>IF(N$59=0,0,N$59/ISI!N$9*1000)</f>
        <v>0.20630325751014339</v>
      </c>
      <c r="O152" s="275">
        <f>IF(O$59=0,0,O$59/ISI!O$9*1000)</f>
        <v>0.18100828465923063</v>
      </c>
      <c r="P152" s="275">
        <f>IF(P$59=0,0,P$59/ISI!P$9*1000)</f>
        <v>0.59931427830902262</v>
      </c>
      <c r="Q152" s="275">
        <f>IF(Q$59=0,0,Q$59/ISI!Q$9*1000)</f>
        <v>0.69642802802268566</v>
      </c>
      <c r="R152" s="275">
        <f>IF(R$59=0,0,R$59/ISI!R$9*1000)</f>
        <v>0.78892472688954629</v>
      </c>
      <c r="S152" s="275">
        <f>IF(S$59=0,0,S$59/ISI!S$9*1000)</f>
        <v>0.86075613188969058</v>
      </c>
      <c r="T152" s="275">
        <f>IF(T$59=0,0,T$59/ISI!T$9*1000)</f>
        <v>0.92556743010681219</v>
      </c>
      <c r="U152" s="275">
        <f>IF(U$59=0,0,U$59/ISI!U$9*1000)</f>
        <v>1.0162750624993169</v>
      </c>
      <c r="V152" s="275">
        <f>IF(V$59=0,0,V$59/ISI!V$9*1000)</f>
        <v>1.31553502426044</v>
      </c>
      <c r="W152" s="275">
        <f>IF(W$59=0,0,W$59/ISI!W$9*1000)</f>
        <v>1.2705557603829873</v>
      </c>
      <c r="X152" s="275">
        <f>IF(X$59=0,0,X$59/ISI!X$9*1000)</f>
        <v>1.5739288987721838</v>
      </c>
      <c r="Y152" s="275">
        <f>IF(Y$59=0,0,Y$59/ISI!Y$9*1000)</f>
        <v>1.8195037001198164</v>
      </c>
      <c r="DA152" s="78"/>
    </row>
    <row r="153" spans="1:105" ht="12" customHeight="1" x14ac:dyDescent="0.25">
      <c r="A153" s="174" t="s">
        <v>220</v>
      </c>
      <c r="B153" s="276">
        <f>IF(B$65=0,0,B$65/ISI!B$9*1000)</f>
        <v>16.19868270148342</v>
      </c>
      <c r="C153" s="276">
        <f>IF(C$65=0,0,C$65/ISI!C$9*1000)</f>
        <v>18.172698034083197</v>
      </c>
      <c r="D153" s="276">
        <f>IF(D$65=0,0,D$65/ISI!D$9*1000)</f>
        <v>17.328370487982475</v>
      </c>
      <c r="E153" s="276">
        <f>IF(E$65=0,0,E$65/ISI!E$9*1000)</f>
        <v>17.20248227083427</v>
      </c>
      <c r="F153" s="276">
        <f>IF(F$65=0,0,F$65/ISI!F$9*1000)</f>
        <v>17.797116961325891</v>
      </c>
      <c r="G153" s="276">
        <f>IF(G$65=0,0,G$65/ISI!G$9*1000)</f>
        <v>14.897907688219268</v>
      </c>
      <c r="H153" s="276">
        <f>IF(H$65=0,0,H$65/ISI!H$9*1000)</f>
        <v>12.777650615270352</v>
      </c>
      <c r="I153" s="276">
        <f>IF(I$65=0,0,I$65/ISI!I$9*1000)</f>
        <v>12.493810904407034</v>
      </c>
      <c r="J153" s="276">
        <f>IF(J$65=0,0,J$65/ISI!J$9*1000)</f>
        <v>12.520263537318895</v>
      </c>
      <c r="K153" s="276">
        <f>IF(K$65=0,0,K$65/ISI!K$9*1000)</f>
        <v>11.198749170564895</v>
      </c>
      <c r="L153" s="276">
        <f>IF(L$65=0,0,L$65/ISI!L$9*1000)</f>
        <v>9.4200485255236011</v>
      </c>
      <c r="M153" s="276">
        <f>IF(M$65=0,0,M$65/ISI!M$9*1000)</f>
        <v>12.804979891894817</v>
      </c>
      <c r="N153" s="276">
        <f>IF(N$65=0,0,N$65/ISI!N$9*1000)</f>
        <v>12.084955023546241</v>
      </c>
      <c r="O153" s="276">
        <f>IF(O$65=0,0,O$65/ISI!O$9*1000)</f>
        <v>10.040647587230938</v>
      </c>
      <c r="P153" s="276">
        <f>IF(P$65=0,0,P$65/ISI!P$9*1000)</f>
        <v>9.6022822472358396</v>
      </c>
      <c r="Q153" s="276">
        <f>IF(Q$65=0,0,Q$65/ISI!Q$9*1000)</f>
        <v>10.2775540970853</v>
      </c>
      <c r="R153" s="276">
        <f>IF(R$65=0,0,R$65/ISI!R$9*1000)</f>
        <v>10.80121549124458</v>
      </c>
      <c r="S153" s="276">
        <f>IF(S$65=0,0,S$65/ISI!S$9*1000)</f>
        <v>10.855543430220616</v>
      </c>
      <c r="T153" s="276">
        <f>IF(T$65=0,0,T$65/ISI!T$9*1000)</f>
        <v>10.115724641643812</v>
      </c>
      <c r="U153" s="276">
        <f>IF(U$65=0,0,U$65/ISI!U$9*1000)</f>
        <v>10.458858055791623</v>
      </c>
      <c r="V153" s="276">
        <f>IF(V$65=0,0,V$65/ISI!V$9*1000)</f>
        <v>11.942414648222687</v>
      </c>
      <c r="W153" s="276">
        <f>IF(W$65=0,0,W$65/ISI!W$9*1000)</f>
        <v>11.80713814836875</v>
      </c>
      <c r="X153" s="276">
        <f>IF(X$65=0,0,X$65/ISI!X$9*1000)</f>
        <v>11.739436422185657</v>
      </c>
      <c r="Y153" s="276">
        <f>IF(Y$65=0,0,Y$65/ISI!Y$9*1000)</f>
        <v>12.578378434305995</v>
      </c>
      <c r="DA153" s="79"/>
    </row>
    <row r="154" spans="1:105" ht="12" customHeight="1" x14ac:dyDescent="0.25">
      <c r="A154" s="174" t="s">
        <v>226</v>
      </c>
      <c r="B154" s="276">
        <f>IF(B$71=0,0,B$71/ISI!B$9*1000)</f>
        <v>47.274322040272338</v>
      </c>
      <c r="C154" s="276">
        <f>IF(C$71=0,0,C$71/ISI!C$9*1000)</f>
        <v>51.112858412523785</v>
      </c>
      <c r="D154" s="276">
        <f>IF(D$71=0,0,D$71/ISI!D$9*1000)</f>
        <v>50.441923672556314</v>
      </c>
      <c r="E154" s="276">
        <f>IF(E$71=0,0,E$71/ISI!E$9*1000)</f>
        <v>53.614688778588587</v>
      </c>
      <c r="F154" s="276">
        <f>IF(F$71=0,0,F$71/ISI!F$9*1000)</f>
        <v>52.741602203443556</v>
      </c>
      <c r="G154" s="276">
        <f>IF(G$71=0,0,G$71/ISI!G$9*1000)</f>
        <v>49.852542654702297</v>
      </c>
      <c r="H154" s="276">
        <f>IF(H$71=0,0,H$71/ISI!H$9*1000)</f>
        <v>40.938431908465631</v>
      </c>
      <c r="I154" s="276">
        <f>IF(I$71=0,0,I$71/ISI!I$9*1000)</f>
        <v>40.488758252445948</v>
      </c>
      <c r="J154" s="276">
        <f>IF(J$71=0,0,J$71/ISI!J$9*1000)</f>
        <v>41.729772105143965</v>
      </c>
      <c r="K154" s="276">
        <f>IF(K$71=0,0,K$71/ISI!K$9*1000)</f>
        <v>37.768639423034358</v>
      </c>
      <c r="L154" s="276">
        <f>IF(L$71=0,0,L$71/ISI!L$9*1000)</f>
        <v>36.123482061949858</v>
      </c>
      <c r="M154" s="276">
        <f>IF(M$71=0,0,M$71/ISI!M$9*1000)</f>
        <v>39.176460773713458</v>
      </c>
      <c r="N154" s="276">
        <f>IF(N$71=0,0,N$71/ISI!N$9*1000)</f>
        <v>42.009108791465742</v>
      </c>
      <c r="O154" s="276">
        <f>IF(O$71=0,0,O$71/ISI!O$9*1000)</f>
        <v>37.563709621017765</v>
      </c>
      <c r="P154" s="276">
        <f>IF(P$71=0,0,P$71/ISI!P$9*1000)</f>
        <v>37.147506976383063</v>
      </c>
      <c r="Q154" s="276">
        <f>IF(Q$71=0,0,Q$71/ISI!Q$9*1000)</f>
        <v>38.687371000987866</v>
      </c>
      <c r="R154" s="276">
        <f>IF(R$71=0,0,R$71/ISI!R$9*1000)</f>
        <v>42.476196706836404</v>
      </c>
      <c r="S154" s="276">
        <f>IF(S$71=0,0,S$71/ISI!S$9*1000)</f>
        <v>42.626791908802808</v>
      </c>
      <c r="T154" s="276">
        <f>IF(T$71=0,0,T$71/ISI!T$9*1000)</f>
        <v>43.234862060417854</v>
      </c>
      <c r="U154" s="276">
        <f>IF(U$71=0,0,U$71/ISI!U$9*1000)</f>
        <v>41.787039556807855</v>
      </c>
      <c r="V154" s="276">
        <f>IF(V$71=0,0,V$71/ISI!V$9*1000)</f>
        <v>44.369146416019952</v>
      </c>
      <c r="W154" s="276">
        <f>IF(W$71=0,0,W$71/ISI!W$9*1000)</f>
        <v>39.842498686149007</v>
      </c>
      <c r="X154" s="276">
        <f>IF(X$71=0,0,X$71/ISI!X$9*1000)</f>
        <v>41.346144787097742</v>
      </c>
      <c r="Y154" s="276">
        <f>IF(Y$71=0,0,Y$71/ISI!Y$9*1000)</f>
        <v>41.912546558434848</v>
      </c>
      <c r="DA154" s="79"/>
    </row>
    <row r="155" spans="1:105" ht="12" customHeight="1" x14ac:dyDescent="0.25">
      <c r="A155" s="174" t="s">
        <v>179</v>
      </c>
      <c r="B155" s="276">
        <f>IF(B$72=0,0,B$72/ISI!B$9*1000)</f>
        <v>49.145324660071125</v>
      </c>
      <c r="C155" s="276">
        <f>IF(C$72=0,0,C$72/ISI!C$9*1000)</f>
        <v>54.286204288236121</v>
      </c>
      <c r="D155" s="276">
        <f>IF(D$72=0,0,D$72/ISI!D$9*1000)</f>
        <v>52.259938361896225</v>
      </c>
      <c r="E155" s="276">
        <f>IF(E$72=0,0,E$72/ISI!E$9*1000)</f>
        <v>55.428001049066765</v>
      </c>
      <c r="F155" s="276">
        <f>IF(F$72=0,0,F$72/ISI!F$9*1000)</f>
        <v>56.622596269008774</v>
      </c>
      <c r="G155" s="276">
        <f>IF(G$72=0,0,G$72/ISI!G$9*1000)</f>
        <v>49.736250786167034</v>
      </c>
      <c r="H155" s="276">
        <f>IF(H$72=0,0,H$72/ISI!H$9*1000)</f>
        <v>40.680772913328781</v>
      </c>
      <c r="I155" s="276">
        <f>IF(I$72=0,0,I$72/ISI!I$9*1000)</f>
        <v>39.809254095906525</v>
      </c>
      <c r="J155" s="276">
        <f>IF(J$72=0,0,J$72/ISI!J$9*1000)</f>
        <v>40.557840374267762</v>
      </c>
      <c r="K155" s="276">
        <f>IF(K$72=0,0,K$72/ISI!K$9*1000)</f>
        <v>36.68347334588033</v>
      </c>
      <c r="L155" s="276">
        <f>IF(L$72=0,0,L$72/ISI!L$9*1000)</f>
        <v>34.079758428092759</v>
      </c>
      <c r="M155" s="276">
        <f>IF(M$72=0,0,M$72/ISI!M$9*1000)</f>
        <v>38.250125267231688</v>
      </c>
      <c r="N155" s="276">
        <f>IF(N$72=0,0,N$72/ISI!N$9*1000)</f>
        <v>39.91461034244918</v>
      </c>
      <c r="O155" s="276">
        <f>IF(O$72=0,0,O$72/ISI!O$9*1000)</f>
        <v>34.88308256968336</v>
      </c>
      <c r="P155" s="276">
        <f>IF(P$72=0,0,P$72/ISI!P$9*1000)</f>
        <v>34.123248365599643</v>
      </c>
      <c r="Q155" s="276">
        <f>IF(Q$72=0,0,Q$72/ISI!Q$9*1000)</f>
        <v>35.890051695027104</v>
      </c>
      <c r="R155" s="276">
        <f>IF(R$72=0,0,R$72/ISI!R$9*1000)</f>
        <v>38.800899762812506</v>
      </c>
      <c r="S155" s="276">
        <f>IF(S$72=0,0,S$72/ISI!S$9*1000)</f>
        <v>38.890175889475586</v>
      </c>
      <c r="T155" s="276">
        <f>IF(T$72=0,0,T$72/ISI!T$9*1000)</f>
        <v>38.698976453497664</v>
      </c>
      <c r="U155" s="276">
        <f>IF(U$72=0,0,U$72/ISI!U$9*1000)</f>
        <v>38.046445281949183</v>
      </c>
      <c r="V155" s="276">
        <f>IF(V$72=0,0,V$72/ISI!V$9*1000)</f>
        <v>41.415222364442471</v>
      </c>
      <c r="W155" s="276">
        <f>IF(W$72=0,0,W$72/ISI!W$9*1000)</f>
        <v>38.013380842047781</v>
      </c>
      <c r="X155" s="276">
        <f>IF(X$72=0,0,X$72/ISI!X$9*1000)</f>
        <v>38.641032510289229</v>
      </c>
      <c r="Y155" s="276">
        <f>IF(Y$72=0,0,Y$72/ISI!Y$9*1000)</f>
        <v>40.415660646424698</v>
      </c>
      <c r="DA155" s="79"/>
    </row>
    <row r="156" spans="1:105" ht="12" customHeight="1" x14ac:dyDescent="0.25">
      <c r="A156" s="41" t="s">
        <v>189</v>
      </c>
      <c r="B156" s="277">
        <f>IF(B$79=0,0,B$79/ISI!B$9*1000)</f>
        <v>21.94427758862097</v>
      </c>
      <c r="C156" s="277">
        <f>IF(C$79=0,0,C$79/ISI!C$9*1000)</f>
        <v>23.458957456195176</v>
      </c>
      <c r="D156" s="277">
        <f>IF(D$79=0,0,D$79/ISI!D$9*1000)</f>
        <v>22.168899492513745</v>
      </c>
      <c r="E156" s="277">
        <f>IF(E$79=0,0,E$79/ISI!E$9*1000)</f>
        <v>23.634092450890396</v>
      </c>
      <c r="F156" s="277">
        <f>IF(F$79=0,0,F$79/ISI!F$9*1000)</f>
        <v>23.685113104536043</v>
      </c>
      <c r="G156" s="277">
        <f>IF(G$79=0,0,G$79/ISI!G$9*1000)</f>
        <v>21.44532474646461</v>
      </c>
      <c r="H156" s="277">
        <f>IF(H$79=0,0,H$79/ISI!H$9*1000)</f>
        <v>19.176586734182671</v>
      </c>
      <c r="I156" s="277">
        <f>IF(I$79=0,0,I$79/ISI!I$9*1000)</f>
        <v>17.356435339021779</v>
      </c>
      <c r="J156" s="277">
        <f>IF(J$79=0,0,J$79/ISI!J$9*1000)</f>
        <v>17.147378817505746</v>
      </c>
      <c r="K156" s="277">
        <f>IF(K$79=0,0,K$79/ISI!K$9*1000)</f>
        <v>17.507414227508367</v>
      </c>
      <c r="L156" s="277">
        <f>IF(L$79=0,0,L$79/ISI!L$9*1000)</f>
        <v>19.691726182650925</v>
      </c>
      <c r="M156" s="277">
        <f>IF(M$79=0,0,M$79/ISI!M$9*1000)</f>
        <v>17.078081095815218</v>
      </c>
      <c r="N156" s="277">
        <f>IF(N$79=0,0,N$79/ISI!N$9*1000)</f>
        <v>17.224159758149689</v>
      </c>
      <c r="O156" s="277">
        <f>IF(O$79=0,0,O$79/ISI!O$9*1000)</f>
        <v>10.643337581405142</v>
      </c>
      <c r="P156" s="277">
        <f>IF(P$79=0,0,P$79/ISI!P$9*1000)</f>
        <v>10.33315519163976</v>
      </c>
      <c r="Q156" s="277">
        <f>IF(Q$79=0,0,Q$79/ISI!Q$9*1000)</f>
        <v>10.90087127878399</v>
      </c>
      <c r="R156" s="277">
        <f>IF(R$79=0,0,R$79/ISI!R$9*1000)</f>
        <v>11.706152521927963</v>
      </c>
      <c r="S156" s="277">
        <f>IF(S$79=0,0,S$79/ISI!S$9*1000)</f>
        <v>11.733408886455408</v>
      </c>
      <c r="T156" s="277">
        <f>IF(T$79=0,0,T$79/ISI!T$9*1000)</f>
        <v>11.512630002778778</v>
      </c>
      <c r="U156" s="277">
        <f>IF(U$79=0,0,U$79/ISI!U$9*1000)</f>
        <v>11.445623151118228</v>
      </c>
      <c r="V156" s="277">
        <f>IF(V$79=0,0,V$79/ISI!V$9*1000)</f>
        <v>12.596265802815545</v>
      </c>
      <c r="W156" s="277">
        <f>IF(W$79=0,0,W$79/ISI!W$9*1000)</f>
        <v>11.766082135189604</v>
      </c>
      <c r="X156" s="277">
        <f>IF(X$79=0,0,X$79/ISI!X$9*1000)</f>
        <v>11.891422266823087</v>
      </c>
      <c r="Y156" s="277">
        <f>IF(Y$79=0,0,Y$79/ISI!Y$9*1000)</f>
        <v>12.525329587715953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ES: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675.09328767361819</v>
      </c>
      <c r="C5" s="223">
        <v>757.79582791798339</v>
      </c>
      <c r="D5" s="223">
        <v>724.73219363571161</v>
      </c>
      <c r="E5" s="223">
        <v>700.3354734370987</v>
      </c>
      <c r="F5" s="223">
        <v>791.05819601659948</v>
      </c>
      <c r="G5" s="223">
        <v>724.43109011580589</v>
      </c>
      <c r="H5" s="223">
        <v>468.96298603976152</v>
      </c>
      <c r="I5" s="223">
        <v>530.09733987401785</v>
      </c>
      <c r="J5" s="223">
        <v>529.33151610874756</v>
      </c>
      <c r="K5" s="223">
        <v>359.3899718672468</v>
      </c>
      <c r="L5" s="223">
        <v>425.34356504767879</v>
      </c>
      <c r="M5" s="223">
        <v>467.19813538352099</v>
      </c>
      <c r="N5" s="223">
        <v>443.19810810609277</v>
      </c>
      <c r="O5" s="223">
        <v>453.16571003065678</v>
      </c>
      <c r="P5" s="223">
        <v>446.25164798216241</v>
      </c>
      <c r="Q5" s="223">
        <v>538.76100033866555</v>
      </c>
      <c r="R5" s="223">
        <v>594.98385336684942</v>
      </c>
      <c r="S5" s="223">
        <v>642.78909726663085</v>
      </c>
      <c r="T5" s="223">
        <v>657.79088806349819</v>
      </c>
      <c r="U5" s="223">
        <v>551.174084276038</v>
      </c>
      <c r="V5" s="223">
        <v>439.33466367265061</v>
      </c>
      <c r="W5" s="223">
        <v>496.0676518764821</v>
      </c>
      <c r="X5" s="223">
        <v>491.62922541902498</v>
      </c>
      <c r="Y5" s="223">
        <v>439.22946555034332</v>
      </c>
      <c r="DA5" s="89" t="s">
        <v>254</v>
      </c>
    </row>
    <row r="6" spans="1:105" ht="12" customHeight="1" x14ac:dyDescent="0.25">
      <c r="A6" s="55" t="s">
        <v>91</v>
      </c>
      <c r="B6" s="259">
        <v>1.506556757231555</v>
      </c>
      <c r="C6" s="259">
        <v>1.745323169815439</v>
      </c>
      <c r="D6" s="259">
        <v>1.71522009932022</v>
      </c>
      <c r="E6" s="259">
        <v>1.706679729544069</v>
      </c>
      <c r="F6" s="259">
        <v>1.855323390035579</v>
      </c>
      <c r="G6" s="259">
        <v>1.79538648916002</v>
      </c>
      <c r="H6" s="259">
        <v>1.0948178067259899</v>
      </c>
      <c r="I6" s="259">
        <v>1.296620822353576</v>
      </c>
      <c r="J6" s="259">
        <v>1.312955265740724</v>
      </c>
      <c r="K6" s="259">
        <v>0.85153309548804368</v>
      </c>
      <c r="L6" s="259">
        <v>1.057486319526113</v>
      </c>
      <c r="M6" s="259">
        <v>1.1136270139217499</v>
      </c>
      <c r="N6" s="259">
        <v>1.1496386101610589</v>
      </c>
      <c r="O6" s="259">
        <v>1.2720131770431939</v>
      </c>
      <c r="P6" s="259">
        <v>1.2726588073249669</v>
      </c>
      <c r="Q6" s="259">
        <v>1.5188092436582059</v>
      </c>
      <c r="R6" s="259">
        <v>1.684609789200489</v>
      </c>
      <c r="S6" s="259">
        <v>1.8221294552498379</v>
      </c>
      <c r="T6" s="259">
        <v>1.9559829557489561</v>
      </c>
      <c r="U6" s="259">
        <v>1.5856975891497189</v>
      </c>
      <c r="V6" s="259">
        <v>1.2143750560521109</v>
      </c>
      <c r="W6" s="259">
        <v>1.281250048981422</v>
      </c>
      <c r="X6" s="259">
        <v>1.2948501759686519</v>
      </c>
      <c r="Y6" s="259">
        <v>1.110168627036183</v>
      </c>
      <c r="DA6" s="67" t="s">
        <v>255</v>
      </c>
    </row>
    <row r="7" spans="1:105" ht="12" customHeight="1" x14ac:dyDescent="0.25">
      <c r="A7" s="173" t="s">
        <v>92</v>
      </c>
      <c r="B7" s="224">
        <v>0.20839051140966641</v>
      </c>
      <c r="C7" s="224">
        <v>0.24141724909277881</v>
      </c>
      <c r="D7" s="224">
        <v>0.23725332083359571</v>
      </c>
      <c r="E7" s="224">
        <v>0.23607199658760419</v>
      </c>
      <c r="F7" s="224">
        <v>0.25663274099961819</v>
      </c>
      <c r="G7" s="224">
        <v>0.24834212641386549</v>
      </c>
      <c r="H7" s="224">
        <v>0.15143780116408331</v>
      </c>
      <c r="I7" s="224">
        <v>0.17935167392645021</v>
      </c>
      <c r="J7" s="224">
        <v>0.18161109295908931</v>
      </c>
      <c r="K7" s="224">
        <v>0.1177860816721529</v>
      </c>
      <c r="L7" s="224">
        <v>0.14627402112597759</v>
      </c>
      <c r="M7" s="224">
        <v>0.15403953540869131</v>
      </c>
      <c r="N7" s="224">
        <v>0.15902074499204491</v>
      </c>
      <c r="O7" s="224">
        <v>0.1775874476847632</v>
      </c>
      <c r="P7" s="224">
        <v>0.17603719105532761</v>
      </c>
      <c r="Q7" s="224">
        <v>0.2100853044536283</v>
      </c>
      <c r="R7" s="224">
        <v>0.2330192299839545</v>
      </c>
      <c r="S7" s="224">
        <v>0.25204127704547491</v>
      </c>
      <c r="T7" s="224">
        <v>0.27055621137442959</v>
      </c>
      <c r="U7" s="224">
        <v>0.21933745938069321</v>
      </c>
      <c r="V7" s="224">
        <v>0.16797524405178871</v>
      </c>
      <c r="W7" s="224">
        <v>0.17722555202071369</v>
      </c>
      <c r="X7" s="224">
        <v>0.17910675391005579</v>
      </c>
      <c r="Y7" s="224">
        <v>0.1535611631148654</v>
      </c>
      <c r="DA7" s="177" t="s">
        <v>256</v>
      </c>
    </row>
    <row r="8" spans="1:105" ht="12" customHeight="1" x14ac:dyDescent="0.25">
      <c r="A8" s="173" t="s">
        <v>93</v>
      </c>
      <c r="B8" s="224">
        <v>28.77653773160192</v>
      </c>
      <c r="C8" s="224">
        <v>33.337182823649613</v>
      </c>
      <c r="D8" s="224">
        <v>32.762188128106537</v>
      </c>
      <c r="E8" s="224">
        <v>32.599059675145448</v>
      </c>
      <c r="F8" s="224">
        <v>35.438282216324453</v>
      </c>
      <c r="G8" s="224">
        <v>34.293435544413967</v>
      </c>
      <c r="H8" s="224">
        <v>20.91196748695598</v>
      </c>
      <c r="I8" s="224">
        <v>24.766579711608969</v>
      </c>
      <c r="J8" s="224">
        <v>25.078581714984349</v>
      </c>
      <c r="K8" s="224">
        <v>16.265018980797169</v>
      </c>
      <c r="L8" s="224">
        <v>20.19890377738945</v>
      </c>
      <c r="M8" s="224">
        <v>21.271239620562781</v>
      </c>
      <c r="N8" s="224">
        <v>21.95909227064147</v>
      </c>
      <c r="O8" s="224">
        <v>24.215316769551681</v>
      </c>
      <c r="P8" s="224">
        <v>24.308884489516501</v>
      </c>
      <c r="Q8" s="224">
        <v>29.010570824792779</v>
      </c>
      <c r="R8" s="224">
        <v>32.168280571618261</v>
      </c>
      <c r="S8" s="224">
        <v>34.763774241070983</v>
      </c>
      <c r="T8" s="224">
        <v>37.360967025173267</v>
      </c>
      <c r="U8" s="224">
        <v>30.288196104160271</v>
      </c>
      <c r="V8" s="224">
        <v>23.19561440553727</v>
      </c>
      <c r="W8" s="224">
        <v>24.472984639412338</v>
      </c>
      <c r="X8" s="224">
        <v>24.732758833463791</v>
      </c>
      <c r="Y8" s="224">
        <v>21.20518143840318</v>
      </c>
      <c r="DA8" s="177" t="s">
        <v>257</v>
      </c>
    </row>
    <row r="9" spans="1:105" ht="12" customHeight="1" x14ac:dyDescent="0.25">
      <c r="A9" s="173" t="s">
        <v>94</v>
      </c>
      <c r="B9" s="224">
        <v>0.49707321704510282</v>
      </c>
      <c r="C9" s="224">
        <v>0.57585178828425343</v>
      </c>
      <c r="D9" s="224">
        <v>0.5659195835915537</v>
      </c>
      <c r="E9" s="224">
        <v>0.56310177466466849</v>
      </c>
      <c r="F9" s="224">
        <v>0.61214525222315719</v>
      </c>
      <c r="G9" s="224">
        <v>0.59236967589991585</v>
      </c>
      <c r="H9" s="224">
        <v>0.36122410035688318</v>
      </c>
      <c r="I9" s="224">
        <v>0.42780697133463441</v>
      </c>
      <c r="J9" s="224">
        <v>0.43319635629083769</v>
      </c>
      <c r="K9" s="224">
        <v>0.28095476201801028</v>
      </c>
      <c r="L9" s="224">
        <v>0.3489069524296986</v>
      </c>
      <c r="M9" s="224">
        <v>0.36743000868790782</v>
      </c>
      <c r="N9" s="224">
        <v>0.37931167189620002</v>
      </c>
      <c r="O9" s="224">
        <v>0.42359876815101238</v>
      </c>
      <c r="P9" s="224">
        <v>0.41990094599574068</v>
      </c>
      <c r="Q9" s="224">
        <v>0.50111580144536738</v>
      </c>
      <c r="R9" s="224">
        <v>0.55582002029735511</v>
      </c>
      <c r="S9" s="224">
        <v>0.60119324801147767</v>
      </c>
      <c r="T9" s="224">
        <v>0.64535686135460169</v>
      </c>
      <c r="U9" s="224">
        <v>0.52318493685410405</v>
      </c>
      <c r="V9" s="224">
        <v>0.40067080972135771</v>
      </c>
      <c r="W9" s="224">
        <v>0.42273553958678012</v>
      </c>
      <c r="X9" s="224">
        <v>0.42722276440676432</v>
      </c>
      <c r="Y9" s="224">
        <v>0.36628894879305551</v>
      </c>
      <c r="DA9" s="177" t="s">
        <v>258</v>
      </c>
    </row>
    <row r="10" spans="1:105" ht="12" customHeight="1" x14ac:dyDescent="0.25">
      <c r="A10" s="56" t="s">
        <v>95</v>
      </c>
      <c r="B10" s="260">
        <v>1.736327166818364</v>
      </c>
      <c r="C10" s="260">
        <v>2.031531072986386</v>
      </c>
      <c r="D10" s="260">
        <v>1.968476206762261</v>
      </c>
      <c r="E10" s="260">
        <v>1.9496410960081669</v>
      </c>
      <c r="F10" s="260">
        <v>2.1692242744086321</v>
      </c>
      <c r="G10" s="260">
        <v>2.0122857657928939</v>
      </c>
      <c r="H10" s="260">
        <v>1.2442931466753859</v>
      </c>
      <c r="I10" s="260">
        <v>1.462411608120666</v>
      </c>
      <c r="J10" s="260">
        <v>1.475187635037492</v>
      </c>
      <c r="K10" s="260">
        <v>0.96442577036319155</v>
      </c>
      <c r="L10" s="260">
        <v>1.191864614521311</v>
      </c>
      <c r="M10" s="260">
        <v>1.261127102039892</v>
      </c>
      <c r="N10" s="260">
        <v>1.2795860507381069</v>
      </c>
      <c r="O10" s="260">
        <v>1.4033263559421949</v>
      </c>
      <c r="P10" s="260">
        <v>5.5811564779388068</v>
      </c>
      <c r="Q10" s="260">
        <v>7.4435199171917006</v>
      </c>
      <c r="R10" s="260">
        <v>8.5357690069222194</v>
      </c>
      <c r="S10" s="260">
        <v>10.05596863217046</v>
      </c>
      <c r="T10" s="260">
        <v>11.463793104635791</v>
      </c>
      <c r="U10" s="260">
        <v>10.57213247743902</v>
      </c>
      <c r="V10" s="260">
        <v>9.8868282370329368</v>
      </c>
      <c r="W10" s="260">
        <v>11.224034016219219</v>
      </c>
      <c r="X10" s="260">
        <v>13.562628081422069</v>
      </c>
      <c r="Y10" s="260">
        <v>13.26590807740137</v>
      </c>
      <c r="DA10" s="68" t="s">
        <v>259</v>
      </c>
    </row>
    <row r="11" spans="1:105" ht="12" customHeight="1" x14ac:dyDescent="0.25">
      <c r="A11" s="37" t="s">
        <v>159</v>
      </c>
      <c r="B11" s="226">
        <v>9.9264839469343669E-2</v>
      </c>
      <c r="C11" s="226">
        <v>9.9918285866239229E-2</v>
      </c>
      <c r="D11" s="226">
        <v>9.8677706551162286E-2</v>
      </c>
      <c r="E11" s="226">
        <v>0.1021102177496121</v>
      </c>
      <c r="F11" s="226">
        <v>0.1170928282630579</v>
      </c>
      <c r="G11" s="226">
        <v>0.11765910044361449</v>
      </c>
      <c r="H11" s="226">
        <v>5.1596006068710579E-2</v>
      </c>
      <c r="I11" s="226">
        <v>5.8920536721323219E-2</v>
      </c>
      <c r="J11" s="226">
        <v>5.6975621534467988E-2</v>
      </c>
      <c r="K11" s="226">
        <v>5.5570446580749583E-2</v>
      </c>
      <c r="L11" s="226">
        <v>6.4467214830644173E-2</v>
      </c>
      <c r="M11" s="226">
        <v>5.5934519811596563E-2</v>
      </c>
      <c r="N11" s="226">
        <v>4.7986789570816743E-2</v>
      </c>
      <c r="O11" s="226">
        <v>4.0866956700041583E-2</v>
      </c>
      <c r="P11" s="226">
        <v>7.2067072479229466E-3</v>
      </c>
      <c r="Q11" s="226">
        <v>8.6245540518179176E-3</v>
      </c>
      <c r="R11" s="226">
        <v>6.7323602535525493E-3</v>
      </c>
      <c r="S11" s="226">
        <v>6.6364526321993121E-3</v>
      </c>
      <c r="T11" s="226">
        <v>7.2927339550821714E-3</v>
      </c>
      <c r="U11" s="226">
        <v>5.231199457238816E-3</v>
      </c>
      <c r="V11" s="226">
        <v>3.803298357035142E-3</v>
      </c>
      <c r="W11" s="226">
        <v>4.0341081413535242E-3</v>
      </c>
      <c r="X11" s="226">
        <v>2.0539215664801629E-3</v>
      </c>
      <c r="Y11" s="226">
        <v>1.7575190624526339E-3</v>
      </c>
      <c r="DA11" s="69" t="s">
        <v>260</v>
      </c>
    </row>
    <row r="12" spans="1:105" ht="12" customHeight="1" x14ac:dyDescent="0.25">
      <c r="A12" s="37" t="s">
        <v>35</v>
      </c>
      <c r="B12" s="226">
        <v>0.69530633526435004</v>
      </c>
      <c r="C12" s="226">
        <v>0.98227925552104045</v>
      </c>
      <c r="D12" s="226">
        <v>0.85011707246412982</v>
      </c>
      <c r="E12" s="226">
        <v>0.87904754028162357</v>
      </c>
      <c r="F12" s="226">
        <v>1.1412026171386109</v>
      </c>
      <c r="G12" s="226">
        <v>0.76615344578969302</v>
      </c>
      <c r="H12" s="226">
        <v>0.37328509217654537</v>
      </c>
      <c r="I12" s="226">
        <v>0.43646300068707578</v>
      </c>
      <c r="J12" s="226">
        <v>0.40453376505086092</v>
      </c>
      <c r="K12" s="226">
        <v>0.1874737052622929</v>
      </c>
      <c r="L12" s="226">
        <v>0.14376463077812149</v>
      </c>
      <c r="M12" s="226">
        <v>0.31585480060570692</v>
      </c>
      <c r="N12" s="226">
        <v>0.28964254429078329</v>
      </c>
      <c r="O12" s="226">
        <v>0.33080294559024631</v>
      </c>
      <c r="P12" s="226">
        <v>9.2600091071698074E-2</v>
      </c>
      <c r="Q12" s="226">
        <v>0.13634469272084301</v>
      </c>
      <c r="R12" s="226">
        <v>0.11736279160101171</v>
      </c>
      <c r="S12" s="226">
        <v>0.11585774400551491</v>
      </c>
      <c r="T12" s="226">
        <v>9.7024346612152451E-2</v>
      </c>
      <c r="U12" s="226">
        <v>8.2411111064877154E-2</v>
      </c>
      <c r="V12" s="226">
        <v>6.7558212679928814E-2</v>
      </c>
      <c r="W12" s="226">
        <v>7.2262687671957829E-2</v>
      </c>
      <c r="X12" s="226">
        <v>5.4605141575230123E-2</v>
      </c>
      <c r="Y12" s="226">
        <v>5.3101479075699801E-2</v>
      </c>
      <c r="DA12" s="69" t="s">
        <v>261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2.1673657580582601E-4</v>
      </c>
      <c r="F13" s="226">
        <v>2.2112724250899631E-4</v>
      </c>
      <c r="G13" s="226">
        <v>2.2345954163003641E-4</v>
      </c>
      <c r="H13" s="226">
        <v>1.771909662371928E-4</v>
      </c>
      <c r="I13" s="226">
        <v>1.9862628055044779E-4</v>
      </c>
      <c r="J13" s="226">
        <v>1.9843279847685E-4</v>
      </c>
      <c r="K13" s="226">
        <v>6.1566194652471179E-4</v>
      </c>
      <c r="L13" s="226">
        <v>6.7650612659849504E-4</v>
      </c>
      <c r="M13" s="226">
        <v>6.9238846947481205E-4</v>
      </c>
      <c r="N13" s="226">
        <v>7.2981109597153131E-4</v>
      </c>
      <c r="O13" s="226">
        <v>8.3806885565245696E-4</v>
      </c>
      <c r="P13" s="226">
        <v>8.4096366231913543E-4</v>
      </c>
      <c r="Q13" s="226">
        <v>9.0058855667132884E-4</v>
      </c>
      <c r="R13" s="226">
        <v>9.5982995835514398E-4</v>
      </c>
      <c r="S13" s="226">
        <v>9.7418987444279257E-4</v>
      </c>
      <c r="T13" s="226">
        <v>1.0078104662716639E-3</v>
      </c>
      <c r="U13" s="226">
        <v>2.446093927291101E-3</v>
      </c>
      <c r="V13" s="226">
        <v>2.2474296231880359E-3</v>
      </c>
      <c r="W13" s="226">
        <v>2.152370827111384E-3</v>
      </c>
      <c r="X13" s="226">
        <v>2.422783503199832E-3</v>
      </c>
      <c r="Y13" s="226">
        <v>2.2001024491403649E-3</v>
      </c>
      <c r="DA13" s="69" t="s">
        <v>262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5.1722804462033531</v>
      </c>
      <c r="Q14" s="226">
        <v>7.006796691841136</v>
      </c>
      <c r="R14" s="226">
        <v>8.0735498917288044</v>
      </c>
      <c r="S14" s="226">
        <v>9.5964130247054644</v>
      </c>
      <c r="T14" s="226">
        <v>11.011080411867029</v>
      </c>
      <c r="U14" s="226">
        <v>10.240355364080941</v>
      </c>
      <c r="V14" s="226">
        <v>9.6716751510594818</v>
      </c>
      <c r="W14" s="226">
        <v>11.0044433746318</v>
      </c>
      <c r="X14" s="226">
        <v>13.382365343808431</v>
      </c>
      <c r="Y14" s="226">
        <v>13.12465416098757</v>
      </c>
      <c r="DA14" s="69" t="s">
        <v>263</v>
      </c>
    </row>
    <row r="15" spans="1:105" ht="12" customHeight="1" x14ac:dyDescent="0.25">
      <c r="A15" s="37" t="s">
        <v>40</v>
      </c>
      <c r="B15" s="226">
        <v>0.94175599208467076</v>
      </c>
      <c r="C15" s="226">
        <v>0.94933353159910594</v>
      </c>
      <c r="D15" s="226">
        <v>1.0196814277469679</v>
      </c>
      <c r="E15" s="226">
        <v>0.96826660140112519</v>
      </c>
      <c r="F15" s="226">
        <v>0.91070770176445359</v>
      </c>
      <c r="G15" s="226">
        <v>1.1282497600179571</v>
      </c>
      <c r="H15" s="226">
        <v>0.81923485746389302</v>
      </c>
      <c r="I15" s="226">
        <v>0.96682944443171603</v>
      </c>
      <c r="J15" s="226">
        <v>1.0134798156536859</v>
      </c>
      <c r="K15" s="226">
        <v>0.7207659565736243</v>
      </c>
      <c r="L15" s="226">
        <v>0.98295626278594694</v>
      </c>
      <c r="M15" s="226">
        <v>0.88864539315311408</v>
      </c>
      <c r="N15" s="226">
        <v>0.94122690578053581</v>
      </c>
      <c r="O15" s="226">
        <v>1.030818384796254</v>
      </c>
      <c r="P15" s="226">
        <v>0.3082282697535132</v>
      </c>
      <c r="Q15" s="226">
        <v>0.29085339002123312</v>
      </c>
      <c r="R15" s="226">
        <v>0.33716413338049578</v>
      </c>
      <c r="S15" s="226">
        <v>0.33608722095284171</v>
      </c>
      <c r="T15" s="226">
        <v>0.34738780173525291</v>
      </c>
      <c r="U15" s="226">
        <v>0.24168870890867269</v>
      </c>
      <c r="V15" s="226">
        <v>0.14154414531330289</v>
      </c>
      <c r="W15" s="226">
        <v>0.14114147494699961</v>
      </c>
      <c r="X15" s="226">
        <v>0.1211808909687366</v>
      </c>
      <c r="Y15" s="226">
        <v>8.4194815826509853E-2</v>
      </c>
      <c r="DA15" s="69" t="s">
        <v>264</v>
      </c>
    </row>
    <row r="16" spans="1:105" ht="12" customHeight="1" x14ac:dyDescent="0.25">
      <c r="A16" s="57" t="s">
        <v>165</v>
      </c>
      <c r="B16" s="261">
        <v>114.43636215646831</v>
      </c>
      <c r="C16" s="261">
        <v>135.70032466801649</v>
      </c>
      <c r="D16" s="261">
        <v>130.5189021731932</v>
      </c>
      <c r="E16" s="261">
        <v>126.72481154049849</v>
      </c>
      <c r="F16" s="261">
        <v>141.87433355529211</v>
      </c>
      <c r="G16" s="261">
        <v>130.1387130142804</v>
      </c>
      <c r="H16" s="261">
        <v>80.486018263478456</v>
      </c>
      <c r="I16" s="261">
        <v>94.538071907618885</v>
      </c>
      <c r="J16" s="261">
        <v>95.126093916889147</v>
      </c>
      <c r="K16" s="261">
        <v>61.795506085799047</v>
      </c>
      <c r="L16" s="261">
        <v>75.227460562802449</v>
      </c>
      <c r="M16" s="261">
        <v>82.019276856974216</v>
      </c>
      <c r="N16" s="261">
        <v>81.954025927158938</v>
      </c>
      <c r="O16" s="261">
        <v>89.464645179821929</v>
      </c>
      <c r="P16" s="261">
        <v>88.063088966996489</v>
      </c>
      <c r="Q16" s="261">
        <v>105.1170823108405</v>
      </c>
      <c r="R16" s="261">
        <v>116.08238405436229</v>
      </c>
      <c r="S16" s="261">
        <v>125.4434092692497</v>
      </c>
      <c r="T16" s="261">
        <v>132.89819908083291</v>
      </c>
      <c r="U16" s="261">
        <v>108.8610216518408</v>
      </c>
      <c r="V16" s="261">
        <v>84.662954065111364</v>
      </c>
      <c r="W16" s="261">
        <v>91.623643864677518</v>
      </c>
      <c r="X16" s="261">
        <v>91.216656099773871</v>
      </c>
      <c r="Y16" s="261">
        <v>79.868725466785818</v>
      </c>
      <c r="DA16" s="70" t="s">
        <v>265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2.128832251625111</v>
      </c>
      <c r="J17" s="230">
        <v>1.697801416963479</v>
      </c>
      <c r="K17" s="230">
        <v>0.36870350892991061</v>
      </c>
      <c r="L17" s="230">
        <v>0.77818840393764566</v>
      </c>
      <c r="M17" s="230">
        <v>6.8827730406464456</v>
      </c>
      <c r="N17" s="230">
        <v>4.2931244558562236</v>
      </c>
      <c r="O17" s="230">
        <v>3.740955430111057</v>
      </c>
      <c r="P17" s="230">
        <v>3.6106470958370211</v>
      </c>
      <c r="Q17" s="230">
        <v>3.495171766786179</v>
      </c>
      <c r="R17" s="230">
        <v>2.9355361414084111</v>
      </c>
      <c r="S17" s="230">
        <v>4.0771128210687673</v>
      </c>
      <c r="T17" s="230">
        <v>3.1068366888144689</v>
      </c>
      <c r="U17" s="230">
        <v>3.079989628035964</v>
      </c>
      <c r="V17" s="230">
        <v>2.8957422157928132</v>
      </c>
      <c r="W17" s="230">
        <v>5.5732439787001686</v>
      </c>
      <c r="X17" s="230">
        <v>5.8027641570207971</v>
      </c>
      <c r="Y17" s="230">
        <v>4.1837389584838833</v>
      </c>
      <c r="DA17" s="71" t="s">
        <v>266</v>
      </c>
    </row>
    <row r="18" spans="1:105" ht="12" customHeight="1" x14ac:dyDescent="0.25">
      <c r="A18" s="18" t="s">
        <v>32</v>
      </c>
      <c r="B18" s="230">
        <v>5.7971344925627264</v>
      </c>
      <c r="C18" s="230">
        <v>4.979188790321043</v>
      </c>
      <c r="D18" s="230">
        <v>5.0793435465185466</v>
      </c>
      <c r="E18" s="230">
        <v>4.5240804977771907</v>
      </c>
      <c r="F18" s="230">
        <v>3.1658924278426279</v>
      </c>
      <c r="G18" s="230">
        <v>2.0857077315484398</v>
      </c>
      <c r="H18" s="230">
        <v>3.605408324391715</v>
      </c>
      <c r="I18" s="230">
        <v>3.4147463283849899</v>
      </c>
      <c r="J18" s="230">
        <v>2.9365751114916518</v>
      </c>
      <c r="K18" s="230">
        <v>2.2494138691066978</v>
      </c>
      <c r="L18" s="230">
        <v>2.0063576560518408</v>
      </c>
      <c r="M18" s="230">
        <v>1.6940598071591839</v>
      </c>
      <c r="N18" s="230">
        <v>0.95661329954764929</v>
      </c>
      <c r="O18" s="230">
        <v>0.98774589240876154</v>
      </c>
      <c r="P18" s="230">
        <v>2.117199866369897</v>
      </c>
      <c r="Q18" s="230">
        <v>1.4832418314107221</v>
      </c>
      <c r="R18" s="230">
        <v>1.6851427695068151</v>
      </c>
      <c r="S18" s="230">
        <v>1.9134204280579219</v>
      </c>
      <c r="T18" s="230">
        <v>1.8287954661524439</v>
      </c>
      <c r="U18" s="230">
        <v>1.9501340528132229</v>
      </c>
      <c r="V18" s="230">
        <v>1.1969239631067981</v>
      </c>
      <c r="W18" s="230">
        <v>1.313402024529426</v>
      </c>
      <c r="X18" s="230">
        <v>0.52593457299481861</v>
      </c>
      <c r="Y18" s="230">
        <v>0.39032227783874229</v>
      </c>
      <c r="DA18" s="71" t="s">
        <v>267</v>
      </c>
    </row>
    <row r="19" spans="1:105" ht="12" customHeight="1" x14ac:dyDescent="0.25">
      <c r="A19" s="18" t="s">
        <v>35</v>
      </c>
      <c r="B19" s="230">
        <v>37.533524041521339</v>
      </c>
      <c r="C19" s="230">
        <v>51.335481013540182</v>
      </c>
      <c r="D19" s="230">
        <v>44.506448824258428</v>
      </c>
      <c r="E19" s="230">
        <v>52.010720954435058</v>
      </c>
      <c r="F19" s="230">
        <v>68.603811829879405</v>
      </c>
      <c r="G19" s="230">
        <v>47.869999725656399</v>
      </c>
      <c r="H19" s="230">
        <v>21.667241901415299</v>
      </c>
      <c r="I19" s="230">
        <v>24.82867625251485</v>
      </c>
      <c r="J19" s="230">
        <v>23.37588161144771</v>
      </c>
      <c r="K19" s="230">
        <v>10.937925106584849</v>
      </c>
      <c r="L19" s="230">
        <v>8.5485950452372936</v>
      </c>
      <c r="M19" s="230">
        <v>16.590261347098622</v>
      </c>
      <c r="N19" s="230">
        <v>16.380216611881721</v>
      </c>
      <c r="O19" s="230">
        <v>18.951777448637579</v>
      </c>
      <c r="P19" s="230">
        <v>18.06569093082943</v>
      </c>
      <c r="Q19" s="230">
        <v>30.31725336507402</v>
      </c>
      <c r="R19" s="230">
        <v>27.18939231348714</v>
      </c>
      <c r="S19" s="230">
        <v>29.055046313161561</v>
      </c>
      <c r="T19" s="230">
        <v>26.93700223564138</v>
      </c>
      <c r="U19" s="230">
        <v>25.307096422924729</v>
      </c>
      <c r="V19" s="230">
        <v>24.980624925501399</v>
      </c>
      <c r="W19" s="230">
        <v>26.534817104046219</v>
      </c>
      <c r="X19" s="230">
        <v>24.36528640871952</v>
      </c>
      <c r="Y19" s="230">
        <v>26.867953608404431</v>
      </c>
      <c r="DA19" s="71" t="s">
        <v>268</v>
      </c>
    </row>
    <row r="20" spans="1:105" ht="12" customHeight="1" x14ac:dyDescent="0.25">
      <c r="A20" s="18" t="s">
        <v>36</v>
      </c>
      <c r="B20" s="230">
        <v>20.45752783853564</v>
      </c>
      <c r="C20" s="230">
        <v>29.956436384333081</v>
      </c>
      <c r="D20" s="230">
        <v>27.747888071544772</v>
      </c>
      <c r="E20" s="230">
        <v>13.113459017533909</v>
      </c>
      <c r="F20" s="230">
        <v>15.56065777474466</v>
      </c>
      <c r="G20" s="230">
        <v>9.9509830317565964</v>
      </c>
      <c r="H20" s="230">
        <v>7.8378830998064739</v>
      </c>
      <c r="I20" s="230">
        <v>9.3711541824991951</v>
      </c>
      <c r="J20" s="230">
        <v>8.7699031788497486</v>
      </c>
      <c r="K20" s="230">
        <v>6.3436037761262298</v>
      </c>
      <c r="L20" s="230">
        <v>5.6626628861689996</v>
      </c>
      <c r="M20" s="230">
        <v>10.349661509487801</v>
      </c>
      <c r="N20" s="230">
        <v>7.2925754085496441</v>
      </c>
      <c r="O20" s="230">
        <v>6.9479149907112436</v>
      </c>
      <c r="P20" s="230">
        <v>4.3597482484883692</v>
      </c>
      <c r="Q20" s="230">
        <v>5.3884668483724418</v>
      </c>
      <c r="R20" s="230">
        <v>6.452048966000155</v>
      </c>
      <c r="S20" s="230">
        <v>6.4265515701150857</v>
      </c>
      <c r="T20" s="230">
        <v>4.9384041755275607</v>
      </c>
      <c r="U20" s="230">
        <v>4.5811241613602194</v>
      </c>
      <c r="V20" s="230">
        <v>3.4462663832129512</v>
      </c>
      <c r="W20" s="230">
        <v>6.5678087386440458</v>
      </c>
      <c r="X20" s="230">
        <v>6.6517519712353632</v>
      </c>
      <c r="Y20" s="230">
        <v>5.9847358667245611</v>
      </c>
      <c r="DA20" s="71" t="s">
        <v>269</v>
      </c>
    </row>
    <row r="21" spans="1:105" ht="12" customHeight="1" x14ac:dyDescent="0.25">
      <c r="A21" s="18" t="s">
        <v>40</v>
      </c>
      <c r="B21" s="230">
        <v>50.648175783848643</v>
      </c>
      <c r="C21" s="230">
        <v>49.429218479822197</v>
      </c>
      <c r="D21" s="230">
        <v>53.185221730871433</v>
      </c>
      <c r="E21" s="230">
        <v>57.076551070752281</v>
      </c>
      <c r="F21" s="230">
        <v>54.543971522825387</v>
      </c>
      <c r="G21" s="230">
        <v>70.232022525318968</v>
      </c>
      <c r="H21" s="230">
        <v>47.375484937864968</v>
      </c>
      <c r="I21" s="230">
        <v>54.794662892594737</v>
      </c>
      <c r="J21" s="230">
        <v>58.345932598136557</v>
      </c>
      <c r="K21" s="230">
        <v>41.89585982505136</v>
      </c>
      <c r="L21" s="230">
        <v>58.231656571406667</v>
      </c>
      <c r="M21" s="230">
        <v>46.502521152582169</v>
      </c>
      <c r="N21" s="230">
        <v>53.031496151323687</v>
      </c>
      <c r="O21" s="230">
        <v>58.836251417953292</v>
      </c>
      <c r="P21" s="230">
        <v>59.909802825471779</v>
      </c>
      <c r="Q21" s="230">
        <v>64.432948499197096</v>
      </c>
      <c r="R21" s="230">
        <v>77.820263863959752</v>
      </c>
      <c r="S21" s="230">
        <v>83.971278136846323</v>
      </c>
      <c r="T21" s="230">
        <v>96.087160514697061</v>
      </c>
      <c r="U21" s="230">
        <v>73.942677386706663</v>
      </c>
      <c r="V21" s="230">
        <v>52.143396577497413</v>
      </c>
      <c r="W21" s="230">
        <v>51.634372018757666</v>
      </c>
      <c r="X21" s="230">
        <v>53.870918989803371</v>
      </c>
      <c r="Y21" s="230">
        <v>42.441974755334201</v>
      </c>
      <c r="DA21" s="71" t="s">
        <v>270</v>
      </c>
    </row>
    <row r="22" spans="1:105" ht="12" customHeight="1" x14ac:dyDescent="0.25">
      <c r="A22" s="57" t="s">
        <v>172</v>
      </c>
      <c r="B22" s="261">
        <v>270.05571390668968</v>
      </c>
      <c r="C22" s="261">
        <v>285.50877595263171</v>
      </c>
      <c r="D22" s="261">
        <v>270.73575913318962</v>
      </c>
      <c r="E22" s="261">
        <v>252.38988115166069</v>
      </c>
      <c r="F22" s="261">
        <v>293.67558536208378</v>
      </c>
      <c r="G22" s="261">
        <v>261.72055220868538</v>
      </c>
      <c r="H22" s="261">
        <v>177.54405675472191</v>
      </c>
      <c r="I22" s="261">
        <v>194.70881816070531</v>
      </c>
      <c r="J22" s="261">
        <v>194.21286664955019</v>
      </c>
      <c r="K22" s="261">
        <v>134.18522986554089</v>
      </c>
      <c r="L22" s="261">
        <v>133.87708876477501</v>
      </c>
      <c r="M22" s="261">
        <v>176.17496225218031</v>
      </c>
      <c r="N22" s="261">
        <v>151.72851363877399</v>
      </c>
      <c r="O22" s="261">
        <v>157.1101717380968</v>
      </c>
      <c r="P22" s="261">
        <v>150.745958066317</v>
      </c>
      <c r="Q22" s="261">
        <v>185.7993753081945</v>
      </c>
      <c r="R22" s="261">
        <v>204.9343620934047</v>
      </c>
      <c r="S22" s="261">
        <v>220.39677342842401</v>
      </c>
      <c r="T22" s="261">
        <v>209.66305355866109</v>
      </c>
      <c r="U22" s="261">
        <v>182.82593639614711</v>
      </c>
      <c r="V22" s="261">
        <v>151.49524856160389</v>
      </c>
      <c r="W22" s="261">
        <v>184.85786803073651</v>
      </c>
      <c r="X22" s="261">
        <v>178.81334408692669</v>
      </c>
      <c r="Y22" s="261">
        <v>164.76056948642599</v>
      </c>
      <c r="DA22" s="70" t="s">
        <v>271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8.1338722083759425</v>
      </c>
      <c r="J23" s="230">
        <v>6.7256369249171231</v>
      </c>
      <c r="K23" s="230">
        <v>1.4419117491247759</v>
      </c>
      <c r="L23" s="230">
        <v>4.4673991338035659</v>
      </c>
      <c r="M23" s="230">
        <v>25.117042499664709</v>
      </c>
      <c r="N23" s="230">
        <v>20.12628733592614</v>
      </c>
      <c r="O23" s="230">
        <v>17.587999176858311</v>
      </c>
      <c r="P23" s="230">
        <v>17.607420614239491</v>
      </c>
      <c r="Q23" s="230">
        <v>14.903095071553089</v>
      </c>
      <c r="R23" s="230">
        <v>12.720612988032141</v>
      </c>
      <c r="S23" s="230">
        <v>17.816772261275251</v>
      </c>
      <c r="T23" s="230">
        <v>16.566345264083662</v>
      </c>
      <c r="U23" s="230">
        <v>14.85826979276094</v>
      </c>
      <c r="V23" s="230">
        <v>12.418509212520499</v>
      </c>
      <c r="W23" s="230">
        <v>19.81676414330764</v>
      </c>
      <c r="X23" s="230">
        <v>20.988809143489881</v>
      </c>
      <c r="Y23" s="230">
        <v>13.81354946345561</v>
      </c>
      <c r="DA23" s="71" t="s">
        <v>272</v>
      </c>
    </row>
    <row r="24" spans="1:105" ht="12" customHeight="1" x14ac:dyDescent="0.25">
      <c r="A24" s="18" t="s">
        <v>42</v>
      </c>
      <c r="B24" s="230">
        <v>103.28556518834191</v>
      </c>
      <c r="C24" s="230">
        <v>23.411380279804359</v>
      </c>
      <c r="D24" s="230">
        <v>22.37852462792214</v>
      </c>
      <c r="E24" s="230">
        <v>17.90284579553493</v>
      </c>
      <c r="F24" s="230">
        <v>32.185878217260083</v>
      </c>
      <c r="G24" s="230">
        <v>56.757878198232753</v>
      </c>
      <c r="H24" s="230">
        <v>63.333502298469178</v>
      </c>
      <c r="I24" s="230">
        <v>46.786905676327358</v>
      </c>
      <c r="J24" s="230">
        <v>52.373418333179607</v>
      </c>
      <c r="K24" s="230">
        <v>57.959930990022258</v>
      </c>
      <c r="L24" s="230">
        <v>38.058032023435189</v>
      </c>
      <c r="M24" s="230">
        <v>48.911921290733723</v>
      </c>
      <c r="N24" s="230">
        <v>19.36780035943249</v>
      </c>
      <c r="O24" s="230">
        <v>16.964404610666609</v>
      </c>
      <c r="P24" s="230">
        <v>17.30368996784431</v>
      </c>
      <c r="Q24" s="230">
        <v>18.256080121090381</v>
      </c>
      <c r="R24" s="230">
        <v>44.411821905581512</v>
      </c>
      <c r="S24" s="230">
        <v>44.873332816385762</v>
      </c>
      <c r="T24" s="230">
        <v>19.903494394366589</v>
      </c>
      <c r="U24" s="230">
        <v>19.903494394365069</v>
      </c>
      <c r="V24" s="230">
        <v>17.00844066427527</v>
      </c>
      <c r="W24" s="230">
        <v>46.90568340564446</v>
      </c>
      <c r="X24" s="230">
        <v>47.707969691146992</v>
      </c>
      <c r="Y24" s="230">
        <v>45.262373529130841</v>
      </c>
      <c r="DA24" s="71" t="s">
        <v>273</v>
      </c>
    </row>
    <row r="25" spans="1:105" ht="12" customHeight="1" x14ac:dyDescent="0.25">
      <c r="A25" s="18" t="s">
        <v>32</v>
      </c>
      <c r="B25" s="230">
        <v>15.812582400170889</v>
      </c>
      <c r="C25" s="230">
        <v>15.792077545859209</v>
      </c>
      <c r="D25" s="230">
        <v>17.007187736141191</v>
      </c>
      <c r="E25" s="230">
        <v>16.05703444562457</v>
      </c>
      <c r="F25" s="230">
        <v>10.020387709884419</v>
      </c>
      <c r="G25" s="230">
        <v>7.5498497024407607</v>
      </c>
      <c r="H25" s="230">
        <v>13.02885218923703</v>
      </c>
      <c r="I25" s="230">
        <v>13.301204180287151</v>
      </c>
      <c r="J25" s="230">
        <v>11.859441860746591</v>
      </c>
      <c r="K25" s="230">
        <v>8.9682434286640582</v>
      </c>
      <c r="L25" s="230">
        <v>11.742348452786979</v>
      </c>
      <c r="M25" s="230">
        <v>6.3024643789594537</v>
      </c>
      <c r="N25" s="230">
        <v>4.5719683374585998</v>
      </c>
      <c r="O25" s="230">
        <v>4.7342996729282918</v>
      </c>
      <c r="P25" s="230">
        <v>10.52565579711033</v>
      </c>
      <c r="Q25" s="230">
        <v>6.447576790204506</v>
      </c>
      <c r="R25" s="230">
        <v>7.4444723139095723</v>
      </c>
      <c r="S25" s="230">
        <v>8.5243900862816666</v>
      </c>
      <c r="T25" s="230">
        <v>9.9414567910151064</v>
      </c>
      <c r="U25" s="230">
        <v>9.5909154284072855</v>
      </c>
      <c r="V25" s="230">
        <v>5.2330241355736948</v>
      </c>
      <c r="W25" s="230">
        <v>4.761008710349274</v>
      </c>
      <c r="X25" s="230">
        <v>1.93937239204123</v>
      </c>
      <c r="Y25" s="230">
        <v>1.3138344858286319</v>
      </c>
      <c r="DA25" s="71" t="s">
        <v>274</v>
      </c>
    </row>
    <row r="26" spans="1:105" ht="12" customHeight="1" x14ac:dyDescent="0.25">
      <c r="A26" s="18" t="s">
        <v>35</v>
      </c>
      <c r="B26" s="230">
        <v>95.477261492026287</v>
      </c>
      <c r="C26" s="230">
        <v>151.84115417575589</v>
      </c>
      <c r="D26" s="230">
        <v>138.97575661679829</v>
      </c>
      <c r="E26" s="230">
        <v>172.15477574063971</v>
      </c>
      <c r="F26" s="230">
        <v>202.5012947965869</v>
      </c>
      <c r="G26" s="230">
        <v>161.59929653541761</v>
      </c>
      <c r="H26" s="230">
        <v>73.020788424874596</v>
      </c>
      <c r="I26" s="230">
        <v>90.193920486307377</v>
      </c>
      <c r="J26" s="230">
        <v>88.040463779711502</v>
      </c>
      <c r="K26" s="230">
        <v>40.669061518291983</v>
      </c>
      <c r="L26" s="230">
        <v>46.658689957404057</v>
      </c>
      <c r="M26" s="230">
        <v>57.560701030632103</v>
      </c>
      <c r="N26" s="230">
        <v>73.009206119503887</v>
      </c>
      <c r="O26" s="230">
        <v>84.713308961024211</v>
      </c>
      <c r="P26" s="230">
        <v>83.759305542049447</v>
      </c>
      <c r="Q26" s="230">
        <v>122.9038810172275</v>
      </c>
      <c r="R26" s="230">
        <v>112.0180233372803</v>
      </c>
      <c r="S26" s="230">
        <v>120.7162308708661</v>
      </c>
      <c r="T26" s="230">
        <v>136.5605763672618</v>
      </c>
      <c r="U26" s="230">
        <v>116.0724365818286</v>
      </c>
      <c r="V26" s="230">
        <v>101.8546030176322</v>
      </c>
      <c r="W26" s="230">
        <v>89.70333282086726</v>
      </c>
      <c r="X26" s="230">
        <v>83.79000086733808</v>
      </c>
      <c r="Y26" s="230">
        <v>84.341844247511702</v>
      </c>
      <c r="DA26" s="71" t="s">
        <v>275</v>
      </c>
    </row>
    <row r="27" spans="1:105" ht="12" customHeight="1" x14ac:dyDescent="0.25">
      <c r="A27" s="18" t="s">
        <v>36</v>
      </c>
      <c r="B27" s="230">
        <v>55.480304826150601</v>
      </c>
      <c r="C27" s="230">
        <v>94.464163951212242</v>
      </c>
      <c r="D27" s="230">
        <v>92.374290152327944</v>
      </c>
      <c r="E27" s="230">
        <v>46.275225169861599</v>
      </c>
      <c r="F27" s="230">
        <v>48.968024638352482</v>
      </c>
      <c r="G27" s="230">
        <v>35.813527772594227</v>
      </c>
      <c r="H27" s="230">
        <v>28.160913842141142</v>
      </c>
      <c r="I27" s="230">
        <v>36.292915609407501</v>
      </c>
      <c r="J27" s="230">
        <v>35.213905750995323</v>
      </c>
      <c r="K27" s="230">
        <v>25.14608217943783</v>
      </c>
      <c r="L27" s="230">
        <v>32.950619197345183</v>
      </c>
      <c r="M27" s="230">
        <v>38.282833052190277</v>
      </c>
      <c r="N27" s="230">
        <v>34.653251486452866</v>
      </c>
      <c r="O27" s="230">
        <v>33.110159316619409</v>
      </c>
      <c r="P27" s="230">
        <v>21.549886145073469</v>
      </c>
      <c r="Q27" s="230">
        <v>23.288742308119041</v>
      </c>
      <c r="R27" s="230">
        <v>28.33943154860118</v>
      </c>
      <c r="S27" s="230">
        <v>28.466047393615291</v>
      </c>
      <c r="T27" s="230">
        <v>26.691180741933898</v>
      </c>
      <c r="U27" s="230">
        <v>22.40082019878519</v>
      </c>
      <c r="V27" s="230">
        <v>14.98067153160226</v>
      </c>
      <c r="W27" s="230">
        <v>23.67107895056785</v>
      </c>
      <c r="X27" s="230">
        <v>24.387191992910559</v>
      </c>
      <c r="Y27" s="230">
        <v>20.028967760499199</v>
      </c>
      <c r="DA27" s="71" t="s">
        <v>276</v>
      </c>
    </row>
    <row r="28" spans="1:105" ht="12" customHeight="1" x14ac:dyDescent="0.25">
      <c r="A28" s="57" t="s">
        <v>179</v>
      </c>
      <c r="B28" s="261">
        <v>137.18440119047659</v>
      </c>
      <c r="C28" s="261">
        <v>160.8461232434851</v>
      </c>
      <c r="D28" s="261">
        <v>155.60378812085179</v>
      </c>
      <c r="E28" s="261">
        <v>154.2496290755505</v>
      </c>
      <c r="F28" s="261">
        <v>172.14337683047799</v>
      </c>
      <c r="G28" s="261">
        <v>159.4744235357505</v>
      </c>
      <c r="H28" s="261">
        <v>97.973604791495006</v>
      </c>
      <c r="I28" s="261">
        <v>115.1970027110998</v>
      </c>
      <c r="J28" s="261">
        <v>116.1888585264317</v>
      </c>
      <c r="K28" s="261">
        <v>75.828694354680692</v>
      </c>
      <c r="L28" s="261">
        <v>93.41703074267177</v>
      </c>
      <c r="M28" s="261">
        <v>99.528510415692523</v>
      </c>
      <c r="N28" s="261">
        <v>101.1013917184905</v>
      </c>
      <c r="O28" s="261">
        <v>110.6440652541976</v>
      </c>
      <c r="P28" s="261">
        <v>108.7436392094755</v>
      </c>
      <c r="Q28" s="261">
        <v>129.12572929740699</v>
      </c>
      <c r="R28" s="261">
        <v>142.99700739592879</v>
      </c>
      <c r="S28" s="261">
        <v>154.61252823665711</v>
      </c>
      <c r="T28" s="261">
        <v>164.26546166339969</v>
      </c>
      <c r="U28" s="261">
        <v>134.14106205831209</v>
      </c>
      <c r="V28" s="261">
        <v>103.8499553505622</v>
      </c>
      <c r="W28" s="261">
        <v>111.6617181170097</v>
      </c>
      <c r="X28" s="261">
        <v>111.7429026864865</v>
      </c>
      <c r="Y28" s="261">
        <v>97.130209528718041</v>
      </c>
      <c r="DA28" s="70" t="s">
        <v>277</v>
      </c>
    </row>
    <row r="29" spans="1:105" ht="12" customHeight="1" x14ac:dyDescent="0.25">
      <c r="A29" s="60" t="s">
        <v>181</v>
      </c>
      <c r="B29" s="262">
        <v>69.839927799744501</v>
      </c>
      <c r="C29" s="262">
        <v>91.400112350562949</v>
      </c>
      <c r="D29" s="262">
        <v>81.357822955321339</v>
      </c>
      <c r="E29" s="262">
        <v>82.841012311099689</v>
      </c>
      <c r="F29" s="262">
        <v>103.7033481771914</v>
      </c>
      <c r="G29" s="262">
        <v>74.270844617802965</v>
      </c>
      <c r="H29" s="262">
        <v>38.672882493251393</v>
      </c>
      <c r="I29" s="262">
        <v>44.492321496319093</v>
      </c>
      <c r="J29" s="262">
        <v>41.49728186759139</v>
      </c>
      <c r="K29" s="262">
        <v>23.69726551328251</v>
      </c>
      <c r="L29" s="262">
        <v>21.375244396850981</v>
      </c>
      <c r="M29" s="262">
        <v>33.520401452193859</v>
      </c>
      <c r="N29" s="262">
        <v>30.24577563753337</v>
      </c>
      <c r="O29" s="262">
        <v>32.40762990013328</v>
      </c>
      <c r="P29" s="262">
        <v>30.172732107768159</v>
      </c>
      <c r="Q29" s="262">
        <v>45.538231934200738</v>
      </c>
      <c r="R29" s="262">
        <v>41.756446616656618</v>
      </c>
      <c r="S29" s="262">
        <v>44.544419432131612</v>
      </c>
      <c r="T29" s="262">
        <v>41.126579203256263</v>
      </c>
      <c r="U29" s="262">
        <v>38.868706812651133</v>
      </c>
      <c r="V29" s="262">
        <v>36.860840424279232</v>
      </c>
      <c r="W29" s="262">
        <v>41.083354417567442</v>
      </c>
      <c r="X29" s="262">
        <v>36.864202326725767</v>
      </c>
      <c r="Y29" s="262">
        <v>39.679163367586852</v>
      </c>
      <c r="DA29" s="72" t="s">
        <v>278</v>
      </c>
    </row>
    <row r="30" spans="1:105" ht="12" customHeight="1" x14ac:dyDescent="0.25">
      <c r="A30" s="59" t="s">
        <v>31</v>
      </c>
      <c r="B30" s="230">
        <v>4.9255515275014323</v>
      </c>
      <c r="C30" s="230">
        <v>4.7638042761605703</v>
      </c>
      <c r="D30" s="230">
        <v>4.7478716318213854</v>
      </c>
      <c r="E30" s="230">
        <v>4.3661259355405173</v>
      </c>
      <c r="F30" s="230">
        <v>4.5999305228141703</v>
      </c>
      <c r="G30" s="230">
        <v>4.5285611179460998</v>
      </c>
      <c r="H30" s="230">
        <v>3.1979579113931109</v>
      </c>
      <c r="I30" s="230">
        <v>3.6171524160972628</v>
      </c>
      <c r="J30" s="230">
        <v>3.4953122226204258</v>
      </c>
      <c r="K30" s="230">
        <v>3.1548702191544109</v>
      </c>
      <c r="L30" s="230">
        <v>3.4582544447352772</v>
      </c>
      <c r="M30" s="230">
        <v>3.2940806515927279</v>
      </c>
      <c r="N30" s="230">
        <v>3.367077688634462</v>
      </c>
      <c r="O30" s="230">
        <v>2.703763819583676</v>
      </c>
      <c r="P30" s="230">
        <v>1.813976035603772</v>
      </c>
      <c r="Q30" s="230">
        <v>1.735256094251491</v>
      </c>
      <c r="R30" s="230">
        <v>2.1131590188196139</v>
      </c>
      <c r="S30" s="230">
        <v>1.7164261999328061</v>
      </c>
      <c r="T30" s="230">
        <v>1.6038911784380869</v>
      </c>
      <c r="U30" s="230">
        <v>1.628208609270781</v>
      </c>
      <c r="V30" s="230">
        <v>1.379253908357464</v>
      </c>
      <c r="W30" s="230">
        <v>0.94350547262733964</v>
      </c>
      <c r="X30" s="230">
        <v>0.96114925437408594</v>
      </c>
      <c r="Y30" s="230">
        <v>1.5480762908769219</v>
      </c>
      <c r="DA30" s="71" t="s">
        <v>279</v>
      </c>
    </row>
    <row r="31" spans="1:105" ht="12" customHeight="1" x14ac:dyDescent="0.25">
      <c r="A31" s="59" t="s">
        <v>159</v>
      </c>
      <c r="B31" s="230">
        <v>7.2996579632358198</v>
      </c>
      <c r="C31" s="230">
        <v>7.5165223908249503</v>
      </c>
      <c r="D31" s="230">
        <v>7.3887486425120281</v>
      </c>
      <c r="E31" s="230">
        <v>7.7440539229995347</v>
      </c>
      <c r="F31" s="230">
        <v>9.0490912329710689</v>
      </c>
      <c r="G31" s="230">
        <v>9.1373783627821172</v>
      </c>
      <c r="H31" s="230">
        <v>3.8407067000398838</v>
      </c>
      <c r="I31" s="230">
        <v>4.4310687868930891</v>
      </c>
      <c r="J31" s="230">
        <v>4.3180641713851298</v>
      </c>
      <c r="K31" s="230">
        <v>4.1332602080022536</v>
      </c>
      <c r="L31" s="230">
        <v>4.8588409629301141</v>
      </c>
      <c r="M31" s="230">
        <v>4.2725997299998619</v>
      </c>
      <c r="N31" s="230">
        <v>3.7148829820373228</v>
      </c>
      <c r="O31" s="230">
        <v>3.1896475287774289</v>
      </c>
      <c r="P31" s="230">
        <v>1.889164067491266</v>
      </c>
      <c r="Q31" s="230">
        <v>2.5488679603766751</v>
      </c>
      <c r="R31" s="230">
        <v>2.07885413416549</v>
      </c>
      <c r="S31" s="230">
        <v>2.235059047883043</v>
      </c>
      <c r="T31" s="230">
        <v>2.6583643930291161</v>
      </c>
      <c r="U31" s="230">
        <v>2.120583200624119</v>
      </c>
      <c r="V31" s="230">
        <v>1.8510417856588439</v>
      </c>
      <c r="W31" s="230">
        <v>2.0744738625364789</v>
      </c>
      <c r="X31" s="230">
        <v>1.3051231979576741</v>
      </c>
      <c r="Y31" s="230">
        <v>1.233264219949832</v>
      </c>
      <c r="DA31" s="71" t="s">
        <v>280</v>
      </c>
    </row>
    <row r="32" spans="1:105" ht="12" customHeight="1" x14ac:dyDescent="0.25">
      <c r="A32" s="59" t="s">
        <v>32</v>
      </c>
      <c r="B32" s="230">
        <v>7.7081743524785189</v>
      </c>
      <c r="C32" s="230">
        <v>6.9955546457143694</v>
      </c>
      <c r="D32" s="230">
        <v>7.090705871771859</v>
      </c>
      <c r="E32" s="230">
        <v>5.6600885024891046</v>
      </c>
      <c r="F32" s="230">
        <v>3.9724604282638181</v>
      </c>
      <c r="G32" s="230">
        <v>2.5303238738524949</v>
      </c>
      <c r="H32" s="230">
        <v>4.5129525976766534</v>
      </c>
      <c r="I32" s="230">
        <v>4.4062421015538904</v>
      </c>
      <c r="J32" s="230">
        <v>3.7592581914000691</v>
      </c>
      <c r="K32" s="230">
        <v>2.798967715231663</v>
      </c>
      <c r="L32" s="230">
        <v>2.4821823403451382</v>
      </c>
      <c r="M32" s="230">
        <v>2.4046370297804329</v>
      </c>
      <c r="N32" s="230">
        <v>1.2781352518751079</v>
      </c>
      <c r="O32" s="230">
        <v>1.3134371377388629</v>
      </c>
      <c r="P32" s="230">
        <v>2.7766793775119769</v>
      </c>
      <c r="Q32" s="230">
        <v>1.92417816598267</v>
      </c>
      <c r="R32" s="230">
        <v>2.1922927333714251</v>
      </c>
      <c r="S32" s="230">
        <v>2.508078625658881</v>
      </c>
      <c r="T32" s="230">
        <v>2.3436620329283651</v>
      </c>
      <c r="U32" s="230">
        <v>2.512674288011159</v>
      </c>
      <c r="V32" s="230">
        <v>1.5376995398336899</v>
      </c>
      <c r="W32" s="230">
        <v>1.7952724541153811</v>
      </c>
      <c r="X32" s="230">
        <v>0.73103073121087447</v>
      </c>
      <c r="Y32" s="230">
        <v>0.52835484991218762</v>
      </c>
      <c r="DA32" s="71" t="s">
        <v>281</v>
      </c>
    </row>
    <row r="33" spans="1:105" ht="12" customHeight="1" x14ac:dyDescent="0.25">
      <c r="A33" s="59" t="s">
        <v>35</v>
      </c>
      <c r="B33" s="230">
        <v>49.906543956528729</v>
      </c>
      <c r="C33" s="230">
        <v>72.124231037863069</v>
      </c>
      <c r="D33" s="230">
        <v>62.130496809216062</v>
      </c>
      <c r="E33" s="230">
        <v>65.070743950070536</v>
      </c>
      <c r="F33" s="230">
        <v>86.081865993142358</v>
      </c>
      <c r="G33" s="230">
        <v>58.07458126322225</v>
      </c>
      <c r="H33" s="230">
        <v>27.121265284141739</v>
      </c>
      <c r="I33" s="230">
        <v>32.037858191774852</v>
      </c>
      <c r="J33" s="230">
        <v>29.92464728218577</v>
      </c>
      <c r="K33" s="230">
        <v>13.61016737089418</v>
      </c>
      <c r="L33" s="230">
        <v>10.575966648840449</v>
      </c>
      <c r="M33" s="230">
        <v>23.549084040820841</v>
      </c>
      <c r="N33" s="230">
        <v>21.88567971498648</v>
      </c>
      <c r="O33" s="230">
        <v>25.200781414033319</v>
      </c>
      <c r="P33" s="230">
        <v>23.692912627161149</v>
      </c>
      <c r="Q33" s="230">
        <v>39.329929713589912</v>
      </c>
      <c r="R33" s="230">
        <v>35.372140730300089</v>
      </c>
      <c r="S33" s="230">
        <v>38.084855558656884</v>
      </c>
      <c r="T33" s="230">
        <v>34.520661598860691</v>
      </c>
      <c r="U33" s="230">
        <v>32.607240714745068</v>
      </c>
      <c r="V33" s="230">
        <v>32.092845190429237</v>
      </c>
      <c r="W33" s="230">
        <v>36.270102628288242</v>
      </c>
      <c r="X33" s="230">
        <v>33.866899143183133</v>
      </c>
      <c r="Y33" s="230">
        <v>36.369468006847903</v>
      </c>
      <c r="DA33" s="71" t="s">
        <v>282</v>
      </c>
    </row>
    <row r="34" spans="1:105" ht="12" customHeight="1" x14ac:dyDescent="0.25">
      <c r="A34" s="60" t="s">
        <v>187</v>
      </c>
      <c r="B34" s="262">
        <v>67.344473390732105</v>
      </c>
      <c r="C34" s="262">
        <v>69.446010892922118</v>
      </c>
      <c r="D34" s="262">
        <v>74.245965165530521</v>
      </c>
      <c r="E34" s="262">
        <v>71.408616764450827</v>
      </c>
      <c r="F34" s="262">
        <v>68.440028653286589</v>
      </c>
      <c r="G34" s="262">
        <v>85.203578917947524</v>
      </c>
      <c r="H34" s="262">
        <v>59.300722298243628</v>
      </c>
      <c r="I34" s="262">
        <v>70.704681214780692</v>
      </c>
      <c r="J34" s="262">
        <v>74.691576658840262</v>
      </c>
      <c r="K34" s="262">
        <v>52.131428841398183</v>
      </c>
      <c r="L34" s="262">
        <v>72.041786345820796</v>
      </c>
      <c r="M34" s="262">
        <v>66.008108963498671</v>
      </c>
      <c r="N34" s="262">
        <v>70.855616080957176</v>
      </c>
      <c r="O34" s="262">
        <v>78.236435354064369</v>
      </c>
      <c r="P34" s="262">
        <v>78.57090710170732</v>
      </c>
      <c r="Q34" s="262">
        <v>83.587497363206239</v>
      </c>
      <c r="R34" s="262">
        <v>101.2405607792722</v>
      </c>
      <c r="S34" s="262">
        <v>110.06810880452549</v>
      </c>
      <c r="T34" s="262">
        <v>123.13888246014351</v>
      </c>
      <c r="U34" s="262">
        <v>95.272355245660975</v>
      </c>
      <c r="V34" s="262">
        <v>66.989114926282952</v>
      </c>
      <c r="W34" s="262">
        <v>70.578363699442264</v>
      </c>
      <c r="X34" s="262">
        <v>74.878700359760742</v>
      </c>
      <c r="Y34" s="262">
        <v>57.451046161131188</v>
      </c>
      <c r="DA34" s="72" t="s">
        <v>283</v>
      </c>
    </row>
    <row r="35" spans="1:105" ht="12" customHeight="1" x14ac:dyDescent="0.25">
      <c r="A35" s="57" t="s">
        <v>189</v>
      </c>
      <c r="B35" s="261">
        <f t="shared" ref="B35:Y35" si="0">B36+B40+B51</f>
        <v>120.69192503587693</v>
      </c>
      <c r="C35" s="261">
        <f t="shared" si="0"/>
        <v>137.80929795002163</v>
      </c>
      <c r="D35" s="261">
        <f t="shared" si="0"/>
        <v>130.62468686986267</v>
      </c>
      <c r="E35" s="261">
        <f t="shared" si="0"/>
        <v>129.91659739743881</v>
      </c>
      <c r="F35" s="261">
        <f t="shared" si="0"/>
        <v>143.03329239475397</v>
      </c>
      <c r="G35" s="261">
        <f t="shared" si="0"/>
        <v>134.15558175540897</v>
      </c>
      <c r="H35" s="261">
        <f t="shared" si="0"/>
        <v>89.19556588818773</v>
      </c>
      <c r="I35" s="261">
        <f t="shared" si="0"/>
        <v>97.520676307249659</v>
      </c>
      <c r="J35" s="261">
        <f t="shared" si="0"/>
        <v>95.322164950864021</v>
      </c>
      <c r="K35" s="261">
        <f t="shared" si="0"/>
        <v>69.100822870887583</v>
      </c>
      <c r="L35" s="261">
        <f t="shared" si="0"/>
        <v>99.878549292436972</v>
      </c>
      <c r="M35" s="261">
        <f t="shared" si="0"/>
        <v>85.307922578052924</v>
      </c>
      <c r="N35" s="261">
        <f t="shared" si="0"/>
        <v>83.487527473240561</v>
      </c>
      <c r="O35" s="261">
        <f t="shared" si="0"/>
        <v>68.454985340167596</v>
      </c>
      <c r="P35" s="261">
        <f t="shared" si="0"/>
        <v>66.940323827542073</v>
      </c>
      <c r="Q35" s="261">
        <f t="shared" si="0"/>
        <v>80.03471233068197</v>
      </c>
      <c r="R35" s="261">
        <f t="shared" si="0"/>
        <v>87.792601205131419</v>
      </c>
      <c r="S35" s="261">
        <f t="shared" si="0"/>
        <v>94.841279478751659</v>
      </c>
      <c r="T35" s="261">
        <f t="shared" si="0"/>
        <v>99.267517602317469</v>
      </c>
      <c r="U35" s="261">
        <f t="shared" si="0"/>
        <v>82.157515602754216</v>
      </c>
      <c r="V35" s="261">
        <f t="shared" si="0"/>
        <v>64.461041942977687</v>
      </c>
      <c r="W35" s="261">
        <f t="shared" si="0"/>
        <v>70.346192067837904</v>
      </c>
      <c r="X35" s="261">
        <f t="shared" si="0"/>
        <v>69.659755936666528</v>
      </c>
      <c r="Y35" s="261">
        <f t="shared" si="0"/>
        <v>61.368852813664844</v>
      </c>
      <c r="DA35" s="70"/>
    </row>
    <row r="36" spans="1:105" ht="12" customHeight="1" x14ac:dyDescent="0.25">
      <c r="A36" s="60" t="s">
        <v>190</v>
      </c>
      <c r="B36" s="262">
        <v>30.633096196215771</v>
      </c>
      <c r="C36" s="262">
        <v>40.955057640154827</v>
      </c>
      <c r="D36" s="262">
        <v>36.16197941019427</v>
      </c>
      <c r="E36" s="262">
        <v>37.204391554896553</v>
      </c>
      <c r="F36" s="262">
        <v>47.274690092269338</v>
      </c>
      <c r="G36" s="262">
        <v>33.774319411988941</v>
      </c>
      <c r="H36" s="262">
        <v>16.686203963601471</v>
      </c>
      <c r="I36" s="262">
        <v>19.406855157514808</v>
      </c>
      <c r="J36" s="262">
        <v>18.15079120678427</v>
      </c>
      <c r="K36" s="262">
        <v>10.12602270663492</v>
      </c>
      <c r="L36" s="262">
        <v>9.0717046442136358</v>
      </c>
      <c r="M36" s="262">
        <v>14.80706418306487</v>
      </c>
      <c r="N36" s="262">
        <v>13.603965812205489</v>
      </c>
      <c r="O36" s="262">
        <v>14.59555878022773</v>
      </c>
      <c r="P36" s="262">
        <v>13.109850235672051</v>
      </c>
      <c r="Q36" s="262">
        <v>20.541637406326561</v>
      </c>
      <c r="R36" s="262">
        <v>18.663169894233189</v>
      </c>
      <c r="S36" s="262">
        <v>19.85402124820498</v>
      </c>
      <c r="T36" s="262">
        <v>18.293482139174522</v>
      </c>
      <c r="U36" s="262">
        <v>17.234768665376549</v>
      </c>
      <c r="V36" s="262">
        <v>16.63104596618453</v>
      </c>
      <c r="W36" s="262">
        <v>18.511764624270029</v>
      </c>
      <c r="X36" s="262">
        <v>16.829525148756069</v>
      </c>
      <c r="Y36" s="262">
        <v>18.20271604861961</v>
      </c>
      <c r="DA36" s="72" t="s">
        <v>284</v>
      </c>
    </row>
    <row r="37" spans="1:105" ht="12" customHeight="1" x14ac:dyDescent="0.25">
      <c r="A37" s="59" t="s">
        <v>31</v>
      </c>
      <c r="B37" s="230">
        <v>2.4284666919859532</v>
      </c>
      <c r="C37" s="230">
        <v>2.3115088097353369</v>
      </c>
      <c r="D37" s="230">
        <v>2.311823091221096</v>
      </c>
      <c r="E37" s="230">
        <v>2.10465294878624</v>
      </c>
      <c r="F37" s="230">
        <v>2.180470813209507</v>
      </c>
      <c r="G37" s="230">
        <v>2.131976017014384</v>
      </c>
      <c r="H37" s="230">
        <v>1.562116144255647</v>
      </c>
      <c r="I37" s="230">
        <v>1.7511703334854269</v>
      </c>
      <c r="J37" s="230">
        <v>1.681134202990338</v>
      </c>
      <c r="K37" s="230">
        <v>1.528655002639661</v>
      </c>
      <c r="L37" s="230">
        <v>1.6605176446966881</v>
      </c>
      <c r="M37" s="230">
        <v>1.56755472789193</v>
      </c>
      <c r="N37" s="230">
        <v>1.5812682411613079</v>
      </c>
      <c r="O37" s="230">
        <v>1.26914192814529</v>
      </c>
      <c r="P37" s="230">
        <v>0.86804308606107661</v>
      </c>
      <c r="Q37" s="230">
        <v>0.81728246781791614</v>
      </c>
      <c r="R37" s="230">
        <v>0.99681762178220512</v>
      </c>
      <c r="S37" s="230">
        <v>0.81067860785814039</v>
      </c>
      <c r="T37" s="230">
        <v>0.75653810405950572</v>
      </c>
      <c r="U37" s="230">
        <v>0.77186086520133168</v>
      </c>
      <c r="V37" s="230">
        <v>0.64938832093024634</v>
      </c>
      <c r="W37" s="230">
        <v>0.44456105663890028</v>
      </c>
      <c r="X37" s="230">
        <v>0.44766857803881971</v>
      </c>
      <c r="Y37" s="230">
        <v>0.71976018405115039</v>
      </c>
      <c r="DA37" s="71" t="s">
        <v>285</v>
      </c>
    </row>
    <row r="38" spans="1:105" ht="12" customHeight="1" x14ac:dyDescent="0.25">
      <c r="A38" s="59" t="s">
        <v>159</v>
      </c>
      <c r="B38" s="230">
        <v>3.598983002742135</v>
      </c>
      <c r="C38" s="230">
        <v>3.6471917647649321</v>
      </c>
      <c r="D38" s="230">
        <v>3.597713049464863</v>
      </c>
      <c r="E38" s="230">
        <v>3.732953690577161</v>
      </c>
      <c r="F38" s="230">
        <v>4.2894733348042271</v>
      </c>
      <c r="G38" s="230">
        <v>4.3017353681367494</v>
      </c>
      <c r="H38" s="230">
        <v>1.8760815832218221</v>
      </c>
      <c r="I38" s="230">
        <v>2.1452112912655852</v>
      </c>
      <c r="J38" s="230">
        <v>2.0768517679889671</v>
      </c>
      <c r="K38" s="230">
        <v>2.002722284997057</v>
      </c>
      <c r="L38" s="230">
        <v>2.3330241544265888</v>
      </c>
      <c r="M38" s="230">
        <v>2.0332027705249809</v>
      </c>
      <c r="N38" s="230">
        <v>1.7446067546806621</v>
      </c>
      <c r="O38" s="230">
        <v>1.497214877074498</v>
      </c>
      <c r="P38" s="230">
        <v>0.90402286195307513</v>
      </c>
      <c r="Q38" s="230">
        <v>1.2004828011840181</v>
      </c>
      <c r="R38" s="230">
        <v>0.98063535001188762</v>
      </c>
      <c r="S38" s="230">
        <v>1.055632078728173</v>
      </c>
      <c r="T38" s="230">
        <v>1.2539217029425049</v>
      </c>
      <c r="U38" s="230">
        <v>1.005273633025566</v>
      </c>
      <c r="V38" s="230">
        <v>0.87151822436539084</v>
      </c>
      <c r="W38" s="230">
        <v>0.97745092005762546</v>
      </c>
      <c r="X38" s="230">
        <v>0.60787920662298101</v>
      </c>
      <c r="Y38" s="230">
        <v>0.57339194919907321</v>
      </c>
      <c r="DA38" s="71" t="s">
        <v>286</v>
      </c>
    </row>
    <row r="39" spans="1:105" ht="12" customHeight="1" x14ac:dyDescent="0.25">
      <c r="A39" s="59" t="s">
        <v>35</v>
      </c>
      <c r="B39" s="230">
        <v>24.605646501487691</v>
      </c>
      <c r="C39" s="230">
        <v>34.996357065654557</v>
      </c>
      <c r="D39" s="230">
        <v>30.252443269508309</v>
      </c>
      <c r="E39" s="230">
        <v>31.366784915533149</v>
      </c>
      <c r="F39" s="230">
        <v>40.8047459442556</v>
      </c>
      <c r="G39" s="230">
        <v>27.34060802683781</v>
      </c>
      <c r="H39" s="230">
        <v>13.248006236124009</v>
      </c>
      <c r="I39" s="230">
        <v>15.5104735327638</v>
      </c>
      <c r="J39" s="230">
        <v>14.392805235804969</v>
      </c>
      <c r="K39" s="230">
        <v>6.5946454189982022</v>
      </c>
      <c r="L39" s="230">
        <v>5.0781628450903584</v>
      </c>
      <c r="M39" s="230">
        <v>11.206306684647959</v>
      </c>
      <c r="N39" s="230">
        <v>10.27809081636352</v>
      </c>
      <c r="O39" s="230">
        <v>11.82920197500794</v>
      </c>
      <c r="P39" s="230">
        <v>11.3377842876579</v>
      </c>
      <c r="Q39" s="230">
        <v>18.523872137324631</v>
      </c>
      <c r="R39" s="230">
        <v>16.685716922439092</v>
      </c>
      <c r="S39" s="230">
        <v>17.98771056161867</v>
      </c>
      <c r="T39" s="230">
        <v>16.283022332172511</v>
      </c>
      <c r="U39" s="230">
        <v>15.457634167149649</v>
      </c>
      <c r="V39" s="230">
        <v>15.11013942088889</v>
      </c>
      <c r="W39" s="230">
        <v>17.089752647573501</v>
      </c>
      <c r="X39" s="230">
        <v>15.77397736409427</v>
      </c>
      <c r="Y39" s="230">
        <v>16.90956391536939</v>
      </c>
      <c r="DA39" s="71" t="s">
        <v>287</v>
      </c>
    </row>
    <row r="40" spans="1:105" ht="12" customHeight="1" x14ac:dyDescent="0.25">
      <c r="A40" s="60" t="s">
        <v>195</v>
      </c>
      <c r="B40" s="262">
        <v>56.85568202339234</v>
      </c>
      <c r="C40" s="262">
        <v>63.157418048868642</v>
      </c>
      <c r="D40" s="262">
        <v>58.311027294334089</v>
      </c>
      <c r="E40" s="262">
        <v>58.290304582508533</v>
      </c>
      <c r="F40" s="262">
        <v>63.316485145807214</v>
      </c>
      <c r="G40" s="262">
        <v>60.26874490449373</v>
      </c>
      <c r="H40" s="262">
        <v>43.54255928528783</v>
      </c>
      <c r="I40" s="262">
        <v>43.883596393140273</v>
      </c>
      <c r="J40" s="262">
        <v>41.247096827176961</v>
      </c>
      <c r="K40" s="262">
        <v>33.715133693878457</v>
      </c>
      <c r="L40" s="262">
        <v>56.215214884016781</v>
      </c>
      <c r="M40" s="262">
        <v>39.089568196337822</v>
      </c>
      <c r="N40" s="262">
        <v>36.607900753378608</v>
      </c>
      <c r="O40" s="262">
        <v>17.135382951811149</v>
      </c>
      <c r="P40" s="262">
        <v>16.231888309301389</v>
      </c>
      <c r="Q40" s="262">
        <v>20.124478928619968</v>
      </c>
      <c r="R40" s="262">
        <v>21.372317849431091</v>
      </c>
      <c r="S40" s="262">
        <v>23.00141624169553</v>
      </c>
      <c r="T40" s="262">
        <v>22.89075779144688</v>
      </c>
      <c r="U40" s="262">
        <v>19.758385238897731</v>
      </c>
      <c r="V40" s="262">
        <v>16.28979253855303</v>
      </c>
      <c r="W40" s="262">
        <v>18.57930296114581</v>
      </c>
      <c r="X40" s="262">
        <v>17.95443895547734</v>
      </c>
      <c r="Y40" s="262">
        <v>16.45493667590539</v>
      </c>
      <c r="DA40" s="72" t="s">
        <v>288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0.31884143393339309</v>
      </c>
      <c r="J41" s="229">
        <v>0.28535295669875532</v>
      </c>
      <c r="K41" s="229">
        <v>4.885064219247514E-2</v>
      </c>
      <c r="L41" s="229">
        <v>7.2545406875178603E-2</v>
      </c>
      <c r="M41" s="229">
        <v>1.021701315776673</v>
      </c>
      <c r="N41" s="229">
        <v>0.70194365663710456</v>
      </c>
      <c r="O41" s="229">
        <v>1.788935978268791</v>
      </c>
      <c r="P41" s="229">
        <v>1.860115009694489</v>
      </c>
      <c r="Q41" s="229">
        <v>1.573335354603957</v>
      </c>
      <c r="R41" s="229">
        <v>1.485288371447762</v>
      </c>
      <c r="S41" s="229">
        <v>2.072271829512959</v>
      </c>
      <c r="T41" s="229">
        <v>1.743702942398667</v>
      </c>
      <c r="U41" s="229">
        <v>1.583781549332798</v>
      </c>
      <c r="V41" s="229">
        <v>1.3274457687051671</v>
      </c>
      <c r="W41" s="229">
        <v>2.4110801913002819</v>
      </c>
      <c r="X41" s="229">
        <v>2.6243011762129611</v>
      </c>
      <c r="Y41" s="229">
        <v>1.713474452989951</v>
      </c>
      <c r="DA41" s="73" t="s">
        <v>289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290</v>
      </c>
    </row>
    <row r="43" spans="1:105" ht="12" customHeight="1" x14ac:dyDescent="0.25">
      <c r="A43" s="64" t="s">
        <v>31</v>
      </c>
      <c r="B43" s="229">
        <v>0.45324202027009441</v>
      </c>
      <c r="C43" s="229">
        <v>0.4259433326404784</v>
      </c>
      <c r="D43" s="229">
        <v>0.46261006361872281</v>
      </c>
      <c r="E43" s="229">
        <v>0.45663304363758228</v>
      </c>
      <c r="F43" s="229">
        <v>0.47414595993077507</v>
      </c>
      <c r="G43" s="229">
        <v>0.50842039036750986</v>
      </c>
      <c r="H43" s="229">
        <v>0.32568737079861471</v>
      </c>
      <c r="I43" s="229">
        <v>0.42403104990497731</v>
      </c>
      <c r="J43" s="229">
        <v>0.46347665779294861</v>
      </c>
      <c r="K43" s="229">
        <v>0.33927622813753189</v>
      </c>
      <c r="L43" s="229">
        <v>0.26318687563238158</v>
      </c>
      <c r="M43" s="229">
        <v>0.3479215957841103</v>
      </c>
      <c r="N43" s="229">
        <v>0.4161491003729898</v>
      </c>
      <c r="O43" s="229">
        <v>0.98202920551899875</v>
      </c>
      <c r="P43" s="229">
        <v>0.71966415149705443</v>
      </c>
      <c r="Q43" s="229">
        <v>0.60812167955288021</v>
      </c>
      <c r="R43" s="229">
        <v>0.83004403449539643</v>
      </c>
      <c r="S43" s="229">
        <v>0.67219586249442331</v>
      </c>
      <c r="T43" s="229">
        <v>0.70942513678249952</v>
      </c>
      <c r="U43" s="229">
        <v>0.65628395859473709</v>
      </c>
      <c r="V43" s="229">
        <v>0.49705407369211418</v>
      </c>
      <c r="W43" s="229">
        <v>0.30159406016970508</v>
      </c>
      <c r="X43" s="229">
        <v>0.31584435683326711</v>
      </c>
      <c r="Y43" s="229">
        <v>0.47305376345894928</v>
      </c>
      <c r="DA43" s="73" t="s">
        <v>291</v>
      </c>
    </row>
    <row r="44" spans="1:105" ht="12" customHeight="1" x14ac:dyDescent="0.25">
      <c r="A44" s="64" t="s">
        <v>159</v>
      </c>
      <c r="B44" s="229">
        <v>0.68447749599876817</v>
      </c>
      <c r="C44" s="229">
        <v>0.68485121916077163</v>
      </c>
      <c r="D44" s="229">
        <v>0.73361527156053252</v>
      </c>
      <c r="E44" s="229">
        <v>0.82531703376489685</v>
      </c>
      <c r="F44" s="229">
        <v>0.95048903713987509</v>
      </c>
      <c r="G44" s="229">
        <v>1.045359566717373</v>
      </c>
      <c r="H44" s="229">
        <v>0.39858475207861088</v>
      </c>
      <c r="I44" s="229">
        <v>0.52932292684475069</v>
      </c>
      <c r="J44" s="229">
        <v>0.58346169068833342</v>
      </c>
      <c r="K44" s="229">
        <v>0.45294559752831709</v>
      </c>
      <c r="L44" s="229">
        <v>0.37680905612003152</v>
      </c>
      <c r="M44" s="229">
        <v>0.45985480657335781</v>
      </c>
      <c r="N44" s="229">
        <v>0.46786690315559892</v>
      </c>
      <c r="O44" s="229">
        <v>1.18053728728739</v>
      </c>
      <c r="P44" s="229">
        <v>0.76374673055021947</v>
      </c>
      <c r="Q44" s="229">
        <v>0.91023935616887808</v>
      </c>
      <c r="R44" s="229">
        <v>0.83209772292572903</v>
      </c>
      <c r="S44" s="229">
        <v>0.89195113851484109</v>
      </c>
      <c r="T44" s="229">
        <v>1.1981951247083531</v>
      </c>
      <c r="U44" s="229">
        <v>0.87100053527401555</v>
      </c>
      <c r="V44" s="229">
        <v>0.6797621830252325</v>
      </c>
      <c r="W44" s="229">
        <v>0.67572142732667273</v>
      </c>
      <c r="X44" s="229">
        <v>0.4370339350588659</v>
      </c>
      <c r="Y44" s="229">
        <v>0.38402158639677009</v>
      </c>
      <c r="DA44" s="73" t="s">
        <v>292</v>
      </c>
    </row>
    <row r="45" spans="1:105" ht="12" customHeight="1" x14ac:dyDescent="0.25">
      <c r="A45" s="64" t="s">
        <v>32</v>
      </c>
      <c r="B45" s="229">
        <v>0.70072172478409378</v>
      </c>
      <c r="C45" s="229">
        <v>0.61792934627252449</v>
      </c>
      <c r="D45" s="229">
        <v>0.68253406461943344</v>
      </c>
      <c r="E45" s="229">
        <v>0.58480765932464795</v>
      </c>
      <c r="F45" s="229">
        <v>0.40451917679324312</v>
      </c>
      <c r="G45" s="229">
        <v>0.28064518296904811</v>
      </c>
      <c r="H45" s="229">
        <v>0.4540542021440796</v>
      </c>
      <c r="I45" s="229">
        <v>0.51029105889293869</v>
      </c>
      <c r="J45" s="229">
        <v>0.49245074461903671</v>
      </c>
      <c r="K45" s="229">
        <v>0.2973641264395202</v>
      </c>
      <c r="L45" s="229">
        <v>0.1866206591401646</v>
      </c>
      <c r="M45" s="229">
        <v>0.25090853921464229</v>
      </c>
      <c r="N45" s="229">
        <v>0.15605992330551979</v>
      </c>
      <c r="O45" s="229">
        <v>0.47128508583606249</v>
      </c>
      <c r="P45" s="229">
        <v>1.088285423103142</v>
      </c>
      <c r="Q45" s="229">
        <v>0.66617900746342418</v>
      </c>
      <c r="R45" s="229">
        <v>0.85071923055744259</v>
      </c>
      <c r="S45" s="229">
        <v>0.97035489226293326</v>
      </c>
      <c r="T45" s="229">
        <v>1.0241071806974089</v>
      </c>
      <c r="U45" s="229">
        <v>1.0005451492110611</v>
      </c>
      <c r="V45" s="229">
        <v>0.54745654400253019</v>
      </c>
      <c r="W45" s="229">
        <v>0.56692744347597768</v>
      </c>
      <c r="X45" s="229">
        <v>0.2373212764626304</v>
      </c>
      <c r="Y45" s="229">
        <v>0.15950070011664569</v>
      </c>
      <c r="DA45" s="73" t="s">
        <v>293</v>
      </c>
    </row>
    <row r="46" spans="1:105" ht="12" customHeight="1" x14ac:dyDescent="0.25">
      <c r="A46" s="64" t="s">
        <v>33</v>
      </c>
      <c r="B46" s="229">
        <v>47.606091537485959</v>
      </c>
      <c r="C46" s="229">
        <v>50.821374472670122</v>
      </c>
      <c r="D46" s="229">
        <v>46.207171032574557</v>
      </c>
      <c r="E46" s="229">
        <v>47.649245601316899</v>
      </c>
      <c r="F46" s="229">
        <v>50.331249546997647</v>
      </c>
      <c r="G46" s="229">
        <v>50.324431705440233</v>
      </c>
      <c r="H46" s="229">
        <v>38.413784057491767</v>
      </c>
      <c r="I46" s="229">
        <v>36.698979183867962</v>
      </c>
      <c r="J46" s="229">
        <v>33.732799542328621</v>
      </c>
      <c r="K46" s="229">
        <v>30.211999929262301</v>
      </c>
      <c r="L46" s="229">
        <v>53.944969005061438</v>
      </c>
      <c r="M46" s="229">
        <v>32.874414913884593</v>
      </c>
      <c r="N46" s="229">
        <v>30.87925151871881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294</v>
      </c>
    </row>
    <row r="47" spans="1:105" ht="12" customHeight="1" x14ac:dyDescent="0.25">
      <c r="A47" s="64" t="s">
        <v>35</v>
      </c>
      <c r="B47" s="229">
        <v>4.5812944255769423</v>
      </c>
      <c r="C47" s="229">
        <v>6.4333105771868597</v>
      </c>
      <c r="D47" s="229">
        <v>6.0391572995617464</v>
      </c>
      <c r="E47" s="229">
        <v>6.7891007989430969</v>
      </c>
      <c r="F47" s="229">
        <v>8.8517239674399484</v>
      </c>
      <c r="G47" s="229">
        <v>6.5043547674737159</v>
      </c>
      <c r="H47" s="229">
        <v>2.7554563070667322</v>
      </c>
      <c r="I47" s="229">
        <v>3.7467070065370618</v>
      </c>
      <c r="J47" s="229">
        <v>3.9584607091440689</v>
      </c>
      <c r="K47" s="229">
        <v>1.460127586528051</v>
      </c>
      <c r="L47" s="229">
        <v>0.80293939205232345</v>
      </c>
      <c r="M47" s="229">
        <v>2.481284631345666</v>
      </c>
      <c r="N47" s="229">
        <v>2.6984307048792759</v>
      </c>
      <c r="O47" s="229">
        <v>9.1311413686476808</v>
      </c>
      <c r="P47" s="229">
        <v>9.3771785385728705</v>
      </c>
      <c r="Q47" s="229">
        <v>13.75008825863258</v>
      </c>
      <c r="R47" s="229">
        <v>13.86071726488318</v>
      </c>
      <c r="S47" s="229">
        <v>14.87916021811286</v>
      </c>
      <c r="T47" s="229">
        <v>15.232324810307629</v>
      </c>
      <c r="U47" s="229">
        <v>13.11146437742412</v>
      </c>
      <c r="V47" s="229">
        <v>11.53780096818393</v>
      </c>
      <c r="W47" s="229">
        <v>11.5659830735665</v>
      </c>
      <c r="X47" s="229">
        <v>11.102304396675819</v>
      </c>
      <c r="Y47" s="229">
        <v>11.086909400340421</v>
      </c>
      <c r="DA47" s="73" t="s">
        <v>295</v>
      </c>
    </row>
    <row r="48" spans="1:105" ht="12" customHeight="1" x14ac:dyDescent="0.25">
      <c r="A48" s="64" t="s">
        <v>36</v>
      </c>
      <c r="B48" s="229">
        <v>2.6673013356450181</v>
      </c>
      <c r="C48" s="229">
        <v>4.0101175317135063</v>
      </c>
      <c r="D48" s="229">
        <v>4.0219197705628877</v>
      </c>
      <c r="E48" s="229">
        <v>1.828465274746176</v>
      </c>
      <c r="F48" s="229">
        <v>2.1446559778774921</v>
      </c>
      <c r="G48" s="229">
        <v>1.444298141176714</v>
      </c>
      <c r="H48" s="229">
        <v>1.0647281816394789</v>
      </c>
      <c r="I48" s="229">
        <v>1.510564662544243</v>
      </c>
      <c r="J48" s="229">
        <v>1.5863653264696671</v>
      </c>
      <c r="K48" s="229">
        <v>0.90456958379025654</v>
      </c>
      <c r="L48" s="229">
        <v>0.56814448913525073</v>
      </c>
      <c r="M48" s="229">
        <v>1.653482393758781</v>
      </c>
      <c r="N48" s="229">
        <v>1.283283554169417</v>
      </c>
      <c r="O48" s="229">
        <v>3.5758532345079339</v>
      </c>
      <c r="P48" s="229">
        <v>2.4172918699976589</v>
      </c>
      <c r="Q48" s="229">
        <v>2.6105434047940221</v>
      </c>
      <c r="R48" s="229">
        <v>3.513451225121583</v>
      </c>
      <c r="S48" s="229">
        <v>3.515482300797514</v>
      </c>
      <c r="T48" s="229">
        <v>2.9830025965523221</v>
      </c>
      <c r="U48" s="229">
        <v>2.5353096690609989</v>
      </c>
      <c r="V48" s="229">
        <v>1.700273000944051</v>
      </c>
      <c r="W48" s="229">
        <v>3.0579967653066769</v>
      </c>
      <c r="X48" s="229">
        <v>3.2376338142337979</v>
      </c>
      <c r="Y48" s="229">
        <v>2.6379767726026588</v>
      </c>
      <c r="DA48" s="73" t="s">
        <v>296</v>
      </c>
    </row>
    <row r="49" spans="1:105" ht="12" customHeight="1" x14ac:dyDescent="0.25">
      <c r="A49" s="64" t="s">
        <v>38</v>
      </c>
      <c r="B49" s="229">
        <v>0.1625534836314661</v>
      </c>
      <c r="C49" s="229">
        <v>0.16389156922438189</v>
      </c>
      <c r="D49" s="229">
        <v>0.16401979183621271</v>
      </c>
      <c r="E49" s="229">
        <v>0.15673517077522869</v>
      </c>
      <c r="F49" s="229">
        <v>0.1597014796282176</v>
      </c>
      <c r="G49" s="229">
        <v>0.1612351503491449</v>
      </c>
      <c r="H49" s="229">
        <v>0.1302644140685463</v>
      </c>
      <c r="I49" s="229">
        <v>0.14485907061493961</v>
      </c>
      <c r="J49" s="229">
        <v>0.1447291994355295</v>
      </c>
      <c r="K49" s="229">
        <v>0</v>
      </c>
      <c r="L49" s="229">
        <v>0</v>
      </c>
      <c r="M49" s="229">
        <v>0</v>
      </c>
      <c r="N49" s="229">
        <v>4.9153921399009964E-3</v>
      </c>
      <c r="O49" s="229">
        <v>5.6007917442977753E-3</v>
      </c>
      <c r="P49" s="229">
        <v>5.6065858859529203E-3</v>
      </c>
      <c r="Q49" s="229">
        <v>5.9718674042259223E-3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297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298</v>
      </c>
    </row>
    <row r="51" spans="1:105" ht="12" customHeight="1" x14ac:dyDescent="0.25">
      <c r="A51" s="61" t="s">
        <v>207</v>
      </c>
      <c r="B51" s="263">
        <v>33.203146816268827</v>
      </c>
      <c r="C51" s="263">
        <v>33.696822260998161</v>
      </c>
      <c r="D51" s="263">
        <v>36.151680165334298</v>
      </c>
      <c r="E51" s="263">
        <v>34.421901260033707</v>
      </c>
      <c r="F51" s="263">
        <v>32.44211715667744</v>
      </c>
      <c r="G51" s="263">
        <v>40.112517438926297</v>
      </c>
      <c r="H51" s="263">
        <v>28.966802639298422</v>
      </c>
      <c r="I51" s="263">
        <v>34.230224756594573</v>
      </c>
      <c r="J51" s="263">
        <v>35.924276916902798</v>
      </c>
      <c r="K51" s="263">
        <v>25.259666470374199</v>
      </c>
      <c r="L51" s="263">
        <v>34.591629764206559</v>
      </c>
      <c r="M51" s="263">
        <v>31.411290198650239</v>
      </c>
      <c r="N51" s="263">
        <v>33.275660907656459</v>
      </c>
      <c r="O51" s="263">
        <v>36.724043608128717</v>
      </c>
      <c r="P51" s="263">
        <v>37.598585282568628</v>
      </c>
      <c r="Q51" s="263">
        <v>39.368595995735433</v>
      </c>
      <c r="R51" s="263">
        <v>47.757113461467142</v>
      </c>
      <c r="S51" s="263">
        <v>51.985841988851149</v>
      </c>
      <c r="T51" s="263">
        <v>58.083277671696067</v>
      </c>
      <c r="U51" s="263">
        <v>45.164361698479937</v>
      </c>
      <c r="V51" s="263">
        <v>31.54020343824013</v>
      </c>
      <c r="W51" s="263">
        <v>33.255124482422069</v>
      </c>
      <c r="X51" s="263">
        <v>34.87579183243313</v>
      </c>
      <c r="Y51" s="263">
        <v>26.71120008913984</v>
      </c>
      <c r="DA51" s="74" t="s">
        <v>299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959.56331936983247</v>
      </c>
      <c r="C54" s="223">
        <v>1100.843225609191</v>
      </c>
      <c r="D54" s="223">
        <v>1065.8883818151221</v>
      </c>
      <c r="E54" s="223">
        <v>1155.494366912714</v>
      </c>
      <c r="F54" s="223">
        <v>1248.200245479509</v>
      </c>
      <c r="G54" s="223">
        <v>1151.288277892033</v>
      </c>
      <c r="H54" s="223">
        <v>1062.0253467884099</v>
      </c>
      <c r="I54" s="223">
        <v>1044.02124758227</v>
      </c>
      <c r="J54" s="223">
        <v>1050.5036315611801</v>
      </c>
      <c r="K54" s="223">
        <v>746.49929908630872</v>
      </c>
      <c r="L54" s="223">
        <v>799.98916870354992</v>
      </c>
      <c r="M54" s="223">
        <v>800.96609615824923</v>
      </c>
      <c r="N54" s="223">
        <v>736.53569061569044</v>
      </c>
      <c r="O54" s="223">
        <v>618.09036920070594</v>
      </c>
      <c r="P54" s="223">
        <v>611.56007224043037</v>
      </c>
      <c r="Q54" s="223">
        <v>645.28688815862745</v>
      </c>
      <c r="R54" s="223">
        <v>630.37582009315759</v>
      </c>
      <c r="S54" s="223">
        <v>671.50985914658293</v>
      </c>
      <c r="T54" s="223">
        <v>659.04415951349552</v>
      </c>
      <c r="U54" s="223">
        <v>639.6449237026842</v>
      </c>
      <c r="V54" s="223">
        <v>592.28454758118653</v>
      </c>
      <c r="W54" s="223">
        <v>691.26218531187112</v>
      </c>
      <c r="X54" s="223">
        <v>547.81666812811829</v>
      </c>
      <c r="Y54" s="223">
        <v>580.34505290432423</v>
      </c>
      <c r="DA54" s="89" t="s">
        <v>300</v>
      </c>
    </row>
    <row r="55" spans="1:105" ht="12" customHeight="1" x14ac:dyDescent="0.25">
      <c r="A55" s="55" t="s">
        <v>91</v>
      </c>
      <c r="B55" s="259">
        <v>1.9210996356543579</v>
      </c>
      <c r="C55" s="259">
        <v>2.191590754502684</v>
      </c>
      <c r="D55" s="259">
        <v>2.150320895440891</v>
      </c>
      <c r="E55" s="259">
        <v>2.3447058246855779</v>
      </c>
      <c r="F55" s="259">
        <v>2.4944306075719131</v>
      </c>
      <c r="G55" s="259">
        <v>2.368021615242732</v>
      </c>
      <c r="H55" s="259">
        <v>2.1497429607242911</v>
      </c>
      <c r="I55" s="259">
        <v>2.1442643182671008</v>
      </c>
      <c r="J55" s="259">
        <v>2.1748106449613842</v>
      </c>
      <c r="K55" s="259">
        <v>1.522252972330923</v>
      </c>
      <c r="L55" s="259">
        <v>1.61517561573736</v>
      </c>
      <c r="M55" s="259">
        <v>1.6336437553681951</v>
      </c>
      <c r="N55" s="259">
        <v>1.534771073862274</v>
      </c>
      <c r="O55" s="259">
        <v>1.348934995697701</v>
      </c>
      <c r="P55" s="259">
        <v>1.334065432442336</v>
      </c>
      <c r="Q55" s="259">
        <v>1.403430186588291</v>
      </c>
      <c r="R55" s="259">
        <v>1.377567945605142</v>
      </c>
      <c r="S55" s="259">
        <v>1.4665385954034611</v>
      </c>
      <c r="T55" s="259">
        <v>1.4549269364877011</v>
      </c>
      <c r="U55" s="259">
        <v>1.3969302066331679</v>
      </c>
      <c r="V55" s="259">
        <v>1.274314337952446</v>
      </c>
      <c r="W55" s="259">
        <v>1.461820224006428</v>
      </c>
      <c r="X55" s="259">
        <v>1.1644402138199339</v>
      </c>
      <c r="Y55" s="259">
        <v>1.214481760719158</v>
      </c>
      <c r="DA55" s="67" t="s">
        <v>301</v>
      </c>
    </row>
    <row r="56" spans="1:105" ht="12" customHeight="1" x14ac:dyDescent="0.25">
      <c r="A56" s="173" t="s">
        <v>92</v>
      </c>
      <c r="B56" s="224">
        <v>0.36836260319051362</v>
      </c>
      <c r="C56" s="224">
        <v>0.42022811335440752</v>
      </c>
      <c r="D56" s="224">
        <v>0.41231479515103953</v>
      </c>
      <c r="E56" s="224">
        <v>0.44958727036713481</v>
      </c>
      <c r="F56" s="224">
        <v>0.47829635435348328</v>
      </c>
      <c r="G56" s="224">
        <v>0.45405797305515661</v>
      </c>
      <c r="H56" s="224">
        <v>0.41220397865160863</v>
      </c>
      <c r="I56" s="224">
        <v>0.41115347249355971</v>
      </c>
      <c r="J56" s="224">
        <v>0.4170105994276247</v>
      </c>
      <c r="K56" s="224">
        <v>0.29188546871558702</v>
      </c>
      <c r="L56" s="224">
        <v>0.30970298644619648</v>
      </c>
      <c r="M56" s="224">
        <v>0.31324417289183498</v>
      </c>
      <c r="N56" s="224">
        <v>0.29428576091361308</v>
      </c>
      <c r="O56" s="224">
        <v>0.25865249117115069</v>
      </c>
      <c r="P56" s="224">
        <v>0.25580131628808073</v>
      </c>
      <c r="Q56" s="224">
        <v>0.26910170994422278</v>
      </c>
      <c r="R56" s="224">
        <v>0.26414273632511209</v>
      </c>
      <c r="S56" s="224">
        <v>0.28120247625687123</v>
      </c>
      <c r="T56" s="224">
        <v>0.27897599053682531</v>
      </c>
      <c r="U56" s="224">
        <v>0.26785536670802751</v>
      </c>
      <c r="V56" s="224">
        <v>0.2443443005762013</v>
      </c>
      <c r="W56" s="224">
        <v>0.28029774880891728</v>
      </c>
      <c r="X56" s="224">
        <v>0.22327640923024111</v>
      </c>
      <c r="Y56" s="224">
        <v>0.23287166089827821</v>
      </c>
      <c r="DA56" s="177" t="s">
        <v>302</v>
      </c>
    </row>
    <row r="57" spans="1:105" ht="12" customHeight="1" x14ac:dyDescent="0.25">
      <c r="A57" s="173" t="s">
        <v>93</v>
      </c>
      <c r="B57" s="224">
        <v>50.957658971938393</v>
      </c>
      <c r="C57" s="224">
        <v>58.132505051442322</v>
      </c>
      <c r="D57" s="224">
        <v>57.037811489036628</v>
      </c>
      <c r="E57" s="224">
        <v>62.193921432475967</v>
      </c>
      <c r="F57" s="224">
        <v>66.16540957622891</v>
      </c>
      <c r="G57" s="224">
        <v>62.812378737772299</v>
      </c>
      <c r="H57" s="224">
        <v>57.022481622927657</v>
      </c>
      <c r="I57" s="224">
        <v>56.877159231115527</v>
      </c>
      <c r="J57" s="224">
        <v>57.687408355962461</v>
      </c>
      <c r="K57" s="224">
        <v>40.378149260663953</v>
      </c>
      <c r="L57" s="224">
        <v>42.842946133036158</v>
      </c>
      <c r="M57" s="224">
        <v>43.332818258192063</v>
      </c>
      <c r="N57" s="224">
        <v>40.710195104081848</v>
      </c>
      <c r="O57" s="224">
        <v>35.780845621087828</v>
      </c>
      <c r="P57" s="224">
        <v>35.386426654280577</v>
      </c>
      <c r="Q57" s="224">
        <v>37.226344491357231</v>
      </c>
      <c r="R57" s="224">
        <v>36.540341937501942</v>
      </c>
      <c r="S57" s="224">
        <v>38.900311169077092</v>
      </c>
      <c r="T57" s="224">
        <v>38.59230894777312</v>
      </c>
      <c r="U57" s="224">
        <v>37.053930861303769</v>
      </c>
      <c r="V57" s="224">
        <v>33.801513597348603</v>
      </c>
      <c r="W57" s="224">
        <v>38.77515516150175</v>
      </c>
      <c r="X57" s="224">
        <v>30.887074365008701</v>
      </c>
      <c r="Y57" s="224">
        <v>32.214439189816609</v>
      </c>
      <c r="DA57" s="177" t="s">
        <v>303</v>
      </c>
    </row>
    <row r="58" spans="1:105" ht="12" customHeight="1" x14ac:dyDescent="0.25">
      <c r="A58" s="173" t="s">
        <v>94</v>
      </c>
      <c r="B58" s="224">
        <v>0.87860174339382724</v>
      </c>
      <c r="C58" s="224">
        <v>1.0023090015609639</v>
      </c>
      <c r="D58" s="224">
        <v>0.98343451454928055</v>
      </c>
      <c r="E58" s="224">
        <v>1.07233512884027</v>
      </c>
      <c r="F58" s="224">
        <v>1.140810731475209</v>
      </c>
      <c r="G58" s="224">
        <v>1.082998445751026</v>
      </c>
      <c r="H58" s="224">
        <v>0.98317020007014133</v>
      </c>
      <c r="I58" s="224">
        <v>0.98066458051507899</v>
      </c>
      <c r="J58" s="224">
        <v>0.99463473354086562</v>
      </c>
      <c r="K58" s="224">
        <v>0.69619195722809357</v>
      </c>
      <c r="L58" s="224">
        <v>0.73868949092308567</v>
      </c>
      <c r="M58" s="224">
        <v>0.74713576792806047</v>
      </c>
      <c r="N58" s="224">
        <v>0.7019170251138519</v>
      </c>
      <c r="O58" s="224">
        <v>0.61692616923601429</v>
      </c>
      <c r="P58" s="224">
        <v>0.61012567645719007</v>
      </c>
      <c r="Q58" s="224">
        <v>0.64184917105978112</v>
      </c>
      <c r="R58" s="224">
        <v>0.63002125251034757</v>
      </c>
      <c r="S58" s="224">
        <v>0.67071136903158635</v>
      </c>
      <c r="T58" s="224">
        <v>0.66540085645965164</v>
      </c>
      <c r="U58" s="224">
        <v>0.6388764498044095</v>
      </c>
      <c r="V58" s="224">
        <v>0.5827989231674654</v>
      </c>
      <c r="W58" s="224">
        <v>0.66855345423191981</v>
      </c>
      <c r="X58" s="224">
        <v>0.53254874601628788</v>
      </c>
      <c r="Y58" s="224">
        <v>0.55543490430385956</v>
      </c>
      <c r="DA58" s="177" t="s">
        <v>304</v>
      </c>
    </row>
    <row r="59" spans="1:105" ht="12" customHeight="1" x14ac:dyDescent="0.25">
      <c r="A59" s="56" t="s">
        <v>95</v>
      </c>
      <c r="B59" s="260">
        <v>2.2151774866107878</v>
      </c>
      <c r="C59" s="260">
        <v>2.5522290732594861</v>
      </c>
      <c r="D59" s="260">
        <v>2.469028848760102</v>
      </c>
      <c r="E59" s="260">
        <v>2.6798073828950861</v>
      </c>
      <c r="F59" s="260">
        <v>2.9178894880500952</v>
      </c>
      <c r="G59" s="260">
        <v>2.6553999420956438</v>
      </c>
      <c r="H59" s="260">
        <v>2.4444433048060081</v>
      </c>
      <c r="I59" s="260">
        <v>2.4196220270302979</v>
      </c>
      <c r="J59" s="260">
        <v>2.4447325836720961</v>
      </c>
      <c r="K59" s="260">
        <v>1.7249109619702261</v>
      </c>
      <c r="L59" s="260">
        <v>1.821312610176488</v>
      </c>
      <c r="M59" s="260">
        <v>1.8509259114738099</v>
      </c>
      <c r="N59" s="260">
        <v>1.7090876583556041</v>
      </c>
      <c r="O59" s="260">
        <v>1.475173340162653</v>
      </c>
      <c r="P59" s="260">
        <v>5.8533153068058654</v>
      </c>
      <c r="Q59" s="260">
        <v>6.8814270991940329</v>
      </c>
      <c r="R59" s="260">
        <v>6.9834324901996974</v>
      </c>
      <c r="S59" s="260">
        <v>8.09749623764319</v>
      </c>
      <c r="T59" s="260">
        <v>8.5313357612899239</v>
      </c>
      <c r="U59" s="260">
        <v>9.3181461054643808</v>
      </c>
      <c r="V59" s="260">
        <v>10.37990305898251</v>
      </c>
      <c r="W59" s="260">
        <v>12.812138413687951</v>
      </c>
      <c r="X59" s="260">
        <v>12.20264858162027</v>
      </c>
      <c r="Y59" s="260">
        <v>14.51949819315832</v>
      </c>
      <c r="DA59" s="68" t="s">
        <v>305</v>
      </c>
    </row>
    <row r="60" spans="1:105" ht="12" customHeight="1" x14ac:dyDescent="0.25">
      <c r="A60" s="37" t="s">
        <v>159</v>
      </c>
      <c r="B60" s="226">
        <v>0.12664044069957611</v>
      </c>
      <c r="C60" s="226">
        <v>0.12552815830830119</v>
      </c>
      <c r="D60" s="226">
        <v>0.12376990047801401</v>
      </c>
      <c r="E60" s="226">
        <v>0.14035184011800761</v>
      </c>
      <c r="F60" s="226">
        <v>0.15750512141395581</v>
      </c>
      <c r="G60" s="226">
        <v>0.15526222657639929</v>
      </c>
      <c r="H60" s="226">
        <v>0.1013615737789586</v>
      </c>
      <c r="I60" s="226">
        <v>9.748652684627622E-2</v>
      </c>
      <c r="J60" s="226">
        <v>9.4421994281929669E-2</v>
      </c>
      <c r="K60" s="226">
        <v>9.9389787596217291E-2</v>
      </c>
      <c r="L60" s="226">
        <v>9.8513664961155253E-2</v>
      </c>
      <c r="M60" s="226">
        <v>8.2093749232465846E-2</v>
      </c>
      <c r="N60" s="226">
        <v>6.4093876118985607E-2</v>
      </c>
      <c r="O60" s="226">
        <v>4.295918893710543E-2</v>
      </c>
      <c r="P60" s="226">
        <v>7.5581342348449874E-3</v>
      </c>
      <c r="Q60" s="226">
        <v>7.973276169191048E-3</v>
      </c>
      <c r="R60" s="226">
        <v>5.5079962089250997E-3</v>
      </c>
      <c r="S60" s="226">
        <v>5.3439556333353747E-3</v>
      </c>
      <c r="T60" s="226">
        <v>5.4272404797157626E-3</v>
      </c>
      <c r="U60" s="226">
        <v>4.6107141537811312E-3</v>
      </c>
      <c r="V60" s="226">
        <v>3.9929760388210831E-3</v>
      </c>
      <c r="W60" s="226">
        <v>4.6048997898722414E-3</v>
      </c>
      <c r="X60" s="226">
        <v>1.8479665548227951E-3</v>
      </c>
      <c r="Y60" s="226">
        <v>1.9235995532935321E-3</v>
      </c>
      <c r="DA60" s="69" t="s">
        <v>306</v>
      </c>
    </row>
    <row r="61" spans="1:105" ht="12" customHeight="1" x14ac:dyDescent="0.25">
      <c r="A61" s="37" t="s">
        <v>35</v>
      </c>
      <c r="B61" s="226">
        <v>0.88706032458027118</v>
      </c>
      <c r="C61" s="226">
        <v>1.2340454484484691</v>
      </c>
      <c r="D61" s="226">
        <v>1.066288517751395</v>
      </c>
      <c r="E61" s="226">
        <v>1.2082624300368121</v>
      </c>
      <c r="F61" s="226">
        <v>1.5350663182080611</v>
      </c>
      <c r="G61" s="226">
        <v>1.011011383258831</v>
      </c>
      <c r="H61" s="226">
        <v>0.73332738896206284</v>
      </c>
      <c r="I61" s="226">
        <v>0.72214654518733168</v>
      </c>
      <c r="J61" s="226">
        <v>0.67040751503469387</v>
      </c>
      <c r="K61" s="226">
        <v>0.33530361716311757</v>
      </c>
      <c r="L61" s="226">
        <v>0.21968966251986799</v>
      </c>
      <c r="M61" s="226">
        <v>0.46357249301744341</v>
      </c>
      <c r="N61" s="226">
        <v>0.3868629995587618</v>
      </c>
      <c r="O61" s="226">
        <v>0.34773879407927472</v>
      </c>
      <c r="P61" s="226">
        <v>9.7115630537160907E-2</v>
      </c>
      <c r="Q61" s="226">
        <v>0.12604870729955339</v>
      </c>
      <c r="R61" s="226">
        <v>9.6018897810188769E-2</v>
      </c>
      <c r="S61" s="226">
        <v>9.329361302750952E-2</v>
      </c>
      <c r="T61" s="226">
        <v>7.2205357372798026E-2</v>
      </c>
      <c r="U61" s="226">
        <v>7.263612854406809E-2</v>
      </c>
      <c r="V61" s="226">
        <v>7.0927468510996447E-2</v>
      </c>
      <c r="W61" s="226">
        <v>8.2487237232206051E-2</v>
      </c>
      <c r="X61" s="226">
        <v>4.9129663468755268E-2</v>
      </c>
      <c r="Y61" s="226">
        <v>5.8119415949148392E-2</v>
      </c>
      <c r="DA61" s="69" t="s">
        <v>307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2.9790728005121001E-4</v>
      </c>
      <c r="F62" s="226">
        <v>2.9744497332550088E-4</v>
      </c>
      <c r="G62" s="226">
        <v>2.9487583920334109E-4</v>
      </c>
      <c r="H62" s="226">
        <v>3.4809584240490092E-4</v>
      </c>
      <c r="I62" s="226">
        <v>3.2863560498167779E-4</v>
      </c>
      <c r="J62" s="226">
        <v>3.2884977923046692E-4</v>
      </c>
      <c r="K62" s="226">
        <v>1.1011340354670121E-3</v>
      </c>
      <c r="L62" s="226">
        <v>1.033782800683575E-3</v>
      </c>
      <c r="M62" s="226">
        <v>1.0162019013655961E-3</v>
      </c>
      <c r="N62" s="226">
        <v>9.7477706664310013E-4</v>
      </c>
      <c r="O62" s="226">
        <v>8.8300459267320777E-4</v>
      </c>
      <c r="P62" s="226">
        <v>8.8197231103938323E-4</v>
      </c>
      <c r="Q62" s="226">
        <v>8.3258116698104563E-4</v>
      </c>
      <c r="R62" s="226">
        <v>7.8527285717414639E-4</v>
      </c>
      <c r="S62" s="226">
        <v>7.8445937249785986E-4</v>
      </c>
      <c r="T62" s="226">
        <v>7.5001087275631509E-4</v>
      </c>
      <c r="U62" s="226">
        <v>2.1559567713352202E-3</v>
      </c>
      <c r="V62" s="226">
        <v>2.3595131887896772E-3</v>
      </c>
      <c r="W62" s="226">
        <v>2.4569128100187382E-3</v>
      </c>
      <c r="X62" s="226">
        <v>2.1798412152428891E-3</v>
      </c>
      <c r="Y62" s="226">
        <v>2.4080057956585989E-3</v>
      </c>
      <c r="DA62" s="69" t="s">
        <v>308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5.4245008944876787</v>
      </c>
      <c r="Q63" s="226">
        <v>6.4776827589882986</v>
      </c>
      <c r="R63" s="226">
        <v>6.6052737110650517</v>
      </c>
      <c r="S63" s="226">
        <v>7.7274423981223652</v>
      </c>
      <c r="T63" s="226">
        <v>8.194427728306831</v>
      </c>
      <c r="U63" s="226">
        <v>9.0257218832634969</v>
      </c>
      <c r="V63" s="226">
        <v>10.15401988171841</v>
      </c>
      <c r="W63" s="226">
        <v>12.5614775826264</v>
      </c>
      <c r="X63" s="226">
        <v>12.0404615168232</v>
      </c>
      <c r="Y63" s="226">
        <v>14.364896188366769</v>
      </c>
      <c r="DA63" s="69" t="s">
        <v>309</v>
      </c>
    </row>
    <row r="64" spans="1:105" ht="12" customHeight="1" x14ac:dyDescent="0.25">
      <c r="A64" s="37" t="s">
        <v>40</v>
      </c>
      <c r="B64" s="226">
        <v>1.201476721330941</v>
      </c>
      <c r="C64" s="226">
        <v>1.192655466502716</v>
      </c>
      <c r="D64" s="226">
        <v>1.278970430530693</v>
      </c>
      <c r="E64" s="226">
        <v>1.330895205460215</v>
      </c>
      <c r="F64" s="226">
        <v>1.2250206034547531</v>
      </c>
      <c r="G64" s="226">
        <v>1.4888314564212111</v>
      </c>
      <c r="H64" s="226">
        <v>1.6094062462225811</v>
      </c>
      <c r="I64" s="226">
        <v>1.5996603193917089</v>
      </c>
      <c r="J64" s="226">
        <v>1.6795742245762419</v>
      </c>
      <c r="K64" s="226">
        <v>1.289116423175424</v>
      </c>
      <c r="L64" s="226">
        <v>1.502075499894781</v>
      </c>
      <c r="M64" s="226">
        <v>1.304243467322536</v>
      </c>
      <c r="N64" s="226">
        <v>1.257156005611213</v>
      </c>
      <c r="O64" s="226">
        <v>1.0835923525536</v>
      </c>
      <c r="P64" s="226">
        <v>0.32325867523514129</v>
      </c>
      <c r="Q64" s="226">
        <v>0.26888977557000832</v>
      </c>
      <c r="R64" s="226">
        <v>0.27584661225835749</v>
      </c>
      <c r="S64" s="226">
        <v>0.27063181148748211</v>
      </c>
      <c r="T64" s="226">
        <v>0.25852542425782149</v>
      </c>
      <c r="U64" s="226">
        <v>0.21302142273169911</v>
      </c>
      <c r="V64" s="226">
        <v>0.14860321952548991</v>
      </c>
      <c r="W64" s="226">
        <v>0.16111178122945111</v>
      </c>
      <c r="X64" s="226">
        <v>0.1090295935582484</v>
      </c>
      <c r="Y64" s="226">
        <v>9.2150983493455144E-2</v>
      </c>
      <c r="DA64" s="69" t="s">
        <v>310</v>
      </c>
    </row>
    <row r="65" spans="1:105" ht="12" customHeight="1" x14ac:dyDescent="0.25">
      <c r="A65" s="57" t="s">
        <v>220</v>
      </c>
      <c r="B65" s="261">
        <v>87.442204604827836</v>
      </c>
      <c r="C65" s="261">
        <v>103.75265596558501</v>
      </c>
      <c r="D65" s="261">
        <v>98.122467707585258</v>
      </c>
      <c r="E65" s="261">
        <v>101.7269832330788</v>
      </c>
      <c r="F65" s="261">
        <v>114.4535293501274</v>
      </c>
      <c r="G65" s="261">
        <v>96.368801899090641</v>
      </c>
      <c r="H65" s="261">
        <v>89.656437106216174</v>
      </c>
      <c r="I65" s="261">
        <v>87.825253458554741</v>
      </c>
      <c r="J65" s="261">
        <v>86.791074622763048</v>
      </c>
      <c r="K65" s="261">
        <v>59.554068801214648</v>
      </c>
      <c r="L65" s="261">
        <v>55.163533316230712</v>
      </c>
      <c r="M65" s="261">
        <v>69.02943291755463</v>
      </c>
      <c r="N65" s="261">
        <v>57.923513271193478</v>
      </c>
      <c r="O65" s="261">
        <v>47.669798039096918</v>
      </c>
      <c r="P65" s="261">
        <v>45.574090608628737</v>
      </c>
      <c r="Q65" s="261">
        <v>50.09020269605243</v>
      </c>
      <c r="R65" s="261">
        <v>46.91470227406132</v>
      </c>
      <c r="S65" s="261">
        <v>49.864772131470147</v>
      </c>
      <c r="T65" s="261">
        <v>45.645901374418003</v>
      </c>
      <c r="U65" s="261">
        <v>46.817945908163999</v>
      </c>
      <c r="V65" s="261">
        <v>46.178422224491818</v>
      </c>
      <c r="W65" s="261">
        <v>57.447374283762102</v>
      </c>
      <c r="X65" s="261">
        <v>43.773299188773997</v>
      </c>
      <c r="Y65" s="261">
        <v>48.781358862650983</v>
      </c>
      <c r="DA65" s="70" t="s">
        <v>311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</v>
      </c>
      <c r="H66" s="230">
        <v>0</v>
      </c>
      <c r="I66" s="230">
        <v>4.7043078765347701</v>
      </c>
      <c r="J66" s="230">
        <v>4.0063448389276317</v>
      </c>
      <c r="K66" s="230">
        <v>1.103426354938438</v>
      </c>
      <c r="L66" s="230">
        <v>2.5257776548053319</v>
      </c>
      <c r="M66" s="230">
        <v>13.3771767852463</v>
      </c>
      <c r="N66" s="230">
        <v>8.5978942133007763</v>
      </c>
      <c r="O66" s="230">
        <v>5.8223944491882857</v>
      </c>
      <c r="P66" s="230">
        <v>5.8448579350299239</v>
      </c>
      <c r="Q66" s="230">
        <v>4.3032466431848961</v>
      </c>
      <c r="R66" s="230">
        <v>3.599377227492671</v>
      </c>
      <c r="S66" s="230">
        <v>4.9021908502320031</v>
      </c>
      <c r="T66" s="230">
        <v>3.8524955178664819</v>
      </c>
      <c r="U66" s="230">
        <v>4.1295998088625296</v>
      </c>
      <c r="V66" s="230">
        <v>4.1120118791621794</v>
      </c>
      <c r="W66" s="230">
        <v>8.0063531552345371</v>
      </c>
      <c r="X66" s="230">
        <v>6.8014759172968953</v>
      </c>
      <c r="Y66" s="230">
        <v>5.4530106846547666</v>
      </c>
      <c r="DA66" s="71" t="s">
        <v>312</v>
      </c>
    </row>
    <row r="67" spans="1:105" ht="12" customHeight="1" x14ac:dyDescent="0.25">
      <c r="A67" s="18" t="s">
        <v>32</v>
      </c>
      <c r="B67" s="230">
        <v>7.9468354447205529</v>
      </c>
      <c r="C67" s="230">
        <v>5.988146951807261</v>
      </c>
      <c r="D67" s="230">
        <v>6.4447692165733788</v>
      </c>
      <c r="E67" s="230">
        <v>6.6077897400235903</v>
      </c>
      <c r="F67" s="230">
        <v>4.149159049343262</v>
      </c>
      <c r="G67" s="230">
        <v>3.355170408521059</v>
      </c>
      <c r="H67" s="230">
        <v>9.7626958013387615</v>
      </c>
      <c r="I67" s="230">
        <v>7.5459294816332916</v>
      </c>
      <c r="J67" s="230">
        <v>6.9295103800122391</v>
      </c>
      <c r="K67" s="230">
        <v>6.7318658114756591</v>
      </c>
      <c r="L67" s="230">
        <v>6.5120648284671629</v>
      </c>
      <c r="M67" s="230">
        <v>3.2925301170500632</v>
      </c>
      <c r="N67" s="230">
        <v>1.915821457569864</v>
      </c>
      <c r="O67" s="230">
        <v>1.5373201602133419</v>
      </c>
      <c r="P67" s="230">
        <v>3.4272893779245601</v>
      </c>
      <c r="Q67" s="230">
        <v>1.826163593075304</v>
      </c>
      <c r="R67" s="230">
        <v>2.0662203486708468</v>
      </c>
      <c r="S67" s="230">
        <v>2.3006358976874481</v>
      </c>
      <c r="T67" s="230">
        <v>2.267716987446573</v>
      </c>
      <c r="U67" s="230">
        <v>2.6147078998084732</v>
      </c>
      <c r="V67" s="230">
        <v>1.699655973486411</v>
      </c>
      <c r="W67" s="230">
        <v>1.8867934874861001</v>
      </c>
      <c r="X67" s="230">
        <v>0.61645299300508283</v>
      </c>
      <c r="Y67" s="230">
        <v>0.50873909023347741</v>
      </c>
      <c r="DA67" s="71" t="s">
        <v>313</v>
      </c>
    </row>
    <row r="68" spans="1:105" ht="12" customHeight="1" x14ac:dyDescent="0.25">
      <c r="A68" s="18" t="s">
        <v>35</v>
      </c>
      <c r="B68" s="230">
        <v>51.451754241874752</v>
      </c>
      <c r="C68" s="230">
        <v>61.737848693013653</v>
      </c>
      <c r="D68" s="230">
        <v>56.470642061251979</v>
      </c>
      <c r="E68" s="230">
        <v>75.965913617762467</v>
      </c>
      <c r="F68" s="230">
        <v>89.910864996558843</v>
      </c>
      <c r="G68" s="230">
        <v>77.005998542372154</v>
      </c>
      <c r="H68" s="230">
        <v>58.670384185465828</v>
      </c>
      <c r="I68" s="230">
        <v>54.86657634460073</v>
      </c>
      <c r="J68" s="230">
        <v>55.160657609123312</v>
      </c>
      <c r="K68" s="230">
        <v>32.734146919233353</v>
      </c>
      <c r="L68" s="230">
        <v>27.74630184153968</v>
      </c>
      <c r="M68" s="230">
        <v>32.244395920504211</v>
      </c>
      <c r="N68" s="230">
        <v>32.804865330143997</v>
      </c>
      <c r="O68" s="230">
        <v>29.496401622706141</v>
      </c>
      <c r="P68" s="230">
        <v>29.244452361628049</v>
      </c>
      <c r="Q68" s="230">
        <v>37.326525698564311</v>
      </c>
      <c r="R68" s="230">
        <v>33.337991701773532</v>
      </c>
      <c r="S68" s="230">
        <v>34.934864066898818</v>
      </c>
      <c r="T68" s="230">
        <v>33.402039042215307</v>
      </c>
      <c r="U68" s="230">
        <v>33.931341716114133</v>
      </c>
      <c r="V68" s="230">
        <v>35.47298716105955</v>
      </c>
      <c r="W68" s="230">
        <v>38.119112936107307</v>
      </c>
      <c r="X68" s="230">
        <v>28.558787543767689</v>
      </c>
      <c r="Y68" s="230">
        <v>35.019211178158947</v>
      </c>
      <c r="DA68" s="71" t="s">
        <v>314</v>
      </c>
    </row>
    <row r="69" spans="1:105" ht="12" customHeight="1" x14ac:dyDescent="0.25">
      <c r="A69" s="18" t="s">
        <v>36</v>
      </c>
      <c r="B69" s="230">
        <v>28.043614918232532</v>
      </c>
      <c r="C69" s="230">
        <v>36.026660320764073</v>
      </c>
      <c r="D69" s="230">
        <v>35.207056429759909</v>
      </c>
      <c r="E69" s="230">
        <v>19.153279875292771</v>
      </c>
      <c r="F69" s="230">
        <v>20.393505304225311</v>
      </c>
      <c r="G69" s="230">
        <v>16.007632948197418</v>
      </c>
      <c r="H69" s="230">
        <v>21.223357119411592</v>
      </c>
      <c r="I69" s="230">
        <v>20.708439755785939</v>
      </c>
      <c r="J69" s="230">
        <v>20.694561794699869</v>
      </c>
      <c r="K69" s="230">
        <v>18.984629715567198</v>
      </c>
      <c r="L69" s="230">
        <v>18.37938899141853</v>
      </c>
      <c r="M69" s="230">
        <v>20.115330094754061</v>
      </c>
      <c r="N69" s="230">
        <v>14.604932270178841</v>
      </c>
      <c r="O69" s="230">
        <v>10.81368180698915</v>
      </c>
      <c r="P69" s="230">
        <v>7.0574909340462089</v>
      </c>
      <c r="Q69" s="230">
        <v>6.6342667612279156</v>
      </c>
      <c r="R69" s="230">
        <v>7.9111129961242739</v>
      </c>
      <c r="S69" s="230">
        <v>7.7270813166518746</v>
      </c>
      <c r="T69" s="230">
        <v>6.1236498268896247</v>
      </c>
      <c r="U69" s="230">
        <v>6.1422964833788667</v>
      </c>
      <c r="V69" s="230">
        <v>4.8937672107836763</v>
      </c>
      <c r="W69" s="230">
        <v>9.4351147049341595</v>
      </c>
      <c r="X69" s="230">
        <v>7.7965827347043284</v>
      </c>
      <c r="Y69" s="230">
        <v>7.8003979096037899</v>
      </c>
      <c r="DA69" s="71" t="s">
        <v>315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377.99736624881638</v>
      </c>
      <c r="C71" s="261">
        <v>431.21945250648008</v>
      </c>
      <c r="D71" s="261">
        <v>423.09915632751421</v>
      </c>
      <c r="E71" s="261">
        <v>461.34651733329912</v>
      </c>
      <c r="F71" s="261">
        <v>490.80650605165249</v>
      </c>
      <c r="G71" s="261">
        <v>465.93415415288092</v>
      </c>
      <c r="H71" s="261">
        <v>422.98544135058933</v>
      </c>
      <c r="I71" s="261">
        <v>421.90745852190003</v>
      </c>
      <c r="J71" s="261">
        <v>427.91778241386288</v>
      </c>
      <c r="K71" s="261">
        <v>299.51992266633698</v>
      </c>
      <c r="L71" s="261">
        <v>317.8034691418153</v>
      </c>
      <c r="M71" s="261">
        <v>321.43727761817439</v>
      </c>
      <c r="N71" s="261">
        <v>301.98299606527308</v>
      </c>
      <c r="O71" s="261">
        <v>265.41771501659338</v>
      </c>
      <c r="P71" s="261">
        <v>262.49196580323508</v>
      </c>
      <c r="Q71" s="261">
        <v>276.14023989118311</v>
      </c>
      <c r="R71" s="261">
        <v>271.05156109728358</v>
      </c>
      <c r="S71" s="261">
        <v>288.55750960356988</v>
      </c>
      <c r="T71" s="261">
        <v>286.27278870389517</v>
      </c>
      <c r="U71" s="261">
        <v>274.86129773841458</v>
      </c>
      <c r="V71" s="261">
        <v>250.73528440655721</v>
      </c>
      <c r="W71" s="261">
        <v>287.62911842178988</v>
      </c>
      <c r="X71" s="261">
        <v>229.1163486834038</v>
      </c>
      <c r="Y71" s="261">
        <v>238.9625703888596</v>
      </c>
      <c r="DA71" s="70" t="s">
        <v>316</v>
      </c>
    </row>
    <row r="72" spans="1:105" ht="12" customHeight="1" x14ac:dyDescent="0.25">
      <c r="A72" s="57" t="s">
        <v>179</v>
      </c>
      <c r="B72" s="261">
        <v>310.70423248682681</v>
      </c>
      <c r="C72" s="261">
        <v>358.73375947382289</v>
      </c>
      <c r="D72" s="261">
        <v>346.48275900808659</v>
      </c>
      <c r="E72" s="261">
        <v>376.39037209354751</v>
      </c>
      <c r="F72" s="261">
        <v>411.07415296736531</v>
      </c>
      <c r="G72" s="261">
        <v>373.59133617067528</v>
      </c>
      <c r="H72" s="261">
        <v>341.68964391411617</v>
      </c>
      <c r="I72" s="261">
        <v>338.36431294610531</v>
      </c>
      <c r="J72" s="261">
        <v>341.83305105373938</v>
      </c>
      <c r="K72" s="261">
        <v>240.76697850655319</v>
      </c>
      <c r="L72" s="261">
        <v>253.42479064300269</v>
      </c>
      <c r="M72" s="261">
        <v>259.32426130651493</v>
      </c>
      <c r="N72" s="261">
        <v>239.72727229050861</v>
      </c>
      <c r="O72" s="261">
        <v>206.47970386757689</v>
      </c>
      <c r="P72" s="261">
        <v>202.46364545821919</v>
      </c>
      <c r="Q72" s="261">
        <v>211.92315694932461</v>
      </c>
      <c r="R72" s="261">
        <v>207.69149044333531</v>
      </c>
      <c r="S72" s="261">
        <v>221.0227588835491</v>
      </c>
      <c r="T72" s="261">
        <v>217.02033148747711</v>
      </c>
      <c r="U72" s="261">
        <v>209.89115073933871</v>
      </c>
      <c r="V72" s="261">
        <v>193.55664748798429</v>
      </c>
      <c r="W72" s="261">
        <v>226.2780473913115</v>
      </c>
      <c r="X72" s="261">
        <v>178.48251185542691</v>
      </c>
      <c r="Y72" s="261">
        <v>188.72716574294211</v>
      </c>
      <c r="DA72" s="70" t="s">
        <v>317</v>
      </c>
    </row>
    <row r="73" spans="1:105" ht="12" customHeight="1" x14ac:dyDescent="0.25">
      <c r="A73" s="60" t="s">
        <v>181</v>
      </c>
      <c r="B73" s="262">
        <v>158.1780506795798</v>
      </c>
      <c r="C73" s="262">
        <v>203.84890390061241</v>
      </c>
      <c r="D73" s="262">
        <v>181.1593618952113</v>
      </c>
      <c r="E73" s="262">
        <v>202.14349710435229</v>
      </c>
      <c r="F73" s="262">
        <v>247.64104664798879</v>
      </c>
      <c r="G73" s="262">
        <v>173.9899318279673</v>
      </c>
      <c r="H73" s="262">
        <v>134.8743212661563</v>
      </c>
      <c r="I73" s="262">
        <v>130.6858116112135</v>
      </c>
      <c r="J73" s="262">
        <v>122.086942338011</v>
      </c>
      <c r="K73" s="262">
        <v>75.242216222444952</v>
      </c>
      <c r="L73" s="262">
        <v>57.987465381304887</v>
      </c>
      <c r="M73" s="262">
        <v>87.338324556271459</v>
      </c>
      <c r="N73" s="262">
        <v>71.717482505935664</v>
      </c>
      <c r="O73" s="262">
        <v>60.47787388737224</v>
      </c>
      <c r="P73" s="262">
        <v>56.176907269080033</v>
      </c>
      <c r="Q73" s="262">
        <v>74.738055118037295</v>
      </c>
      <c r="R73" s="262">
        <v>60.64783306561624</v>
      </c>
      <c r="S73" s="262">
        <v>63.677443141515553</v>
      </c>
      <c r="T73" s="262">
        <v>54.334634689827318</v>
      </c>
      <c r="U73" s="262">
        <v>60.818048369938282</v>
      </c>
      <c r="V73" s="262">
        <v>68.701625070794336</v>
      </c>
      <c r="W73" s="262">
        <v>83.253789881245353</v>
      </c>
      <c r="X73" s="262">
        <v>58.88173003059449</v>
      </c>
      <c r="Y73" s="262">
        <v>77.097908856067463</v>
      </c>
      <c r="DA73" s="72" t="s">
        <v>318</v>
      </c>
    </row>
    <row r="74" spans="1:105" ht="12" customHeight="1" x14ac:dyDescent="0.25">
      <c r="A74" s="59" t="s">
        <v>31</v>
      </c>
      <c r="B74" s="230">
        <v>11.155712264995399</v>
      </c>
      <c r="C74" s="230">
        <v>10.624672717772659</v>
      </c>
      <c r="D74" s="230">
        <v>10.572079782094031</v>
      </c>
      <c r="E74" s="230">
        <v>10.65394954486711</v>
      </c>
      <c r="F74" s="230">
        <v>10.984521032352481</v>
      </c>
      <c r="G74" s="230">
        <v>10.60879331916682</v>
      </c>
      <c r="H74" s="230">
        <v>11.15309681951296</v>
      </c>
      <c r="I74" s="230">
        <v>10.624541119038719</v>
      </c>
      <c r="J74" s="230">
        <v>10.28337188777838</v>
      </c>
      <c r="K74" s="230">
        <v>10.017165358185119</v>
      </c>
      <c r="L74" s="230">
        <v>9.3816662944622831</v>
      </c>
      <c r="M74" s="230">
        <v>8.5828174066963712</v>
      </c>
      <c r="N74" s="230">
        <v>7.983869817876541</v>
      </c>
      <c r="O74" s="230">
        <v>5.0456601672481129</v>
      </c>
      <c r="P74" s="230">
        <v>3.3773396183175208</v>
      </c>
      <c r="Q74" s="230">
        <v>2.847929313625301</v>
      </c>
      <c r="R74" s="230">
        <v>3.0691911261278402</v>
      </c>
      <c r="S74" s="230">
        <v>2.453677321338894</v>
      </c>
      <c r="T74" s="230">
        <v>2.1189907585547521</v>
      </c>
      <c r="U74" s="230">
        <v>2.5476656692563129</v>
      </c>
      <c r="V74" s="230">
        <v>2.5706680531078812</v>
      </c>
      <c r="W74" s="230">
        <v>1.9119764557573009</v>
      </c>
      <c r="X74" s="230">
        <v>1.535205628852915</v>
      </c>
      <c r="Y74" s="230">
        <v>3.007962735266879</v>
      </c>
      <c r="DA74" s="71" t="s">
        <v>319</v>
      </c>
    </row>
    <row r="75" spans="1:105" ht="12" customHeight="1" x14ac:dyDescent="0.25">
      <c r="A75" s="59" t="s">
        <v>159</v>
      </c>
      <c r="B75" s="230">
        <v>16.532744285805769</v>
      </c>
      <c r="C75" s="230">
        <v>16.764036838786652</v>
      </c>
      <c r="D75" s="230">
        <v>16.452517295314848</v>
      </c>
      <c r="E75" s="230">
        <v>18.896559784676349</v>
      </c>
      <c r="F75" s="230">
        <v>21.609007457668241</v>
      </c>
      <c r="G75" s="230">
        <v>21.405597938302179</v>
      </c>
      <c r="H75" s="230">
        <v>13.39472715644235</v>
      </c>
      <c r="I75" s="230">
        <v>13.015230521701289</v>
      </c>
      <c r="J75" s="230">
        <v>12.70394656656886</v>
      </c>
      <c r="K75" s="230">
        <v>13.12369387513583</v>
      </c>
      <c r="L75" s="230">
        <v>13.181223423704299</v>
      </c>
      <c r="M75" s="230">
        <v>11.132375680224531</v>
      </c>
      <c r="N75" s="230">
        <v>8.8085707726154165</v>
      </c>
      <c r="O75" s="230">
        <v>5.9523976787261628</v>
      </c>
      <c r="P75" s="230">
        <v>3.517327972040416</v>
      </c>
      <c r="Q75" s="230">
        <v>4.1832417733408152</v>
      </c>
      <c r="R75" s="230">
        <v>3.019366079065319</v>
      </c>
      <c r="S75" s="230">
        <v>3.195076897485376</v>
      </c>
      <c r="T75" s="230">
        <v>3.5121145732501189</v>
      </c>
      <c r="U75" s="230">
        <v>3.3180865082462341</v>
      </c>
      <c r="V75" s="230">
        <v>3.449991299301586</v>
      </c>
      <c r="W75" s="230">
        <v>4.2038390855420724</v>
      </c>
      <c r="X75" s="230">
        <v>2.0846215826863759</v>
      </c>
      <c r="Y75" s="230">
        <v>2.3962726115040018</v>
      </c>
      <c r="DA75" s="71" t="s">
        <v>320</v>
      </c>
    </row>
    <row r="76" spans="1:105" ht="12" customHeight="1" x14ac:dyDescent="0.25">
      <c r="A76" s="59" t="s">
        <v>32</v>
      </c>
      <c r="B76" s="230">
        <v>17.457979006929101</v>
      </c>
      <c r="C76" s="230">
        <v>15.602126846805</v>
      </c>
      <c r="D76" s="230">
        <v>15.78886583312638</v>
      </c>
      <c r="E76" s="230">
        <v>13.81139669704377</v>
      </c>
      <c r="F76" s="230">
        <v>9.4861378683946374</v>
      </c>
      <c r="G76" s="230">
        <v>5.927640658724167</v>
      </c>
      <c r="H76" s="230">
        <v>15.73923067731487</v>
      </c>
      <c r="I76" s="230">
        <v>12.942307927103981</v>
      </c>
      <c r="J76" s="230">
        <v>11.05991326158623</v>
      </c>
      <c r="K76" s="230">
        <v>8.8871238713622951</v>
      </c>
      <c r="L76" s="230">
        <v>6.7337458163544914</v>
      </c>
      <c r="M76" s="230">
        <v>6.2653476762954101</v>
      </c>
      <c r="N76" s="230">
        <v>3.0306593444679888</v>
      </c>
      <c r="O76" s="230">
        <v>2.4510859269852201</v>
      </c>
      <c r="P76" s="230">
        <v>5.1697426454231454</v>
      </c>
      <c r="Q76" s="230">
        <v>3.1579911585924161</v>
      </c>
      <c r="R76" s="230">
        <v>3.1841263923888778</v>
      </c>
      <c r="S76" s="230">
        <v>3.5853657117066442</v>
      </c>
      <c r="T76" s="230">
        <v>3.096343602180708</v>
      </c>
      <c r="U76" s="230">
        <v>3.931593276893476</v>
      </c>
      <c r="V76" s="230">
        <v>2.8659807004184121</v>
      </c>
      <c r="W76" s="230">
        <v>3.6380484941755</v>
      </c>
      <c r="X76" s="230">
        <v>1.167646427765521</v>
      </c>
      <c r="Y76" s="230">
        <v>1.026610709626673</v>
      </c>
      <c r="DA76" s="71" t="s">
        <v>321</v>
      </c>
    </row>
    <row r="77" spans="1:105" ht="12" customHeight="1" x14ac:dyDescent="0.25">
      <c r="A77" s="59" t="s">
        <v>35</v>
      </c>
      <c r="B77" s="230">
        <v>113.0316151218495</v>
      </c>
      <c r="C77" s="230">
        <v>160.8580674972481</v>
      </c>
      <c r="D77" s="230">
        <v>138.34589898467601</v>
      </c>
      <c r="E77" s="230">
        <v>158.781591077765</v>
      </c>
      <c r="F77" s="230">
        <v>205.56138028957349</v>
      </c>
      <c r="G77" s="230">
        <v>136.0478999117741</v>
      </c>
      <c r="H77" s="230">
        <v>94.587266612886097</v>
      </c>
      <c r="I77" s="230">
        <v>94.103732043369547</v>
      </c>
      <c r="J77" s="230">
        <v>88.039710622077564</v>
      </c>
      <c r="K77" s="230">
        <v>43.214233117761708</v>
      </c>
      <c r="L77" s="230">
        <v>28.690829846783821</v>
      </c>
      <c r="M77" s="230">
        <v>61.357783793055162</v>
      </c>
      <c r="N77" s="230">
        <v>51.894382570975708</v>
      </c>
      <c r="O77" s="230">
        <v>47.028730114412753</v>
      </c>
      <c r="P77" s="230">
        <v>44.112497033298951</v>
      </c>
      <c r="Q77" s="230">
        <v>64.54889287247876</v>
      </c>
      <c r="R77" s="230">
        <v>51.375149468034202</v>
      </c>
      <c r="S77" s="230">
        <v>54.443323210984637</v>
      </c>
      <c r="T77" s="230">
        <v>45.607185755841741</v>
      </c>
      <c r="U77" s="230">
        <v>51.020702915542259</v>
      </c>
      <c r="V77" s="230">
        <v>59.81498501796645</v>
      </c>
      <c r="W77" s="230">
        <v>73.499925845770477</v>
      </c>
      <c r="X77" s="230">
        <v>54.094256391289683</v>
      </c>
      <c r="Y77" s="230">
        <v>70.667062799669907</v>
      </c>
      <c r="DA77" s="71" t="s">
        <v>322</v>
      </c>
    </row>
    <row r="78" spans="1:105" ht="12" customHeight="1" x14ac:dyDescent="0.25">
      <c r="A78" s="60" t="s">
        <v>187</v>
      </c>
      <c r="B78" s="262">
        <v>152.52618180724701</v>
      </c>
      <c r="C78" s="262">
        <v>154.88485557321059</v>
      </c>
      <c r="D78" s="262">
        <v>165.3233971128754</v>
      </c>
      <c r="E78" s="262">
        <v>174.24687498919519</v>
      </c>
      <c r="F78" s="262">
        <v>163.43310631937649</v>
      </c>
      <c r="G78" s="262">
        <v>199.60140434270801</v>
      </c>
      <c r="H78" s="262">
        <v>206.8153226479599</v>
      </c>
      <c r="I78" s="262">
        <v>207.67850133489179</v>
      </c>
      <c r="J78" s="262">
        <v>219.7461087157283</v>
      </c>
      <c r="K78" s="262">
        <v>165.52476228410819</v>
      </c>
      <c r="L78" s="262">
        <v>195.43732526169779</v>
      </c>
      <c r="M78" s="262">
        <v>171.98593675024341</v>
      </c>
      <c r="N78" s="262">
        <v>168.009789784573</v>
      </c>
      <c r="O78" s="262">
        <v>146.00182998020469</v>
      </c>
      <c r="P78" s="262">
        <v>146.28673818913919</v>
      </c>
      <c r="Q78" s="262">
        <v>137.18510183128731</v>
      </c>
      <c r="R78" s="262">
        <v>147.04365737771909</v>
      </c>
      <c r="S78" s="262">
        <v>157.34531574203351</v>
      </c>
      <c r="T78" s="262">
        <v>162.6856967976498</v>
      </c>
      <c r="U78" s="262">
        <v>149.0731023694004</v>
      </c>
      <c r="V78" s="262">
        <v>124.8550224171899</v>
      </c>
      <c r="W78" s="262">
        <v>143.02425751006621</v>
      </c>
      <c r="X78" s="262">
        <v>119.6007818248324</v>
      </c>
      <c r="Y78" s="262">
        <v>111.6292568868746</v>
      </c>
      <c r="DA78" s="72" t="s">
        <v>323</v>
      </c>
    </row>
    <row r="79" spans="1:105" ht="12" customHeight="1" x14ac:dyDescent="0.25">
      <c r="A79" s="57" t="s">
        <v>189</v>
      </c>
      <c r="B79" s="261">
        <f t="shared" ref="B79:Y79" si="1">B80+B84+B95</f>
        <v>127.07861558857363</v>
      </c>
      <c r="C79" s="261">
        <f t="shared" si="1"/>
        <v>142.83849566918369</v>
      </c>
      <c r="D79" s="261">
        <f t="shared" si="1"/>
        <v>135.13108822899824</v>
      </c>
      <c r="E79" s="261">
        <f t="shared" si="1"/>
        <v>147.29013721352493</v>
      </c>
      <c r="F79" s="261">
        <f t="shared" si="1"/>
        <v>158.66922035268442</v>
      </c>
      <c r="G79" s="261">
        <f t="shared" si="1"/>
        <v>146.02112895546929</v>
      </c>
      <c r="H79" s="261">
        <f t="shared" si="1"/>
        <v>144.68178235030859</v>
      </c>
      <c r="I79" s="261">
        <f t="shared" si="1"/>
        <v>133.09135902628819</v>
      </c>
      <c r="J79" s="261">
        <f t="shared" si="1"/>
        <v>130.24312655325002</v>
      </c>
      <c r="K79" s="261">
        <f t="shared" si="1"/>
        <v>102.04493849129508</v>
      </c>
      <c r="L79" s="261">
        <f t="shared" si="1"/>
        <v>126.26954876618197</v>
      </c>
      <c r="M79" s="261">
        <f t="shared" si="1"/>
        <v>103.29735645015131</v>
      </c>
      <c r="N79" s="261">
        <f t="shared" si="1"/>
        <v>91.951652366387876</v>
      </c>
      <c r="O79" s="261">
        <f t="shared" si="1"/>
        <v>59.042619660083375</v>
      </c>
      <c r="P79" s="261">
        <f t="shared" si="1"/>
        <v>57.59063598407333</v>
      </c>
      <c r="Q79" s="261">
        <f t="shared" si="1"/>
        <v>60.711135963923738</v>
      </c>
      <c r="R79" s="261">
        <f t="shared" si="1"/>
        <v>58.922559916335047</v>
      </c>
      <c r="S79" s="261">
        <f t="shared" si="1"/>
        <v>62.648558680581708</v>
      </c>
      <c r="T79" s="261">
        <f t="shared" si="1"/>
        <v>60.582189455157923</v>
      </c>
      <c r="U79" s="261">
        <f t="shared" si="1"/>
        <v>59.398790326852954</v>
      </c>
      <c r="V79" s="261">
        <f t="shared" si="1"/>
        <v>55.531319244125918</v>
      </c>
      <c r="W79" s="261">
        <f t="shared" si="1"/>
        <v>65.909680212770809</v>
      </c>
      <c r="X79" s="261">
        <f t="shared" si="1"/>
        <v>51.434520084818118</v>
      </c>
      <c r="Y79" s="261">
        <f t="shared" si="1"/>
        <v>55.137232200975347</v>
      </c>
      <c r="DA79" s="70"/>
    </row>
    <row r="80" spans="1:105" ht="12" customHeight="1" x14ac:dyDescent="0.25">
      <c r="A80" s="60" t="s">
        <v>190</v>
      </c>
      <c r="B80" s="262">
        <v>31.852676427924361</v>
      </c>
      <c r="C80" s="262">
        <v>41.935496593514017</v>
      </c>
      <c r="D80" s="262">
        <v>36.968025556810943</v>
      </c>
      <c r="E80" s="262">
        <v>41.679373437154133</v>
      </c>
      <c r="F80" s="262">
        <v>51.828798468211183</v>
      </c>
      <c r="G80" s="262">
        <v>36.324944478893883</v>
      </c>
      <c r="H80" s="262">
        <v>26.717318899106019</v>
      </c>
      <c r="I80" s="262">
        <v>26.17044665571408</v>
      </c>
      <c r="J80" s="262">
        <v>24.516457946192471</v>
      </c>
      <c r="K80" s="262">
        <v>14.760968011061991</v>
      </c>
      <c r="L80" s="262">
        <v>11.298597483871999</v>
      </c>
      <c r="M80" s="262">
        <v>17.71239145402583</v>
      </c>
      <c r="N80" s="262">
        <v>14.80943327996394</v>
      </c>
      <c r="O80" s="262">
        <v>12.50496753487424</v>
      </c>
      <c r="P80" s="262">
        <v>11.206074810274989</v>
      </c>
      <c r="Q80" s="262">
        <v>15.47794446702939</v>
      </c>
      <c r="R80" s="262">
        <v>12.444852725275689</v>
      </c>
      <c r="S80" s="262">
        <v>13.03026937078632</v>
      </c>
      <c r="T80" s="262">
        <v>11.09591554091196</v>
      </c>
      <c r="U80" s="262">
        <v>12.38084949513965</v>
      </c>
      <c r="V80" s="262">
        <v>14.23095150633702</v>
      </c>
      <c r="W80" s="262">
        <v>17.222592811939968</v>
      </c>
      <c r="X80" s="262">
        <v>12.341279291567879</v>
      </c>
      <c r="Y80" s="262">
        <v>16.237863428426198</v>
      </c>
      <c r="DA80" s="72" t="s">
        <v>324</v>
      </c>
    </row>
    <row r="81" spans="1:105" ht="12" customHeight="1" x14ac:dyDescent="0.25">
      <c r="A81" s="59" t="s">
        <v>31</v>
      </c>
      <c r="B81" s="230">
        <v>2.5251500292476532</v>
      </c>
      <c r="C81" s="230">
        <v>2.3668449124948512</v>
      </c>
      <c r="D81" s="230">
        <v>2.3633533482681659</v>
      </c>
      <c r="E81" s="230">
        <v>2.357802736234353</v>
      </c>
      <c r="F81" s="230">
        <v>2.3905219076651858</v>
      </c>
      <c r="G81" s="230">
        <v>2.2929821176763792</v>
      </c>
      <c r="H81" s="230">
        <v>2.501201308252019</v>
      </c>
      <c r="I81" s="230">
        <v>2.361480488496527</v>
      </c>
      <c r="J81" s="230">
        <v>2.2707250345160261</v>
      </c>
      <c r="K81" s="230">
        <v>2.2283603590113361</v>
      </c>
      <c r="L81" s="230">
        <v>2.0681361682406671</v>
      </c>
      <c r="M81" s="230">
        <v>1.87512815658531</v>
      </c>
      <c r="N81" s="230">
        <v>1.7213867513687779</v>
      </c>
      <c r="O81" s="230">
        <v>1.0873566985392891</v>
      </c>
      <c r="P81" s="230">
        <v>0.74198832069600185</v>
      </c>
      <c r="Q81" s="230">
        <v>0.6158152050170278</v>
      </c>
      <c r="R81" s="230">
        <v>0.66469139847846836</v>
      </c>
      <c r="S81" s="230">
        <v>0.53205144194557885</v>
      </c>
      <c r="T81" s="230">
        <v>0.45887835034695762</v>
      </c>
      <c r="U81" s="230">
        <v>0.55447760215336639</v>
      </c>
      <c r="V81" s="230">
        <v>0.55567242870534317</v>
      </c>
      <c r="W81" s="230">
        <v>0.41360152389251098</v>
      </c>
      <c r="X81" s="230">
        <v>0.32828038241141239</v>
      </c>
      <c r="Y81" s="230">
        <v>0.64206723538533628</v>
      </c>
      <c r="DA81" s="71" t="s">
        <v>325</v>
      </c>
    </row>
    <row r="82" spans="1:105" ht="12" customHeight="1" x14ac:dyDescent="0.25">
      <c r="A82" s="59" t="s">
        <v>159</v>
      </c>
      <c r="B82" s="230">
        <v>3.7422675240417389</v>
      </c>
      <c r="C82" s="230">
        <v>3.7345032980061972</v>
      </c>
      <c r="D82" s="230">
        <v>3.6779056381298538</v>
      </c>
      <c r="E82" s="230">
        <v>4.181957139753063</v>
      </c>
      <c r="F82" s="230">
        <v>4.7026907753476523</v>
      </c>
      <c r="G82" s="230">
        <v>4.626600953948266</v>
      </c>
      <c r="H82" s="230">
        <v>3.0039108984293281</v>
      </c>
      <c r="I82" s="230">
        <v>2.892850861596826</v>
      </c>
      <c r="J82" s="230">
        <v>2.805224766804963</v>
      </c>
      <c r="K82" s="230">
        <v>2.919420629435526</v>
      </c>
      <c r="L82" s="230">
        <v>2.9057274100993178</v>
      </c>
      <c r="M82" s="230">
        <v>2.432142045965934</v>
      </c>
      <c r="N82" s="230">
        <v>1.8991989313908031</v>
      </c>
      <c r="O82" s="230">
        <v>1.2827616751412381</v>
      </c>
      <c r="P82" s="230">
        <v>0.77274321514975952</v>
      </c>
      <c r="Q82" s="230">
        <v>0.90455331105335302</v>
      </c>
      <c r="R82" s="230">
        <v>0.65390084199298004</v>
      </c>
      <c r="S82" s="230">
        <v>0.69281533299027898</v>
      </c>
      <c r="T82" s="230">
        <v>0.760566479630015</v>
      </c>
      <c r="U82" s="230">
        <v>0.72215309607985723</v>
      </c>
      <c r="V82" s="230">
        <v>0.7457458546534339</v>
      </c>
      <c r="W82" s="230">
        <v>0.90938057670298333</v>
      </c>
      <c r="X82" s="230">
        <v>0.44576463079978251</v>
      </c>
      <c r="Y82" s="230">
        <v>0.51149840151243298</v>
      </c>
      <c r="DA82" s="71" t="s">
        <v>326</v>
      </c>
    </row>
    <row r="83" spans="1:105" ht="12" customHeight="1" x14ac:dyDescent="0.25">
      <c r="A83" s="59" t="s">
        <v>35</v>
      </c>
      <c r="B83" s="230">
        <v>25.58525887463497</v>
      </c>
      <c r="C83" s="230">
        <v>35.834148383012973</v>
      </c>
      <c r="D83" s="230">
        <v>30.926766570412919</v>
      </c>
      <c r="E83" s="230">
        <v>35.139613561166719</v>
      </c>
      <c r="F83" s="230">
        <v>44.735585785198339</v>
      </c>
      <c r="G83" s="230">
        <v>29.405361407269229</v>
      </c>
      <c r="H83" s="230">
        <v>21.212206692424679</v>
      </c>
      <c r="I83" s="230">
        <v>20.916115305620728</v>
      </c>
      <c r="J83" s="230">
        <v>19.44050814487149</v>
      </c>
      <c r="K83" s="230">
        <v>9.613187022615131</v>
      </c>
      <c r="L83" s="230">
        <v>6.3247339055320104</v>
      </c>
      <c r="M83" s="230">
        <v>13.40512125147459</v>
      </c>
      <c r="N83" s="230">
        <v>11.18884759720436</v>
      </c>
      <c r="O83" s="230">
        <v>10.134849161193721</v>
      </c>
      <c r="P83" s="230">
        <v>9.6913432744292241</v>
      </c>
      <c r="Q83" s="230">
        <v>13.95757595095901</v>
      </c>
      <c r="R83" s="230">
        <v>11.12626048480424</v>
      </c>
      <c r="S83" s="230">
        <v>11.80540259585046</v>
      </c>
      <c r="T83" s="230">
        <v>9.8764707109349867</v>
      </c>
      <c r="U83" s="230">
        <v>11.10421879690643</v>
      </c>
      <c r="V83" s="230">
        <v>12.92953322297824</v>
      </c>
      <c r="W83" s="230">
        <v>15.89961071134447</v>
      </c>
      <c r="X83" s="230">
        <v>11.56723427835669</v>
      </c>
      <c r="Y83" s="230">
        <v>15.08429779152843</v>
      </c>
      <c r="DA83" s="71" t="s">
        <v>327</v>
      </c>
    </row>
    <row r="84" spans="1:105" ht="12" customHeight="1" x14ac:dyDescent="0.25">
      <c r="A84" s="60" t="s">
        <v>195</v>
      </c>
      <c r="B84" s="262">
        <v>60.700891964860809</v>
      </c>
      <c r="C84" s="262">
        <v>66.399495563252358</v>
      </c>
      <c r="D84" s="262">
        <v>61.205565929158389</v>
      </c>
      <c r="E84" s="262">
        <v>67.04856138376185</v>
      </c>
      <c r="F84" s="262">
        <v>71.273061237290676</v>
      </c>
      <c r="G84" s="262">
        <v>66.554383420461861</v>
      </c>
      <c r="H84" s="262">
        <v>71.58391426878903</v>
      </c>
      <c r="I84" s="262">
        <v>60.760920773033988</v>
      </c>
      <c r="J84" s="262">
        <v>57.203383079348683</v>
      </c>
      <c r="K84" s="262">
        <v>50.462294335365257</v>
      </c>
      <c r="L84" s="262">
        <v>71.887879649660391</v>
      </c>
      <c r="M84" s="262">
        <v>48.01039510192404</v>
      </c>
      <c r="N84" s="262">
        <v>40.917952805446667</v>
      </c>
      <c r="O84" s="262">
        <v>15.073767803694279</v>
      </c>
      <c r="P84" s="262">
        <v>14.24593625720566</v>
      </c>
      <c r="Q84" s="262">
        <v>15.56929808305977</v>
      </c>
      <c r="R84" s="262">
        <v>14.6326215501745</v>
      </c>
      <c r="S84" s="262">
        <v>15.49978424155346</v>
      </c>
      <c r="T84" s="262">
        <v>14.255849302829731</v>
      </c>
      <c r="U84" s="262">
        <v>14.57345749749426</v>
      </c>
      <c r="V84" s="262">
        <v>14.31186042789218</v>
      </c>
      <c r="W84" s="262">
        <v>17.747872285690729</v>
      </c>
      <c r="X84" s="262">
        <v>13.51843201437911</v>
      </c>
      <c r="Y84" s="262">
        <v>15.07145112013318</v>
      </c>
      <c r="DA84" s="72" t="s">
        <v>328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</v>
      </c>
      <c r="H85" s="229">
        <v>0</v>
      </c>
      <c r="I85" s="229">
        <v>0.44146562038419879</v>
      </c>
      <c r="J85" s="229">
        <v>0.39574068844788779</v>
      </c>
      <c r="K85" s="229">
        <v>7.3115993167064797E-2</v>
      </c>
      <c r="L85" s="229">
        <v>9.2770889328420286E-2</v>
      </c>
      <c r="M85" s="229">
        <v>1.254868910298919</v>
      </c>
      <c r="N85" s="229">
        <v>0.78458739297442237</v>
      </c>
      <c r="O85" s="229">
        <v>1.573703116407341</v>
      </c>
      <c r="P85" s="229">
        <v>1.632532170887004</v>
      </c>
      <c r="Q85" s="229">
        <v>1.217210503056009</v>
      </c>
      <c r="R85" s="229">
        <v>1.016907140600505</v>
      </c>
      <c r="S85" s="229">
        <v>1.3964255900502081</v>
      </c>
      <c r="T85" s="229">
        <v>1.0859389890982269</v>
      </c>
      <c r="U85" s="229">
        <v>1.168171022856562</v>
      </c>
      <c r="V85" s="229">
        <v>1.1662652254374231</v>
      </c>
      <c r="W85" s="229">
        <v>2.3031834614702449</v>
      </c>
      <c r="X85" s="229">
        <v>1.975914542574291</v>
      </c>
      <c r="Y85" s="229">
        <v>1.5694102610342651</v>
      </c>
      <c r="DA85" s="73" t="s">
        <v>329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330</v>
      </c>
    </row>
    <row r="87" spans="1:105" ht="12" customHeight="1" x14ac:dyDescent="0.25">
      <c r="A87" s="64" t="s">
        <v>31</v>
      </c>
      <c r="B87" s="229">
        <v>0.48389525773397313</v>
      </c>
      <c r="C87" s="229">
        <v>0.44780840160334878</v>
      </c>
      <c r="D87" s="229">
        <v>0.48557386247693651</v>
      </c>
      <c r="E87" s="229">
        <v>0.52524324371733888</v>
      </c>
      <c r="F87" s="229">
        <v>0.53372883791225301</v>
      </c>
      <c r="G87" s="229">
        <v>0.56144533377825756</v>
      </c>
      <c r="H87" s="229">
        <v>0.53542963969857094</v>
      </c>
      <c r="I87" s="229">
        <v>0.58711042727141127</v>
      </c>
      <c r="J87" s="229">
        <v>0.64277088191568621</v>
      </c>
      <c r="K87" s="229">
        <v>0.50780332181738352</v>
      </c>
      <c r="L87" s="229">
        <v>0.33656273448151741</v>
      </c>
      <c r="M87" s="229">
        <v>0.42732253255363351</v>
      </c>
      <c r="N87" s="229">
        <v>0.46514465180086972</v>
      </c>
      <c r="O87" s="229">
        <v>0.86387799222632167</v>
      </c>
      <c r="P87" s="229">
        <v>0.63161410634819037</v>
      </c>
      <c r="Q87" s="229">
        <v>0.47047318508529562</v>
      </c>
      <c r="R87" s="229">
        <v>0.56829213903322273</v>
      </c>
      <c r="S87" s="229">
        <v>0.45296736197668508</v>
      </c>
      <c r="T87" s="229">
        <v>0.44181402528270902</v>
      </c>
      <c r="U87" s="229">
        <v>0.4840641712987096</v>
      </c>
      <c r="V87" s="229">
        <v>0.43670098995801382</v>
      </c>
      <c r="W87" s="229">
        <v>0.28809761449117072</v>
      </c>
      <c r="X87" s="229">
        <v>0.23780862635494701</v>
      </c>
      <c r="Y87" s="229">
        <v>0.43328071165453508</v>
      </c>
      <c r="DA87" s="73" t="s">
        <v>331</v>
      </c>
    </row>
    <row r="88" spans="1:105" ht="12" customHeight="1" x14ac:dyDescent="0.25">
      <c r="A88" s="64" t="s">
        <v>159</v>
      </c>
      <c r="B88" s="229">
        <v>0.73076943338583589</v>
      </c>
      <c r="C88" s="229">
        <v>0.72000687952391995</v>
      </c>
      <c r="D88" s="229">
        <v>0.77003167245689252</v>
      </c>
      <c r="E88" s="229">
        <v>0.9493228796072376</v>
      </c>
      <c r="F88" s="229">
        <v>1.069930890722063</v>
      </c>
      <c r="G88" s="229">
        <v>1.154383777624818</v>
      </c>
      <c r="H88" s="229">
        <v>0.65527284546368636</v>
      </c>
      <c r="I88" s="229">
        <v>0.7328968239802659</v>
      </c>
      <c r="J88" s="229">
        <v>0.80917167926782085</v>
      </c>
      <c r="K88" s="229">
        <v>0.67793514532412602</v>
      </c>
      <c r="L88" s="229">
        <v>0.48186250169365918</v>
      </c>
      <c r="M88" s="229">
        <v>0.56480058419202905</v>
      </c>
      <c r="N88" s="229">
        <v>0.52295147955962595</v>
      </c>
      <c r="O88" s="229">
        <v>1.038502903741195</v>
      </c>
      <c r="P88" s="229">
        <v>0.67030323476492271</v>
      </c>
      <c r="Q88" s="229">
        <v>0.70420644993552195</v>
      </c>
      <c r="R88" s="229">
        <v>0.56969820297980744</v>
      </c>
      <c r="S88" s="229">
        <v>0.60105212895225213</v>
      </c>
      <c r="T88" s="229">
        <v>0.74620898481613251</v>
      </c>
      <c r="U88" s="229">
        <v>0.64243555977040767</v>
      </c>
      <c r="V88" s="229">
        <v>0.59722439463802979</v>
      </c>
      <c r="W88" s="229">
        <v>0.64548264366957908</v>
      </c>
      <c r="X88" s="229">
        <v>0.32905587045745599</v>
      </c>
      <c r="Y88" s="229">
        <v>0.35173411374653413</v>
      </c>
      <c r="DA88" s="73" t="s">
        <v>332</v>
      </c>
    </row>
    <row r="89" spans="1:105" ht="12" customHeight="1" x14ac:dyDescent="0.25">
      <c r="A89" s="64" t="s">
        <v>32</v>
      </c>
      <c r="B89" s="229">
        <v>0.74811227655399681</v>
      </c>
      <c r="C89" s="229">
        <v>0.64964968730163097</v>
      </c>
      <c r="D89" s="229">
        <v>0.71641481258932149</v>
      </c>
      <c r="E89" s="229">
        <v>0.67267640004215801</v>
      </c>
      <c r="F89" s="229">
        <v>0.45535250405719091</v>
      </c>
      <c r="G89" s="229">
        <v>0.30991465214725278</v>
      </c>
      <c r="H89" s="229">
        <v>0.74646455360393349</v>
      </c>
      <c r="I89" s="229">
        <v>0.70654543266714076</v>
      </c>
      <c r="J89" s="229">
        <v>0.68295348664618372</v>
      </c>
      <c r="K89" s="229">
        <v>0.44507241790633528</v>
      </c>
      <c r="L89" s="229">
        <v>0.23865004362409431</v>
      </c>
      <c r="M89" s="229">
        <v>0.30816963855001478</v>
      </c>
      <c r="N89" s="229">
        <v>0.1744337272889798</v>
      </c>
      <c r="O89" s="229">
        <v>0.41458320325931569</v>
      </c>
      <c r="P89" s="229">
        <v>0.955135007816027</v>
      </c>
      <c r="Q89" s="229">
        <v>0.51538922228314354</v>
      </c>
      <c r="R89" s="229">
        <v>0.58244747405972441</v>
      </c>
      <c r="S89" s="229">
        <v>0.65388545252040697</v>
      </c>
      <c r="T89" s="229">
        <v>0.63779092728084241</v>
      </c>
      <c r="U89" s="229">
        <v>0.73798552007405427</v>
      </c>
      <c r="V89" s="229">
        <v>0.48098351342149098</v>
      </c>
      <c r="W89" s="229">
        <v>0.54155723081251061</v>
      </c>
      <c r="X89" s="229">
        <v>0.1786862596698969</v>
      </c>
      <c r="Y89" s="229">
        <v>0.14609032248389239</v>
      </c>
      <c r="DA89" s="73" t="s">
        <v>333</v>
      </c>
    </row>
    <row r="90" spans="1:105" ht="12" customHeight="1" x14ac:dyDescent="0.25">
      <c r="A90" s="64" t="s">
        <v>33</v>
      </c>
      <c r="B90" s="229">
        <v>50.82574188622479</v>
      </c>
      <c r="C90" s="229">
        <v>53.430202390562961</v>
      </c>
      <c r="D90" s="229">
        <v>48.50087855181625</v>
      </c>
      <c r="E90" s="229">
        <v>54.808658000193823</v>
      </c>
      <c r="F90" s="229">
        <v>56.656054467516043</v>
      </c>
      <c r="G90" s="229">
        <v>55.572942964853183</v>
      </c>
      <c r="H90" s="229">
        <v>63.152214060149902</v>
      </c>
      <c r="I90" s="229">
        <v>50.813150013174159</v>
      </c>
      <c r="J90" s="229">
        <v>46.782207791344582</v>
      </c>
      <c r="K90" s="229">
        <v>45.219065323394503</v>
      </c>
      <c r="L90" s="229">
        <v>68.984694758199979</v>
      </c>
      <c r="M90" s="229">
        <v>40.376850438272449</v>
      </c>
      <c r="N90" s="229">
        <v>34.514837789321788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334</v>
      </c>
    </row>
    <row r="91" spans="1:105" ht="12" customHeight="1" x14ac:dyDescent="0.25">
      <c r="A91" s="64" t="s">
        <v>35</v>
      </c>
      <c r="B91" s="229">
        <v>4.8911322156288604</v>
      </c>
      <c r="C91" s="229">
        <v>6.7635535194997596</v>
      </c>
      <c r="D91" s="229">
        <v>6.3389389178331319</v>
      </c>
      <c r="E91" s="229">
        <v>7.8091793295428573</v>
      </c>
      <c r="F91" s="229">
        <v>9.964063275687348</v>
      </c>
      <c r="G91" s="229">
        <v>7.1827167096834179</v>
      </c>
      <c r="H91" s="229">
        <v>4.5299668024590511</v>
      </c>
      <c r="I91" s="229">
        <v>5.1876643277932359</v>
      </c>
      <c r="J91" s="229">
        <v>5.4897765362366764</v>
      </c>
      <c r="K91" s="229">
        <v>2.1854099321558702</v>
      </c>
      <c r="L91" s="229">
        <v>1.02679693568583</v>
      </c>
      <c r="M91" s="229">
        <v>3.0475510732911602</v>
      </c>
      <c r="N91" s="229">
        <v>3.016131981313571</v>
      </c>
      <c r="O91" s="229">
        <v>8.0325432563007979</v>
      </c>
      <c r="P91" s="229">
        <v>8.2298919994660515</v>
      </c>
      <c r="Q91" s="229">
        <v>10.637752337655749</v>
      </c>
      <c r="R91" s="229">
        <v>9.4897816689734533</v>
      </c>
      <c r="S91" s="229">
        <v>10.02650317932139</v>
      </c>
      <c r="T91" s="229">
        <v>9.4863494256462655</v>
      </c>
      <c r="U91" s="229">
        <v>9.6707988291537266</v>
      </c>
      <c r="V91" s="229">
        <v>10.136863112936579</v>
      </c>
      <c r="W91" s="229">
        <v>11.048401055593709</v>
      </c>
      <c r="X91" s="229">
        <v>8.3592557562829199</v>
      </c>
      <c r="Y91" s="229">
        <v>10.15475272811292</v>
      </c>
      <c r="DA91" s="73" t="s">
        <v>335</v>
      </c>
    </row>
    <row r="92" spans="1:105" ht="12" customHeight="1" x14ac:dyDescent="0.25">
      <c r="A92" s="64" t="s">
        <v>36</v>
      </c>
      <c r="B92" s="229">
        <v>2.8476937475853852</v>
      </c>
      <c r="C92" s="229">
        <v>4.2159700234911872</v>
      </c>
      <c r="D92" s="229">
        <v>4.2215664360777154</v>
      </c>
      <c r="E92" s="229">
        <v>2.1031965279639988</v>
      </c>
      <c r="F92" s="229">
        <v>2.4141611223709272</v>
      </c>
      <c r="G92" s="229">
        <v>1.5949290534199949</v>
      </c>
      <c r="H92" s="229">
        <v>1.7504118298300499</v>
      </c>
      <c r="I92" s="229">
        <v>2.0915172713087591</v>
      </c>
      <c r="J92" s="229">
        <v>2.2000448626495781</v>
      </c>
      <c r="K92" s="229">
        <v>1.3538922015999799</v>
      </c>
      <c r="L92" s="229">
        <v>0.7265417866468955</v>
      </c>
      <c r="M92" s="229">
        <v>2.0308319247658382</v>
      </c>
      <c r="N92" s="229">
        <v>1.4343716745534469</v>
      </c>
      <c r="O92" s="229">
        <v>3.14563038997413</v>
      </c>
      <c r="P92" s="229">
        <v>2.1215391110912738</v>
      </c>
      <c r="Q92" s="229">
        <v>2.0196462513223978</v>
      </c>
      <c r="R92" s="229">
        <v>2.4054949245277841</v>
      </c>
      <c r="S92" s="229">
        <v>2.3689505287325221</v>
      </c>
      <c r="T92" s="229">
        <v>1.857746950705548</v>
      </c>
      <c r="U92" s="229">
        <v>1.8700023943408031</v>
      </c>
      <c r="V92" s="229">
        <v>1.493823191500643</v>
      </c>
      <c r="W92" s="229">
        <v>2.921150279653506</v>
      </c>
      <c r="X92" s="229">
        <v>2.4377109590395949</v>
      </c>
      <c r="Y92" s="229">
        <v>2.4161829831010309</v>
      </c>
      <c r="DA92" s="73" t="s">
        <v>336</v>
      </c>
    </row>
    <row r="93" spans="1:105" ht="12" customHeight="1" x14ac:dyDescent="0.25">
      <c r="A93" s="64" t="s">
        <v>38</v>
      </c>
      <c r="B93" s="229">
        <v>0.17354714774797211</v>
      </c>
      <c r="C93" s="229">
        <v>0.17230466126953639</v>
      </c>
      <c r="D93" s="229">
        <v>0.17216167590814499</v>
      </c>
      <c r="E93" s="229">
        <v>0.1802850026944407</v>
      </c>
      <c r="F93" s="229">
        <v>0.1797701390248701</v>
      </c>
      <c r="G93" s="229">
        <v>0.1780509289549298</v>
      </c>
      <c r="H93" s="229">
        <v>0.2141545375838193</v>
      </c>
      <c r="I93" s="229">
        <v>0.20057085645481751</v>
      </c>
      <c r="J93" s="229">
        <v>0.2007171528402738</v>
      </c>
      <c r="K93" s="229">
        <v>0</v>
      </c>
      <c r="L93" s="229">
        <v>0</v>
      </c>
      <c r="M93" s="229">
        <v>0</v>
      </c>
      <c r="N93" s="229">
        <v>5.4941086339721362E-3</v>
      </c>
      <c r="O93" s="229">
        <v>4.9269417851831041E-3</v>
      </c>
      <c r="P93" s="229">
        <v>4.9206268321884371E-3</v>
      </c>
      <c r="Q93" s="229">
        <v>4.620133721657445E-3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337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338</v>
      </c>
    </row>
    <row r="95" spans="1:105" ht="12" customHeight="1" x14ac:dyDescent="0.25">
      <c r="A95" s="61" t="s">
        <v>207</v>
      </c>
      <c r="B95" s="263">
        <v>34.525047195788467</v>
      </c>
      <c r="C95" s="263">
        <v>34.503503512417304</v>
      </c>
      <c r="D95" s="263">
        <v>36.957496743028898</v>
      </c>
      <c r="E95" s="263">
        <v>38.562202392608938</v>
      </c>
      <c r="F95" s="263">
        <v>35.567360647182568</v>
      </c>
      <c r="G95" s="263">
        <v>43.141801056113543</v>
      </c>
      <c r="H95" s="263">
        <v>46.380549182413539</v>
      </c>
      <c r="I95" s="263">
        <v>46.159991597540113</v>
      </c>
      <c r="J95" s="263">
        <v>48.523285527708872</v>
      </c>
      <c r="K95" s="263">
        <v>36.82167614486783</v>
      </c>
      <c r="L95" s="263">
        <v>43.083071632649578</v>
      </c>
      <c r="M95" s="263">
        <v>37.574569894201439</v>
      </c>
      <c r="N95" s="263">
        <v>36.224266280977268</v>
      </c>
      <c r="O95" s="263">
        <v>31.46388432151485</v>
      </c>
      <c r="P95" s="263">
        <v>32.138624916592683</v>
      </c>
      <c r="Q95" s="263">
        <v>29.663893413834579</v>
      </c>
      <c r="R95" s="263">
        <v>31.845085640884861</v>
      </c>
      <c r="S95" s="263">
        <v>34.11850506824193</v>
      </c>
      <c r="T95" s="263">
        <v>35.230424611416232</v>
      </c>
      <c r="U95" s="263">
        <v>32.444483334219044</v>
      </c>
      <c r="V95" s="263">
        <v>26.988507309896718</v>
      </c>
      <c r="W95" s="263">
        <v>30.939215115140119</v>
      </c>
      <c r="X95" s="263">
        <v>25.57480877887113</v>
      </c>
      <c r="Y95" s="263">
        <v>23.827917652415969</v>
      </c>
      <c r="DA95" s="74" t="s">
        <v>339</v>
      </c>
    </row>
    <row r="96" spans="1:105" ht="12" hidden="1" customHeight="1" x14ac:dyDescent="0.25"/>
    <row r="98" spans="1:105" ht="15" customHeight="1" x14ac:dyDescent="0.25">
      <c r="A98" s="32" t="s">
        <v>340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0.99999999999999978</v>
      </c>
      <c r="C100" s="232">
        <f t="shared" si="2"/>
        <v>1</v>
      </c>
      <c r="D100" s="232">
        <f t="shared" si="2"/>
        <v>0.99999999999999978</v>
      </c>
      <c r="E100" s="232">
        <f t="shared" si="2"/>
        <v>0.99999999999999967</v>
      </c>
      <c r="F100" s="232">
        <f t="shared" si="2"/>
        <v>0.99999999999999978</v>
      </c>
      <c r="G100" s="232">
        <f t="shared" si="2"/>
        <v>1</v>
      </c>
      <c r="H100" s="232">
        <f t="shared" si="2"/>
        <v>0.99999999999999978</v>
      </c>
      <c r="I100" s="232">
        <f t="shared" si="2"/>
        <v>1.0000000000000002</v>
      </c>
      <c r="J100" s="232">
        <f t="shared" si="2"/>
        <v>1</v>
      </c>
      <c r="K100" s="232">
        <f t="shared" si="2"/>
        <v>1</v>
      </c>
      <c r="L100" s="232">
        <f t="shared" si="2"/>
        <v>1</v>
      </c>
      <c r="M100" s="232">
        <f t="shared" si="2"/>
        <v>1</v>
      </c>
      <c r="N100" s="232">
        <f t="shared" si="2"/>
        <v>1.0000000000000004</v>
      </c>
      <c r="O100" s="232">
        <f t="shared" si="2"/>
        <v>1</v>
      </c>
      <c r="P100" s="232">
        <f t="shared" si="2"/>
        <v>0.99999999999999989</v>
      </c>
      <c r="Q100" s="232">
        <f t="shared" si="2"/>
        <v>1.0000000000000002</v>
      </c>
      <c r="R100" s="232">
        <f t="shared" si="2"/>
        <v>1</v>
      </c>
      <c r="S100" s="232">
        <f t="shared" si="2"/>
        <v>0.99999999999999978</v>
      </c>
      <c r="T100" s="232">
        <f t="shared" si="2"/>
        <v>1</v>
      </c>
      <c r="U100" s="232">
        <f t="shared" si="2"/>
        <v>1</v>
      </c>
      <c r="V100" s="232">
        <f t="shared" si="2"/>
        <v>1</v>
      </c>
      <c r="W100" s="232">
        <f t="shared" si="2"/>
        <v>1</v>
      </c>
      <c r="X100" s="232">
        <f t="shared" si="2"/>
        <v>1</v>
      </c>
      <c r="Y100" s="232">
        <f t="shared" si="2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2.2316275168772198E-3</v>
      </c>
      <c r="C101" s="266">
        <f t="shared" si="3"/>
        <v>2.3031575333565127E-3</v>
      </c>
      <c r="D101" s="266">
        <f t="shared" si="3"/>
        <v>2.3666950556116449E-3</v>
      </c>
      <c r="E101" s="266">
        <f t="shared" si="3"/>
        <v>2.436945998419936E-3</v>
      </c>
      <c r="F101" s="266">
        <f t="shared" si="3"/>
        <v>2.3453690251591139E-3</v>
      </c>
      <c r="G101" s="266">
        <f t="shared" si="3"/>
        <v>2.4783399189466228E-3</v>
      </c>
      <c r="H101" s="266">
        <f t="shared" si="3"/>
        <v>2.3345505707633067E-3</v>
      </c>
      <c r="I101" s="266">
        <f t="shared" si="3"/>
        <v>2.4460051481520902E-3</v>
      </c>
      <c r="J101" s="266">
        <f t="shared" si="3"/>
        <v>2.4804025941863365E-3</v>
      </c>
      <c r="K101" s="266">
        <f t="shared" si="3"/>
        <v>2.3693846855654256E-3</v>
      </c>
      <c r="L101" s="266">
        <f t="shared" si="3"/>
        <v>2.4861932950780022E-3</v>
      </c>
      <c r="M101" s="266">
        <f t="shared" si="3"/>
        <v>2.3836289779015879E-3</v>
      </c>
      <c r="N101" s="266">
        <f t="shared" si="3"/>
        <v>2.593961005550724E-3</v>
      </c>
      <c r="O101" s="266">
        <f t="shared" si="3"/>
        <v>2.8069493099050716E-3</v>
      </c>
      <c r="P101" s="266">
        <f t="shared" si="3"/>
        <v>2.8518859551098794E-3</v>
      </c>
      <c r="Q101" s="266">
        <f t="shared" si="3"/>
        <v>2.8190779263968279E-3</v>
      </c>
      <c r="R101" s="266">
        <f t="shared" si="3"/>
        <v>2.8313537916495502E-3</v>
      </c>
      <c r="S101" s="266">
        <f t="shared" si="3"/>
        <v>2.8347236488580532E-3</v>
      </c>
      <c r="T101" s="266">
        <f t="shared" si="3"/>
        <v>2.9735634701588331E-3</v>
      </c>
      <c r="U101" s="266">
        <f t="shared" si="3"/>
        <v>2.876945114777154E-3</v>
      </c>
      <c r="V101" s="266">
        <f t="shared" si="3"/>
        <v>2.764123017065061E-3</v>
      </c>
      <c r="W101" s="266">
        <f t="shared" si="3"/>
        <v>2.5828131387620606E-3</v>
      </c>
      <c r="X101" s="266">
        <f t="shared" si="3"/>
        <v>2.6337941461169775E-3</v>
      </c>
      <c r="Y101" s="266">
        <f t="shared" si="3"/>
        <v>2.5275367754418981E-3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3.0868402221533459E-4</v>
      </c>
      <c r="C102" s="267">
        <f t="shared" si="4"/>
        <v>3.1857822410564596E-4</v>
      </c>
      <c r="D102" s="267">
        <f t="shared" si="4"/>
        <v>3.2736688519849534E-4</v>
      </c>
      <c r="E102" s="267">
        <f t="shared" si="4"/>
        <v>3.3708416257856061E-4</v>
      </c>
      <c r="F102" s="267">
        <f t="shared" si="4"/>
        <v>3.2441701797908309E-4</v>
      </c>
      <c r="G102" s="267">
        <f t="shared" si="4"/>
        <v>3.4280986804992878E-4</v>
      </c>
      <c r="H102" s="267">
        <f t="shared" si="4"/>
        <v>3.2292058365400184E-4</v>
      </c>
      <c r="I102" s="267">
        <f t="shared" si="4"/>
        <v>3.3833724570109079E-4</v>
      </c>
      <c r="J102" s="267">
        <f t="shared" si="4"/>
        <v>3.4309518219160514E-4</v>
      </c>
      <c r="K102" s="267">
        <f t="shared" si="4"/>
        <v>3.2773892120635268E-4</v>
      </c>
      <c r="L102" s="267">
        <f t="shared" si="4"/>
        <v>3.4389616570214488E-4</v>
      </c>
      <c r="M102" s="267">
        <f t="shared" si="4"/>
        <v>3.2970922557779665E-4</v>
      </c>
      <c r="N102" s="267">
        <f t="shared" si="4"/>
        <v>3.5880285155454348E-4</v>
      </c>
      <c r="O102" s="267">
        <f t="shared" si="4"/>
        <v>3.9188191814590155E-4</v>
      </c>
      <c r="P102" s="267">
        <f t="shared" si="4"/>
        <v>3.9447964360764487E-4</v>
      </c>
      <c r="Q102" s="267">
        <f t="shared" si="4"/>
        <v>3.899415590986885E-4</v>
      </c>
      <c r="R102" s="267">
        <f t="shared" si="4"/>
        <v>3.9163958595743898E-4</v>
      </c>
      <c r="S102" s="267">
        <f t="shared" si="4"/>
        <v>3.92105712615918E-4</v>
      </c>
      <c r="T102" s="267">
        <f t="shared" si="4"/>
        <v>4.1131036668953086E-4</v>
      </c>
      <c r="U102" s="267">
        <f t="shared" si="4"/>
        <v>3.9794588613285565E-4</v>
      </c>
      <c r="V102" s="267">
        <f t="shared" si="4"/>
        <v>3.8234006542435609E-4</v>
      </c>
      <c r="W102" s="267">
        <f t="shared" si="4"/>
        <v>3.5726085212434253E-4</v>
      </c>
      <c r="X102" s="267">
        <f t="shared" si="4"/>
        <v>3.6431266623215835E-4</v>
      </c>
      <c r="Y102" s="267">
        <f t="shared" si="4"/>
        <v>3.4961489417031065E-4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4.262601666618003E-2</v>
      </c>
      <c r="C103" s="267">
        <f t="shared" si="5"/>
        <v>4.3992301877990428E-2</v>
      </c>
      <c r="D103" s="267">
        <f t="shared" si="5"/>
        <v>4.5205923533975824E-2</v>
      </c>
      <c r="E103" s="267">
        <f t="shared" si="5"/>
        <v>4.654777733184947E-2</v>
      </c>
      <c r="F103" s="267">
        <f t="shared" si="5"/>
        <v>4.4798577898282489E-2</v>
      </c>
      <c r="G103" s="267">
        <f t="shared" si="5"/>
        <v>4.7338437033302774E-2</v>
      </c>
      <c r="H103" s="267">
        <f t="shared" si="5"/>
        <v>4.459193605779143E-2</v>
      </c>
      <c r="I103" s="267">
        <f t="shared" si="5"/>
        <v>4.6720814930886014E-2</v>
      </c>
      <c r="J103" s="267">
        <f t="shared" si="5"/>
        <v>4.7377835915275682E-2</v>
      </c>
      <c r="K103" s="267">
        <f t="shared" si="5"/>
        <v>4.5257297793509996E-2</v>
      </c>
      <c r="L103" s="267">
        <f t="shared" si="5"/>
        <v>4.7488443313172632E-2</v>
      </c>
      <c r="M103" s="267">
        <f t="shared" si="5"/>
        <v>4.5529376103141568E-2</v>
      </c>
      <c r="N103" s="267">
        <f t="shared" si="5"/>
        <v>4.9546899837814518E-2</v>
      </c>
      <c r="O103" s="267">
        <f t="shared" si="5"/>
        <v>5.3435898245508269E-2</v>
      </c>
      <c r="P103" s="267">
        <f t="shared" si="5"/>
        <v>5.4473489564543134E-2</v>
      </c>
      <c r="Q103" s="267">
        <f t="shared" si="5"/>
        <v>5.3846827826358468E-2</v>
      </c>
      <c r="R103" s="267">
        <f t="shared" si="5"/>
        <v>5.406580428962373E-2</v>
      </c>
      <c r="S103" s="267">
        <f t="shared" si="5"/>
        <v>5.408270673678036E-2</v>
      </c>
      <c r="T103" s="267">
        <f t="shared" si="5"/>
        <v>5.6797635393159657E-2</v>
      </c>
      <c r="U103" s="267">
        <f t="shared" si="5"/>
        <v>5.4952141198626077E-2</v>
      </c>
      <c r="V103" s="267">
        <f t="shared" si="5"/>
        <v>5.2797141504000202E-2</v>
      </c>
      <c r="W103" s="267">
        <f t="shared" si="5"/>
        <v>4.9333965935569546E-2</v>
      </c>
      <c r="X103" s="267">
        <f t="shared" si="5"/>
        <v>5.0307747291434085E-2</v>
      </c>
      <c r="Y103" s="267">
        <f t="shared" si="5"/>
        <v>4.8278139563869261E-2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7.3630300600088132E-4</v>
      </c>
      <c r="C104" s="267">
        <f t="shared" si="6"/>
        <v>7.5990361396734705E-4</v>
      </c>
      <c r="D104" s="267">
        <f t="shared" si="6"/>
        <v>7.8086717902311727E-4</v>
      </c>
      <c r="E104" s="267">
        <f t="shared" si="6"/>
        <v>8.0404576952397371E-4</v>
      </c>
      <c r="F104" s="267">
        <f t="shared" si="6"/>
        <v>7.738308702262811E-4</v>
      </c>
      <c r="G104" s="267">
        <f t="shared" si="6"/>
        <v>8.1770327638094745E-4</v>
      </c>
      <c r="H104" s="267">
        <f t="shared" si="6"/>
        <v>7.7026143024058714E-4</v>
      </c>
      <c r="I104" s="267">
        <f t="shared" si="6"/>
        <v>8.0703474466841578E-4</v>
      </c>
      <c r="J104" s="267">
        <f t="shared" si="6"/>
        <v>8.1838383528601473E-4</v>
      </c>
      <c r="K104" s="267">
        <f t="shared" si="6"/>
        <v>7.817545953168407E-4</v>
      </c>
      <c r="L104" s="267">
        <f t="shared" si="6"/>
        <v>8.2029441867913992E-4</v>
      </c>
      <c r="M104" s="267">
        <f t="shared" si="6"/>
        <v>7.8645435600098457E-4</v>
      </c>
      <c r="N104" s="267">
        <f t="shared" si="6"/>
        <v>8.5585128852896724E-4</v>
      </c>
      <c r="O104" s="267">
        <f t="shared" si="6"/>
        <v>9.3475467974475787E-4</v>
      </c>
      <c r="P104" s="267">
        <f t="shared" si="6"/>
        <v>9.4095102593890021E-4</v>
      </c>
      <c r="Q104" s="267">
        <f t="shared" si="6"/>
        <v>9.3012634754625076E-4</v>
      </c>
      <c r="R104" s="267">
        <f t="shared" si="6"/>
        <v>9.3417664555453571E-4</v>
      </c>
      <c r="S104" s="267">
        <f t="shared" si="6"/>
        <v>9.3528849597475502E-4</v>
      </c>
      <c r="T104" s="267">
        <f t="shared" si="6"/>
        <v>9.8109729560787672E-4</v>
      </c>
      <c r="U104" s="267">
        <f t="shared" si="6"/>
        <v>9.4921904309289607E-4</v>
      </c>
      <c r="V104" s="267">
        <f t="shared" si="6"/>
        <v>9.1199452911800869E-4</v>
      </c>
      <c r="W104" s="267">
        <f t="shared" si="6"/>
        <v>8.5217316224448913E-4</v>
      </c>
      <c r="X104" s="267">
        <f t="shared" si="6"/>
        <v>8.6899383176952953E-4</v>
      </c>
      <c r="Y104" s="267">
        <f t="shared" si="6"/>
        <v>8.3393528331280047E-4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2.571981085461202E-3</v>
      </c>
      <c r="C105" s="268">
        <f t="shared" si="7"/>
        <v>2.6808422508315254E-3</v>
      </c>
      <c r="D105" s="268">
        <f t="shared" si="7"/>
        <v>2.7161429063709019E-3</v>
      </c>
      <c r="E105" s="268">
        <f t="shared" si="7"/>
        <v>2.7838674034884165E-3</v>
      </c>
      <c r="F105" s="268">
        <f t="shared" si="7"/>
        <v>2.7421803924563767E-3</v>
      </c>
      <c r="G105" s="268">
        <f t="shared" si="7"/>
        <v>2.7777462801482117E-3</v>
      </c>
      <c r="H105" s="268">
        <f t="shared" si="7"/>
        <v>2.6532864718877562E-3</v>
      </c>
      <c r="I105" s="268">
        <f t="shared" si="7"/>
        <v>2.7587605107926415E-3</v>
      </c>
      <c r="J105" s="268">
        <f t="shared" si="7"/>
        <v>2.7868879712320484E-3</v>
      </c>
      <c r="K105" s="268">
        <f t="shared" si="7"/>
        <v>2.6835077377157196E-3</v>
      </c>
      <c r="L105" s="268">
        <f t="shared" si="7"/>
        <v>2.8021221254110407E-3</v>
      </c>
      <c r="M105" s="268">
        <f t="shared" si="7"/>
        <v>2.6993410429702121E-3</v>
      </c>
      <c r="N105" s="268">
        <f t="shared" si="7"/>
        <v>2.8871649660377153E-3</v>
      </c>
      <c r="O105" s="268">
        <f t="shared" si="7"/>
        <v>3.0967178779860893E-3</v>
      </c>
      <c r="P105" s="268">
        <f t="shared" si="7"/>
        <v>1.250674704099221E-2</v>
      </c>
      <c r="Q105" s="268">
        <f t="shared" si="7"/>
        <v>1.3815996169939358E-2</v>
      </c>
      <c r="R105" s="268">
        <f t="shared" si="7"/>
        <v>1.4346219579944327E-2</v>
      </c>
      <c r="S105" s="268">
        <f t="shared" si="7"/>
        <v>1.5644273798252079E-2</v>
      </c>
      <c r="T105" s="268">
        <f t="shared" si="7"/>
        <v>1.7427716486594389E-2</v>
      </c>
      <c r="U105" s="268">
        <f t="shared" si="7"/>
        <v>1.9181113152889648E-2</v>
      </c>
      <c r="V105" s="268">
        <f t="shared" si="7"/>
        <v>2.2504093244961061E-2</v>
      </c>
      <c r="W105" s="268">
        <f t="shared" si="7"/>
        <v>2.2626014765852819E-2</v>
      </c>
      <c r="X105" s="268">
        <f t="shared" si="7"/>
        <v>2.758710707212815E-2</v>
      </c>
      <c r="Y105" s="268">
        <f t="shared" si="7"/>
        <v>3.0202682465256574E-2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0.16951192412357965</v>
      </c>
      <c r="C106" s="269">
        <f t="shared" si="8"/>
        <v>0.1790724093069346</v>
      </c>
      <c r="D106" s="269">
        <f t="shared" si="8"/>
        <v>0.18009259602285427</v>
      </c>
      <c r="E106" s="269">
        <f t="shared" si="8"/>
        <v>0.18094872578502966</v>
      </c>
      <c r="F106" s="269">
        <f t="shared" si="8"/>
        <v>0.17934753001701412</v>
      </c>
      <c r="G106" s="269">
        <f t="shared" si="8"/>
        <v>0.1796426392929612</v>
      </c>
      <c r="H106" s="269">
        <f t="shared" si="8"/>
        <v>0.17162552410192639</v>
      </c>
      <c r="I106" s="269">
        <f t="shared" si="8"/>
        <v>0.17834096645360767</v>
      </c>
      <c r="J106" s="269">
        <f t="shared" si="8"/>
        <v>0.17970986238678094</v>
      </c>
      <c r="K106" s="269">
        <f t="shared" si="8"/>
        <v>0.17194554918918376</v>
      </c>
      <c r="L106" s="269">
        <f t="shared" si="8"/>
        <v>0.17686281572020454</v>
      </c>
      <c r="M106" s="269">
        <f t="shared" si="8"/>
        <v>0.17555565967669143</v>
      </c>
      <c r="N106" s="269">
        <f t="shared" si="8"/>
        <v>0.18491510777735717</v>
      </c>
      <c r="O106" s="269">
        <f t="shared" si="8"/>
        <v>0.19742148004483751</v>
      </c>
      <c r="P106" s="269">
        <f t="shared" si="8"/>
        <v>0.19733952662179646</v>
      </c>
      <c r="Q106" s="269">
        <f t="shared" si="8"/>
        <v>0.1951089300167678</v>
      </c>
      <c r="R106" s="269">
        <f t="shared" si="8"/>
        <v>0.19510173830345837</v>
      </c>
      <c r="S106" s="269">
        <f t="shared" si="8"/>
        <v>0.19515484908297284</v>
      </c>
      <c r="T106" s="269">
        <f t="shared" si="8"/>
        <v>0.20203715419664481</v>
      </c>
      <c r="U106" s="269">
        <f t="shared" si="8"/>
        <v>0.19750751125178306</v>
      </c>
      <c r="V106" s="269">
        <f t="shared" si="8"/>
        <v>0.1927072026535879</v>
      </c>
      <c r="W106" s="269">
        <f t="shared" si="8"/>
        <v>0.18469989631069769</v>
      </c>
      <c r="X106" s="269">
        <f t="shared" si="8"/>
        <v>0.18553953138572707</v>
      </c>
      <c r="Y106" s="269">
        <f t="shared" si="8"/>
        <v>0.18183826844747844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0.40002725377007642</v>
      </c>
      <c r="C107" s="269">
        <f t="shared" si="9"/>
        <v>0.37676213754971011</v>
      </c>
      <c r="D107" s="269">
        <f t="shared" si="9"/>
        <v>0.37356662434851845</v>
      </c>
      <c r="E107" s="269">
        <f t="shared" si="9"/>
        <v>0.36038425972196497</v>
      </c>
      <c r="F107" s="269">
        <f t="shared" si="9"/>
        <v>0.37124397021723204</v>
      </c>
      <c r="G107" s="269">
        <f t="shared" si="9"/>
        <v>0.36127736064840527</v>
      </c>
      <c r="H107" s="269">
        <f t="shared" si="9"/>
        <v>0.3785886350093921</v>
      </c>
      <c r="I107" s="269">
        <f t="shared" si="9"/>
        <v>0.36730766882735066</v>
      </c>
      <c r="J107" s="269">
        <f t="shared" si="9"/>
        <v>0.36690214117092262</v>
      </c>
      <c r="K107" s="269">
        <f t="shared" si="9"/>
        <v>0.37336943256476529</v>
      </c>
      <c r="L107" s="269">
        <f t="shared" si="9"/>
        <v>0.31475047412500079</v>
      </c>
      <c r="M107" s="269">
        <f t="shared" si="9"/>
        <v>0.37708832486576388</v>
      </c>
      <c r="N107" s="269">
        <f t="shared" si="9"/>
        <v>0.34234919072004072</v>
      </c>
      <c r="O107" s="269">
        <f t="shared" si="9"/>
        <v>0.346694748213558</v>
      </c>
      <c r="P107" s="269">
        <f t="shared" si="9"/>
        <v>0.33780482099719356</v>
      </c>
      <c r="Q107" s="269">
        <f t="shared" si="9"/>
        <v>0.34486418874306207</v>
      </c>
      <c r="R107" s="269">
        <f t="shared" si="9"/>
        <v>0.34443684636774208</v>
      </c>
      <c r="S107" s="269">
        <f t="shared" si="9"/>
        <v>0.3428757182808948</v>
      </c>
      <c r="T107" s="269">
        <f t="shared" si="9"/>
        <v>0.3187381542725502</v>
      </c>
      <c r="U107" s="269">
        <f t="shared" si="9"/>
        <v>0.33170270811314956</v>
      </c>
      <c r="V107" s="269">
        <f t="shared" si="9"/>
        <v>0.34482880839669733</v>
      </c>
      <c r="W107" s="269">
        <f t="shared" si="9"/>
        <v>0.37264648749313134</v>
      </c>
      <c r="X107" s="269">
        <f t="shared" si="9"/>
        <v>0.36371585504202003</v>
      </c>
      <c r="Y107" s="269">
        <f t="shared" si="9"/>
        <v>0.37511274267536948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0.20320806575224018</v>
      </c>
      <c r="C108" s="269">
        <f t="shared" si="10"/>
        <v>0.21225522405606798</v>
      </c>
      <c r="D108" s="269">
        <f t="shared" si="10"/>
        <v>0.2147052242018469</v>
      </c>
      <c r="E108" s="269">
        <f t="shared" si="10"/>
        <v>0.22025105813721799</v>
      </c>
      <c r="F108" s="269">
        <f t="shared" si="10"/>
        <v>0.21761152048902577</v>
      </c>
      <c r="G108" s="269">
        <f t="shared" si="10"/>
        <v>0.22013746471076676</v>
      </c>
      <c r="H108" s="269">
        <f t="shared" si="10"/>
        <v>0.20891543193813639</v>
      </c>
      <c r="I108" s="269">
        <f t="shared" si="10"/>
        <v>0.21731292358206769</v>
      </c>
      <c r="J108" s="269">
        <f t="shared" si="10"/>
        <v>0.21950111601244898</v>
      </c>
      <c r="K108" s="269">
        <f t="shared" si="10"/>
        <v>0.210992794152561</v>
      </c>
      <c r="L108" s="269">
        <f t="shared" si="10"/>
        <v>0.2196272341211985</v>
      </c>
      <c r="M108" s="269">
        <f t="shared" si="10"/>
        <v>0.21303276464061652</v>
      </c>
      <c r="N108" s="269">
        <f t="shared" si="10"/>
        <v>0.22811783234031507</v>
      </c>
      <c r="O108" s="269">
        <f t="shared" si="10"/>
        <v>0.24415807022714164</v>
      </c>
      <c r="P108" s="269">
        <f t="shared" si="10"/>
        <v>0.24368232521086894</v>
      </c>
      <c r="Q108" s="269">
        <f t="shared" si="10"/>
        <v>0.23967163401998004</v>
      </c>
      <c r="R108" s="269">
        <f t="shared" si="10"/>
        <v>0.24033762695701436</v>
      </c>
      <c r="S108" s="269">
        <f t="shared" si="10"/>
        <v>0.24053383745014481</v>
      </c>
      <c r="T108" s="269">
        <f t="shared" si="10"/>
        <v>0.24972292052720368</v>
      </c>
      <c r="U108" s="269">
        <f t="shared" si="10"/>
        <v>0.24337331141848789</v>
      </c>
      <c r="V108" s="269">
        <f t="shared" si="10"/>
        <v>0.23638006271214937</v>
      </c>
      <c r="W108" s="269">
        <f t="shared" si="10"/>
        <v>0.22509373004795888</v>
      </c>
      <c r="X108" s="269">
        <f t="shared" si="10"/>
        <v>0.22729100897377671</v>
      </c>
      <c r="Y108" s="269">
        <f t="shared" si="10"/>
        <v>0.22113773584615132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0.1034522621909247</v>
      </c>
      <c r="C109" s="270">
        <f t="shared" si="11"/>
        <v>0.12061311105615539</v>
      </c>
      <c r="D109" s="270">
        <f t="shared" si="11"/>
        <v>0.11225915402926898</v>
      </c>
      <c r="E109" s="270">
        <f t="shared" si="11"/>
        <v>0.11828761422655558</v>
      </c>
      <c r="F109" s="270">
        <f t="shared" si="11"/>
        <v>0.13109446144340978</v>
      </c>
      <c r="G109" s="270">
        <f t="shared" si="11"/>
        <v>0.10252299443129946</v>
      </c>
      <c r="H109" s="270">
        <f t="shared" si="11"/>
        <v>8.2464679824374179E-2</v>
      </c>
      <c r="I109" s="270">
        <f t="shared" si="11"/>
        <v>8.3932361378936698E-2</v>
      </c>
      <c r="J109" s="270">
        <f t="shared" si="11"/>
        <v>7.8395637903158705E-2</v>
      </c>
      <c r="K109" s="270">
        <f t="shared" si="11"/>
        <v>6.5937470069520804E-2</v>
      </c>
      <c r="L109" s="270">
        <f t="shared" si="11"/>
        <v>5.0254067895572671E-2</v>
      </c>
      <c r="M109" s="270">
        <f t="shared" si="11"/>
        <v>7.1747720963563133E-2</v>
      </c>
      <c r="N109" s="270">
        <f t="shared" si="11"/>
        <v>6.8244369920218914E-2</v>
      </c>
      <c r="O109" s="270">
        <f t="shared" si="11"/>
        <v>7.1513861668705908E-2</v>
      </c>
      <c r="P109" s="270">
        <f t="shared" si="11"/>
        <v>6.7613715813043276E-2</v>
      </c>
      <c r="Q109" s="270">
        <f t="shared" si="11"/>
        <v>8.4523994694447768E-2</v>
      </c>
      <c r="R109" s="270">
        <f t="shared" si="11"/>
        <v>7.0180806387212719E-2</v>
      </c>
      <c r="S109" s="270">
        <f t="shared" si="11"/>
        <v>6.92986542888646E-2</v>
      </c>
      <c r="T109" s="270">
        <f t="shared" si="11"/>
        <v>6.2522269538166989E-2</v>
      </c>
      <c r="U109" s="270">
        <f t="shared" si="11"/>
        <v>7.0519837418888842E-2</v>
      </c>
      <c r="V109" s="270">
        <f t="shared" si="11"/>
        <v>8.3901507147508714E-2</v>
      </c>
      <c r="W109" s="270">
        <f t="shared" si="11"/>
        <v>8.2818047623465993E-2</v>
      </c>
      <c r="X109" s="270">
        <f t="shared" si="11"/>
        <v>7.498374876982894E-2</v>
      </c>
      <c r="Y109" s="270">
        <f t="shared" si="11"/>
        <v>9.0338118181278834E-2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9.9755803561315498E-2</v>
      </c>
      <c r="C110" s="270">
        <f t="shared" si="12"/>
        <v>9.1642112999912553E-2</v>
      </c>
      <c r="D110" s="270">
        <f t="shared" si="12"/>
        <v>0.10244607017257804</v>
      </c>
      <c r="E110" s="270">
        <f t="shared" si="12"/>
        <v>0.10196344391066242</v>
      </c>
      <c r="F110" s="270">
        <f t="shared" si="12"/>
        <v>8.6517059045615977E-2</v>
      </c>
      <c r="G110" s="270">
        <f t="shared" si="12"/>
        <v>0.11761447027946727</v>
      </c>
      <c r="H110" s="270">
        <f t="shared" si="12"/>
        <v>0.12645075211376225</v>
      </c>
      <c r="I110" s="270">
        <f t="shared" si="12"/>
        <v>0.13338056220313096</v>
      </c>
      <c r="J110" s="270">
        <f t="shared" si="12"/>
        <v>0.14110547810929017</v>
      </c>
      <c r="K110" s="270">
        <f t="shared" si="12"/>
        <v>0.1450553240830402</v>
      </c>
      <c r="L110" s="270">
        <f t="shared" si="12"/>
        <v>0.16937316622562584</v>
      </c>
      <c r="M110" s="270">
        <f t="shared" si="12"/>
        <v>0.14128504367705341</v>
      </c>
      <c r="N110" s="270">
        <f t="shared" si="12"/>
        <v>0.15987346242009626</v>
      </c>
      <c r="O110" s="270">
        <f t="shared" si="12"/>
        <v>0.17264420855843585</v>
      </c>
      <c r="P110" s="270">
        <f t="shared" si="12"/>
        <v>0.17606860939782559</v>
      </c>
      <c r="Q110" s="270">
        <f t="shared" si="12"/>
        <v>0.15514763932553224</v>
      </c>
      <c r="R110" s="270">
        <f t="shared" si="12"/>
        <v>0.17015682056980169</v>
      </c>
      <c r="S110" s="270">
        <f t="shared" si="12"/>
        <v>0.1712351831612802</v>
      </c>
      <c r="T110" s="270">
        <f t="shared" si="12"/>
        <v>0.18720065098903682</v>
      </c>
      <c r="U110" s="270">
        <f t="shared" si="12"/>
        <v>0.17285347399959911</v>
      </c>
      <c r="V110" s="270">
        <f t="shared" si="12"/>
        <v>0.1524785555646406</v>
      </c>
      <c r="W110" s="270">
        <f t="shared" si="12"/>
        <v>0.1422756824244929</v>
      </c>
      <c r="X110" s="270">
        <f t="shared" si="12"/>
        <v>0.1523072602039478</v>
      </c>
      <c r="Y110" s="270">
        <f t="shared" si="12"/>
        <v>0.1307996176648725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0.17877814405736894</v>
      </c>
      <c r="C111" s="269">
        <f t="shared" si="13"/>
        <v>0.18185544558703587</v>
      </c>
      <c r="D111" s="269">
        <f t="shared" si="13"/>
        <v>0.18023855986660017</v>
      </c>
      <c r="E111" s="269">
        <f t="shared" si="13"/>
        <v>0.18550623568992666</v>
      </c>
      <c r="F111" s="269">
        <f t="shared" si="13"/>
        <v>0.18081260407262448</v>
      </c>
      <c r="G111" s="269">
        <f t="shared" si="13"/>
        <v>0.18518749897103831</v>
      </c>
      <c r="H111" s="269">
        <f t="shared" si="13"/>
        <v>0.19019745383620784</v>
      </c>
      <c r="I111" s="269">
        <f t="shared" si="13"/>
        <v>0.18396748855677389</v>
      </c>
      <c r="J111" s="269">
        <f t="shared" si="13"/>
        <v>0.18008027493167578</v>
      </c>
      <c r="K111" s="269">
        <f t="shared" si="13"/>
        <v>0.1922725403601756</v>
      </c>
      <c r="L111" s="269">
        <f t="shared" si="13"/>
        <v>0.23481852671555312</v>
      </c>
      <c r="M111" s="269">
        <f t="shared" si="13"/>
        <v>0.182594741111336</v>
      </c>
      <c r="N111" s="269">
        <f t="shared" si="13"/>
        <v>0.18837518921280078</v>
      </c>
      <c r="O111" s="269">
        <f t="shared" si="13"/>
        <v>0.15105949948317271</v>
      </c>
      <c r="P111" s="269">
        <f t="shared" si="13"/>
        <v>0.15000577393994927</v>
      </c>
      <c r="Q111" s="269">
        <f t="shared" si="13"/>
        <v>0.14855327739085067</v>
      </c>
      <c r="R111" s="269">
        <f t="shared" si="13"/>
        <v>0.14755459447905572</v>
      </c>
      <c r="S111" s="269">
        <f t="shared" si="13"/>
        <v>0.14754649679350615</v>
      </c>
      <c r="T111" s="269">
        <f t="shared" si="13"/>
        <v>0.15091044799139103</v>
      </c>
      <c r="U111" s="269">
        <f t="shared" si="13"/>
        <v>0.14905910482106091</v>
      </c>
      <c r="V111" s="269">
        <f t="shared" si="13"/>
        <v>0.14672423387699673</v>
      </c>
      <c r="W111" s="269">
        <f t="shared" si="13"/>
        <v>0.14180765829365888</v>
      </c>
      <c r="X111" s="269">
        <f t="shared" si="13"/>
        <v>0.14169164959079517</v>
      </c>
      <c r="Y111" s="269">
        <f t="shared" si="13"/>
        <v>0.13971934404894998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4.5376093579270929E-2</v>
      </c>
      <c r="C112" s="270">
        <f t="shared" si="14"/>
        <v>5.4044976405686167E-2</v>
      </c>
      <c r="D112" s="270">
        <f t="shared" si="14"/>
        <v>4.9897023656121968E-2</v>
      </c>
      <c r="E112" s="270">
        <f t="shared" si="14"/>
        <v>5.3123671391804919E-2</v>
      </c>
      <c r="F112" s="270">
        <f t="shared" si="14"/>
        <v>5.976133024134337E-2</v>
      </c>
      <c r="G112" s="270">
        <f t="shared" si="14"/>
        <v>4.6621852475422963E-2</v>
      </c>
      <c r="H112" s="270">
        <f t="shared" si="14"/>
        <v>3.5581068144654629E-2</v>
      </c>
      <c r="I112" s="270">
        <f t="shared" si="14"/>
        <v>3.6609984049584203E-2</v>
      </c>
      <c r="J112" s="270">
        <f t="shared" si="14"/>
        <v>3.4290025540544826E-2</v>
      </c>
      <c r="K112" s="270">
        <f t="shared" si="14"/>
        <v>2.8175585017089232E-2</v>
      </c>
      <c r="L112" s="270">
        <f t="shared" si="14"/>
        <v>2.1327946135018511E-2</v>
      </c>
      <c r="M112" s="270">
        <f t="shared" si="14"/>
        <v>3.169332893614786E-2</v>
      </c>
      <c r="N112" s="270">
        <f t="shared" si="14"/>
        <v>3.0694999738015514E-2</v>
      </c>
      <c r="O112" s="270">
        <f t="shared" si="14"/>
        <v>3.2207994685300299E-2</v>
      </c>
      <c r="P112" s="270">
        <f t="shared" si="14"/>
        <v>2.9377707163551085E-2</v>
      </c>
      <c r="Q112" s="270">
        <f t="shared" si="14"/>
        <v>3.8127550794163037E-2</v>
      </c>
      <c r="R112" s="270">
        <f t="shared" si="14"/>
        <v>3.1367523317857221E-2</v>
      </c>
      <c r="S112" s="270">
        <f t="shared" si="14"/>
        <v>3.0887302433459714E-2</v>
      </c>
      <c r="T112" s="270">
        <f t="shared" si="14"/>
        <v>2.7810482740236144E-2</v>
      </c>
      <c r="U112" s="270">
        <f t="shared" si="14"/>
        <v>3.1269192723410166E-2</v>
      </c>
      <c r="V112" s="270">
        <f t="shared" si="14"/>
        <v>3.7855073458479403E-2</v>
      </c>
      <c r="W112" s="270">
        <f t="shared" si="14"/>
        <v>3.7317016246161822E-2</v>
      </c>
      <c r="X112" s="270">
        <f t="shared" si="14"/>
        <v>3.4232149511477766E-2</v>
      </c>
      <c r="Y112" s="270">
        <f t="shared" si="14"/>
        <v>4.1442383711238658E-2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8.4219000635183158E-2</v>
      </c>
      <c r="C113" s="270">
        <f t="shared" si="15"/>
        <v>8.3343581109955919E-2</v>
      </c>
      <c r="D113" s="270">
        <f t="shared" si="15"/>
        <v>8.0458723658748163E-2</v>
      </c>
      <c r="E113" s="270">
        <f t="shared" si="15"/>
        <v>8.3231974951135948E-2</v>
      </c>
      <c r="F113" s="270">
        <f t="shared" si="15"/>
        <v>8.0040236564944953E-2</v>
      </c>
      <c r="G113" s="270">
        <f t="shared" si="15"/>
        <v>8.3194586382066102E-2</v>
      </c>
      <c r="H113" s="270">
        <f t="shared" si="15"/>
        <v>9.2848605500810311E-2</v>
      </c>
      <c r="I113" s="270">
        <f t="shared" si="15"/>
        <v>8.2784034350313063E-2</v>
      </c>
      <c r="J113" s="270">
        <f t="shared" si="15"/>
        <v>7.7922994516546079E-2</v>
      </c>
      <c r="K113" s="270">
        <f t="shared" si="15"/>
        <v>9.3812115899361587E-2</v>
      </c>
      <c r="L113" s="270">
        <f t="shared" si="15"/>
        <v>0.13216425380201849</v>
      </c>
      <c r="M113" s="270">
        <f t="shared" si="15"/>
        <v>8.366807406936537E-2</v>
      </c>
      <c r="N113" s="270">
        <f t="shared" si="15"/>
        <v>8.259940663964975E-2</v>
      </c>
      <c r="O113" s="270">
        <f t="shared" si="15"/>
        <v>3.781262035614287E-2</v>
      </c>
      <c r="P113" s="270">
        <f t="shared" si="15"/>
        <v>3.6373845077542911E-2</v>
      </c>
      <c r="Q113" s="270">
        <f t="shared" si="15"/>
        <v>3.7353258524595707E-2</v>
      </c>
      <c r="R113" s="270">
        <f t="shared" si="15"/>
        <v>3.5920836722695991E-2</v>
      </c>
      <c r="S113" s="270">
        <f t="shared" si="15"/>
        <v>3.578376848566004E-2</v>
      </c>
      <c r="T113" s="270">
        <f t="shared" si="15"/>
        <v>3.4799444940376213E-2</v>
      </c>
      <c r="U113" s="270">
        <f t="shared" si="15"/>
        <v>3.5847812519796143E-2</v>
      </c>
      <c r="V113" s="270">
        <f t="shared" si="15"/>
        <v>3.7078322940369203E-2</v>
      </c>
      <c r="W113" s="270">
        <f t="shared" si="15"/>
        <v>3.7453163678110475E-2</v>
      </c>
      <c r="X113" s="270">
        <f t="shared" si="15"/>
        <v>3.6520284041646277E-2</v>
      </c>
      <c r="Y113" s="270">
        <f t="shared" si="15"/>
        <v>3.7463189440826279E-2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4.9183049842914862E-2</v>
      </c>
      <c r="C114" s="271">
        <f t="shared" si="16"/>
        <v>4.4466888071393797E-2</v>
      </c>
      <c r="D114" s="271">
        <f t="shared" si="16"/>
        <v>4.9882812551730007E-2</v>
      </c>
      <c r="E114" s="271">
        <f t="shared" si="16"/>
        <v>4.9150589346985782E-2</v>
      </c>
      <c r="F114" s="271">
        <f t="shared" si="16"/>
        <v>4.1011037266336189E-2</v>
      </c>
      <c r="G114" s="271">
        <f t="shared" si="16"/>
        <v>5.5371060113549246E-2</v>
      </c>
      <c r="H114" s="271">
        <f t="shared" si="16"/>
        <v>6.1767780190742902E-2</v>
      </c>
      <c r="I114" s="271">
        <f t="shared" si="16"/>
        <v>6.4573470156876617E-2</v>
      </c>
      <c r="J114" s="271">
        <f t="shared" si="16"/>
        <v>6.7867254874584865E-2</v>
      </c>
      <c r="K114" s="271">
        <f t="shared" si="16"/>
        <v>7.0284839443724753E-2</v>
      </c>
      <c r="L114" s="271">
        <f t="shared" si="16"/>
        <v>8.1326326778516131E-2</v>
      </c>
      <c r="M114" s="271">
        <f t="shared" si="16"/>
        <v>6.7233338105822799E-2</v>
      </c>
      <c r="N114" s="271">
        <f t="shared" si="16"/>
        <v>7.5080782835135501E-2</v>
      </c>
      <c r="O114" s="271">
        <f t="shared" si="16"/>
        <v>8.1038884441729547E-2</v>
      </c>
      <c r="P114" s="271">
        <f t="shared" si="16"/>
        <v>8.4254221698855256E-2</v>
      </c>
      <c r="Q114" s="271">
        <f t="shared" si="16"/>
        <v>7.3072468072091903E-2</v>
      </c>
      <c r="R114" s="271">
        <f t="shared" si="16"/>
        <v>8.0266234438502518E-2</v>
      </c>
      <c r="S114" s="271">
        <f t="shared" si="16"/>
        <v>8.0875425874386397E-2</v>
      </c>
      <c r="T114" s="271">
        <f t="shared" si="16"/>
        <v>8.8300520310778674E-2</v>
      </c>
      <c r="U114" s="271">
        <f t="shared" si="16"/>
        <v>8.1942099577854616E-2</v>
      </c>
      <c r="V114" s="271">
        <f t="shared" si="16"/>
        <v>7.1790837478148128E-2</v>
      </c>
      <c r="W114" s="271">
        <f t="shared" si="16"/>
        <v>6.7037478369386602E-2</v>
      </c>
      <c r="X114" s="271">
        <f t="shared" si="16"/>
        <v>7.0939216037671129E-2</v>
      </c>
      <c r="Y114" s="271">
        <f t="shared" si="16"/>
        <v>6.0813770896885042E-2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</v>
      </c>
      <c r="C117" s="232">
        <f t="shared" si="17"/>
        <v>1.0000000000000007</v>
      </c>
      <c r="D117" s="232">
        <f t="shared" si="17"/>
        <v>1.0000000000000002</v>
      </c>
      <c r="E117" s="232">
        <f t="shared" si="17"/>
        <v>1.0000000000000004</v>
      </c>
      <c r="F117" s="232">
        <f t="shared" si="17"/>
        <v>1</v>
      </c>
      <c r="G117" s="232">
        <f t="shared" si="17"/>
        <v>1</v>
      </c>
      <c r="H117" s="232">
        <f t="shared" si="17"/>
        <v>1</v>
      </c>
      <c r="I117" s="232">
        <f t="shared" si="17"/>
        <v>0.99999999999999978</v>
      </c>
      <c r="J117" s="232">
        <f t="shared" si="17"/>
        <v>0.99999999999999956</v>
      </c>
      <c r="K117" s="232">
        <f t="shared" si="17"/>
        <v>0.99999999999999989</v>
      </c>
      <c r="L117" s="232">
        <f t="shared" si="17"/>
        <v>0.99999999999999989</v>
      </c>
      <c r="M117" s="232">
        <f t="shared" si="17"/>
        <v>1</v>
      </c>
      <c r="N117" s="232">
        <f t="shared" si="17"/>
        <v>0.99999999999999978</v>
      </c>
      <c r="O117" s="232">
        <f t="shared" si="17"/>
        <v>1</v>
      </c>
      <c r="P117" s="232">
        <f t="shared" si="17"/>
        <v>1</v>
      </c>
      <c r="Q117" s="232">
        <f t="shared" si="17"/>
        <v>1</v>
      </c>
      <c r="R117" s="232">
        <f t="shared" si="17"/>
        <v>0.99999999999999978</v>
      </c>
      <c r="S117" s="232">
        <f t="shared" si="17"/>
        <v>1.0000000000000002</v>
      </c>
      <c r="T117" s="232">
        <f t="shared" si="17"/>
        <v>0.99999999999999989</v>
      </c>
      <c r="U117" s="232">
        <f t="shared" si="17"/>
        <v>0.99999999999999967</v>
      </c>
      <c r="V117" s="232">
        <f t="shared" si="17"/>
        <v>0.99999999999999978</v>
      </c>
      <c r="W117" s="232">
        <f t="shared" si="17"/>
        <v>1.0000000000000002</v>
      </c>
      <c r="X117" s="232">
        <f t="shared" si="17"/>
        <v>0.99999999999999989</v>
      </c>
      <c r="Y117" s="232">
        <f t="shared" si="17"/>
        <v>1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2.0020561404076897E-3</v>
      </c>
      <c r="C118" s="266">
        <f t="shared" si="18"/>
        <v>1.9908291240016388E-3</v>
      </c>
      <c r="D118" s="266">
        <f t="shared" si="18"/>
        <v>2.0173978177518621E-3</v>
      </c>
      <c r="E118" s="266">
        <f t="shared" si="18"/>
        <v>2.029179796826043E-3</v>
      </c>
      <c r="F118" s="266">
        <f t="shared" si="18"/>
        <v>1.9984218210225171E-3</v>
      </c>
      <c r="G118" s="266">
        <f t="shared" si="18"/>
        <v>2.0568450671438203E-3</v>
      </c>
      <c r="H118" s="266">
        <f t="shared" si="18"/>
        <v>2.0241917645611425E-3</v>
      </c>
      <c r="I118" s="266">
        <f t="shared" si="18"/>
        <v>2.0538512249944707E-3</v>
      </c>
      <c r="J118" s="266">
        <f t="shared" si="18"/>
        <v>2.0702552372230667E-3</v>
      </c>
      <c r="K118" s="266">
        <f t="shared" si="18"/>
        <v>2.0391887496667605E-3</v>
      </c>
      <c r="L118" s="266">
        <f t="shared" si="18"/>
        <v>2.0189968551135367E-3</v>
      </c>
      <c r="M118" s="266">
        <f t="shared" si="18"/>
        <v>2.0395916421478985E-3</v>
      </c>
      <c r="N118" s="266">
        <f t="shared" si="18"/>
        <v>2.0837701328218277E-3</v>
      </c>
      <c r="O118" s="266">
        <f t="shared" si="18"/>
        <v>2.1824235790020466E-3</v>
      </c>
      <c r="P118" s="266">
        <f t="shared" si="18"/>
        <v>2.1814135568972493E-3</v>
      </c>
      <c r="Q118" s="266">
        <f t="shared" si="18"/>
        <v>2.1748933882618938E-3</v>
      </c>
      <c r="R118" s="266">
        <f t="shared" si="18"/>
        <v>2.1853121609289577E-3</v>
      </c>
      <c r="S118" s="266">
        <f t="shared" si="18"/>
        <v>2.1839420157840636E-3</v>
      </c>
      <c r="T118" s="266">
        <f t="shared" si="18"/>
        <v>2.207631940114186E-3</v>
      </c>
      <c r="U118" s="266">
        <f t="shared" si="18"/>
        <v>2.1839150986250624E-3</v>
      </c>
      <c r="V118" s="266">
        <f t="shared" si="18"/>
        <v>2.1515238632454298E-3</v>
      </c>
      <c r="W118" s="266">
        <f t="shared" si="18"/>
        <v>2.1147116898155081E-3</v>
      </c>
      <c r="X118" s="266">
        <f t="shared" si="18"/>
        <v>2.1256020153581842E-3</v>
      </c>
      <c r="Y118" s="266">
        <f t="shared" si="18"/>
        <v>2.0926890901220067E-3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3.8388566523408368E-4</v>
      </c>
      <c r="C119" s="267">
        <f t="shared" si="19"/>
        <v>3.8173293306307014E-4</v>
      </c>
      <c r="D119" s="267">
        <f t="shared" si="19"/>
        <v>3.8682736596575023E-4</v>
      </c>
      <c r="E119" s="267">
        <f t="shared" si="19"/>
        <v>3.8908650984457516E-4</v>
      </c>
      <c r="F119" s="267">
        <f t="shared" si="19"/>
        <v>3.8318880010293602E-4</v>
      </c>
      <c r="G119" s="267">
        <f t="shared" si="19"/>
        <v>3.9439120659381704E-4</v>
      </c>
      <c r="H119" s="267">
        <f t="shared" si="19"/>
        <v>3.8813007608351659E-4</v>
      </c>
      <c r="I119" s="267">
        <f t="shared" si="19"/>
        <v>3.938171502215144E-4</v>
      </c>
      <c r="J119" s="267">
        <f t="shared" si="19"/>
        <v>3.9696254910408512E-4</v>
      </c>
      <c r="K119" s="267">
        <f t="shared" si="19"/>
        <v>3.9100568355904085E-4</v>
      </c>
      <c r="L119" s="267">
        <f t="shared" si="19"/>
        <v>3.8713397451130039E-4</v>
      </c>
      <c r="M119" s="267">
        <f t="shared" si="19"/>
        <v>3.9108293646170311E-4</v>
      </c>
      <c r="N119" s="267">
        <f t="shared" si="19"/>
        <v>3.9955397228287951E-4</v>
      </c>
      <c r="O119" s="267">
        <f t="shared" si="19"/>
        <v>4.184703468291078E-4</v>
      </c>
      <c r="P119" s="267">
        <f t="shared" si="19"/>
        <v>4.1827667942899042E-4</v>
      </c>
      <c r="Q119" s="267">
        <f t="shared" si="19"/>
        <v>4.1702646510007952E-4</v>
      </c>
      <c r="R119" s="267">
        <f t="shared" si="19"/>
        <v>4.1902422000589555E-4</v>
      </c>
      <c r="S119" s="267">
        <f t="shared" si="19"/>
        <v>4.1876150055972287E-4</v>
      </c>
      <c r="T119" s="267">
        <f t="shared" si="19"/>
        <v>4.2330394179164655E-4</v>
      </c>
      <c r="U119" s="267">
        <f t="shared" si="19"/>
        <v>4.1875633931010508E-4</v>
      </c>
      <c r="V119" s="267">
        <f t="shared" si="19"/>
        <v>4.1254545906029764E-4</v>
      </c>
      <c r="W119" s="267">
        <f t="shared" si="19"/>
        <v>4.0548688292917052E-4</v>
      </c>
      <c r="X119" s="267">
        <f t="shared" si="19"/>
        <v>4.0757505607336375E-4</v>
      </c>
      <c r="Y119" s="267">
        <f t="shared" si="19"/>
        <v>4.0126414403444472E-4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5.3105050957349506E-2</v>
      </c>
      <c r="C120" s="267">
        <f t="shared" si="20"/>
        <v>5.2807251476950881E-2</v>
      </c>
      <c r="D120" s="267">
        <f t="shared" si="20"/>
        <v>5.3511992871060128E-2</v>
      </c>
      <c r="E120" s="267">
        <f t="shared" si="20"/>
        <v>5.382451287810916E-2</v>
      </c>
      <c r="F120" s="267">
        <f t="shared" si="20"/>
        <v>5.3008649706530686E-2</v>
      </c>
      <c r="G120" s="267">
        <f t="shared" si="20"/>
        <v>5.4558341246016578E-2</v>
      </c>
      <c r="H120" s="267">
        <f t="shared" si="20"/>
        <v>5.3692204047073838E-2</v>
      </c>
      <c r="I120" s="267">
        <f t="shared" si="20"/>
        <v>5.4478928817618288E-2</v>
      </c>
      <c r="J120" s="267">
        <f t="shared" si="20"/>
        <v>5.4914049435728023E-2</v>
      </c>
      <c r="K120" s="267">
        <f t="shared" si="20"/>
        <v>5.4090002911034905E-2</v>
      </c>
      <c r="L120" s="267">
        <f t="shared" si="20"/>
        <v>5.355440774587833E-2</v>
      </c>
      <c r="M120" s="267">
        <f t="shared" si="20"/>
        <v>5.4100689737098022E-2</v>
      </c>
      <c r="N120" s="267">
        <f t="shared" si="20"/>
        <v>5.5272535496618064E-2</v>
      </c>
      <c r="O120" s="267">
        <f t="shared" si="20"/>
        <v>5.7889343377665693E-2</v>
      </c>
      <c r="P120" s="267">
        <f t="shared" si="20"/>
        <v>5.7862552283120046E-2</v>
      </c>
      <c r="Q120" s="267">
        <f t="shared" si="20"/>
        <v>5.7689603143162078E-2</v>
      </c>
      <c r="R120" s="267">
        <f t="shared" si="20"/>
        <v>5.7965963751753634E-2</v>
      </c>
      <c r="S120" s="267">
        <f t="shared" si="20"/>
        <v>5.7929620301502678E-2</v>
      </c>
      <c r="T120" s="267">
        <f t="shared" si="20"/>
        <v>5.8558001600775657E-2</v>
      </c>
      <c r="U120" s="267">
        <f t="shared" si="20"/>
        <v>5.7928906316978682E-2</v>
      </c>
      <c r="V120" s="267">
        <f t="shared" si="20"/>
        <v>5.7069720517595152E-2</v>
      </c>
      <c r="W120" s="267">
        <f t="shared" si="20"/>
        <v>5.6093268206198608E-2</v>
      </c>
      <c r="X120" s="267">
        <f t="shared" si="20"/>
        <v>5.6382136875369984E-2</v>
      </c>
      <c r="Y120" s="267">
        <f t="shared" si="20"/>
        <v>5.5509113119169617E-2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9.1562664564004534E-4</v>
      </c>
      <c r="C121" s="267">
        <f t="shared" si="21"/>
        <v>9.1049204668203351E-4</v>
      </c>
      <c r="D121" s="267">
        <f t="shared" si="21"/>
        <v>9.2264305655960965E-4</v>
      </c>
      <c r="E121" s="267">
        <f t="shared" si="21"/>
        <v>9.2803146388793626E-4</v>
      </c>
      <c r="F121" s="267">
        <f t="shared" si="21"/>
        <v>9.1396451459353366E-4</v>
      </c>
      <c r="G121" s="267">
        <f t="shared" si="21"/>
        <v>9.4068398553831957E-4</v>
      </c>
      <c r="H121" s="267">
        <f t="shared" si="21"/>
        <v>9.257502215396945E-4</v>
      </c>
      <c r="I121" s="267">
        <f t="shared" si="21"/>
        <v>9.3931477236319522E-4</v>
      </c>
      <c r="J121" s="267">
        <f t="shared" si="21"/>
        <v>9.46817034856618E-4</v>
      </c>
      <c r="K121" s="267">
        <f t="shared" si="21"/>
        <v>9.3260898982786759E-4</v>
      </c>
      <c r="L121" s="267">
        <f t="shared" si="21"/>
        <v>9.2337436533071373E-4</v>
      </c>
      <c r="M121" s="267">
        <f t="shared" si="21"/>
        <v>9.3279324994106449E-4</v>
      </c>
      <c r="N121" s="267">
        <f t="shared" si="21"/>
        <v>9.5299797967305581E-4</v>
      </c>
      <c r="O121" s="267">
        <f t="shared" si="21"/>
        <v>9.9811645671457855E-4</v>
      </c>
      <c r="P121" s="267">
        <f t="shared" si="21"/>
        <v>9.976545300317179E-4</v>
      </c>
      <c r="Q121" s="267">
        <f t="shared" si="21"/>
        <v>9.946725756218972E-4</v>
      </c>
      <c r="R121" s="267">
        <f t="shared" si="21"/>
        <v>9.9943752984884855E-4</v>
      </c>
      <c r="S121" s="267">
        <f t="shared" si="21"/>
        <v>9.9881090336333806E-4</v>
      </c>
      <c r="T121" s="267">
        <f t="shared" si="21"/>
        <v>1.0096453277893375E-3</v>
      </c>
      <c r="U121" s="267">
        <f t="shared" si="21"/>
        <v>9.9879859298526719E-4</v>
      </c>
      <c r="V121" s="267">
        <f t="shared" si="21"/>
        <v>9.8398468362468814E-4</v>
      </c>
      <c r="W121" s="267">
        <f t="shared" si="21"/>
        <v>9.6714888856576755E-4</v>
      </c>
      <c r="X121" s="267">
        <f t="shared" si="21"/>
        <v>9.7212950426645343E-4</v>
      </c>
      <c r="Y121" s="267">
        <f t="shared" si="21"/>
        <v>9.570770036277515E-4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2.308526641124159E-3</v>
      </c>
      <c r="C122" s="268">
        <f t="shared" si="22"/>
        <v>2.3184310116884433E-3</v>
      </c>
      <c r="D122" s="268">
        <f t="shared" si="22"/>
        <v>2.3164046919767946E-3</v>
      </c>
      <c r="E122" s="268">
        <f t="shared" si="22"/>
        <v>2.3191868862633049E-3</v>
      </c>
      <c r="F122" s="268">
        <f t="shared" si="22"/>
        <v>2.3376773867955442E-3</v>
      </c>
      <c r="G122" s="268">
        <f t="shared" si="22"/>
        <v>2.3064596357721843E-3</v>
      </c>
      <c r="H122" s="268">
        <f t="shared" si="22"/>
        <v>2.30168075761851E-3</v>
      </c>
      <c r="I122" s="268">
        <f t="shared" si="22"/>
        <v>2.317598451787859E-3</v>
      </c>
      <c r="J122" s="268">
        <f t="shared" si="22"/>
        <v>2.3272005067121156E-3</v>
      </c>
      <c r="K122" s="268">
        <f t="shared" si="22"/>
        <v>2.3106665526430661E-3</v>
      </c>
      <c r="L122" s="268">
        <f t="shared" si="22"/>
        <v>2.2766715868517058E-3</v>
      </c>
      <c r="M122" s="268">
        <f t="shared" si="22"/>
        <v>2.3108667399925962E-3</v>
      </c>
      <c r="N122" s="268">
        <f t="shared" si="22"/>
        <v>2.3204410595865769E-3</v>
      </c>
      <c r="O122" s="268">
        <f t="shared" si="22"/>
        <v>2.3866628792004936E-3</v>
      </c>
      <c r="P122" s="268">
        <f t="shared" si="22"/>
        <v>9.5711207655569067E-3</v>
      </c>
      <c r="Q122" s="268">
        <f t="shared" si="22"/>
        <v>1.0664135945533745E-2</v>
      </c>
      <c r="R122" s="268">
        <f t="shared" si="22"/>
        <v>1.10782048860435E-2</v>
      </c>
      <c r="S122" s="268">
        <f t="shared" si="22"/>
        <v>1.2058640878235563E-2</v>
      </c>
      <c r="T122" s="268">
        <f t="shared" si="22"/>
        <v>1.2945013832741848E-2</v>
      </c>
      <c r="U122" s="268">
        <f t="shared" si="22"/>
        <v>1.4567685539540971E-2</v>
      </c>
      <c r="V122" s="268">
        <f t="shared" si="22"/>
        <v>1.7525196464052102E-2</v>
      </c>
      <c r="W122" s="268">
        <f t="shared" si="22"/>
        <v>1.8534412392177367E-2</v>
      </c>
      <c r="X122" s="268">
        <f t="shared" si="22"/>
        <v>2.2275058959627031E-2</v>
      </c>
      <c r="Y122" s="268">
        <f t="shared" si="22"/>
        <v>2.5018733459509661E-2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9.1127081287614417E-2</v>
      </c>
      <c r="C123" s="269">
        <f t="shared" si="23"/>
        <v>9.424834849500914E-2</v>
      </c>
      <c r="D123" s="269">
        <f t="shared" si="23"/>
        <v>9.2056982120858277E-2</v>
      </c>
      <c r="E123" s="269">
        <f t="shared" si="23"/>
        <v>8.8037628002355511E-2</v>
      </c>
      <c r="F123" s="269">
        <f t="shared" si="23"/>
        <v>9.1694846051050799E-2</v>
      </c>
      <c r="G123" s="269">
        <f t="shared" si="23"/>
        <v>8.3705188135449804E-2</v>
      </c>
      <c r="H123" s="269">
        <f t="shared" si="23"/>
        <v>8.4420242301503801E-2</v>
      </c>
      <c r="I123" s="269">
        <f t="shared" si="23"/>
        <v>8.4122093934332509E-2</v>
      </c>
      <c r="J123" s="269">
        <f t="shared" si="23"/>
        <v>8.2618538399320554E-2</v>
      </c>
      <c r="K123" s="269">
        <f t="shared" si="23"/>
        <v>7.9777796006114038E-2</v>
      </c>
      <c r="L123" s="269">
        <f t="shared" si="23"/>
        <v>6.8955350240088725E-2</v>
      </c>
      <c r="M123" s="269">
        <f t="shared" si="23"/>
        <v>8.6182715159414544E-2</v>
      </c>
      <c r="N123" s="269">
        <f t="shared" si="23"/>
        <v>7.8643185943608002E-2</v>
      </c>
      <c r="O123" s="269">
        <f t="shared" si="23"/>
        <v>7.712431776075386E-2</v>
      </c>
      <c r="P123" s="269">
        <f t="shared" si="23"/>
        <v>7.4521036734248439E-2</v>
      </c>
      <c r="Q123" s="269">
        <f t="shared" si="23"/>
        <v>7.7624702462169071E-2</v>
      </c>
      <c r="R123" s="269">
        <f t="shared" si="23"/>
        <v>7.4423384874007723E-2</v>
      </c>
      <c r="S123" s="269">
        <f t="shared" si="23"/>
        <v>7.4257691755773958E-2</v>
      </c>
      <c r="T123" s="269">
        <f t="shared" si="23"/>
        <v>6.9260763054350832E-2</v>
      </c>
      <c r="U123" s="269">
        <f t="shared" si="23"/>
        <v>7.3193648809328507E-2</v>
      </c>
      <c r="V123" s="269">
        <f t="shared" si="23"/>
        <v>7.7966616574885364E-2</v>
      </c>
      <c r="W123" s="269">
        <f t="shared" si="23"/>
        <v>8.3105043939072171E-2</v>
      </c>
      <c r="X123" s="269">
        <f t="shared" si="23"/>
        <v>7.9905015191207546E-2</v>
      </c>
      <c r="Y123" s="269">
        <f t="shared" si="23"/>
        <v>8.4055784775842801E-2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0.39392644405900806</v>
      </c>
      <c r="C124" s="269">
        <f t="shared" si="24"/>
        <v>0.39171740578032749</v>
      </c>
      <c r="D124" s="269">
        <f t="shared" si="24"/>
        <v>0.39694508688330987</v>
      </c>
      <c r="E124" s="269">
        <f t="shared" si="24"/>
        <v>0.3992633201371108</v>
      </c>
      <c r="F124" s="269">
        <f t="shared" si="24"/>
        <v>0.39321135196789209</v>
      </c>
      <c r="G124" s="269">
        <f t="shared" si="24"/>
        <v>0.40470676467408273</v>
      </c>
      <c r="H124" s="269">
        <f t="shared" si="24"/>
        <v>0.39828187023003492</v>
      </c>
      <c r="I124" s="269">
        <f t="shared" si="24"/>
        <v>0.40411769348463694</v>
      </c>
      <c r="J124" s="269">
        <f t="shared" si="24"/>
        <v>0.40734536231723767</v>
      </c>
      <c r="K124" s="269">
        <f t="shared" si="24"/>
        <v>0.40123269108616683</v>
      </c>
      <c r="L124" s="269">
        <f t="shared" si="24"/>
        <v>0.39725971497444484</v>
      </c>
      <c r="M124" s="269">
        <f t="shared" si="24"/>
        <v>0.40131196458865731</v>
      </c>
      <c r="N124" s="269">
        <f t="shared" si="24"/>
        <v>0.41000456585184242</v>
      </c>
      <c r="O124" s="269">
        <f t="shared" si="24"/>
        <v>0.42941571045642207</v>
      </c>
      <c r="P124" s="269">
        <f t="shared" si="24"/>
        <v>0.42921697755970944</v>
      </c>
      <c r="Q124" s="269">
        <f t="shared" si="24"/>
        <v>0.42793406306328208</v>
      </c>
      <c r="R124" s="269">
        <f t="shared" si="24"/>
        <v>0.42998407054576954</v>
      </c>
      <c r="S124" s="269">
        <f t="shared" si="24"/>
        <v>0.42971447950190272</v>
      </c>
      <c r="T124" s="269">
        <f t="shared" si="24"/>
        <v>0.43437573123358064</v>
      </c>
      <c r="U124" s="269">
        <f t="shared" si="24"/>
        <v>0.4297091832564498</v>
      </c>
      <c r="V124" s="269">
        <f t="shared" si="24"/>
        <v>0.42333585340108515</v>
      </c>
      <c r="W124" s="269">
        <f t="shared" si="24"/>
        <v>0.41609265562822967</v>
      </c>
      <c r="X124" s="269">
        <f t="shared" si="24"/>
        <v>0.41823544629682607</v>
      </c>
      <c r="Y124" s="269">
        <f t="shared" si="24"/>
        <v>0.41175946825595672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0.32379752978768872</v>
      </c>
      <c r="C125" s="269">
        <f t="shared" si="25"/>
        <v>0.32587179639072106</v>
      </c>
      <c r="D125" s="269">
        <f t="shared" si="25"/>
        <v>0.32506476749287233</v>
      </c>
      <c r="E125" s="269">
        <f t="shared" si="25"/>
        <v>0.32573968586207747</v>
      </c>
      <c r="F125" s="269">
        <f t="shared" si="25"/>
        <v>0.32933349793521866</v>
      </c>
      <c r="G125" s="269">
        <f t="shared" si="25"/>
        <v>0.32449851470277058</v>
      </c>
      <c r="H125" s="269">
        <f t="shared" si="25"/>
        <v>0.32173398210070392</v>
      </c>
      <c r="I125" s="269">
        <f t="shared" si="25"/>
        <v>0.32409715197816591</v>
      </c>
      <c r="J125" s="269">
        <f t="shared" si="25"/>
        <v>0.32539920927806087</v>
      </c>
      <c r="K125" s="269">
        <f t="shared" si="25"/>
        <v>0.32252807042316622</v>
      </c>
      <c r="L125" s="269">
        <f t="shared" si="25"/>
        <v>0.31678527729781514</v>
      </c>
      <c r="M125" s="269">
        <f t="shared" si="25"/>
        <v>0.3237643422740823</v>
      </c>
      <c r="N125" s="269">
        <f t="shared" si="25"/>
        <v>0.32547950539927534</v>
      </c>
      <c r="O125" s="269">
        <f t="shared" si="25"/>
        <v>0.33406070399477283</v>
      </c>
      <c r="P125" s="269">
        <f t="shared" si="25"/>
        <v>0.33106092867786518</v>
      </c>
      <c r="Q125" s="269">
        <f t="shared" si="25"/>
        <v>0.32841695815959099</v>
      </c>
      <c r="R125" s="269">
        <f t="shared" si="25"/>
        <v>0.32947248898703385</v>
      </c>
      <c r="S125" s="269">
        <f t="shared" si="25"/>
        <v>0.32914298408730042</v>
      </c>
      <c r="T125" s="269">
        <f t="shared" si="25"/>
        <v>0.32929558414974935</v>
      </c>
      <c r="U125" s="269">
        <f t="shared" si="25"/>
        <v>0.32813697562758898</v>
      </c>
      <c r="V125" s="269">
        <f t="shared" si="25"/>
        <v>0.32679672005363741</v>
      </c>
      <c r="W125" s="269">
        <f t="shared" si="25"/>
        <v>0.32734041033826183</v>
      </c>
      <c r="X125" s="269">
        <f t="shared" si="25"/>
        <v>0.32580701216211455</v>
      </c>
      <c r="Y125" s="269">
        <f t="shared" si="25"/>
        <v>0.3251981985518117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0.16484378621669177</v>
      </c>
      <c r="C126" s="270">
        <f t="shared" si="26"/>
        <v>0.1851752358178026</v>
      </c>
      <c r="D126" s="270">
        <f t="shared" si="26"/>
        <v>0.16996091240502265</v>
      </c>
      <c r="E126" s="270">
        <f t="shared" si="26"/>
        <v>0.17494113592647415</v>
      </c>
      <c r="F126" s="270">
        <f t="shared" si="26"/>
        <v>0.19839849218492575</v>
      </c>
      <c r="G126" s="270">
        <f t="shared" si="26"/>
        <v>0.15112629492461832</v>
      </c>
      <c r="H126" s="270">
        <f t="shared" si="26"/>
        <v>0.12699727146251213</v>
      </c>
      <c r="I126" s="270">
        <f t="shared" si="26"/>
        <v>0.1251754328887979</v>
      </c>
      <c r="J126" s="270">
        <f t="shared" si="26"/>
        <v>0.11621753478050761</v>
      </c>
      <c r="K126" s="270">
        <f t="shared" si="26"/>
        <v>0.10079341844599053</v>
      </c>
      <c r="L126" s="270">
        <f t="shared" si="26"/>
        <v>7.2485313114024383E-2</v>
      </c>
      <c r="M126" s="270">
        <f t="shared" si="26"/>
        <v>0.10904122530926175</v>
      </c>
      <c r="N126" s="270">
        <f t="shared" si="26"/>
        <v>9.7371360844693139E-2</v>
      </c>
      <c r="O126" s="270">
        <f t="shared" si="26"/>
        <v>9.7846329438169746E-2</v>
      </c>
      <c r="P126" s="270">
        <f t="shared" si="26"/>
        <v>9.1858363256577175E-2</v>
      </c>
      <c r="Q126" s="270">
        <f t="shared" si="26"/>
        <v>0.11582143770394547</v>
      </c>
      <c r="R126" s="270">
        <f t="shared" si="26"/>
        <v>9.6209009185431071E-2</v>
      </c>
      <c r="S126" s="270">
        <f t="shared" si="26"/>
        <v>9.4827264669565328E-2</v>
      </c>
      <c r="T126" s="270">
        <f t="shared" si="26"/>
        <v>8.2444603909299474E-2</v>
      </c>
      <c r="U126" s="270">
        <f t="shared" si="26"/>
        <v>9.5080952128695939E-2</v>
      </c>
      <c r="V126" s="270">
        <f t="shared" si="26"/>
        <v>0.11599428914929975</v>
      </c>
      <c r="W126" s="270">
        <f t="shared" si="26"/>
        <v>0.12043735597034635</v>
      </c>
      <c r="X126" s="270">
        <f t="shared" si="26"/>
        <v>0.10748437106120286</v>
      </c>
      <c r="Y126" s="270">
        <f t="shared" si="26"/>
        <v>0.13284839505434337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0.15895374357099695</v>
      </c>
      <c r="C127" s="270">
        <f t="shared" si="27"/>
        <v>0.14069656057291854</v>
      </c>
      <c r="D127" s="270">
        <f t="shared" si="27"/>
        <v>0.1551038550878498</v>
      </c>
      <c r="E127" s="270">
        <f t="shared" si="27"/>
        <v>0.15079854993560327</v>
      </c>
      <c r="F127" s="270">
        <f t="shared" si="27"/>
        <v>0.13093500575029288</v>
      </c>
      <c r="G127" s="270">
        <f t="shared" si="27"/>
        <v>0.17337221977815229</v>
      </c>
      <c r="H127" s="270">
        <f t="shared" si="27"/>
        <v>0.19473671063819181</v>
      </c>
      <c r="I127" s="270">
        <f t="shared" si="27"/>
        <v>0.19892171908936795</v>
      </c>
      <c r="J127" s="270">
        <f t="shared" si="27"/>
        <v>0.20918167449755318</v>
      </c>
      <c r="K127" s="270">
        <f t="shared" si="27"/>
        <v>0.22173465197717562</v>
      </c>
      <c r="L127" s="270">
        <f t="shared" si="27"/>
        <v>0.24429996418379077</v>
      </c>
      <c r="M127" s="270">
        <f t="shared" si="27"/>
        <v>0.21472311696482049</v>
      </c>
      <c r="N127" s="270">
        <f t="shared" si="27"/>
        <v>0.22810814455458228</v>
      </c>
      <c r="O127" s="270">
        <f t="shared" si="27"/>
        <v>0.23621437455660316</v>
      </c>
      <c r="P127" s="270">
        <f t="shared" si="27"/>
        <v>0.23920256542128804</v>
      </c>
      <c r="Q127" s="270">
        <f t="shared" si="27"/>
        <v>0.2125955204556455</v>
      </c>
      <c r="R127" s="270">
        <f t="shared" si="27"/>
        <v>0.23326347980160284</v>
      </c>
      <c r="S127" s="270">
        <f t="shared" si="27"/>
        <v>0.23431571941773505</v>
      </c>
      <c r="T127" s="270">
        <f t="shared" si="27"/>
        <v>0.24685098024044991</v>
      </c>
      <c r="U127" s="270">
        <f t="shared" si="27"/>
        <v>0.23305602349889301</v>
      </c>
      <c r="V127" s="270">
        <f t="shared" si="27"/>
        <v>0.21080243090433756</v>
      </c>
      <c r="W127" s="270">
        <f t="shared" si="27"/>
        <v>0.20690305436791559</v>
      </c>
      <c r="X127" s="270">
        <f t="shared" si="27"/>
        <v>0.21832264110091165</v>
      </c>
      <c r="Y127" s="270">
        <f t="shared" si="27"/>
        <v>0.19234980349746827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0.1324337988159334</v>
      </c>
      <c r="C128" s="269">
        <f t="shared" si="28"/>
        <v>0.12975371274155673</v>
      </c>
      <c r="D128" s="269">
        <f t="shared" si="28"/>
        <v>0.12677789769964551</v>
      </c>
      <c r="E128" s="269">
        <f t="shared" si="28"/>
        <v>0.12746936846352555</v>
      </c>
      <c r="F128" s="269">
        <f t="shared" si="28"/>
        <v>0.12711840181679343</v>
      </c>
      <c r="G128" s="269">
        <f t="shared" si="28"/>
        <v>0.12683281134663221</v>
      </c>
      <c r="H128" s="269">
        <f t="shared" si="28"/>
        <v>0.13623194850088066</v>
      </c>
      <c r="I128" s="269">
        <f t="shared" si="28"/>
        <v>0.1274795501858792</v>
      </c>
      <c r="J128" s="269">
        <f t="shared" si="28"/>
        <v>0.12398160524175666</v>
      </c>
      <c r="K128" s="269">
        <f t="shared" si="28"/>
        <v>0.13669796959782124</v>
      </c>
      <c r="L128" s="269">
        <f t="shared" si="28"/>
        <v>0.15783907295996574</v>
      </c>
      <c r="M128" s="269">
        <f t="shared" si="28"/>
        <v>0.12896595367220456</v>
      </c>
      <c r="N128" s="269">
        <f t="shared" si="28"/>
        <v>0.12484344416429156</v>
      </c>
      <c r="O128" s="269">
        <f t="shared" si="28"/>
        <v>9.5524251148639217E-2</v>
      </c>
      <c r="P128" s="269">
        <f t="shared" si="28"/>
        <v>9.4170039213142084E-2</v>
      </c>
      <c r="Q128" s="269">
        <f t="shared" si="28"/>
        <v>9.4083944797278204E-2</v>
      </c>
      <c r="R128" s="269">
        <f t="shared" si="28"/>
        <v>9.347211304460791E-2</v>
      </c>
      <c r="S128" s="269">
        <f t="shared" si="28"/>
        <v>9.3295069055577703E-2</v>
      </c>
      <c r="T128" s="269">
        <f t="shared" si="28"/>
        <v>9.1924324919106362E-2</v>
      </c>
      <c r="U128" s="269">
        <f t="shared" si="28"/>
        <v>9.2862130419192279E-2</v>
      </c>
      <c r="V128" s="269">
        <f t="shared" si="28"/>
        <v>9.3757838982814326E-2</v>
      </c>
      <c r="W128" s="269">
        <f t="shared" si="28"/>
        <v>9.5346862034750068E-2</v>
      </c>
      <c r="X128" s="269">
        <f t="shared" si="28"/>
        <v>9.3890023939156755E-2</v>
      </c>
      <c r="Y128" s="269">
        <f t="shared" si="28"/>
        <v>9.5007671599925361E-2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3.3194970863249289E-2</v>
      </c>
      <c r="C129" s="270">
        <f t="shared" si="29"/>
        <v>3.8093977069539132E-2</v>
      </c>
      <c r="D129" s="270">
        <f t="shared" si="29"/>
        <v>3.4682830010640861E-2</v>
      </c>
      <c r="E129" s="270">
        <f t="shared" si="29"/>
        <v>3.6070598551262857E-2</v>
      </c>
      <c r="F129" s="270">
        <f t="shared" si="29"/>
        <v>4.1522823485986911E-2</v>
      </c>
      <c r="G129" s="270">
        <f t="shared" si="29"/>
        <v>3.1551562867819287E-2</v>
      </c>
      <c r="H129" s="270">
        <f t="shared" si="29"/>
        <v>2.5156950330705224E-2</v>
      </c>
      <c r="I129" s="270">
        <f t="shared" si="29"/>
        <v>2.5066967474387365E-2</v>
      </c>
      <c r="J129" s="270">
        <f t="shared" si="29"/>
        <v>2.3337813606372725E-2</v>
      </c>
      <c r="K129" s="270">
        <f t="shared" si="29"/>
        <v>1.9773585895028895E-2</v>
      </c>
      <c r="L129" s="270">
        <f t="shared" si="29"/>
        <v>1.4123438073770839E-2</v>
      </c>
      <c r="M129" s="270">
        <f t="shared" si="29"/>
        <v>2.2113784265003822E-2</v>
      </c>
      <c r="N129" s="270">
        <f t="shared" si="29"/>
        <v>2.0106878008293565E-2</v>
      </c>
      <c r="O129" s="270">
        <f t="shared" si="29"/>
        <v>2.0231616860565634E-2</v>
      </c>
      <c r="P129" s="270">
        <f t="shared" si="29"/>
        <v>1.8323751531426666E-2</v>
      </c>
      <c r="Q129" s="270">
        <f t="shared" si="29"/>
        <v>2.3986144381759899E-2</v>
      </c>
      <c r="R129" s="270">
        <f t="shared" si="29"/>
        <v>1.9741957620513707E-2</v>
      </c>
      <c r="S129" s="270">
        <f t="shared" si="29"/>
        <v>1.9404434936139872E-2</v>
      </c>
      <c r="T129" s="270">
        <f t="shared" si="29"/>
        <v>1.6836376410805206E-2</v>
      </c>
      <c r="U129" s="270">
        <f t="shared" si="29"/>
        <v>1.9355816072878645E-2</v>
      </c>
      <c r="V129" s="270">
        <f t="shared" si="29"/>
        <v>2.4027220639900846E-2</v>
      </c>
      <c r="W129" s="270">
        <f t="shared" si="29"/>
        <v>2.4914704113562631E-2</v>
      </c>
      <c r="X129" s="270">
        <f t="shared" si="29"/>
        <v>2.2528119368360685E-2</v>
      </c>
      <c r="Y129" s="270">
        <f t="shared" si="29"/>
        <v>2.7979670623819678E-2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6.3258870717072105E-2</v>
      </c>
      <c r="C130" s="270">
        <f t="shared" si="30"/>
        <v>6.0316940703802599E-2</v>
      </c>
      <c r="D130" s="270">
        <f t="shared" si="30"/>
        <v>5.7422115648666928E-2</v>
      </c>
      <c r="E130" s="270">
        <f t="shared" si="30"/>
        <v>5.802586607402016E-2</v>
      </c>
      <c r="F130" s="270">
        <f t="shared" si="30"/>
        <v>5.7100662730530383E-2</v>
      </c>
      <c r="G130" s="270">
        <f t="shared" si="30"/>
        <v>5.7808617266841736E-2</v>
      </c>
      <c r="H130" s="270">
        <f t="shared" si="30"/>
        <v>6.7403206981133265E-2</v>
      </c>
      <c r="I130" s="270">
        <f t="shared" si="30"/>
        <v>5.8198931213079515E-2</v>
      </c>
      <c r="J130" s="270">
        <f t="shared" si="30"/>
        <v>5.4453293982751193E-2</v>
      </c>
      <c r="K130" s="270">
        <f t="shared" si="30"/>
        <v>6.7598582339098628E-2</v>
      </c>
      <c r="L130" s="270">
        <f t="shared" si="30"/>
        <v>8.9861066201884679E-2</v>
      </c>
      <c r="M130" s="270">
        <f t="shared" si="30"/>
        <v>5.9940608388046532E-2</v>
      </c>
      <c r="N130" s="270">
        <f t="shared" si="30"/>
        <v>5.555460967715254E-2</v>
      </c>
      <c r="O130" s="270">
        <f t="shared" si="30"/>
        <v>2.4387643870243728E-2</v>
      </c>
      <c r="P130" s="270">
        <f t="shared" si="30"/>
        <v>2.3294418494353528E-2</v>
      </c>
      <c r="Q130" s="270">
        <f t="shared" si="30"/>
        <v>2.4127714926128255E-2</v>
      </c>
      <c r="R130" s="270">
        <f t="shared" si="30"/>
        <v>2.3212536210560988E-2</v>
      </c>
      <c r="S130" s="270">
        <f t="shared" si="30"/>
        <v>2.3081990577550157E-2</v>
      </c>
      <c r="T130" s="270">
        <f t="shared" si="30"/>
        <v>2.1631098761808857E-2</v>
      </c>
      <c r="U130" s="270">
        <f t="shared" si="30"/>
        <v>2.2783667871752244E-2</v>
      </c>
      <c r="V130" s="270">
        <f t="shared" si="30"/>
        <v>2.4163825455754274E-2</v>
      </c>
      <c r="W130" s="270">
        <f t="shared" si="30"/>
        <v>2.5674588691241031E-2</v>
      </c>
      <c r="X130" s="270">
        <f t="shared" si="30"/>
        <v>2.4676927156253567E-2</v>
      </c>
      <c r="Y130" s="270">
        <f t="shared" si="30"/>
        <v>2.5969810623366958E-2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3.5979957235611995E-2</v>
      </c>
      <c r="C131" s="271">
        <f t="shared" si="31"/>
        <v>3.1342794968214981E-2</v>
      </c>
      <c r="D131" s="271">
        <f t="shared" si="31"/>
        <v>3.4672952040337712E-2</v>
      </c>
      <c r="E131" s="271">
        <f t="shared" si="31"/>
        <v>3.3372903838242533E-2</v>
      </c>
      <c r="F131" s="271">
        <f t="shared" si="31"/>
        <v>2.849491560027614E-2</v>
      </c>
      <c r="G131" s="271">
        <f t="shared" si="31"/>
        <v>3.7472631211971176E-2</v>
      </c>
      <c r="H131" s="271">
        <f t="shared" si="31"/>
        <v>4.3671791189042172E-2</v>
      </c>
      <c r="I131" s="271">
        <f t="shared" si="31"/>
        <v>4.4213651498412304E-2</v>
      </c>
      <c r="J131" s="271">
        <f t="shared" si="31"/>
        <v>4.619049765263275E-2</v>
      </c>
      <c r="K131" s="271">
        <f t="shared" si="31"/>
        <v>4.9325801363693689E-2</v>
      </c>
      <c r="L131" s="271">
        <f t="shared" si="31"/>
        <v>5.3854568684310239E-2</v>
      </c>
      <c r="M131" s="271">
        <f t="shared" si="31"/>
        <v>4.6911561019154197E-2</v>
      </c>
      <c r="N131" s="271">
        <f t="shared" si="31"/>
        <v>4.9181956478845455E-2</v>
      </c>
      <c r="O131" s="271">
        <f t="shared" si="31"/>
        <v>5.0904990417829851E-2</v>
      </c>
      <c r="P131" s="271">
        <f t="shared" si="31"/>
        <v>5.2551869187361884E-2</v>
      </c>
      <c r="Q131" s="271">
        <f t="shared" si="31"/>
        <v>4.597008548939005E-2</v>
      </c>
      <c r="R131" s="271">
        <f t="shared" si="31"/>
        <v>5.0517619213533226E-2</v>
      </c>
      <c r="S131" s="271">
        <f t="shared" si="31"/>
        <v>5.0808643541887674E-2</v>
      </c>
      <c r="T131" s="271">
        <f t="shared" si="31"/>
        <v>5.3456849746492299E-2</v>
      </c>
      <c r="U131" s="271">
        <f t="shared" si="31"/>
        <v>5.0722646474561386E-2</v>
      </c>
      <c r="V131" s="271">
        <f t="shared" si="31"/>
        <v>4.5566792887159202E-2</v>
      </c>
      <c r="W131" s="271">
        <f t="shared" si="31"/>
        <v>4.4757569229946413E-2</v>
      </c>
      <c r="X131" s="271">
        <f t="shared" si="31"/>
        <v>4.6684977414542507E-2</v>
      </c>
      <c r="Y131" s="271">
        <f t="shared" si="31"/>
        <v>4.1058190352738722E-2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341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>IF(B$5=0,0,B$5/ISI_fec!B$5)</f>
        <v>0.49350587845923216</v>
      </c>
      <c r="C136" s="272">
        <f>IF(C$5=0,0,C$5/ISI_fec!C$5)</f>
        <v>0.49135857810440881</v>
      </c>
      <c r="D136" s="272">
        <f>IF(D$5=0,0,D$5/ISI_fec!D$5)</f>
        <v>0.49380271834405959</v>
      </c>
      <c r="E136" s="272">
        <f>IF(E$5=0,0,E$5/ISI_fec!E$5)</f>
        <v>0.49608976489396672</v>
      </c>
      <c r="F136" s="272">
        <f>IF(F$5=0,0,F$5/ISI_fec!F$5)</f>
        <v>0.49629030840703792</v>
      </c>
      <c r="G136" s="272">
        <f>IF(G$5=0,0,G$5/ISI_fec!G$5)</f>
        <v>0.50350349218774659</v>
      </c>
      <c r="H136" s="272">
        <f>IF(H$5=0,0,H$5/ISI_fec!H$5)</f>
        <v>0.50300027895534605</v>
      </c>
      <c r="I136" s="272">
        <f>IF(I$5=0,0,I$5/ISI_fec!I$5)</f>
        <v>0.50832175921176537</v>
      </c>
      <c r="J136" s="272">
        <f>IF(J$5=0,0,J$5/ISI_fec!J$5)</f>
        <v>0.51113475186996304</v>
      </c>
      <c r="K136" s="272">
        <f>IF(K$5=0,0,K$5/ISI_fec!K$5)</f>
        <v>0.51065837042114892</v>
      </c>
      <c r="L136" s="272">
        <f>IF(L$5=0,0,L$5/ISI_fec!L$5)</f>
        <v>0.51154133285250203</v>
      </c>
      <c r="M136" s="272">
        <f>IF(M$5=0,0,M$5/ISI_fec!M$5)</f>
        <v>0.50572335248501521</v>
      </c>
      <c r="N136" s="272">
        <f>IF(N$5=0,0,N$5/ISI_fec!N$5)</f>
        <v>0.51207217968351659</v>
      </c>
      <c r="O136" s="272">
        <f>IF(O$5=0,0,O$5/ISI_fec!O$5)</f>
        <v>0.53827558481584592</v>
      </c>
      <c r="P136" s="272">
        <f>IF(P$5=0,0,P$5/ISI_fec!P$5)</f>
        <v>0.54209119309001486</v>
      </c>
      <c r="Q136" s="272">
        <f>IF(Q$5=0,0,Q$5/ISI_fec!Q$5)</f>
        <v>0.54821656450268175</v>
      </c>
      <c r="R136" s="272">
        <f>IF(R$5=0,0,R$5/ISI_fec!R$5)</f>
        <v>0.5604514809653699</v>
      </c>
      <c r="S136" s="272">
        <f>IF(S$5=0,0,S$5/ISI_fec!S$5)</f>
        <v>0.56824359107287281</v>
      </c>
      <c r="T136" s="272">
        <f>IF(T$5=0,0,T$5/ISI_fec!T$5)</f>
        <v>0.57355501706658529</v>
      </c>
      <c r="U136" s="272">
        <f>IF(U$5=0,0,U$5/ISI_fec!U$5)</f>
        <v>0.57012788333551789</v>
      </c>
      <c r="V136" s="272">
        <f>IF(V$5=0,0,V$5/ISI_fec!V$5)</f>
        <v>0.56667381427153951</v>
      </c>
      <c r="W136" s="272">
        <f>IF(W$5=0,0,W$5/ISI_fec!W$5)</f>
        <v>0.56145216388525487</v>
      </c>
      <c r="X136" s="272">
        <f>IF(X$5=0,0,X$5/ISI_fec!X$5)</f>
        <v>0.56508926753846311</v>
      </c>
      <c r="Y136" s="272">
        <f>IF(Y$5=0,0,Y$5/ISI_fec!Y$5)</f>
        <v>0.56247108952254199</v>
      </c>
      <c r="DA136" s="111"/>
    </row>
    <row r="137" spans="1:105" ht="12" customHeight="1" x14ac:dyDescent="0.25">
      <c r="A137" s="55" t="s">
        <v>91</v>
      </c>
      <c r="B137" s="273">
        <f>IF(B$6=0,0,B$6/ISI_fec!B$6)</f>
        <v>0.43726399282860762</v>
      </c>
      <c r="C137" s="273">
        <f>IF(C$6=0,0,C$6/ISI_fec!C$6)</f>
        <v>0.43726399282860767</v>
      </c>
      <c r="D137" s="273">
        <f>IF(D$6=0,0,D$6/ISI_fec!D$6)</f>
        <v>0.43726399282860745</v>
      </c>
      <c r="E137" s="273">
        <f>IF(E$6=0,0,E$6/ISI_fec!E$6)</f>
        <v>0.43726399282860762</v>
      </c>
      <c r="F137" s="273">
        <f>IF(F$6=0,0,F$6/ISI_fec!F$6)</f>
        <v>0.43954946489182517</v>
      </c>
      <c r="G137" s="273">
        <f>IF(G$6=0,0,G$6/ISI_fec!G$6)</f>
        <v>0.43954946489182506</v>
      </c>
      <c r="H137" s="273">
        <f>IF(H$6=0,0,H$6/ISI_fec!H$6)</f>
        <v>0.43954946489182534</v>
      </c>
      <c r="I137" s="273">
        <f>IF(I$6=0,0,I$6/ISI_fec!I$6)</f>
        <v>0.44345035004052613</v>
      </c>
      <c r="J137" s="273">
        <f>IF(J$6=0,0,J$6/ISI_fec!J$6)</f>
        <v>0.4434503500405263</v>
      </c>
      <c r="K137" s="273">
        <f>IF(K$6=0,0,K$6/ISI_fec!K$6)</f>
        <v>0.4434503500405263</v>
      </c>
      <c r="L137" s="273">
        <f>IF(L$6=0,0,L$6/ISI_fec!L$6)</f>
        <v>0.44345035004052608</v>
      </c>
      <c r="M137" s="273">
        <f>IF(M$6=0,0,M$6/ISI_fec!M$6)</f>
        <v>0.44345035004052624</v>
      </c>
      <c r="N137" s="273">
        <f>IF(N$6=0,0,N$6/ISI_fec!N$6)</f>
        <v>0.44345035004052624</v>
      </c>
      <c r="O137" s="273">
        <f>IF(O$6=0,0,O$6/ISI_fec!O$6)</f>
        <v>0.45410531503647361</v>
      </c>
      <c r="P137" s="273">
        <f>IF(P$6=0,0,P$6/ISI_fec!P$6)</f>
        <v>0.45833687313984478</v>
      </c>
      <c r="Q137" s="273">
        <f>IF(Q$6=0,0,Q$6/ISI_fec!Q$6)</f>
        <v>0.46531605933200954</v>
      </c>
      <c r="R137" s="273">
        <f>IF(R$6=0,0,R$6/ISI_fec!R$6)</f>
        <v>0.47240157112390391</v>
      </c>
      <c r="S137" s="273">
        <f>IF(S$6=0,0,S$6/ISI_fec!S$6)</f>
        <v>0.4790783696229452</v>
      </c>
      <c r="T137" s="273">
        <f>IF(T$6=0,0,T$6/ISI_fec!T$6)</f>
        <v>0.47907836962294509</v>
      </c>
      <c r="U137" s="273">
        <f>IF(U$6=0,0,U$6/ISI_fec!U$6)</f>
        <v>0.47907836962294492</v>
      </c>
      <c r="V137" s="273">
        <f>IF(V$6=0,0,V$6/ISI_fec!V$6)</f>
        <v>0.47907836962294509</v>
      </c>
      <c r="W137" s="273">
        <f>IF(W$6=0,0,W$6/ISI_fec!W$6)</f>
        <v>0.47907836962294514</v>
      </c>
      <c r="X137" s="273">
        <f>IF(X$6=0,0,X$6/ISI_fec!X$6)</f>
        <v>0.47907836962294525</v>
      </c>
      <c r="Y137" s="273">
        <f>IF(Y$6=0,0,Y$6/ISI_fec!Y$6)</f>
        <v>0.47907836962294503</v>
      </c>
      <c r="DA137" s="76"/>
    </row>
    <row r="138" spans="1:105" ht="12" customHeight="1" x14ac:dyDescent="0.25">
      <c r="A138" s="173" t="s">
        <v>92</v>
      </c>
      <c r="B138" s="274">
        <f>IF(B$7=0,0,B$7/ISI_fec!B$7)</f>
        <v>0.11340636518819813</v>
      </c>
      <c r="C138" s="274">
        <f>IF(C$7=0,0,C$7/ISI_fec!C$7)</f>
        <v>0.11340636518819812</v>
      </c>
      <c r="D138" s="274">
        <f>IF(D$7=0,0,D$7/ISI_fec!D$7)</f>
        <v>0.11340636518819813</v>
      </c>
      <c r="E138" s="274">
        <f>IF(E$7=0,0,E$7/ISI_fec!E$7)</f>
        <v>0.11340636518819809</v>
      </c>
      <c r="F138" s="274">
        <f>IF(F$7=0,0,F$7/ISI_fec!F$7)</f>
        <v>0.1139991125529011</v>
      </c>
      <c r="G138" s="274">
        <f>IF(G$7=0,0,G$7/ISI_fec!G$7)</f>
        <v>0.11399911255290113</v>
      </c>
      <c r="H138" s="274">
        <f>IF(H$7=0,0,H$7/ISI_fec!H$7)</f>
        <v>0.11399911255290113</v>
      </c>
      <c r="I138" s="274">
        <f>IF(I$7=0,0,I$7/ISI_fec!I$7)</f>
        <v>0.11501082450034297</v>
      </c>
      <c r="J138" s="274">
        <f>IF(J$7=0,0,J$7/ISI_fec!J$7)</f>
        <v>0.11501082450034296</v>
      </c>
      <c r="K138" s="274">
        <f>IF(K$7=0,0,K$7/ISI_fec!K$7)</f>
        <v>0.11501082450034296</v>
      </c>
      <c r="L138" s="274">
        <f>IF(L$7=0,0,L$7/ISI_fec!L$7)</f>
        <v>0.11501082450034297</v>
      </c>
      <c r="M138" s="274">
        <f>IF(M$7=0,0,M$7/ISI_fec!M$7)</f>
        <v>0.11501082450034297</v>
      </c>
      <c r="N138" s="274">
        <f>IF(N$7=0,0,N$7/ISI_fec!N$7)</f>
        <v>0.11501082450034292</v>
      </c>
      <c r="O138" s="274">
        <f>IF(O$7=0,0,O$7/ISI_fec!O$7)</f>
        <v>0.11887171060729845</v>
      </c>
      <c r="P138" s="274">
        <f>IF(P$7=0,0,P$7/ISI_fec!P$7)</f>
        <v>0.11887171060729841</v>
      </c>
      <c r="Q138" s="274">
        <f>IF(Q$7=0,0,Q$7/ISI_fec!Q$7)</f>
        <v>0.12068179364867818</v>
      </c>
      <c r="R138" s="274">
        <f>IF(R$7=0,0,R$7/ISI_fec!R$7)</f>
        <v>0.12251945270818333</v>
      </c>
      <c r="S138" s="274">
        <f>IF(S$7=0,0,S$7/ISI_fec!S$7)</f>
        <v>0.12425111015377374</v>
      </c>
      <c r="T138" s="274">
        <f>IF(T$7=0,0,T$7/ISI_fec!T$7)</f>
        <v>0.12425111015377373</v>
      </c>
      <c r="U138" s="274">
        <f>IF(U$7=0,0,U$7/ISI_fec!U$7)</f>
        <v>0.12425111015377373</v>
      </c>
      <c r="V138" s="274">
        <f>IF(V$7=0,0,V$7/ISI_fec!V$7)</f>
        <v>0.12425111015377378</v>
      </c>
      <c r="W138" s="274">
        <f>IF(W$7=0,0,W$7/ISI_fec!W$7)</f>
        <v>0.12425111015377376</v>
      </c>
      <c r="X138" s="274">
        <f>IF(X$7=0,0,X$7/ISI_fec!X$7)</f>
        <v>0.12425111015377367</v>
      </c>
      <c r="Y138" s="274">
        <f>IF(Y$7=0,0,Y$7/ISI_fec!Y$7)</f>
        <v>0.12425111015377377</v>
      </c>
      <c r="DA138" s="77"/>
    </row>
    <row r="139" spans="1:105" ht="12" customHeight="1" x14ac:dyDescent="0.25">
      <c r="A139" s="173" t="s">
        <v>93</v>
      </c>
      <c r="B139" s="274">
        <f>IF(B$8=0,0,B$8/ISI_fec!B$8)</f>
        <v>0.62640904804471464</v>
      </c>
      <c r="C139" s="274">
        <f>IF(C$8=0,0,C$8/ISI_fec!C$8)</f>
        <v>0.62640904804471476</v>
      </c>
      <c r="D139" s="274">
        <f>IF(D$8=0,0,D$8/ISI_fec!D$8)</f>
        <v>0.62640904804471464</v>
      </c>
      <c r="E139" s="274">
        <f>IF(E$8=0,0,E$8/ISI_fec!E$8)</f>
        <v>0.62640904804471464</v>
      </c>
      <c r="F139" s="274">
        <f>IF(F$8=0,0,F$8/ISI_fec!F$8)</f>
        <v>0.62968313510180773</v>
      </c>
      <c r="G139" s="274">
        <f>IF(G$8=0,0,G$8/ISI_fec!G$8)</f>
        <v>0.62968313510180773</v>
      </c>
      <c r="H139" s="274">
        <f>IF(H$8=0,0,H$8/ISI_fec!H$8)</f>
        <v>0.62968313510180751</v>
      </c>
      <c r="I139" s="274">
        <f>IF(I$8=0,0,I$8/ISI_fec!I$8)</f>
        <v>0.63527140624373857</v>
      </c>
      <c r="J139" s="274">
        <f>IF(J$8=0,0,J$8/ISI_fec!J$8)</f>
        <v>0.63527140624373868</v>
      </c>
      <c r="K139" s="274">
        <f>IF(K$8=0,0,K$8/ISI_fec!K$8)</f>
        <v>0.63527140624373857</v>
      </c>
      <c r="L139" s="274">
        <f>IF(L$8=0,0,L$8/ISI_fec!L$8)</f>
        <v>0.63527140624373857</v>
      </c>
      <c r="M139" s="274">
        <f>IF(M$8=0,0,M$8/ISI_fec!M$8)</f>
        <v>0.63527140624373846</v>
      </c>
      <c r="N139" s="274">
        <f>IF(N$8=0,0,N$8/ISI_fec!N$8)</f>
        <v>0.63527140624373835</v>
      </c>
      <c r="O139" s="274">
        <f>IF(O$8=0,0,O$8/ISI_fec!O$8)</f>
        <v>0.6483602675350979</v>
      </c>
      <c r="P139" s="274">
        <f>IF(P$8=0,0,P$8/ISI_fec!P$8)</f>
        <v>0.65659731671493249</v>
      </c>
      <c r="Q139" s="274">
        <f>IF(Q$8=0,0,Q$8/ISI_fec!Q$8)</f>
        <v>0.66659545388255081</v>
      </c>
      <c r="R139" s="274">
        <f>IF(R$8=0,0,R$8/ISI_fec!R$8)</f>
        <v>0.67655191041002871</v>
      </c>
      <c r="S139" s="274">
        <f>IF(S$8=0,0,S$8/ISI_fec!S$8)</f>
        <v>0.68551272128475904</v>
      </c>
      <c r="T139" s="274">
        <f>IF(T$8=0,0,T$8/ISI_fec!T$8)</f>
        <v>0.68631085654462176</v>
      </c>
      <c r="U139" s="274">
        <f>IF(U$8=0,0,U$8/ISI_fec!U$8)</f>
        <v>0.68631085654462176</v>
      </c>
      <c r="V139" s="274">
        <f>IF(V$8=0,0,V$8/ISI_fec!V$8)</f>
        <v>0.68631085654462165</v>
      </c>
      <c r="W139" s="274">
        <f>IF(W$8=0,0,W$8/ISI_fec!W$8)</f>
        <v>0.68631085654462154</v>
      </c>
      <c r="X139" s="274">
        <f>IF(X$8=0,0,X$8/ISI_fec!X$8)</f>
        <v>0.68631085654462165</v>
      </c>
      <c r="Y139" s="274">
        <f>IF(Y$8=0,0,Y$8/ISI_fec!Y$8)</f>
        <v>0.68631085654462198</v>
      </c>
      <c r="DA139" s="77"/>
    </row>
    <row r="140" spans="1:105" ht="12" customHeight="1" x14ac:dyDescent="0.25">
      <c r="A140" s="173" t="s">
        <v>94</v>
      </c>
      <c r="B140" s="274">
        <f>IF(B$9=0,0,B$9/ISI_fec!B$9)</f>
        <v>0.4328125413861782</v>
      </c>
      <c r="C140" s="274">
        <f>IF(C$9=0,0,C$9/ISI_fec!C$9)</f>
        <v>0.43281254138617808</v>
      </c>
      <c r="D140" s="274">
        <f>IF(D$9=0,0,D$9/ISI_fec!D$9)</f>
        <v>0.43281254138617786</v>
      </c>
      <c r="E140" s="274">
        <f>IF(E$9=0,0,E$9/ISI_fec!E$9)</f>
        <v>0.43281254138617808</v>
      </c>
      <c r="F140" s="274">
        <f>IF(F$9=0,0,F$9/ISI_fec!F$9)</f>
        <v>0.43507474680023334</v>
      </c>
      <c r="G140" s="274">
        <f>IF(G$9=0,0,G$9/ISI_fec!G$9)</f>
        <v>0.4350747468002335</v>
      </c>
      <c r="H140" s="274">
        <f>IF(H$9=0,0,H$9/ISI_fec!H$9)</f>
        <v>0.4350747468002335</v>
      </c>
      <c r="I140" s="274">
        <f>IF(I$9=0,0,I$9/ISI_fec!I$9)</f>
        <v>0.43893592001036486</v>
      </c>
      <c r="J140" s="274">
        <f>IF(J$9=0,0,J$9/ISI_fec!J$9)</f>
        <v>0.43893592001036474</v>
      </c>
      <c r="K140" s="274">
        <f>IF(K$9=0,0,K$9/ISI_fec!K$9)</f>
        <v>0.43893592001036491</v>
      </c>
      <c r="L140" s="274">
        <f>IF(L$9=0,0,L$9/ISI_fec!L$9)</f>
        <v>0.43893592001036486</v>
      </c>
      <c r="M140" s="274">
        <f>IF(M$9=0,0,M$9/ISI_fec!M$9)</f>
        <v>0.43893592001036497</v>
      </c>
      <c r="N140" s="274">
        <f>IF(N$9=0,0,N$9/ISI_fec!N$9)</f>
        <v>0.43893592001036486</v>
      </c>
      <c r="O140" s="274">
        <f>IF(O$9=0,0,O$9/ISI_fec!O$9)</f>
        <v>0.45367089476403843</v>
      </c>
      <c r="P140" s="274">
        <f>IF(P$9=0,0,P$9/ISI_fec!P$9)</f>
        <v>0.45367089476403849</v>
      </c>
      <c r="Q140" s="274">
        <f>IF(Q$9=0,0,Q$9/ISI_fec!Q$9)</f>
        <v>0.46057903118089227</v>
      </c>
      <c r="R140" s="274">
        <f>IF(R$9=0,0,R$9/ISI_fec!R$9)</f>
        <v>0.46759241077758273</v>
      </c>
      <c r="S140" s="274">
        <f>IF(S$9=0,0,S$9/ISI_fec!S$9)</f>
        <v>0.47420123787994617</v>
      </c>
      <c r="T140" s="274">
        <f>IF(T$9=0,0,T$9/ISI_fec!T$9)</f>
        <v>0.47420123787994645</v>
      </c>
      <c r="U140" s="274">
        <f>IF(U$9=0,0,U$9/ISI_fec!U$9)</f>
        <v>0.47420123787994628</v>
      </c>
      <c r="V140" s="274">
        <f>IF(V$9=0,0,V$9/ISI_fec!V$9)</f>
        <v>0.47420123787994611</v>
      </c>
      <c r="W140" s="274">
        <f>IF(W$9=0,0,W$9/ISI_fec!W$9)</f>
        <v>0.47420123787994617</v>
      </c>
      <c r="X140" s="274">
        <f>IF(X$9=0,0,X$9/ISI_fec!X$9)</f>
        <v>0.47420123787994611</v>
      </c>
      <c r="Y140" s="274">
        <f>IF(Y$9=0,0,Y$9/ISI_fec!Y$9)</f>
        <v>0.47420123787994611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0.68992509605232488</v>
      </c>
      <c r="C141" s="275">
        <f>IF(C$10=0,0,C$10/ISI_fec!C$10)</f>
        <v>0.67938424264657615</v>
      </c>
      <c r="D141" s="275">
        <f>IF(D$10=0,0,D$10/ISI_fec!D$10)</f>
        <v>0.68683687076976363</v>
      </c>
      <c r="E141" s="275">
        <f>IF(E$10=0,0,E$10/ISI_fec!E$10)</f>
        <v>0.6834693099407646</v>
      </c>
      <c r="F141" s="275">
        <f>IF(F$10=0,0,F$10/ISI_fec!F$10)</f>
        <v>0.67562201961604762</v>
      </c>
      <c r="G141" s="275">
        <f>IF(G$10=0,0,G$10/ISI_fec!G$10)</f>
        <v>0.69622900713496472</v>
      </c>
      <c r="H141" s="275">
        <f>IF(H$10=0,0,H$10/ISI_fec!H$10)</f>
        <v>0.71307252227458484</v>
      </c>
      <c r="I141" s="275">
        <f>IF(I$10=0,0,I$10/ISI_fec!I$10)</f>
        <v>0.71994922079663637</v>
      </c>
      <c r="J141" s="275">
        <f>IF(J$10=0,0,J$10/ISI_fec!J$10)</f>
        <v>0.72433863021125988</v>
      </c>
      <c r="K141" s="275">
        <f>IF(K$10=0,0,K$10/ISI_fec!K$10)</f>
        <v>0.7326878794565691</v>
      </c>
      <c r="L141" s="275">
        <f>IF(L$10=0,0,L$10/ISI_fec!L$10)</f>
        <v>0.74629241967010806</v>
      </c>
      <c r="M141" s="275">
        <f>IF(M$10=0,0,M$10/ISI_fec!M$10)</f>
        <v>0.72676990280541487</v>
      </c>
      <c r="N141" s="275">
        <f>IF(N$10=0,0,N$10/ISI_fec!N$10)</f>
        <v>0.73257411943468631</v>
      </c>
      <c r="O141" s="275">
        <f>IF(O$10=0,0,O$10/ISI_fec!O$10)</f>
        <v>0.75780018926498449</v>
      </c>
      <c r="P141" s="275">
        <f>IF(P$10=0,0,P$10/ISI_fec!P$10)</f>
        <v>0.90809877197448174</v>
      </c>
      <c r="Q141" s="275">
        <f>IF(Q$10=0,0,Q$10/ISI_fec!Q$10)</f>
        <v>0.9233730027117244</v>
      </c>
      <c r="R141" s="275">
        <f>IF(R$10=0,0,R$10/ISI_fec!R$10)</f>
        <v>0.93934635219001539</v>
      </c>
      <c r="S141" s="275">
        <f>IF(S$10=0,0,S$10/ISI_fec!S$10)</f>
        <v>0.95436564818580161</v>
      </c>
      <c r="T141" s="275">
        <f>IF(T$10=0,0,T$10/ISI_fec!T$10)</f>
        <v>0.95599777418256782</v>
      </c>
      <c r="U141" s="275">
        <f>IF(U$10=0,0,U$10/ISI_fec!U$10)</f>
        <v>0.95728258835573976</v>
      </c>
      <c r="V141" s="275">
        <f>IF(V$10=0,0,V$10/ISI_fec!V$10)</f>
        <v>0.95884940653209416</v>
      </c>
      <c r="W141" s="275">
        <f>IF(W$10=0,0,W$10/ISI_fec!W$10)</f>
        <v>0.95925817827134985</v>
      </c>
      <c r="X141" s="275">
        <f>IF(X$10=0,0,X$10/ISI_fec!X$10)</f>
        <v>0.96081956483939057</v>
      </c>
      <c r="Y141" s="275">
        <f>IF(Y$10=0,0,Y$10/ISI_fec!Y$10)</f>
        <v>0.96118444310740314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0.46597071222685593</v>
      </c>
      <c r="C142" s="276">
        <f>IF(C$16=0,0,C$16/ISI_fec!C$16)</f>
        <v>0.45746199555942335</v>
      </c>
      <c r="D142" s="276">
        <f>IF(D$16=0,0,D$16/ISI_fec!D$16)</f>
        <v>0.46176164710557249</v>
      </c>
      <c r="E142" s="276">
        <f>IF(E$16=0,0,E$16/ISI_fec!E$16)</f>
        <v>0.4720222410686496</v>
      </c>
      <c r="F142" s="276">
        <f>IF(F$16=0,0,F$16/ISI_fec!F$16)</f>
        <v>0.46877505004562148</v>
      </c>
      <c r="G142" s="276">
        <f>IF(G$16=0,0,G$16/ISI_fec!G$16)</f>
        <v>0.48677532498341397</v>
      </c>
      <c r="H142" s="276">
        <f>IF(H$16=0,0,H$16/ISI_fec!H$16)</f>
        <v>0.488180735807211</v>
      </c>
      <c r="I142" s="276">
        <f>IF(I$16=0,0,I$16/ISI_fec!I$16)</f>
        <v>0.48976196534802557</v>
      </c>
      <c r="J142" s="276">
        <f>IF(J$16=0,0,J$16/ISI_fec!J$16)</f>
        <v>0.49471829093047243</v>
      </c>
      <c r="K142" s="276">
        <f>IF(K$16=0,0,K$16/ISI_fec!K$16)</f>
        <v>0.50193764986799771</v>
      </c>
      <c r="L142" s="276">
        <f>IF(L$16=0,0,L$16/ISI_fec!L$16)</f>
        <v>0.51491277989174189</v>
      </c>
      <c r="M142" s="276">
        <f>IF(M$16=0,0,M$16/ISI_fec!M$16)</f>
        <v>0.48167730663401503</v>
      </c>
      <c r="N142" s="276">
        <f>IF(N$16=0,0,N$16/ISI_fec!N$16)</f>
        <v>0.4964034832954064</v>
      </c>
      <c r="O142" s="276">
        <f>IF(O$16=0,0,O$16/ISI_fec!O$16)</f>
        <v>0.51624002915408385</v>
      </c>
      <c r="P142" s="276">
        <f>IF(P$16=0,0,P$16/ISI_fec!P$16)</f>
        <v>0.5194532860254012</v>
      </c>
      <c r="Q142" s="276">
        <f>IF(Q$16=0,0,Q$16/ISI_fec!Q$16)</f>
        <v>0.52140366870119481</v>
      </c>
      <c r="R142" s="276">
        <f>IF(R$16=0,0,R$16/ISI_fec!R$16)</f>
        <v>0.53667843073521448</v>
      </c>
      <c r="S142" s="276">
        <f>IF(S$16=0,0,S$16/ISI_fec!S$16)</f>
        <v>0.5434668570992075</v>
      </c>
      <c r="T142" s="276">
        <f>IF(T$16=0,0,T$16/ISI_fec!T$16)</f>
        <v>0.55222410414691647</v>
      </c>
      <c r="U142" s="276">
        <f>IF(U$16=0,0,U$16/ISI_fec!U$16)</f>
        <v>0.5455147345930349</v>
      </c>
      <c r="V142" s="276">
        <f>IF(V$16=0,0,V$16/ISI_fec!V$16)</f>
        <v>0.53773405511056327</v>
      </c>
      <c r="W142" s="276">
        <f>IF(W$16=0,0,W$16/ISI_fec!W$16)</f>
        <v>0.52658790285157386</v>
      </c>
      <c r="X142" s="276">
        <f>IF(X$16=0,0,X$16/ISI_fec!X$16)</f>
        <v>0.53004086977453246</v>
      </c>
      <c r="Y142" s="276">
        <f>IF(Y$16=0,0,Y$16/ISI_fec!Y$16)</f>
        <v>0.52464794606485787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0.51311382700917718</v>
      </c>
      <c r="C143" s="276">
        <f>IF(C$22=0,0,C$22/ISI_fec!C$22)</f>
        <v>0.51759407805407698</v>
      </c>
      <c r="D143" s="276">
        <f>IF(D$22=0,0,D$22/ISI_fec!D$22)</f>
        <v>0.51705665876699769</v>
      </c>
      <c r="E143" s="276">
        <f>IF(E$22=0,0,E$22/ISI_fec!E$22)</f>
        <v>0.52045162422093638</v>
      </c>
      <c r="F143" s="276">
        <f>IF(F$22=0,0,F$22/ISI_fec!F$22)</f>
        <v>0.52387512427412175</v>
      </c>
      <c r="G143" s="276">
        <f>IF(G$22=0,0,G$22/ISI_fec!G$22)</f>
        <v>0.52221086583477316</v>
      </c>
      <c r="H143" s="276">
        <f>IF(H$22=0,0,H$22/ISI_fec!H$22)</f>
        <v>0.51668274867986896</v>
      </c>
      <c r="I143" s="276">
        <f>IF(I$22=0,0,I$22/ISI_fec!I$22)</f>
        <v>0.52058465326826531</v>
      </c>
      <c r="J143" s="276">
        <f>IF(J$22=0,0,J$22/ISI_fec!J$22)</f>
        <v>0.52083361753870616</v>
      </c>
      <c r="K143" s="276">
        <f>IF(K$22=0,0,K$22/ISI_fec!K$22)</f>
        <v>0.51848837322149888</v>
      </c>
      <c r="L143" s="276">
        <f>IF(L$22=0,0,L$22/ISI_fec!L$22)</f>
        <v>0.51819117401316406</v>
      </c>
      <c r="M143" s="276">
        <f>IF(M$22=0,0,M$22/ISI_fec!M$22)</f>
        <v>0.51334225302959513</v>
      </c>
      <c r="N143" s="276">
        <f>IF(N$22=0,0,N$22/ISI_fec!N$22)</f>
        <v>0.51741661942082917</v>
      </c>
      <c r="O143" s="276">
        <f>IF(O$22=0,0,O$22/ISI_fec!O$22)</f>
        <v>0.53713302501210114</v>
      </c>
      <c r="P143" s="276">
        <f>IF(P$22=0,0,P$22/ISI_fec!P$22)</f>
        <v>0.53628043026506211</v>
      </c>
      <c r="Q143" s="276">
        <f>IF(Q$22=0,0,Q$22/ISI_fec!Q$22)</f>
        <v>0.54953677993304273</v>
      </c>
      <c r="R143" s="276">
        <f>IF(R$22=0,0,R$22/ISI_fec!R$22)</f>
        <v>0.55604849278689927</v>
      </c>
      <c r="S143" s="276">
        <f>IF(S$22=0,0,S$22/ISI_fec!S$22)</f>
        <v>0.56285849407530752</v>
      </c>
      <c r="T143" s="276">
        <f>IF(T$22=0,0,T$22/ISI_fec!T$22)</f>
        <v>0.56533939009029632</v>
      </c>
      <c r="U143" s="276">
        <f>IF(U$22=0,0,U$22/ISI_fec!U$22)</f>
        <v>0.56468738071944524</v>
      </c>
      <c r="V143" s="276">
        <f>IF(V$22=0,0,V$22/ISI_fec!V$22)</f>
        <v>0.56588373493261035</v>
      </c>
      <c r="W143" s="276">
        <f>IF(W$22=0,0,W$22/ISI_fec!W$22)</f>
        <v>0.56019348939023816</v>
      </c>
      <c r="X143" s="276">
        <f>IF(X$22=0,0,X$22/ISI_fec!X$22)</f>
        <v>0.55958532876320011</v>
      </c>
      <c r="Y143" s="276">
        <f>IF(Y$22=0,0,Y$22/ISI_fec!Y$22)</f>
        <v>0.56243002369288353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0.50003962897564846</v>
      </c>
      <c r="C144" s="276">
        <f>IF(C$28=0,0,C$28/ISI_fec!C$28)</f>
        <v>0.49535611102251143</v>
      </c>
      <c r="D144" s="276">
        <f>IF(D$28=0,0,D$28/ISI_fec!D$28)</f>
        <v>0.49987929071193687</v>
      </c>
      <c r="E144" s="276">
        <f>IF(E$28=0,0,E$28/ISI_fec!E$28)</f>
        <v>0.49907838374266578</v>
      </c>
      <c r="F144" s="276">
        <f>IF(F$28=0,0,F$28/ISI_fec!F$28)</f>
        <v>0.49595282323308876</v>
      </c>
      <c r="G144" s="276">
        <f>IF(G$28=0,0,G$28/ISI_fec!G$28)</f>
        <v>0.51092068579483241</v>
      </c>
      <c r="H144" s="276">
        <f>IF(H$28=0,0,H$28/ISI_fec!H$28)</f>
        <v>0.5167915115754137</v>
      </c>
      <c r="I144" s="276">
        <f>IF(I$28=0,0,I$28/ISI_fec!I$28)</f>
        <v>0.52314488099329448</v>
      </c>
      <c r="J144" s="276">
        <f>IF(J$28=0,0,J$28/ISI_fec!J$28)</f>
        <v>0.52714382327307507</v>
      </c>
      <c r="K144" s="276">
        <f>IF(K$28=0,0,K$28/ISI_fec!K$28)</f>
        <v>0.53080659693885368</v>
      </c>
      <c r="L144" s="276">
        <f>IF(L$28=0,0,L$28/ISI_fec!L$28)</f>
        <v>0.54211044559038046</v>
      </c>
      <c r="M144" s="276">
        <f>IF(M$28=0,0,M$28/ISI_fec!M$28)</f>
        <v>0.52996044872548476</v>
      </c>
      <c r="N144" s="276">
        <f>IF(N$28=0,0,N$28/ISI_fec!N$28)</f>
        <v>0.53585926277396911</v>
      </c>
      <c r="O144" s="276">
        <f>IF(O$28=0,0,O$28/ISI_fec!O$28)</f>
        <v>0.5553222703989894</v>
      </c>
      <c r="P144" s="276">
        <f>IF(P$28=0,0,P$28/ISI_fec!P$28)</f>
        <v>0.55661429014933217</v>
      </c>
      <c r="Q144" s="276">
        <f>IF(Q$28=0,0,Q$28/ISI_fec!Q$28)</f>
        <v>0.55673830715166372</v>
      </c>
      <c r="R144" s="276">
        <f>IF(R$28=0,0,R$28/ISI_fec!R$28)</f>
        <v>0.57311419025151056</v>
      </c>
      <c r="S144" s="276">
        <f>IF(S$28=0,0,S$28/ISI_fec!S$28)</f>
        <v>0.58171884152172615</v>
      </c>
      <c r="T144" s="276">
        <f>IF(T$28=0,0,T$28/ISI_fec!T$28)</f>
        <v>0.58684137708648088</v>
      </c>
      <c r="U144" s="276">
        <f>IF(U$28=0,0,U$28/ISI_fec!U$28)</f>
        <v>0.58113071244945291</v>
      </c>
      <c r="V144" s="276">
        <f>IF(V$28=0,0,V$28/ISI_fec!V$28)</f>
        <v>0.5730328090596416</v>
      </c>
      <c r="W144" s="276">
        <f>IF(W$28=0,0,W$28/ISI_fec!W$28)</f>
        <v>0.57132787944313779</v>
      </c>
      <c r="X144" s="276">
        <f>IF(X$28=0,0,X$28/ISI_fec!X$28)</f>
        <v>0.57755275914514081</v>
      </c>
      <c r="Y144" s="276">
        <f>IF(Y$28=0,0,Y$28/ISI_fec!Y$28)</f>
        <v>0.5674984476105619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0.45232586721694151</v>
      </c>
      <c r="C145" s="277">
        <f>IF(C$35=0,0,C$35/ISI_fec!C$35)</f>
        <v>0.45089852460363633</v>
      </c>
      <c r="D145" s="277">
        <f>IF(D$35=0,0,D$35/ISI_fec!D$35)</f>
        <v>0.45415865833080005</v>
      </c>
      <c r="E145" s="277">
        <f>IF(E$35=0,0,E$35/ISI_fec!E$35)</f>
        <v>0.45259750275995958</v>
      </c>
      <c r="F145" s="277">
        <f>IF(F$35=0,0,F$35/ISI_fec!F$35)</f>
        <v>0.45228699256203458</v>
      </c>
      <c r="G145" s="277">
        <f>IF(G$35=0,0,G$35/ISI_fec!G$35)</f>
        <v>0.4576402426386047</v>
      </c>
      <c r="H145" s="277">
        <f>IF(H$35=0,0,H$35/ISI_fec!H$35)</f>
        <v>0.4582263228065912</v>
      </c>
      <c r="I145" s="277">
        <f>IF(I$35=0,0,I$35/ISI_fec!I$35)</f>
        <v>0.46635174748935265</v>
      </c>
      <c r="J145" s="277">
        <f>IF(J$35=0,0,J$35/ISI_fec!J$35)</f>
        <v>0.46962175963441666</v>
      </c>
      <c r="K145" s="277">
        <f>IF(K$35=0,0,K$35/ISI_fec!K$35)</f>
        <v>0.4653149356996224</v>
      </c>
      <c r="L145" s="277">
        <f>IF(L$35=0,0,L$35/ISI_fec!L$35)</f>
        <v>0.460531413382199</v>
      </c>
      <c r="M145" s="277">
        <f>IF(M$35=0,0,M$35/ISI_fec!M$35)</f>
        <v>0.46708047049839679</v>
      </c>
      <c r="N145" s="277">
        <f>IF(N$35=0,0,N$35/ISI_fec!N$35)</f>
        <v>0.4707839564009359</v>
      </c>
      <c r="O145" s="277">
        <f>IF(O$35=0,0,O$35/ISI_fec!O$35)</f>
        <v>0.51697752703750577</v>
      </c>
      <c r="P145" s="277">
        <f>IF(P$35=0,0,P$35/ISI_fec!P$35)</f>
        <v>0.51947937669227728</v>
      </c>
      <c r="Q145" s="277">
        <f>IF(Q$35=0,0,Q$35/ISI_fec!Q$35)</f>
        <v>0.5216055162963924</v>
      </c>
      <c r="R145" s="277">
        <f>IF(R$35=0,0,R$35/ISI_fec!R$35)</f>
        <v>0.53544189114847518</v>
      </c>
      <c r="S145" s="277">
        <f>IF(S$35=0,0,S$35/ISI_fec!S$35)</f>
        <v>0.54299290238126052</v>
      </c>
      <c r="T145" s="277">
        <f>IF(T$35=0,0,T$35/ISI_fec!T$35)</f>
        <v>0.54729207495889054</v>
      </c>
      <c r="U145" s="277">
        <f>IF(U$35=0,0,U$35/ISI_fec!U$35)</f>
        <v>0.54318357270618522</v>
      </c>
      <c r="V145" s="277">
        <f>IF(V$35=0,0,V$35/ISI_fec!V$35)</f>
        <v>0.53690972953647176</v>
      </c>
      <c r="W145" s="277">
        <f>IF(W$35=0,0,W$35/ISI_fec!W$35)</f>
        <v>0.53387418728629266</v>
      </c>
      <c r="X145" s="277">
        <f>IF(X$35=0,0,X$35/ISI_fec!X$35)</f>
        <v>0.53713219203577334</v>
      </c>
      <c r="Y145" s="277">
        <f>IF(Y$35=0,0,Y$35/ISI_fec!Y$35)</f>
        <v>0.53116747581502277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>IF(B$54=0,0,B$54/ISI_fec!B$54)</f>
        <v>0.57989803279579666</v>
      </c>
      <c r="C147" s="272">
        <f>IF(C$54=0,0,C$54/ISI_fec!C$54)</f>
        <v>0.57817136772493127</v>
      </c>
      <c r="D147" s="272">
        <f>IF(D$54=0,0,D$54/ISI_fec!D$54)</f>
        <v>0.58161462100186179</v>
      </c>
      <c r="E147" s="272">
        <f>IF(E$54=0,0,E$54/ISI_fec!E$54)</f>
        <v>0.5828564531406587</v>
      </c>
      <c r="F147" s="272">
        <f>IF(F$54=0,0,F$54/ISI_fec!F$54)</f>
        <v>0.58518416401118889</v>
      </c>
      <c r="G147" s="272">
        <f>IF(G$54=0,0,G$54/ISI_fec!G$54)</f>
        <v>0.59495535518579967</v>
      </c>
      <c r="H147" s="272">
        <f>IF(H$54=0,0,H$54/ISI_fec!H$54)</f>
        <v>0.59862337217509343</v>
      </c>
      <c r="I147" s="272">
        <f>IF(I$54=0,0,I$54/ISI_fec!I$54)</f>
        <v>0.60538276340485364</v>
      </c>
      <c r="J147" s="272">
        <f>IF(J$54=0,0,J$54/ISI_fec!J$54)</f>
        <v>0.60855242178444147</v>
      </c>
      <c r="K147" s="272">
        <f>IF(K$54=0,0,K$54/ISI_fec!K$54)</f>
        <v>0.60745714406815909</v>
      </c>
      <c r="L147" s="272">
        <f>IF(L$54=0,0,L$54/ISI_fec!L$54)</f>
        <v>0.60975501846326075</v>
      </c>
      <c r="M147" s="272">
        <f>IF(M$54=0,0,M$54/ISI_fec!M$54)</f>
        <v>0.60568918131127403</v>
      </c>
      <c r="N147" s="272">
        <f>IF(N$54=0,0,N$54/ISI_fec!N$54)</f>
        <v>0.61218382449733344</v>
      </c>
      <c r="O147" s="272">
        <f>IF(O$54=0,0,O$54/ISI_fec!O$54)</f>
        <v>0.62192352745345159</v>
      </c>
      <c r="P147" s="272">
        <f>IF(P$54=0,0,P$54/ISI_fec!P$54)</f>
        <v>0.62522913134276425</v>
      </c>
      <c r="Q147" s="272">
        <f>IF(Q$54=0,0,Q$54/ISI_fec!Q$54)</f>
        <v>0.62194611047039072</v>
      </c>
      <c r="R147" s="272">
        <f>IF(R$54=0,0,R$54/ISI_fec!R$54)</f>
        <v>0.6263707377145169</v>
      </c>
      <c r="S147" s="272">
        <f>IF(S$54=0,0,S$54/ISI_fec!S$54)</f>
        <v>0.62663692160485474</v>
      </c>
      <c r="T147" s="272">
        <f>IF(T$54=0,0,T$54/ISI_fec!T$54)</f>
        <v>0.63094930498430335</v>
      </c>
      <c r="U147" s="272">
        <f>IF(U$54=0,0,U$54/ISI_fec!U$54)</f>
        <v>0.62747545498237689</v>
      </c>
      <c r="V147" s="272">
        <f>IF(V$54=0,0,V$54/ISI_fec!V$54)</f>
        <v>0.62327686108475999</v>
      </c>
      <c r="W147" s="272">
        <f>IF(W$54=0,0,W$54/ISI_fec!W$54)</f>
        <v>0.61983029464330686</v>
      </c>
      <c r="X147" s="272">
        <f>IF(X$54=0,0,X$54/ISI_fec!X$54)</f>
        <v>0.62431177196232124</v>
      </c>
      <c r="Y147" s="272">
        <f>IF(Y$54=0,0,Y$54/ISI_fec!Y$54)</f>
        <v>0.61976303750083628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0.47823295320896853</v>
      </c>
      <c r="C148" s="273">
        <f>IF(C$55=0,0,C$55/ISI_fec!C$55)</f>
        <v>0.47892091983988605</v>
      </c>
      <c r="D148" s="273">
        <f>IF(D$55=0,0,D$55/ISI_fec!D$55)</f>
        <v>0.47892091983988599</v>
      </c>
      <c r="E148" s="273">
        <f>IF(E$55=0,0,E$55/ISI_fec!E$55)</f>
        <v>0.47892091983988583</v>
      </c>
      <c r="F148" s="273">
        <f>IF(F$55=0,0,F$55/ISI_fec!F$55)</f>
        <v>0.48394689493612819</v>
      </c>
      <c r="G148" s="273">
        <f>IF(G$55=0,0,G$55/ISI_fec!G$55)</f>
        <v>0.48394689493612825</v>
      </c>
      <c r="H148" s="273">
        <f>IF(H$55=0,0,H$55/ISI_fec!H$55)</f>
        <v>0.48709964953739482</v>
      </c>
      <c r="I148" s="273">
        <f>IF(I$55=0,0,I$55/ISI_fec!I$55)</f>
        <v>0.49063547313447903</v>
      </c>
      <c r="J148" s="273">
        <f>IF(J$55=0,0,J$55/ISI_fec!J$55)</f>
        <v>0.49063547313447919</v>
      </c>
      <c r="K148" s="273">
        <f>IF(K$55=0,0,K$55/ISI_fec!K$55)</f>
        <v>0.49063547313447914</v>
      </c>
      <c r="L148" s="273">
        <f>IF(L$55=0,0,L$55/ISI_fec!L$55)</f>
        <v>0.49063547313447925</v>
      </c>
      <c r="M148" s="273">
        <f>IF(M$55=0,0,M$55/ISI_fec!M$55)</f>
        <v>0.49063547313447908</v>
      </c>
      <c r="N148" s="273">
        <f>IF(N$55=0,0,N$55/ISI_fec!N$55)</f>
        <v>0.49063547313447892</v>
      </c>
      <c r="O148" s="273">
        <f>IF(O$55=0,0,O$55/ISI_fec!O$55)</f>
        <v>0.49063547313447897</v>
      </c>
      <c r="P148" s="273">
        <f>IF(P$55=0,0,P$55/ISI_fec!P$55)</f>
        <v>0.49063547313447914</v>
      </c>
      <c r="Q148" s="273">
        <f>IF(Q$55=0,0,Q$55/ISI_fec!Q$55)</f>
        <v>0.49063547313447903</v>
      </c>
      <c r="R148" s="273">
        <f>IF(R$55=0,0,R$55/ISI_fec!R$55)</f>
        <v>0.49063547313447903</v>
      </c>
      <c r="S148" s="273">
        <f>IF(S$55=0,0,S$55/ISI_fec!S$55)</f>
        <v>0.49063547313447897</v>
      </c>
      <c r="T148" s="273">
        <f>IF(T$55=0,0,T$55/ISI_fec!T$55)</f>
        <v>0.49063547313447919</v>
      </c>
      <c r="U148" s="273">
        <f>IF(U$55=0,0,U$55/ISI_fec!U$55)</f>
        <v>0.49063547313447914</v>
      </c>
      <c r="V148" s="273">
        <f>IF(V$55=0,0,V$55/ISI_fec!V$55)</f>
        <v>0.49063547313447914</v>
      </c>
      <c r="W148" s="273">
        <f>IF(W$55=0,0,W$55/ISI_fec!W$55)</f>
        <v>0.49063547313447897</v>
      </c>
      <c r="X148" s="273">
        <f>IF(X$55=0,0,X$55/ISI_fec!X$55)</f>
        <v>0.49063547313447903</v>
      </c>
      <c r="Y148" s="273">
        <f>IF(Y$55=0,0,Y$55/ISI_fec!Y$55)</f>
        <v>0.49063547313447931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0.12410320016754052</v>
      </c>
      <c r="C149" s="274">
        <f>IF(C$56=0,0,C$56/ISI_fec!C$56)</f>
        <v>0.12428173002403081</v>
      </c>
      <c r="D149" s="274">
        <f>IF(D$56=0,0,D$56/ISI_fec!D$56)</f>
        <v>0.12428173002403078</v>
      </c>
      <c r="E149" s="274">
        <f>IF(E$56=0,0,E$56/ISI_fec!E$56)</f>
        <v>0.12428173002403076</v>
      </c>
      <c r="F149" s="274">
        <f>IF(F$56=0,0,F$56/ISI_fec!F$56)</f>
        <v>0.12558598894057069</v>
      </c>
      <c r="G149" s="274">
        <f>IF(G$56=0,0,G$56/ISI_fec!G$56)</f>
        <v>0.12558598894057069</v>
      </c>
      <c r="H149" s="274">
        <f>IF(H$56=0,0,H$56/ISI_fec!H$56)</f>
        <v>0.12640414028864219</v>
      </c>
      <c r="I149" s="274">
        <f>IF(I$56=0,0,I$56/ISI_fec!I$56)</f>
        <v>0.12732169944194113</v>
      </c>
      <c r="J149" s="274">
        <f>IF(J$56=0,0,J$56/ISI_fec!J$56)</f>
        <v>0.12732169944194111</v>
      </c>
      <c r="K149" s="274">
        <f>IF(K$56=0,0,K$56/ISI_fec!K$56)</f>
        <v>0.12732169944194111</v>
      </c>
      <c r="L149" s="274">
        <f>IF(L$56=0,0,L$56/ISI_fec!L$56)</f>
        <v>0.12732169944194111</v>
      </c>
      <c r="M149" s="274">
        <f>IF(M$56=0,0,M$56/ISI_fec!M$56)</f>
        <v>0.12732169944194111</v>
      </c>
      <c r="N149" s="274">
        <f>IF(N$56=0,0,N$56/ISI_fec!N$56)</f>
        <v>0.12732169944194111</v>
      </c>
      <c r="O149" s="274">
        <f>IF(O$56=0,0,O$56/ISI_fec!O$56)</f>
        <v>0.12732169944194111</v>
      </c>
      <c r="P149" s="274">
        <f>IF(P$56=0,0,P$56/ISI_fec!P$56)</f>
        <v>0.12732169944194111</v>
      </c>
      <c r="Q149" s="274">
        <f>IF(Q$56=0,0,Q$56/ISI_fec!Q$56)</f>
        <v>0.12732169944194113</v>
      </c>
      <c r="R149" s="274">
        <f>IF(R$56=0,0,R$56/ISI_fec!R$56)</f>
        <v>0.12732169944194111</v>
      </c>
      <c r="S149" s="274">
        <f>IF(S$56=0,0,S$56/ISI_fec!S$56)</f>
        <v>0.12732169944194113</v>
      </c>
      <c r="T149" s="274">
        <f>IF(T$56=0,0,T$56/ISI_fec!T$56)</f>
        <v>0.12732169944194113</v>
      </c>
      <c r="U149" s="274">
        <f>IF(U$56=0,0,U$56/ISI_fec!U$56)</f>
        <v>0.12732169944194116</v>
      </c>
      <c r="V149" s="274">
        <f>IF(V$56=0,0,V$56/ISI_fec!V$56)</f>
        <v>0.12732169944194116</v>
      </c>
      <c r="W149" s="274">
        <f>IF(W$56=0,0,W$56/ISI_fec!W$56)</f>
        <v>0.12732169944194113</v>
      </c>
      <c r="X149" s="274">
        <f>IF(X$56=0,0,X$56/ISI_fec!X$56)</f>
        <v>0.12732169944194111</v>
      </c>
      <c r="Y149" s="274">
        <f>IF(Y$56=0,0,Y$56/ISI_fec!Y$56)</f>
        <v>0.12732169944194116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0.68671558911674002</v>
      </c>
      <c r="C150" s="274">
        <f>IF(C$57=0,0,C$57/ISI_fec!C$57)</f>
        <v>0.68770347045589286</v>
      </c>
      <c r="D150" s="274">
        <f>IF(D$57=0,0,D$57/ISI_fec!D$57)</f>
        <v>0.68770347045589275</v>
      </c>
      <c r="E150" s="274">
        <f>IF(E$57=0,0,E$57/ISI_fec!E$57)</f>
        <v>0.68770347045589275</v>
      </c>
      <c r="F150" s="274">
        <f>IF(F$57=0,0,F$57/ISI_fec!F$57)</f>
        <v>0.694920487656282</v>
      </c>
      <c r="G150" s="274">
        <f>IF(G$57=0,0,G$57/ISI_fec!G$57)</f>
        <v>0.694920487656282</v>
      </c>
      <c r="H150" s="274">
        <f>IF(H$57=0,0,H$57/ISI_fec!H$57)</f>
        <v>0.69944766571630834</v>
      </c>
      <c r="I150" s="274">
        <f>IF(I$57=0,0,I$57/ISI_fec!I$57)</f>
        <v>0.70452490928179645</v>
      </c>
      <c r="J150" s="274">
        <f>IF(J$57=0,0,J$57/ISI_fec!J$57)</f>
        <v>0.70452490928179667</v>
      </c>
      <c r="K150" s="274">
        <f>IF(K$57=0,0,K$57/ISI_fec!K$57)</f>
        <v>0.70452490928179679</v>
      </c>
      <c r="L150" s="274">
        <f>IF(L$57=0,0,L$57/ISI_fec!L$57)</f>
        <v>0.70452490928179667</v>
      </c>
      <c r="M150" s="274">
        <f>IF(M$57=0,0,M$57/ISI_fec!M$57)</f>
        <v>0.7045249092817969</v>
      </c>
      <c r="N150" s="274">
        <f>IF(N$57=0,0,N$57/ISI_fec!N$57)</f>
        <v>0.70452490928179645</v>
      </c>
      <c r="O150" s="274">
        <f>IF(O$57=0,0,O$57/ISI_fec!O$57)</f>
        <v>0.70452490928179634</v>
      </c>
      <c r="P150" s="274">
        <f>IF(P$57=0,0,P$57/ISI_fec!P$57)</f>
        <v>0.70452490928179656</v>
      </c>
      <c r="Q150" s="274">
        <f>IF(Q$57=0,0,Q$57/ISI_fec!Q$57)</f>
        <v>0.70452490928179645</v>
      </c>
      <c r="R150" s="274">
        <f>IF(R$57=0,0,R$57/ISI_fec!R$57)</f>
        <v>0.70452490928179667</v>
      </c>
      <c r="S150" s="274">
        <f>IF(S$57=0,0,S$57/ISI_fec!S$57)</f>
        <v>0.70452490928179656</v>
      </c>
      <c r="T150" s="274">
        <f>IF(T$57=0,0,T$57/ISI_fec!T$57)</f>
        <v>0.70452490928179667</v>
      </c>
      <c r="U150" s="274">
        <f>IF(U$57=0,0,U$57/ISI_fec!U$57)</f>
        <v>0.70452490928179656</v>
      </c>
      <c r="V150" s="274">
        <f>IF(V$57=0,0,V$57/ISI_fec!V$57)</f>
        <v>0.70452490928179656</v>
      </c>
      <c r="W150" s="274">
        <f>IF(W$57=0,0,W$57/ISI_fec!W$57)</f>
        <v>0.70452490928179645</v>
      </c>
      <c r="X150" s="274">
        <f>IF(X$57=0,0,X$57/ISI_fec!X$57)</f>
        <v>0.70452490928179656</v>
      </c>
      <c r="Y150" s="274">
        <f>IF(Y$57=0,0,Y$57/ISI_fec!Y$57)</f>
        <v>0.70452490928179656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0.47360850242036606</v>
      </c>
      <c r="C151" s="274">
        <f>IF(C$58=0,0,C$58/ISI_fec!C$58)</f>
        <v>0.47428981650296437</v>
      </c>
      <c r="D151" s="274">
        <f>IF(D$58=0,0,D$58/ISI_fec!D$58)</f>
        <v>0.47428981650296437</v>
      </c>
      <c r="E151" s="274">
        <f>IF(E$58=0,0,E$58/ISI_fec!E$58)</f>
        <v>0.47428981650296453</v>
      </c>
      <c r="F151" s="274">
        <f>IF(F$58=0,0,F$58/ISI_fec!F$58)</f>
        <v>0.4792671910702353</v>
      </c>
      <c r="G151" s="274">
        <f>IF(G$58=0,0,G$58/ISI_fec!G$58)</f>
        <v>0.4792671910702358</v>
      </c>
      <c r="H151" s="274">
        <f>IF(H$58=0,0,H$58/ISI_fec!H$58)</f>
        <v>0.48238945894237956</v>
      </c>
      <c r="I151" s="274">
        <f>IF(I$58=0,0,I$58/ISI_fec!I$58)</f>
        <v>0.48589109158270904</v>
      </c>
      <c r="J151" s="274">
        <f>IF(J$58=0,0,J$58/ISI_fec!J$58)</f>
        <v>0.48589109158270899</v>
      </c>
      <c r="K151" s="274">
        <f>IF(K$58=0,0,K$58/ISI_fec!K$58)</f>
        <v>0.48589109158270899</v>
      </c>
      <c r="L151" s="274">
        <f>IF(L$58=0,0,L$58/ISI_fec!L$58)</f>
        <v>0.48589109158270882</v>
      </c>
      <c r="M151" s="274">
        <f>IF(M$58=0,0,M$58/ISI_fec!M$58)</f>
        <v>0.48589109158270893</v>
      </c>
      <c r="N151" s="274">
        <f>IF(N$58=0,0,N$58/ISI_fec!N$58)</f>
        <v>0.48589109158270927</v>
      </c>
      <c r="O151" s="274">
        <f>IF(O$58=0,0,O$58/ISI_fec!O$58)</f>
        <v>0.48589109158270893</v>
      </c>
      <c r="P151" s="274">
        <f>IF(P$58=0,0,P$58/ISI_fec!P$58)</f>
        <v>0.48589109158270916</v>
      </c>
      <c r="Q151" s="274">
        <f>IF(Q$58=0,0,Q$58/ISI_fec!Q$58)</f>
        <v>0.48589109158270916</v>
      </c>
      <c r="R151" s="274">
        <f>IF(R$58=0,0,R$58/ISI_fec!R$58)</f>
        <v>0.48589109158270882</v>
      </c>
      <c r="S151" s="274">
        <f>IF(S$58=0,0,S$58/ISI_fec!S$58)</f>
        <v>0.4858910915827091</v>
      </c>
      <c r="T151" s="274">
        <f>IF(T$58=0,0,T$58/ISI_fec!T$58)</f>
        <v>0.48589109158270904</v>
      </c>
      <c r="U151" s="274">
        <f>IF(U$58=0,0,U$58/ISI_fec!U$58)</f>
        <v>0.48589109158270877</v>
      </c>
      <c r="V151" s="274">
        <f>IF(V$58=0,0,V$58/ISI_fec!V$58)</f>
        <v>0.48589109158270916</v>
      </c>
      <c r="W151" s="274">
        <f>IF(W$58=0,0,W$58/ISI_fec!W$58)</f>
        <v>0.48589109158270904</v>
      </c>
      <c r="X151" s="274">
        <f>IF(X$58=0,0,X$58/ISI_fec!X$58)</f>
        <v>0.48589109158270893</v>
      </c>
      <c r="Y151" s="274">
        <f>IF(Y$58=0,0,Y$58/ISI_fec!Y$58)</f>
        <v>0.48589109158270932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0.75493628834090121</v>
      </c>
      <c r="C152" s="275">
        <f>IF(C$59=0,0,C$59/ISI_fec!C$59)</f>
        <v>0.74447160556407554</v>
      </c>
      <c r="D152" s="275">
        <f>IF(D$59=0,0,D$59/ISI_fec!D$59)</f>
        <v>0.75263822126732982</v>
      </c>
      <c r="E152" s="275">
        <f>IF(E$59=0,0,E$59/ISI_fec!E$59)</f>
        <v>0.74894803645021824</v>
      </c>
      <c r="F152" s="275">
        <f>IF(F$59=0,0,F$59/ISI_fec!F$59)</f>
        <v>0.74422854626992996</v>
      </c>
      <c r="G152" s="275">
        <f>IF(G$59=0,0,G$59/ISI_fec!G$59)</f>
        <v>0.76692808524132361</v>
      </c>
      <c r="H152" s="275">
        <f>IF(H$59=0,0,H$59/ISI_fec!H$59)</f>
        <v>0.79059914370654361</v>
      </c>
      <c r="I152" s="275">
        <f>IF(I$59=0,0,I$59/ISI_fec!I$59)</f>
        <v>0.79694506431362888</v>
      </c>
      <c r="J152" s="275">
        <f>IF(J$59=0,0,J$59/ISI_fec!J$59)</f>
        <v>0.80180390444733329</v>
      </c>
      <c r="K152" s="275">
        <f>IF(K$59=0,0,K$59/ISI_fec!K$59)</f>
        <v>0.811046074290105</v>
      </c>
      <c r="L152" s="275">
        <f>IF(L$59=0,0,L$59/ISI_fec!L$59)</f>
        <v>0.82610556857421469</v>
      </c>
      <c r="M152" s="275">
        <f>IF(M$59=0,0,M$59/ISI_fec!M$59)</f>
        <v>0.80449519244090717</v>
      </c>
      <c r="N152" s="275">
        <f>IF(N$59=0,0,N$59/ISI_fec!N$59)</f>
        <v>0.81092014806456503</v>
      </c>
      <c r="O152" s="275">
        <f>IF(O$59=0,0,O$59/ISI_fec!O$59)</f>
        <v>0.81159998572171288</v>
      </c>
      <c r="P152" s="275">
        <f>IF(P$59=0,0,P$59/ISI_fec!P$59)</f>
        <v>0.97256763285828263</v>
      </c>
      <c r="Q152" s="275">
        <f>IF(Q$59=0,0,Q$59/ISI_fec!Q$59)</f>
        <v>0.97409351593222526</v>
      </c>
      <c r="R152" s="275">
        <f>IF(R$59=0,0,R$59/ISI_fec!R$59)</f>
        <v>0.97608118457836024</v>
      </c>
      <c r="S152" s="275">
        <f>IF(S$59=0,0,S$59/ISI_fec!S$59)</f>
        <v>0.97786692547826504</v>
      </c>
      <c r="T152" s="275">
        <f>IF(T$59=0,0,T$59/ISI_fec!T$59)</f>
        <v>0.97953924261738723</v>
      </c>
      <c r="U152" s="275">
        <f>IF(U$59=0,0,U$59/ISI_fec!U$59)</f>
        <v>0.98085569537081396</v>
      </c>
      <c r="V152" s="275">
        <f>IF(V$59=0,0,V$59/ISI_fec!V$59)</f>
        <v>0.9824610964828594</v>
      </c>
      <c r="W152" s="275">
        <f>IF(W$59=0,0,W$59/ISI_fec!W$59)</f>
        <v>0.98287993423613418</v>
      </c>
      <c r="X152" s="275">
        <f>IF(X$59=0,0,X$59/ISI_fec!X$59)</f>
        <v>0.98447976998637843</v>
      </c>
      <c r="Y152" s="275">
        <f>IF(Y$59=0,0,Y$59/ISI_fec!Y$59)</f>
        <v>0.98485363339061349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0.4630387627725438</v>
      </c>
      <c r="C153" s="276">
        <f>IF(C$65=0,0,C$65/ISI_fec!C$65)</f>
        <v>0.46480989084570429</v>
      </c>
      <c r="D153" s="276">
        <f>IF(D$65=0,0,D$65/ISI_fec!D$65)</f>
        <v>0.46368595509420479</v>
      </c>
      <c r="E153" s="276">
        <f>IF(E$65=0,0,E$65/ISI_fec!E$65)</f>
        <v>0.47202533859932538</v>
      </c>
      <c r="F153" s="276">
        <f>IF(F$65=0,0,F$65/ISI_fec!F$65)</f>
        <v>0.47964526923669293</v>
      </c>
      <c r="G153" s="276">
        <f>IF(G$65=0,0,G$65/ISI_fec!G$65)</f>
        <v>0.48036523690254124</v>
      </c>
      <c r="H153" s="276">
        <f>IF(H$65=0,0,H$65/ISI_fec!H$65)</f>
        <v>0.4744101623203496</v>
      </c>
      <c r="I153" s="276">
        <f>IF(I$65=0,0,I$65/ISI_fec!I$65)</f>
        <v>0.47467963276950176</v>
      </c>
      <c r="J153" s="276">
        <f>IF(J$65=0,0,J$65/ISI_fec!J$65)</f>
        <v>0.4756704074468544</v>
      </c>
      <c r="K153" s="276">
        <f>IF(K$65=0,0,K$65/ISI_fec!K$65)</f>
        <v>0.47185265800686854</v>
      </c>
      <c r="L153" s="276">
        <f>IF(L$65=0,0,L$65/ISI_fec!L$65)</f>
        <v>0.46836967502417987</v>
      </c>
      <c r="M153" s="276">
        <f>IF(M$65=0,0,M$65/ISI_fec!M$65)</f>
        <v>0.46232057583232011</v>
      </c>
      <c r="N153" s="276">
        <f>IF(N$65=0,0,N$65/ISI_fec!N$65)</f>
        <v>0.4691694178848389</v>
      </c>
      <c r="O153" s="276">
        <f>IF(O$65=0,0,O$65/ISI_fec!O$65)</f>
        <v>0.47280168559085328</v>
      </c>
      <c r="P153" s="276">
        <f>IF(P$65=0,0,P$65/ISI_fec!P$65)</f>
        <v>0.47262431558733653</v>
      </c>
      <c r="Q153" s="276">
        <f>IF(Q$65=0,0,Q$65/ISI_fec!Q$65)</f>
        <v>0.48046460331542845</v>
      </c>
      <c r="R153" s="276">
        <f>IF(R$65=0,0,R$65/ISI_fec!R$65)</f>
        <v>0.47894859565856729</v>
      </c>
      <c r="S153" s="276">
        <f>IF(S$65=0,0,S$65/ISI_fec!S$65)</f>
        <v>0.47747583524483561</v>
      </c>
      <c r="T153" s="276">
        <f>IF(T$65=0,0,T$65/ISI_fec!T$65)</f>
        <v>0.47953207032802947</v>
      </c>
      <c r="U153" s="276">
        <f>IF(U$65=0,0,U$65/ISI_fec!U$65)</f>
        <v>0.47886705320471962</v>
      </c>
      <c r="V153" s="276">
        <f>IF(V$65=0,0,V$65/ISI_fec!V$65)</f>
        <v>0.48147243030506448</v>
      </c>
      <c r="W153" s="276">
        <f>IF(W$65=0,0,W$65/ISI_fec!W$65)</f>
        <v>0.47423992721889635</v>
      </c>
      <c r="X153" s="276">
        <f>IF(X$65=0,0,X$65/ISI_fec!X$65)</f>
        <v>0.47347803198622423</v>
      </c>
      <c r="Y153" s="276">
        <f>IF(Y$65=0,0,Y$65/ISI_fec!Y$65)</f>
        <v>0.47863258820149895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0.68586621969285855</v>
      </c>
      <c r="C154" s="276">
        <f>IF(C$71=0,0,C$71/ISI_fec!C$71)</f>
        <v>0.68685287916342808</v>
      </c>
      <c r="D154" s="276">
        <f>IF(D$71=0,0,D$71/ISI_fec!D$71)</f>
        <v>0.68685287916342819</v>
      </c>
      <c r="E154" s="276">
        <f>IF(E$71=0,0,E$71/ISI_fec!E$71)</f>
        <v>0.68685287916342819</v>
      </c>
      <c r="F154" s="276">
        <f>IF(F$71=0,0,F$71/ISI_fec!F$71)</f>
        <v>0.69406096994094479</v>
      </c>
      <c r="G154" s="276">
        <f>IF(G$71=0,0,G$71/ISI_fec!G$71)</f>
        <v>0.69406096994094502</v>
      </c>
      <c r="H154" s="276">
        <f>IF(H$71=0,0,H$71/ISI_fec!H$71)</f>
        <v>0.69858254852619373</v>
      </c>
      <c r="I154" s="276">
        <f>IF(I$71=0,0,I$71/ISI_fec!I$71)</f>
        <v>0.7036535122641806</v>
      </c>
      <c r="J154" s="276">
        <f>IF(J$71=0,0,J$71/ISI_fec!J$71)</f>
        <v>0.70365351226418049</v>
      </c>
      <c r="K154" s="276">
        <f>IF(K$71=0,0,K$71/ISI_fec!K$71)</f>
        <v>0.70365351226418038</v>
      </c>
      <c r="L154" s="276">
        <f>IF(L$71=0,0,L$71/ISI_fec!L$71)</f>
        <v>0.70365351226418049</v>
      </c>
      <c r="M154" s="276">
        <f>IF(M$71=0,0,M$71/ISI_fec!M$71)</f>
        <v>0.7036535122641806</v>
      </c>
      <c r="N154" s="276">
        <f>IF(N$71=0,0,N$71/ISI_fec!N$71)</f>
        <v>0.7036535122641806</v>
      </c>
      <c r="O154" s="276">
        <f>IF(O$71=0,0,O$71/ISI_fec!O$71)</f>
        <v>0.70365351226418049</v>
      </c>
      <c r="P154" s="276">
        <f>IF(P$71=0,0,P$71/ISI_fec!P$71)</f>
        <v>0.7036535122641806</v>
      </c>
      <c r="Q154" s="276">
        <f>IF(Q$71=0,0,Q$71/ISI_fec!Q$71)</f>
        <v>0.70365351226418071</v>
      </c>
      <c r="R154" s="276">
        <f>IF(R$71=0,0,R$71/ISI_fec!R$71)</f>
        <v>0.70365351226418027</v>
      </c>
      <c r="S154" s="276">
        <f>IF(S$71=0,0,S$71/ISI_fec!S$71)</f>
        <v>0.70365351226418049</v>
      </c>
      <c r="T154" s="276">
        <f>IF(T$71=0,0,T$71/ISI_fec!T$71)</f>
        <v>0.70365351226418071</v>
      </c>
      <c r="U154" s="276">
        <f>IF(U$71=0,0,U$71/ISI_fec!U$71)</f>
        <v>0.70365351226418038</v>
      </c>
      <c r="V154" s="276">
        <f>IF(V$71=0,0,V$71/ISI_fec!V$71)</f>
        <v>0.7036535122641806</v>
      </c>
      <c r="W154" s="276">
        <f>IF(W$71=0,0,W$71/ISI_fec!W$71)</f>
        <v>0.70365351226418049</v>
      </c>
      <c r="X154" s="276">
        <f>IF(X$71=0,0,X$71/ISI_fec!X$71)</f>
        <v>0.70365351226418049</v>
      </c>
      <c r="Y154" s="276">
        <f>IF(Y$71=0,0,Y$71/ISI_fec!Y$71)</f>
        <v>0.7036535122641806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0.54230163019818933</v>
      </c>
      <c r="C155" s="276">
        <f>IF(C$72=0,0,C$72/ISI_fec!C$72)</f>
        <v>0.53799510022309782</v>
      </c>
      <c r="D155" s="276">
        <f>IF(D$72=0,0,D$72/ISI_fec!D$72)</f>
        <v>0.54290762367075784</v>
      </c>
      <c r="E155" s="276">
        <f>IF(E$72=0,0,E$72/ISI_fec!E$72)</f>
        <v>0.54203777667459752</v>
      </c>
      <c r="F155" s="276">
        <f>IF(F$72=0,0,F$72/ISI_fec!F$72)</f>
        <v>0.54146578926964439</v>
      </c>
      <c r="G155" s="276">
        <f>IF(G$72=0,0,G$72/ISI_fec!G$72)</f>
        <v>0.55780723372970553</v>
      </c>
      <c r="H155" s="276">
        <f>IF(H$72=0,0,H$72/ISI_fec!H$72)</f>
        <v>0.56789250450568418</v>
      </c>
      <c r="I155" s="276">
        <f>IF(I$72=0,0,I$72/ISI_fec!I$72)</f>
        <v>0.57395339109742627</v>
      </c>
      <c r="J155" s="276">
        <f>IF(J$72=0,0,J$72/ISI_fec!J$72)</f>
        <v>0.5783407158437277</v>
      </c>
      <c r="K155" s="276">
        <f>IF(K$72=0,0,K$72/ISI_fec!K$72)</f>
        <v>0.58235922284374741</v>
      </c>
      <c r="L155" s="276">
        <f>IF(L$72=0,0,L$72/ISI_fec!L$72)</f>
        <v>0.59476091595346015</v>
      </c>
      <c r="M155" s="276">
        <f>IF(M$72=0,0,M$72/ISI_fec!M$72)</f>
        <v>0.58143089561724015</v>
      </c>
      <c r="N155" s="276">
        <f>IF(N$72=0,0,N$72/ISI_fec!N$72)</f>
        <v>0.58790261014525447</v>
      </c>
      <c r="O155" s="276">
        <f>IF(O$72=0,0,O$72/ISI_fec!O$72)</f>
        <v>0.58946760269486798</v>
      </c>
      <c r="P155" s="276">
        <f>IF(P$72=0,0,P$72/ISI_fec!P$72)</f>
        <v>0.59083906540303865</v>
      </c>
      <c r="Q155" s="276">
        <f>IF(Q$72=0,0,Q$72/ISI_fec!Q$72)</f>
        <v>0.58210685176146104</v>
      </c>
      <c r="R155" s="276">
        <f>IF(R$72=0,0,R$72/ISI_fec!R$72)</f>
        <v>0.59024113974305126</v>
      </c>
      <c r="S155" s="276">
        <f>IF(S$72=0,0,S$72/ISI_fec!S$72)</f>
        <v>0.59075338090239227</v>
      </c>
      <c r="T155" s="276">
        <f>IF(T$72=0,0,T$72/ISI_fec!T$72)</f>
        <v>0.59595547336987253</v>
      </c>
      <c r="U155" s="276">
        <f>IF(U$72=0,0,U$72/ISI_fec!U$72)</f>
        <v>0.59015611773494292</v>
      </c>
      <c r="V155" s="276">
        <f>IF(V$72=0,0,V$72/ISI_fec!V$72)</f>
        <v>0.58193244770005481</v>
      </c>
      <c r="W155" s="276">
        <f>IF(W$72=0,0,W$72/ISI_fec!W$72)</f>
        <v>0.58020103922011712</v>
      </c>
      <c r="X155" s="276">
        <f>IF(X$72=0,0,X$72/ISI_fec!X$72)</f>
        <v>0.5865225960740249</v>
      </c>
      <c r="Y155" s="276">
        <f>IF(Y$72=0,0,Y$72/ISI_fec!Y$72)</f>
        <v>0.5763121333766833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0.49673771544208345</v>
      </c>
      <c r="C156" s="277">
        <f>IF(C$79=0,0,C$79/ISI_fec!C$79)</f>
        <v>0.49571505436963303</v>
      </c>
      <c r="D156" s="277">
        <f>IF(D$79=0,0,D$79/ISI_fec!D$79)</f>
        <v>0.49914226355380731</v>
      </c>
      <c r="E156" s="277">
        <f>IF(E$79=0,0,E$79/ISI_fec!E$79)</f>
        <v>0.4974563770728076</v>
      </c>
      <c r="F156" s="277">
        <f>IF(F$79=0,0,F$79/ISI_fec!F$79)</f>
        <v>0.49964075437683614</v>
      </c>
      <c r="G156" s="277">
        <f>IF(G$79=0,0,G$79/ISI_fec!G$79)</f>
        <v>0.50564237761155184</v>
      </c>
      <c r="H156" s="277">
        <f>IF(H$79=0,0,H$79/ISI_fec!H$79)</f>
        <v>0.51011260740330189</v>
      </c>
      <c r="I156" s="277">
        <f>IF(I$79=0,0,I$79/ISI_fec!I$79)</f>
        <v>0.51780404591534701</v>
      </c>
      <c r="J156" s="277">
        <f>IF(J$79=0,0,J$79/ISI_fec!J$79)</f>
        <v>0.5211966423757548</v>
      </c>
      <c r="K156" s="277">
        <f>IF(K$79=0,0,K$79/ISI_fec!K$79)</f>
        <v>0.51717074006665342</v>
      </c>
      <c r="L156" s="277">
        <f>IF(L$79=0,0,L$79/ISI_fec!L$79)</f>
        <v>0.51286690258373557</v>
      </c>
      <c r="M156" s="277">
        <f>IF(M$79=0,0,M$79/ISI_fec!M$79)</f>
        <v>0.51872592454946698</v>
      </c>
      <c r="N156" s="277">
        <f>IF(N$79=0,0,N$79/ISI_fec!N$79)</f>
        <v>0.52256621868172759</v>
      </c>
      <c r="O156" s="277">
        <f>IF(O$79=0,0,O$79/ISI_fec!O$79)</f>
        <v>0.55244011844198293</v>
      </c>
      <c r="P156" s="277">
        <f>IF(P$79=0,0,P$79/ISI_fec!P$79)</f>
        <v>0.55499802789054775</v>
      </c>
      <c r="Q156" s="277">
        <f>IF(Q$79=0,0,Q$79/ISI_fec!Q$79)</f>
        <v>0.54904194940711104</v>
      </c>
      <c r="R156" s="277">
        <f>IF(R$79=0,0,R$79/ISI_fec!R$79)</f>
        <v>0.55503452506826678</v>
      </c>
      <c r="S156" s="277">
        <f>IF(S$79=0,0,S$79/ISI_fec!S$79)</f>
        <v>0.55500386323673245</v>
      </c>
      <c r="T156" s="277">
        <f>IF(T$79=0,0,T$79/ISI_fec!T$79)</f>
        <v>0.55922076108901331</v>
      </c>
      <c r="U156" s="277">
        <f>IF(U$79=0,0,U$79/ISI_fec!U$79)</f>
        <v>0.55516877203434822</v>
      </c>
      <c r="V156" s="277">
        <f>IF(V$79=0,0,V$79/ISI_fec!V$79)</f>
        <v>0.54893466139708669</v>
      </c>
      <c r="W156" s="277">
        <f>IF(W$79=0,0,W$79/ISI_fec!W$79)</f>
        <v>0.54599655858134533</v>
      </c>
      <c r="X156" s="277">
        <f>IF(X$79=0,0,X$79/ISI_fec!X$79)</f>
        <v>0.54923561612519456</v>
      </c>
      <c r="Y156" s="277">
        <f>IF(Y$79=0,0,Y$79/ISI_fec!Y$79)</f>
        <v>0.54328639108450805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ES: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f t="shared" ref="B5:Y5" si="0">SUM(B6:B10)+B16+B22+B28+B35+B52</f>
        <v>5894.3210749982345</v>
      </c>
      <c r="C5" s="223">
        <f t="shared" si="0"/>
        <v>6327.7089037114474</v>
      </c>
      <c r="D5" s="223">
        <f t="shared" si="0"/>
        <v>6122.9758516131988</v>
      </c>
      <c r="E5" s="223">
        <f t="shared" si="0"/>
        <v>4711.2085601056442</v>
      </c>
      <c r="F5" s="223">
        <f t="shared" si="0"/>
        <v>5310.3057669644968</v>
      </c>
      <c r="G5" s="223">
        <f t="shared" si="0"/>
        <v>5325.1592083638861</v>
      </c>
      <c r="H5" s="223">
        <f t="shared" si="0"/>
        <v>4458.1970631987224</v>
      </c>
      <c r="I5" s="223">
        <f t="shared" si="0"/>
        <v>4498.3792233730874</v>
      </c>
      <c r="J5" s="223">
        <f t="shared" si="0"/>
        <v>4387.8412463126933</v>
      </c>
      <c r="K5" s="223">
        <f t="shared" si="0"/>
        <v>3279.2921670141159</v>
      </c>
      <c r="L5" s="223">
        <f t="shared" si="0"/>
        <v>4016.6079344616805</v>
      </c>
      <c r="M5" s="223">
        <f t="shared" si="0"/>
        <v>4021.056002122029</v>
      </c>
      <c r="N5" s="223">
        <f t="shared" si="0"/>
        <v>3474.1685711325285</v>
      </c>
      <c r="O5" s="223">
        <f t="shared" si="0"/>
        <v>3361.9661165076641</v>
      </c>
      <c r="P5" s="223">
        <f t="shared" si="0"/>
        <v>3756.2092811568782</v>
      </c>
      <c r="Q5" s="223">
        <f t="shared" si="0"/>
        <v>4821.2555323023962</v>
      </c>
      <c r="R5" s="223">
        <f t="shared" si="0"/>
        <v>4638.7285479210041</v>
      </c>
      <c r="S5" s="223">
        <f t="shared" si="0"/>
        <v>3923.6817465544987</v>
      </c>
      <c r="T5" s="223">
        <f t="shared" si="0"/>
        <v>3944.2041037175222</v>
      </c>
      <c r="U5" s="223">
        <f t="shared" si="0"/>
        <v>3410.5812887093989</v>
      </c>
      <c r="V5" s="223">
        <f t="shared" si="0"/>
        <v>2918.640292357441</v>
      </c>
      <c r="W5" s="223">
        <f t="shared" si="0"/>
        <v>3801.2962778278488</v>
      </c>
      <c r="X5" s="223">
        <f t="shared" si="0"/>
        <v>3486.0390682973525</v>
      </c>
      <c r="Y5" s="223">
        <f t="shared" si="0"/>
        <v>3132.3288530270138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346</v>
      </c>
    </row>
    <row r="10" spans="1:105" ht="12" customHeight="1" x14ac:dyDescent="0.25">
      <c r="A10" s="56" t="s">
        <v>95</v>
      </c>
      <c r="B10" s="260">
        <v>3.1833056799267849</v>
      </c>
      <c r="C10" s="260">
        <v>4.2734656848872676</v>
      </c>
      <c r="D10" s="260">
        <v>3.766191300148988</v>
      </c>
      <c r="E10" s="260">
        <v>3.8947719060418819</v>
      </c>
      <c r="F10" s="260">
        <v>4.9446237072312229</v>
      </c>
      <c r="G10" s="260">
        <v>3.5351244806192268</v>
      </c>
      <c r="H10" s="260">
        <v>1.6907574439977171</v>
      </c>
      <c r="I10" s="260">
        <v>1.951822220336854</v>
      </c>
      <c r="J10" s="260">
        <v>1.8219782204310591</v>
      </c>
      <c r="K10" s="260">
        <v>1.003924691872975</v>
      </c>
      <c r="L10" s="260">
        <v>0.88941498235812988</v>
      </c>
      <c r="M10" s="260">
        <v>1.4852109319894651</v>
      </c>
      <c r="N10" s="260">
        <v>1.3438702700104139</v>
      </c>
      <c r="O10" s="260">
        <v>1.4112120590961601</v>
      </c>
      <c r="P10" s="260">
        <v>0.37262814873620531</v>
      </c>
      <c r="Q10" s="260">
        <v>0.53007199754041823</v>
      </c>
      <c r="R10" s="260">
        <v>0.44588062670014411</v>
      </c>
      <c r="S10" s="260">
        <v>0.43387218713095299</v>
      </c>
      <c r="T10" s="260">
        <v>0.37212753156777528</v>
      </c>
      <c r="U10" s="260">
        <v>0.3112079282560512</v>
      </c>
      <c r="V10" s="260">
        <v>0.25265272956972501</v>
      </c>
      <c r="W10" s="260">
        <v>0.27008158028391499</v>
      </c>
      <c r="X10" s="260">
        <v>0.19902388811930671</v>
      </c>
      <c r="Y10" s="260">
        <v>0.1922677541338913</v>
      </c>
      <c r="DA10" s="68" t="s">
        <v>347</v>
      </c>
    </row>
    <row r="11" spans="1:105" ht="12" customHeight="1" x14ac:dyDescent="0.25">
      <c r="A11" s="37" t="s">
        <v>159</v>
      </c>
      <c r="B11" s="226">
        <v>0.55074246774245372</v>
      </c>
      <c r="C11" s="226">
        <v>0.5543679275033071</v>
      </c>
      <c r="D11" s="226">
        <v>0.54748492928290782</v>
      </c>
      <c r="E11" s="226">
        <v>0.56652923236236508</v>
      </c>
      <c r="F11" s="226">
        <v>0.64627800876501806</v>
      </c>
      <c r="G11" s="226">
        <v>0.64940347138043131</v>
      </c>
      <c r="H11" s="226">
        <v>0.28477716831129207</v>
      </c>
      <c r="I11" s="226">
        <v>0.32234321266717952</v>
      </c>
      <c r="J11" s="226">
        <v>0.31170294622389683</v>
      </c>
      <c r="K11" s="226">
        <v>0.30401549743022133</v>
      </c>
      <c r="L11" s="226">
        <v>0.35268804896501638</v>
      </c>
      <c r="M11" s="226">
        <v>0.3060072738363393</v>
      </c>
      <c r="N11" s="226">
        <v>0.26252673136704568</v>
      </c>
      <c r="O11" s="226">
        <v>0.2163138553994759</v>
      </c>
      <c r="P11" s="226">
        <v>3.8145992640846019E-2</v>
      </c>
      <c r="Q11" s="226">
        <v>4.4966123057304193E-2</v>
      </c>
      <c r="R11" s="226">
        <v>3.4574256674731532E-2</v>
      </c>
      <c r="S11" s="226">
        <v>3.3606731316709201E-2</v>
      </c>
      <c r="T11" s="226">
        <v>3.6930113748354698E-2</v>
      </c>
      <c r="U11" s="226">
        <v>2.6490585312183391E-2</v>
      </c>
      <c r="V11" s="226">
        <v>1.925975111794076E-2</v>
      </c>
      <c r="W11" s="226">
        <v>2.042856265578261E-2</v>
      </c>
      <c r="X11" s="226">
        <v>1.0400976855525049E-2</v>
      </c>
      <c r="Y11" s="226">
        <v>8.9000064024063498E-3</v>
      </c>
      <c r="DA11" s="69" t="s">
        <v>348</v>
      </c>
    </row>
    <row r="12" spans="1:105" ht="12" customHeight="1" x14ac:dyDescent="0.25">
      <c r="A12" s="37" t="s">
        <v>35</v>
      </c>
      <c r="B12" s="226">
        <v>2.6325632121843321</v>
      </c>
      <c r="C12" s="226">
        <v>3.719097757383961</v>
      </c>
      <c r="D12" s="226">
        <v>3.2187063708660801</v>
      </c>
      <c r="E12" s="226">
        <v>3.328242673679517</v>
      </c>
      <c r="F12" s="226">
        <v>4.2983456984662052</v>
      </c>
      <c r="G12" s="226">
        <v>2.8857210092387948</v>
      </c>
      <c r="H12" s="226">
        <v>1.405980275686425</v>
      </c>
      <c r="I12" s="226">
        <v>1.629479007669675</v>
      </c>
      <c r="J12" s="226">
        <v>1.5102752742071619</v>
      </c>
      <c r="K12" s="226">
        <v>0.69990919444275335</v>
      </c>
      <c r="L12" s="226">
        <v>0.5367269333931135</v>
      </c>
      <c r="M12" s="226">
        <v>1.179203658153126</v>
      </c>
      <c r="N12" s="226">
        <v>1.0813435386433681</v>
      </c>
      <c r="O12" s="226">
        <v>1.194898203696684</v>
      </c>
      <c r="P12" s="226">
        <v>0.33448215609535931</v>
      </c>
      <c r="Q12" s="226">
        <v>0.48510587448311399</v>
      </c>
      <c r="R12" s="226">
        <v>0.41130637002541259</v>
      </c>
      <c r="S12" s="226">
        <v>0.40026545581424378</v>
      </c>
      <c r="T12" s="226">
        <v>0.33519741781942058</v>
      </c>
      <c r="U12" s="226">
        <v>0.2847173429438678</v>
      </c>
      <c r="V12" s="226">
        <v>0.23339297845178419</v>
      </c>
      <c r="W12" s="226">
        <v>0.24965301762813241</v>
      </c>
      <c r="X12" s="226">
        <v>0.1886229112637817</v>
      </c>
      <c r="Y12" s="226">
        <v>0.1833677477314849</v>
      </c>
      <c r="DA12" s="69" t="s">
        <v>349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352</v>
      </c>
    </row>
    <row r="16" spans="1:105" ht="12" customHeight="1" x14ac:dyDescent="0.25">
      <c r="A16" s="57" t="s">
        <v>165</v>
      </c>
      <c r="B16" s="261">
        <v>654.59148547429595</v>
      </c>
      <c r="C16" s="261">
        <v>853.40656157372405</v>
      </c>
      <c r="D16" s="261">
        <v>771.26554252134724</v>
      </c>
      <c r="E16" s="261">
        <v>411.33343887710129</v>
      </c>
      <c r="F16" s="261">
        <v>502.72373845152981</v>
      </c>
      <c r="G16" s="261">
        <v>352.35781558944439</v>
      </c>
      <c r="H16" s="261">
        <v>194.04703909412351</v>
      </c>
      <c r="I16" s="261">
        <v>252.64393815246419</v>
      </c>
      <c r="J16" s="261">
        <v>233.9246790752224</v>
      </c>
      <c r="K16" s="261">
        <v>127.2728597235209</v>
      </c>
      <c r="L16" s="261">
        <v>114.2285751331253</v>
      </c>
      <c r="M16" s="261">
        <v>254.10876734748399</v>
      </c>
      <c r="N16" s="261">
        <v>202.03889271508771</v>
      </c>
      <c r="O16" s="261">
        <v>202.271148233611</v>
      </c>
      <c r="P16" s="261">
        <v>195.07639654817959</v>
      </c>
      <c r="Q16" s="261">
        <v>253.98016771913501</v>
      </c>
      <c r="R16" s="261">
        <v>257.43813129992901</v>
      </c>
      <c r="S16" s="261">
        <v>275.94341949567848</v>
      </c>
      <c r="T16" s="261">
        <v>243.96851558211341</v>
      </c>
      <c r="U16" s="261">
        <v>235.11429253400749</v>
      </c>
      <c r="V16" s="261">
        <v>220.4746408603005</v>
      </c>
      <c r="W16" s="261">
        <v>270.34202821515993</v>
      </c>
      <c r="X16" s="261">
        <v>247.9493133541705</v>
      </c>
      <c r="Y16" s="261">
        <v>229.71528643811769</v>
      </c>
      <c r="DA16" s="70" t="s">
        <v>353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23.660068762827301</v>
      </c>
      <c r="J17" s="230">
        <v>18.86954608110452</v>
      </c>
      <c r="K17" s="230">
        <v>4.0978101340385047</v>
      </c>
      <c r="L17" s="230">
        <v>8.6488689437808652</v>
      </c>
      <c r="M17" s="230">
        <v>76.495873874662735</v>
      </c>
      <c r="N17" s="230">
        <v>47.714243222025978</v>
      </c>
      <c r="O17" s="230">
        <v>40.226967984199867</v>
      </c>
      <c r="P17" s="230">
        <v>38.825745946448819</v>
      </c>
      <c r="Q17" s="230">
        <v>37.020309521317458</v>
      </c>
      <c r="R17" s="230">
        <v>30.626379643730701</v>
      </c>
      <c r="S17" s="230">
        <v>41.943602587857463</v>
      </c>
      <c r="T17" s="230">
        <v>31.96181442603525</v>
      </c>
      <c r="U17" s="230">
        <v>31.685623283585961</v>
      </c>
      <c r="V17" s="230">
        <v>29.790164272240261</v>
      </c>
      <c r="W17" s="230">
        <v>57.335163589240899</v>
      </c>
      <c r="X17" s="230">
        <v>59.696369562160527</v>
      </c>
      <c r="Y17" s="230">
        <v>43.040526938370157</v>
      </c>
      <c r="DA17" s="71" t="s">
        <v>354</v>
      </c>
    </row>
    <row r="18" spans="1:105" ht="12" customHeight="1" x14ac:dyDescent="0.25">
      <c r="A18" s="18" t="s">
        <v>32</v>
      </c>
      <c r="B18" s="230">
        <v>49.745056347568173</v>
      </c>
      <c r="C18" s="230">
        <v>42.726286108674422</v>
      </c>
      <c r="D18" s="230">
        <v>43.585711398343562</v>
      </c>
      <c r="E18" s="230">
        <v>38.821013997792043</v>
      </c>
      <c r="F18" s="230">
        <v>27.025184385202088</v>
      </c>
      <c r="G18" s="230">
        <v>17.804343420837188</v>
      </c>
      <c r="H18" s="230">
        <v>30.777048485196371</v>
      </c>
      <c r="I18" s="230">
        <v>28.89307147677189</v>
      </c>
      <c r="J18" s="230">
        <v>24.84713839149688</v>
      </c>
      <c r="K18" s="230">
        <v>19.032885447652021</v>
      </c>
      <c r="L18" s="230">
        <v>16.976322569674242</v>
      </c>
      <c r="M18" s="230">
        <v>14.333887904735249</v>
      </c>
      <c r="N18" s="230">
        <v>8.0941580373652453</v>
      </c>
      <c r="O18" s="230">
        <v>8.0861296804349827</v>
      </c>
      <c r="P18" s="230">
        <v>17.332345100537051</v>
      </c>
      <c r="Q18" s="230">
        <v>11.96035832456054</v>
      </c>
      <c r="R18" s="230">
        <v>13.38460734818975</v>
      </c>
      <c r="S18" s="230">
        <v>14.98594418075019</v>
      </c>
      <c r="T18" s="230">
        <v>14.32315991399039</v>
      </c>
      <c r="U18" s="230">
        <v>15.27348596884241</v>
      </c>
      <c r="V18" s="230">
        <v>9.3743306158419504</v>
      </c>
      <c r="W18" s="230">
        <v>10.28658894713465</v>
      </c>
      <c r="X18" s="230">
        <v>4.119129302715093</v>
      </c>
      <c r="Y18" s="230">
        <v>3.0570112989394689</v>
      </c>
      <c r="DA18" s="71" t="s">
        <v>355</v>
      </c>
    </row>
    <row r="19" spans="1:105" ht="12" customHeight="1" x14ac:dyDescent="0.25">
      <c r="A19" s="18" t="s">
        <v>35</v>
      </c>
      <c r="B19" s="230">
        <v>200.9612918994348</v>
      </c>
      <c r="C19" s="230">
        <v>274.85947158458691</v>
      </c>
      <c r="D19" s="230">
        <v>238.29559525731449</v>
      </c>
      <c r="E19" s="230">
        <v>278.47482863750349</v>
      </c>
      <c r="F19" s="230">
        <v>365.40735027828202</v>
      </c>
      <c r="G19" s="230">
        <v>254.97198028806579</v>
      </c>
      <c r="H19" s="230">
        <v>115.4071361321417</v>
      </c>
      <c r="I19" s="230">
        <v>131.08269185842869</v>
      </c>
      <c r="J19" s="230">
        <v>123.4126803631807</v>
      </c>
      <c r="K19" s="230">
        <v>57.746641493696579</v>
      </c>
      <c r="L19" s="230">
        <v>45.132202729649343</v>
      </c>
      <c r="M19" s="230">
        <v>87.588081373941847</v>
      </c>
      <c r="N19" s="230">
        <v>86.479152769657816</v>
      </c>
      <c r="O19" s="230">
        <v>96.805924739445544</v>
      </c>
      <c r="P19" s="230">
        <v>92.279783326691671</v>
      </c>
      <c r="Q19" s="230">
        <v>152.5381937306374</v>
      </c>
      <c r="R19" s="230">
        <v>134.74881527540811</v>
      </c>
      <c r="S19" s="230">
        <v>141.94989153370869</v>
      </c>
      <c r="T19" s="230">
        <v>131.6011395277246</v>
      </c>
      <c r="U19" s="230">
        <v>123.6405483219737</v>
      </c>
      <c r="V19" s="230">
        <v>122.0403328569987</v>
      </c>
      <c r="W19" s="230">
        <v>129.63708529531209</v>
      </c>
      <c r="X19" s="230">
        <v>119.0208032240558</v>
      </c>
      <c r="Y19" s="230">
        <v>131.20227702264759</v>
      </c>
      <c r="DA19" s="71" t="s">
        <v>356</v>
      </c>
    </row>
    <row r="20" spans="1:105" ht="12" customHeight="1" x14ac:dyDescent="0.25">
      <c r="A20" s="18" t="s">
        <v>36</v>
      </c>
      <c r="B20" s="230">
        <v>403.885137227293</v>
      </c>
      <c r="C20" s="230">
        <v>535.82080388046279</v>
      </c>
      <c r="D20" s="230">
        <v>489.38423586568922</v>
      </c>
      <c r="E20" s="230">
        <v>94.037596241805744</v>
      </c>
      <c r="F20" s="230">
        <v>110.29120378804571</v>
      </c>
      <c r="G20" s="230">
        <v>79.581491880541336</v>
      </c>
      <c r="H20" s="230">
        <v>47.862854476785387</v>
      </c>
      <c r="I20" s="230">
        <v>69.008106054436311</v>
      </c>
      <c r="J20" s="230">
        <v>66.795314239440316</v>
      </c>
      <c r="K20" s="230">
        <v>46.395522648133813</v>
      </c>
      <c r="L20" s="230">
        <v>43.471180890020861</v>
      </c>
      <c r="M20" s="230">
        <v>75.690924194144188</v>
      </c>
      <c r="N20" s="230">
        <v>59.751338686038657</v>
      </c>
      <c r="O20" s="230">
        <v>57.152125829530597</v>
      </c>
      <c r="P20" s="230">
        <v>46.638522174502043</v>
      </c>
      <c r="Q20" s="230">
        <v>52.461306142619627</v>
      </c>
      <c r="R20" s="230">
        <v>78.678329032600459</v>
      </c>
      <c r="S20" s="230">
        <v>77.063981193362196</v>
      </c>
      <c r="T20" s="230">
        <v>66.082401714363129</v>
      </c>
      <c r="U20" s="230">
        <v>64.514634959605473</v>
      </c>
      <c r="V20" s="230">
        <v>59.26981311521962</v>
      </c>
      <c r="W20" s="230">
        <v>73.083190383472228</v>
      </c>
      <c r="X20" s="230">
        <v>65.113011265239066</v>
      </c>
      <c r="Y20" s="230">
        <v>52.415471178160438</v>
      </c>
      <c r="DA20" s="71" t="s">
        <v>357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358</v>
      </c>
    </row>
    <row r="22" spans="1:105" ht="12" customHeight="1" x14ac:dyDescent="0.25">
      <c r="A22" s="57" t="s">
        <v>172</v>
      </c>
      <c r="B22" s="261">
        <v>2302.32268378865</v>
      </c>
      <c r="C22" s="261">
        <v>2303.20401251673</v>
      </c>
      <c r="D22" s="261">
        <v>2198.147080715682</v>
      </c>
      <c r="E22" s="261">
        <v>1287.3152748904481</v>
      </c>
      <c r="F22" s="261">
        <v>1516.8508228177591</v>
      </c>
      <c r="G22" s="261">
        <v>1495.682764950787</v>
      </c>
      <c r="H22" s="261">
        <v>1113.387495004423</v>
      </c>
      <c r="I22" s="261">
        <v>1179.3210297181231</v>
      </c>
      <c r="J22" s="261">
        <v>1199.4443393258409</v>
      </c>
      <c r="K22" s="261">
        <v>919.11453434961516</v>
      </c>
      <c r="L22" s="261">
        <v>857.99148392922893</v>
      </c>
      <c r="M22" s="261">
        <v>1167.369568589279</v>
      </c>
      <c r="N22" s="261">
        <v>919.11884483184463</v>
      </c>
      <c r="O22" s="261">
        <v>897.61611807044585</v>
      </c>
      <c r="P22" s="261">
        <v>901.04365755350818</v>
      </c>
      <c r="Q22" s="261">
        <v>1011.434541861242</v>
      </c>
      <c r="R22" s="261">
        <v>1251.9864230364981</v>
      </c>
      <c r="S22" s="261">
        <v>1320.0409865844631</v>
      </c>
      <c r="T22" s="261">
        <v>1191.052721293064</v>
      </c>
      <c r="U22" s="261">
        <v>1059.4621398608519</v>
      </c>
      <c r="V22" s="261">
        <v>886.11490344556603</v>
      </c>
      <c r="W22" s="261">
        <v>1146.326738182863</v>
      </c>
      <c r="X22" s="261">
        <v>1096.755874314375</v>
      </c>
      <c r="Y22" s="261">
        <v>970.36993477560213</v>
      </c>
      <c r="DA22" s="70" t="s">
        <v>359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71.324618333258087</v>
      </c>
      <c r="J23" s="230">
        <v>58.976029427140659</v>
      </c>
      <c r="K23" s="230">
        <v>12.643892421946409</v>
      </c>
      <c r="L23" s="230">
        <v>39.173905121443703</v>
      </c>
      <c r="M23" s="230">
        <v>220.24730952915979</v>
      </c>
      <c r="N23" s="230">
        <v>176.48417948123111</v>
      </c>
      <c r="O23" s="230">
        <v>149.21715402328209</v>
      </c>
      <c r="P23" s="230">
        <v>149.3819261263462</v>
      </c>
      <c r="Q23" s="230">
        <v>124.5419163465598</v>
      </c>
      <c r="R23" s="230">
        <v>104.70895372089851</v>
      </c>
      <c r="S23" s="230">
        <v>144.61374712004189</v>
      </c>
      <c r="T23" s="230">
        <v>134.46438162823671</v>
      </c>
      <c r="U23" s="230">
        <v>120.6004117323713</v>
      </c>
      <c r="V23" s="230">
        <v>100.7975588693306</v>
      </c>
      <c r="W23" s="230">
        <v>160.8471207092077</v>
      </c>
      <c r="X23" s="230">
        <v>170.36028149860951</v>
      </c>
      <c r="Y23" s="230">
        <v>112.1207096124929</v>
      </c>
      <c r="DA23" s="71" t="s">
        <v>360</v>
      </c>
    </row>
    <row r="24" spans="1:105" ht="12" customHeight="1" x14ac:dyDescent="0.25">
      <c r="A24" s="18" t="s">
        <v>42</v>
      </c>
      <c r="B24" s="230">
        <v>920.50508972527484</v>
      </c>
      <c r="C24" s="230">
        <v>208.47622998640099</v>
      </c>
      <c r="D24" s="230">
        <v>199.57513208481419</v>
      </c>
      <c r="E24" s="230">
        <v>157.46740254289949</v>
      </c>
      <c r="F24" s="230">
        <v>285.42372829600731</v>
      </c>
      <c r="G24" s="230">
        <v>508.58605483540202</v>
      </c>
      <c r="H24" s="230">
        <v>570.70019189337916</v>
      </c>
      <c r="I24" s="230">
        <v>417.7115583523065</v>
      </c>
      <c r="J24" s="230">
        <v>468.32188955532689</v>
      </c>
      <c r="K24" s="230">
        <v>526.41104298708581</v>
      </c>
      <c r="L24" s="230">
        <v>340.60829850815412</v>
      </c>
      <c r="M24" s="230">
        <v>435.73831187920803</v>
      </c>
      <c r="N24" s="230">
        <v>171.8227379188715</v>
      </c>
      <c r="O24" s="230">
        <v>147.31534739601429</v>
      </c>
      <c r="P24" s="230">
        <v>150.48788205476771</v>
      </c>
      <c r="Q24" s="230">
        <v>157.00687200214739</v>
      </c>
      <c r="R24" s="230">
        <v>371.82762889065299</v>
      </c>
      <c r="S24" s="230">
        <v>368.63935619756529</v>
      </c>
      <c r="T24" s="230">
        <v>164.6693268076254</v>
      </c>
      <c r="U24" s="230">
        <v>164.5805643907828</v>
      </c>
      <c r="V24" s="230">
        <v>140.1201721570485</v>
      </c>
      <c r="W24" s="230">
        <v>387.91367850065978</v>
      </c>
      <c r="X24" s="230">
        <v>389.16318266134101</v>
      </c>
      <c r="Y24" s="230">
        <v>371.96088274055921</v>
      </c>
      <c r="DA24" s="71" t="s">
        <v>361</v>
      </c>
    </row>
    <row r="25" spans="1:105" ht="12" customHeight="1" x14ac:dyDescent="0.25">
      <c r="A25" s="18" t="s">
        <v>32</v>
      </c>
      <c r="B25" s="230">
        <v>105.0099116839839</v>
      </c>
      <c r="C25" s="230">
        <v>104.8737408242299</v>
      </c>
      <c r="D25" s="230">
        <v>112.94317632430609</v>
      </c>
      <c r="E25" s="230">
        <v>106.6332953321717</v>
      </c>
      <c r="F25" s="230">
        <v>66.19847391509775</v>
      </c>
      <c r="G25" s="230">
        <v>49.877164742530489</v>
      </c>
      <c r="H25" s="230">
        <v>86.073528965559333</v>
      </c>
      <c r="I25" s="230">
        <v>87.09980161993596</v>
      </c>
      <c r="J25" s="230">
        <v>77.658760770326936</v>
      </c>
      <c r="K25" s="230">
        <v>58.726429045694893</v>
      </c>
      <c r="L25" s="230">
        <v>76.892002177191443</v>
      </c>
      <c r="M25" s="230">
        <v>41.270203034521849</v>
      </c>
      <c r="N25" s="230">
        <v>29.938457436466141</v>
      </c>
      <c r="O25" s="230">
        <v>29.994536462494931</v>
      </c>
      <c r="P25" s="230">
        <v>66.686139114387814</v>
      </c>
      <c r="Q25" s="230">
        <v>40.236453049495999</v>
      </c>
      <c r="R25" s="230">
        <v>45.76081951889757</v>
      </c>
      <c r="S25" s="230">
        <v>51.668750617465108</v>
      </c>
      <c r="T25" s="230">
        <v>60.257994590827543</v>
      </c>
      <c r="U25" s="230">
        <v>58.133263781659423</v>
      </c>
      <c r="V25" s="230">
        <v>31.71884631033755</v>
      </c>
      <c r="W25" s="230">
        <v>28.857826689383579</v>
      </c>
      <c r="X25" s="230">
        <v>11.755087163366129</v>
      </c>
      <c r="Y25" s="230">
        <v>7.9635241599456341</v>
      </c>
      <c r="DA25" s="71" t="s">
        <v>362</v>
      </c>
    </row>
    <row r="26" spans="1:105" ht="12" customHeight="1" x14ac:dyDescent="0.25">
      <c r="A26" s="18" t="s">
        <v>35</v>
      </c>
      <c r="B26" s="230">
        <v>424.22160238020513</v>
      </c>
      <c r="C26" s="230">
        <v>674.65589947904459</v>
      </c>
      <c r="D26" s="230">
        <v>617.49276469249492</v>
      </c>
      <c r="E26" s="230">
        <v>764.91275179900538</v>
      </c>
      <c r="F26" s="230">
        <v>895.06915479277893</v>
      </c>
      <c r="G26" s="230">
        <v>714.27960947290603</v>
      </c>
      <c r="H26" s="230">
        <v>322.7567282639244</v>
      </c>
      <c r="I26" s="230">
        <v>395.15620434660468</v>
      </c>
      <c r="J26" s="230">
        <v>385.72151325196108</v>
      </c>
      <c r="K26" s="230">
        <v>178.178661014592</v>
      </c>
      <c r="L26" s="230">
        <v>204.42032815451111</v>
      </c>
      <c r="M26" s="230">
        <v>252.18404983567979</v>
      </c>
      <c r="N26" s="230">
        <v>319.86680052256833</v>
      </c>
      <c r="O26" s="230">
        <v>359.09006584552338</v>
      </c>
      <c r="P26" s="230">
        <v>355.04615403593851</v>
      </c>
      <c r="Q26" s="230">
        <v>513.16153778555179</v>
      </c>
      <c r="R26" s="230">
        <v>460.69459161513572</v>
      </c>
      <c r="S26" s="230">
        <v>489.41684670443362</v>
      </c>
      <c r="T26" s="230">
        <v>553.65022812197947</v>
      </c>
      <c r="U26" s="230">
        <v>470.59516238617141</v>
      </c>
      <c r="V26" s="230">
        <v>412.93386378030038</v>
      </c>
      <c r="W26" s="230">
        <v>363.68173737621998</v>
      </c>
      <c r="X26" s="230">
        <v>339.65913991348077</v>
      </c>
      <c r="Y26" s="230">
        <v>341.78234907807041</v>
      </c>
      <c r="DA26" s="71" t="s">
        <v>363</v>
      </c>
    </row>
    <row r="27" spans="1:105" ht="12" customHeight="1" x14ac:dyDescent="0.25">
      <c r="A27" s="18" t="s">
        <v>36</v>
      </c>
      <c r="B27" s="230">
        <v>852.5860799991857</v>
      </c>
      <c r="C27" s="230">
        <v>1315.1981422270539</v>
      </c>
      <c r="D27" s="230">
        <v>1268.136007614067</v>
      </c>
      <c r="E27" s="230">
        <v>258.30182521637141</v>
      </c>
      <c r="F27" s="230">
        <v>270.15946581387499</v>
      </c>
      <c r="G27" s="230">
        <v>222.93993589994841</v>
      </c>
      <c r="H27" s="230">
        <v>133.85704588156031</v>
      </c>
      <c r="I27" s="230">
        <v>208.0288470660179</v>
      </c>
      <c r="J27" s="230">
        <v>208.76614632108581</v>
      </c>
      <c r="K27" s="230">
        <v>143.15450888029599</v>
      </c>
      <c r="L27" s="230">
        <v>196.89694996792861</v>
      </c>
      <c r="M27" s="230">
        <v>217.92969431070981</v>
      </c>
      <c r="N27" s="230">
        <v>221.00666947270761</v>
      </c>
      <c r="O27" s="230">
        <v>211.99901434313111</v>
      </c>
      <c r="P27" s="230">
        <v>179.4415562220679</v>
      </c>
      <c r="Q27" s="230">
        <v>176.4877626774873</v>
      </c>
      <c r="R27" s="230">
        <v>268.99442929091327</v>
      </c>
      <c r="S27" s="230">
        <v>265.702285944957</v>
      </c>
      <c r="T27" s="230">
        <v>278.0107901443946</v>
      </c>
      <c r="U27" s="230">
        <v>245.5527375698673</v>
      </c>
      <c r="V27" s="230">
        <v>200.544462328549</v>
      </c>
      <c r="W27" s="230">
        <v>205.0263749073921</v>
      </c>
      <c r="X27" s="230">
        <v>185.8181830775772</v>
      </c>
      <c r="Y27" s="230">
        <v>136.5424691845341</v>
      </c>
      <c r="DA27" s="71" t="s">
        <v>364</v>
      </c>
    </row>
    <row r="28" spans="1:105" ht="12" customHeight="1" x14ac:dyDescent="0.25">
      <c r="A28" s="57" t="s">
        <v>179</v>
      </c>
      <c r="B28" s="261">
        <v>400.77220718903169</v>
      </c>
      <c r="C28" s="261">
        <v>509.08217332003483</v>
      </c>
      <c r="D28" s="261">
        <v>457.76906038301479</v>
      </c>
      <c r="E28" s="261">
        <v>461.40286176178807</v>
      </c>
      <c r="F28" s="261">
        <v>562.92691070173407</v>
      </c>
      <c r="G28" s="261">
        <v>409.03702267896949</v>
      </c>
      <c r="H28" s="261">
        <v>221.47001481637719</v>
      </c>
      <c r="I28" s="261">
        <v>250.14466542800619</v>
      </c>
      <c r="J28" s="261">
        <v>232.74443420727809</v>
      </c>
      <c r="K28" s="261">
        <v>139.46447581370481</v>
      </c>
      <c r="L28" s="261">
        <v>128.62768072454639</v>
      </c>
      <c r="M28" s="261">
        <v>188.17626085346501</v>
      </c>
      <c r="N28" s="261">
        <v>167.10853183146219</v>
      </c>
      <c r="O28" s="261">
        <v>170.69006216102741</v>
      </c>
      <c r="P28" s="261">
        <v>160.65408189101501</v>
      </c>
      <c r="Q28" s="261">
        <v>230.85648048646499</v>
      </c>
      <c r="R28" s="261">
        <v>209.60916942541391</v>
      </c>
      <c r="S28" s="261">
        <v>220.53922992488921</v>
      </c>
      <c r="T28" s="261">
        <v>204.90421201871521</v>
      </c>
      <c r="U28" s="261">
        <v>193.79420708148791</v>
      </c>
      <c r="V28" s="261">
        <v>180.95265379888761</v>
      </c>
      <c r="W28" s="261">
        <v>201.48250922034711</v>
      </c>
      <c r="X28" s="261">
        <v>177.26508725780019</v>
      </c>
      <c r="Y28" s="261">
        <v>190.06754019700699</v>
      </c>
      <c r="DA28" s="70" t="s">
        <v>365</v>
      </c>
    </row>
    <row r="29" spans="1:105" ht="12" customHeight="1" x14ac:dyDescent="0.25">
      <c r="A29" s="60" t="s">
        <v>181</v>
      </c>
      <c r="B29" s="262">
        <v>400.77220718903169</v>
      </c>
      <c r="C29" s="262">
        <v>509.08217332003483</v>
      </c>
      <c r="D29" s="262">
        <v>457.76906038301479</v>
      </c>
      <c r="E29" s="262">
        <v>461.40286176178807</v>
      </c>
      <c r="F29" s="262">
        <v>562.92691070173407</v>
      </c>
      <c r="G29" s="262">
        <v>409.03702267896949</v>
      </c>
      <c r="H29" s="262">
        <v>221.47001481637719</v>
      </c>
      <c r="I29" s="262">
        <v>250.14466542800619</v>
      </c>
      <c r="J29" s="262">
        <v>232.74443420727809</v>
      </c>
      <c r="K29" s="262">
        <v>139.46447581370481</v>
      </c>
      <c r="L29" s="262">
        <v>128.62768072454639</v>
      </c>
      <c r="M29" s="262">
        <v>188.17626085346501</v>
      </c>
      <c r="N29" s="262">
        <v>167.10853183146219</v>
      </c>
      <c r="O29" s="262">
        <v>170.69006216102741</v>
      </c>
      <c r="P29" s="262">
        <v>160.65408189101501</v>
      </c>
      <c r="Q29" s="262">
        <v>230.85648048646499</v>
      </c>
      <c r="R29" s="262">
        <v>209.60916942541391</v>
      </c>
      <c r="S29" s="262">
        <v>220.53922992488921</v>
      </c>
      <c r="T29" s="262">
        <v>204.90421201871521</v>
      </c>
      <c r="U29" s="262">
        <v>193.79420708148791</v>
      </c>
      <c r="V29" s="262">
        <v>180.95265379888761</v>
      </c>
      <c r="W29" s="262">
        <v>201.48250922034711</v>
      </c>
      <c r="X29" s="262">
        <v>177.26508725780019</v>
      </c>
      <c r="Y29" s="262">
        <v>190.06754019700699</v>
      </c>
      <c r="DA29" s="72" t="s">
        <v>366</v>
      </c>
    </row>
    <row r="30" spans="1:105" ht="12" customHeight="1" x14ac:dyDescent="0.25">
      <c r="A30" s="59" t="s">
        <v>31</v>
      </c>
      <c r="B30" s="230">
        <v>29.30194000922717</v>
      </c>
      <c r="C30" s="230">
        <v>28.339711063090949</v>
      </c>
      <c r="D30" s="230">
        <v>28.244928298966268</v>
      </c>
      <c r="E30" s="230">
        <v>25.97393601947287</v>
      </c>
      <c r="F30" s="230">
        <v>27.222546030798409</v>
      </c>
      <c r="G30" s="230">
        <v>26.800179453830388</v>
      </c>
      <c r="H30" s="230">
        <v>18.925624205774952</v>
      </c>
      <c r="I30" s="230">
        <v>21.218126355256661</v>
      </c>
      <c r="J30" s="230">
        <v>20.50341480236894</v>
      </c>
      <c r="K30" s="230">
        <v>18.506390454146281</v>
      </c>
      <c r="L30" s="230">
        <v>20.28603479645243</v>
      </c>
      <c r="M30" s="230">
        <v>19.32299539794159</v>
      </c>
      <c r="N30" s="230">
        <v>19.751194206655871</v>
      </c>
      <c r="O30" s="230">
        <v>15.3450807800821</v>
      </c>
      <c r="P30" s="230">
        <v>10.295133250122079</v>
      </c>
      <c r="Q30" s="230">
        <v>9.7006483402290531</v>
      </c>
      <c r="R30" s="230">
        <v>11.63606318114314</v>
      </c>
      <c r="S30" s="230">
        <v>9.3197399966472041</v>
      </c>
      <c r="T30" s="230">
        <v>8.7087046134253967</v>
      </c>
      <c r="U30" s="230">
        <v>8.8407418270009241</v>
      </c>
      <c r="V30" s="230">
        <v>7.4889836893390713</v>
      </c>
      <c r="W30" s="230">
        <v>5.1229850084115327</v>
      </c>
      <c r="X30" s="230">
        <v>5.2187860736968927</v>
      </c>
      <c r="Y30" s="230">
        <v>8.4056445459243783</v>
      </c>
      <c r="DA30" s="71" t="s">
        <v>367</v>
      </c>
    </row>
    <row r="31" spans="1:105" ht="12" customHeight="1" x14ac:dyDescent="0.25">
      <c r="A31" s="59" t="s">
        <v>159</v>
      </c>
      <c r="B31" s="230">
        <v>53.347239157459988</v>
      </c>
      <c r="C31" s="230">
        <v>54.93212416736182</v>
      </c>
      <c r="D31" s="230">
        <v>53.998330180900439</v>
      </c>
      <c r="E31" s="230">
        <v>56.594966333928262</v>
      </c>
      <c r="F31" s="230">
        <v>65.788557621924241</v>
      </c>
      <c r="G31" s="230">
        <v>66.430421293901105</v>
      </c>
      <c r="H31" s="230">
        <v>27.922644113018219</v>
      </c>
      <c r="I31" s="230">
        <v>31.93130320359279</v>
      </c>
      <c r="J31" s="230">
        <v>31.116965892499021</v>
      </c>
      <c r="K31" s="230">
        <v>29.785225928213361</v>
      </c>
      <c r="L31" s="230">
        <v>35.013928121423589</v>
      </c>
      <c r="M31" s="230">
        <v>30.789338646641511</v>
      </c>
      <c r="N31" s="230">
        <v>26.770303186485549</v>
      </c>
      <c r="O31" s="230">
        <v>22.238784695170221</v>
      </c>
      <c r="P31" s="230">
        <v>13.17158481360274</v>
      </c>
      <c r="Q31" s="230">
        <v>17.504610452626149</v>
      </c>
      <c r="R31" s="230">
        <v>14.062606933356459</v>
      </c>
      <c r="S31" s="230">
        <v>14.908556379345031</v>
      </c>
      <c r="T31" s="230">
        <v>17.73213797991426</v>
      </c>
      <c r="U31" s="230">
        <v>14.144965983579221</v>
      </c>
      <c r="V31" s="230">
        <v>12.34703881678497</v>
      </c>
      <c r="W31" s="230">
        <v>13.8374019990192</v>
      </c>
      <c r="X31" s="230">
        <v>8.7055877996478124</v>
      </c>
      <c r="Y31" s="230">
        <v>8.2262655079138476</v>
      </c>
      <c r="DA31" s="71" t="s">
        <v>368</v>
      </c>
    </row>
    <row r="32" spans="1:105" ht="12" customHeight="1" x14ac:dyDescent="0.25">
      <c r="A32" s="59" t="s">
        <v>32</v>
      </c>
      <c r="B32" s="230">
        <v>63.121847791581473</v>
      </c>
      <c r="C32" s="230">
        <v>57.286241251469391</v>
      </c>
      <c r="D32" s="230">
        <v>58.065429802964957</v>
      </c>
      <c r="E32" s="230">
        <v>46.350176916550673</v>
      </c>
      <c r="F32" s="230">
        <v>32.361132702492696</v>
      </c>
      <c r="G32" s="230">
        <v>20.61295465133529</v>
      </c>
      <c r="H32" s="230">
        <v>36.764181929762543</v>
      </c>
      <c r="I32" s="230">
        <v>35.579123436497959</v>
      </c>
      <c r="J32" s="230">
        <v>30.35491653405083</v>
      </c>
      <c r="K32" s="230">
        <v>22.60085023468881</v>
      </c>
      <c r="L32" s="230">
        <v>20.042900467927211</v>
      </c>
      <c r="M32" s="230">
        <v>19.41674463878423</v>
      </c>
      <c r="N32" s="230">
        <v>10.32057041962512</v>
      </c>
      <c r="O32" s="230">
        <v>10.26115823189239</v>
      </c>
      <c r="P32" s="230">
        <v>21.692660907192671</v>
      </c>
      <c r="Q32" s="230">
        <v>14.80707005781286</v>
      </c>
      <c r="R32" s="230">
        <v>16.617247997711338</v>
      </c>
      <c r="S32" s="230">
        <v>18.745907707067349</v>
      </c>
      <c r="T32" s="230">
        <v>17.517023476204361</v>
      </c>
      <c r="U32" s="230">
        <v>18.780256655073732</v>
      </c>
      <c r="V32" s="230">
        <v>11.493090112894579</v>
      </c>
      <c r="W32" s="230">
        <v>13.418244304460851</v>
      </c>
      <c r="X32" s="230">
        <v>5.4638775986175379</v>
      </c>
      <c r="Y32" s="230">
        <v>3.949035389763091</v>
      </c>
      <c r="DA32" s="71" t="s">
        <v>369</v>
      </c>
    </row>
    <row r="33" spans="1:105" ht="12" customHeight="1" x14ac:dyDescent="0.25">
      <c r="A33" s="59" t="s">
        <v>35</v>
      </c>
      <c r="B33" s="230">
        <v>255.00118023076311</v>
      </c>
      <c r="C33" s="230">
        <v>368.52409683811271</v>
      </c>
      <c r="D33" s="230">
        <v>317.46037210018318</v>
      </c>
      <c r="E33" s="230">
        <v>332.48378249183628</v>
      </c>
      <c r="F33" s="230">
        <v>437.55467434651871</v>
      </c>
      <c r="G33" s="230">
        <v>295.19346727990268</v>
      </c>
      <c r="H33" s="230">
        <v>137.8575645678215</v>
      </c>
      <c r="I33" s="230">
        <v>161.41611243265879</v>
      </c>
      <c r="J33" s="230">
        <v>150.76913697835931</v>
      </c>
      <c r="K33" s="230">
        <v>68.572009196656396</v>
      </c>
      <c r="L33" s="230">
        <v>53.284817338743153</v>
      </c>
      <c r="M33" s="230">
        <v>118.64718217009759</v>
      </c>
      <c r="N33" s="230">
        <v>110.2664640186957</v>
      </c>
      <c r="O33" s="230">
        <v>122.84503845388259</v>
      </c>
      <c r="P33" s="230">
        <v>115.4947029200975</v>
      </c>
      <c r="Q33" s="230">
        <v>188.844151635797</v>
      </c>
      <c r="R33" s="230">
        <v>167.29325131320289</v>
      </c>
      <c r="S33" s="230">
        <v>177.56502584182959</v>
      </c>
      <c r="T33" s="230">
        <v>160.94634594917119</v>
      </c>
      <c r="U33" s="230">
        <v>152.0282426158341</v>
      </c>
      <c r="V33" s="230">
        <v>149.62354117986899</v>
      </c>
      <c r="W33" s="230">
        <v>169.1038779084555</v>
      </c>
      <c r="X33" s="230">
        <v>157.87683578583801</v>
      </c>
      <c r="Y33" s="230">
        <v>169.48659475340571</v>
      </c>
      <c r="DA33" s="71" t="s">
        <v>370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371</v>
      </c>
    </row>
    <row r="35" spans="1:105" ht="12" customHeight="1" x14ac:dyDescent="0.25">
      <c r="A35" s="57" t="s">
        <v>189</v>
      </c>
      <c r="B35" s="261">
        <f t="shared" ref="B35:Y35" si="1">B36+B40+B51</f>
        <v>723.21566521125123</v>
      </c>
      <c r="C35" s="261">
        <f t="shared" si="1"/>
        <v>834.93964831612629</v>
      </c>
      <c r="D35" s="261">
        <f t="shared" si="1"/>
        <v>762.15647408153404</v>
      </c>
      <c r="E35" s="261">
        <f t="shared" si="1"/>
        <v>736.05996827587967</v>
      </c>
      <c r="F35" s="261">
        <f t="shared" si="1"/>
        <v>825.13103145818127</v>
      </c>
      <c r="G35" s="261">
        <f t="shared" si="1"/>
        <v>738.06657212370351</v>
      </c>
      <c r="H35" s="261">
        <f t="shared" si="1"/>
        <v>497.45579067117876</v>
      </c>
      <c r="I35" s="261">
        <f t="shared" si="1"/>
        <v>505.62264559292652</v>
      </c>
      <c r="J35" s="261">
        <f t="shared" si="1"/>
        <v>471.96298812872726</v>
      </c>
      <c r="K35" s="261">
        <f t="shared" si="1"/>
        <v>372.71111874945672</v>
      </c>
      <c r="L35" s="261">
        <f t="shared" si="1"/>
        <v>591.13941506336778</v>
      </c>
      <c r="M35" s="261">
        <f t="shared" si="1"/>
        <v>442.7514122971549</v>
      </c>
      <c r="N35" s="261">
        <f t="shared" si="1"/>
        <v>412.51766129982661</v>
      </c>
      <c r="O35" s="261">
        <f t="shared" si="1"/>
        <v>181.48276299323888</v>
      </c>
      <c r="P35" s="261">
        <f t="shared" si="1"/>
        <v>171.52984542664251</v>
      </c>
      <c r="Q35" s="261">
        <f t="shared" si="1"/>
        <v>221.62825602718181</v>
      </c>
      <c r="R35" s="261">
        <f t="shared" si="1"/>
        <v>225.54450000189794</v>
      </c>
      <c r="S35" s="261">
        <f t="shared" si="1"/>
        <v>238.67405593587</v>
      </c>
      <c r="T35" s="261">
        <f t="shared" si="1"/>
        <v>230.42865484201053</v>
      </c>
      <c r="U35" s="261">
        <f t="shared" si="1"/>
        <v>207.62977436962387</v>
      </c>
      <c r="V35" s="261">
        <f t="shared" si="1"/>
        <v>183.98822564171229</v>
      </c>
      <c r="W35" s="261">
        <f t="shared" si="1"/>
        <v>206.88097111458455</v>
      </c>
      <c r="X35" s="261">
        <f t="shared" si="1"/>
        <v>191.96910674372327</v>
      </c>
      <c r="Y35" s="261">
        <f t="shared" si="1"/>
        <v>182.68543305225089</v>
      </c>
      <c r="DA35" s="70"/>
    </row>
    <row r="36" spans="1:105" ht="12" customHeight="1" x14ac:dyDescent="0.25">
      <c r="A36" s="60" t="s">
        <v>190</v>
      </c>
      <c r="B36" s="262">
        <v>175.3755800532945</v>
      </c>
      <c r="C36" s="262">
        <v>230.94500787348809</v>
      </c>
      <c r="D36" s="262">
        <v>205.0304389805828</v>
      </c>
      <c r="E36" s="262">
        <v>210.77159453012689</v>
      </c>
      <c r="F36" s="262">
        <v>264.94935060064842</v>
      </c>
      <c r="G36" s="262">
        <v>192.64282287665031</v>
      </c>
      <c r="H36" s="262">
        <v>95.048618110844345</v>
      </c>
      <c r="I36" s="262">
        <v>109.43246447073039</v>
      </c>
      <c r="J36" s="262">
        <v>102.5484365302611</v>
      </c>
      <c r="K36" s="262">
        <v>59.652954557532311</v>
      </c>
      <c r="L36" s="262">
        <v>54.926272528674993</v>
      </c>
      <c r="M36" s="262">
        <v>84.602145230149418</v>
      </c>
      <c r="N36" s="262">
        <v>77.569277168751142</v>
      </c>
      <c r="O36" s="262">
        <v>79.33204977711128</v>
      </c>
      <c r="P36" s="262">
        <v>70.053300749101595</v>
      </c>
      <c r="Q36" s="262">
        <v>107.19790784742889</v>
      </c>
      <c r="R36" s="262">
        <v>95.906330971923353</v>
      </c>
      <c r="S36" s="262">
        <v>100.4049184991553</v>
      </c>
      <c r="T36" s="262">
        <v>93.115166239939327</v>
      </c>
      <c r="U36" s="262">
        <v>87.40298452701299</v>
      </c>
      <c r="V36" s="262">
        <v>84.052561659378853</v>
      </c>
      <c r="W36" s="262">
        <v>93.350767491578168</v>
      </c>
      <c r="X36" s="262">
        <v>84.297872845722353</v>
      </c>
      <c r="Y36" s="262">
        <v>91.161116109289679</v>
      </c>
      <c r="DA36" s="72" t="s">
        <v>372</v>
      </c>
    </row>
    <row r="37" spans="1:105" ht="12" customHeight="1" x14ac:dyDescent="0.25">
      <c r="A37" s="59" t="s">
        <v>31</v>
      </c>
      <c r="B37" s="230">
        <v>15.219426198673419</v>
      </c>
      <c r="C37" s="230">
        <v>14.486440293146879</v>
      </c>
      <c r="D37" s="230">
        <v>14.488409924393579</v>
      </c>
      <c r="E37" s="230">
        <v>13.1900554096864</v>
      </c>
      <c r="F37" s="230">
        <v>13.59415965303101</v>
      </c>
      <c r="G37" s="230">
        <v>13.29181852659908</v>
      </c>
      <c r="H37" s="230">
        <v>9.7390233948286689</v>
      </c>
      <c r="I37" s="230">
        <v>10.82164375955105</v>
      </c>
      <c r="J37" s="230">
        <v>10.388844025554411</v>
      </c>
      <c r="K37" s="230">
        <v>9.4465738446451599</v>
      </c>
      <c r="L37" s="230">
        <v>10.26144062844579</v>
      </c>
      <c r="M37" s="230">
        <v>9.6869610651085232</v>
      </c>
      <c r="N37" s="230">
        <v>9.7717059653934175</v>
      </c>
      <c r="O37" s="230">
        <v>7.5881383121398152</v>
      </c>
      <c r="P37" s="230">
        <v>5.1899877010241529</v>
      </c>
      <c r="Q37" s="230">
        <v>4.8132008542536564</v>
      </c>
      <c r="R37" s="230">
        <v>5.7824810406843064</v>
      </c>
      <c r="S37" s="230">
        <v>4.6371590720262068</v>
      </c>
      <c r="T37" s="230">
        <v>4.3274702188600704</v>
      </c>
      <c r="U37" s="230">
        <v>4.4151178762036336</v>
      </c>
      <c r="V37" s="230">
        <v>3.7145632245380571</v>
      </c>
      <c r="W37" s="230">
        <v>2.5429317079295291</v>
      </c>
      <c r="X37" s="230">
        <v>2.5607070271638972</v>
      </c>
      <c r="Y37" s="230">
        <v>4.117097003428138</v>
      </c>
      <c r="DA37" s="71" t="s">
        <v>373</v>
      </c>
    </row>
    <row r="38" spans="1:105" ht="12" customHeight="1" x14ac:dyDescent="0.25">
      <c r="A38" s="59" t="s">
        <v>159</v>
      </c>
      <c r="B38" s="230">
        <v>27.708553392856309</v>
      </c>
      <c r="C38" s="230">
        <v>28.07971242736533</v>
      </c>
      <c r="D38" s="230">
        <v>27.69877602848339</v>
      </c>
      <c r="E38" s="230">
        <v>28.739993095162809</v>
      </c>
      <c r="F38" s="230">
        <v>32.852921054601232</v>
      </c>
      <c r="G38" s="230">
        <v>32.946835524187406</v>
      </c>
      <c r="H38" s="230">
        <v>14.36884095897773</v>
      </c>
      <c r="I38" s="230">
        <v>16.285565570773631</v>
      </c>
      <c r="J38" s="230">
        <v>15.766608066102179</v>
      </c>
      <c r="K38" s="230">
        <v>15.203847390308759</v>
      </c>
      <c r="L38" s="230">
        <v>17.711363910777141</v>
      </c>
      <c r="M38" s="230">
        <v>15.435242753420599</v>
      </c>
      <c r="N38" s="230">
        <v>13.24433999310374</v>
      </c>
      <c r="O38" s="230">
        <v>10.997073041146081</v>
      </c>
      <c r="P38" s="230">
        <v>6.6400658956778589</v>
      </c>
      <c r="Q38" s="230">
        <v>8.6853170044888177</v>
      </c>
      <c r="R38" s="230">
        <v>6.9883393299640693</v>
      </c>
      <c r="S38" s="230">
        <v>7.4179480854793001</v>
      </c>
      <c r="T38" s="230">
        <v>8.8113333074244871</v>
      </c>
      <c r="U38" s="230">
        <v>7.0640782633937258</v>
      </c>
      <c r="V38" s="230">
        <v>6.1241762865718012</v>
      </c>
      <c r="W38" s="230">
        <v>6.868567493541005</v>
      </c>
      <c r="X38" s="230">
        <v>4.2715795473024381</v>
      </c>
      <c r="Y38" s="230">
        <v>4.0292368880216323</v>
      </c>
      <c r="DA38" s="71" t="s">
        <v>374</v>
      </c>
    </row>
    <row r="39" spans="1:105" ht="12" customHeight="1" x14ac:dyDescent="0.25">
      <c r="A39" s="59" t="s">
        <v>35</v>
      </c>
      <c r="B39" s="230">
        <v>132.44760046176481</v>
      </c>
      <c r="C39" s="230">
        <v>188.37885515297589</v>
      </c>
      <c r="D39" s="230">
        <v>162.8432530277058</v>
      </c>
      <c r="E39" s="230">
        <v>168.84154602527769</v>
      </c>
      <c r="F39" s="230">
        <v>218.50226989301609</v>
      </c>
      <c r="G39" s="230">
        <v>146.40416882586379</v>
      </c>
      <c r="H39" s="230">
        <v>70.940753757037939</v>
      </c>
      <c r="I39" s="230">
        <v>82.325255140405758</v>
      </c>
      <c r="J39" s="230">
        <v>76.392984438604486</v>
      </c>
      <c r="K39" s="230">
        <v>35.002533322578387</v>
      </c>
      <c r="L39" s="230">
        <v>26.953467989452069</v>
      </c>
      <c r="M39" s="230">
        <v>59.479941411620288</v>
      </c>
      <c r="N39" s="230">
        <v>54.553231210253983</v>
      </c>
      <c r="O39" s="230">
        <v>60.746838423825388</v>
      </c>
      <c r="P39" s="230">
        <v>58.22324715239958</v>
      </c>
      <c r="Q39" s="230">
        <v>93.699389988686391</v>
      </c>
      <c r="R39" s="230">
        <v>83.135510601274973</v>
      </c>
      <c r="S39" s="230">
        <v>88.349811341649783</v>
      </c>
      <c r="T39" s="230">
        <v>79.976362713654765</v>
      </c>
      <c r="U39" s="230">
        <v>75.923788387415627</v>
      </c>
      <c r="V39" s="230">
        <v>74.213822148268989</v>
      </c>
      <c r="W39" s="230">
        <v>83.939268290107634</v>
      </c>
      <c r="X39" s="230">
        <v>77.465586271256015</v>
      </c>
      <c r="Y39" s="230">
        <v>83.014782217839908</v>
      </c>
      <c r="DA39" s="71" t="s">
        <v>375</v>
      </c>
    </row>
    <row r="40" spans="1:105" ht="12" customHeight="1" x14ac:dyDescent="0.25">
      <c r="A40" s="60" t="s">
        <v>195</v>
      </c>
      <c r="B40" s="262">
        <v>547.84008515795676</v>
      </c>
      <c r="C40" s="262">
        <v>603.99464044263823</v>
      </c>
      <c r="D40" s="262">
        <v>557.12603510095119</v>
      </c>
      <c r="E40" s="262">
        <v>525.28837374575278</v>
      </c>
      <c r="F40" s="262">
        <v>560.1816808575328</v>
      </c>
      <c r="G40" s="262">
        <v>545.42374924705314</v>
      </c>
      <c r="H40" s="262">
        <v>402.4071725603344</v>
      </c>
      <c r="I40" s="262">
        <v>396.19018112219612</v>
      </c>
      <c r="J40" s="262">
        <v>369.41455159846618</v>
      </c>
      <c r="K40" s="262">
        <v>313.05816419192439</v>
      </c>
      <c r="L40" s="262">
        <v>536.21314253469279</v>
      </c>
      <c r="M40" s="262">
        <v>358.1492670670055</v>
      </c>
      <c r="N40" s="262">
        <v>334.9483841310755</v>
      </c>
      <c r="O40" s="262">
        <v>102.1507132161276</v>
      </c>
      <c r="P40" s="262">
        <v>101.4765446775409</v>
      </c>
      <c r="Q40" s="262">
        <v>114.4303481797529</v>
      </c>
      <c r="R40" s="262">
        <v>129.63816902997459</v>
      </c>
      <c r="S40" s="262">
        <v>138.26913743671469</v>
      </c>
      <c r="T40" s="262">
        <v>137.3134886020712</v>
      </c>
      <c r="U40" s="262">
        <v>120.2267898426109</v>
      </c>
      <c r="V40" s="262">
        <v>99.935663982333423</v>
      </c>
      <c r="W40" s="262">
        <v>113.5302036230064</v>
      </c>
      <c r="X40" s="262">
        <v>107.67123389800091</v>
      </c>
      <c r="Y40" s="262">
        <v>91.524316942961207</v>
      </c>
      <c r="DA40" s="72" t="s">
        <v>376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3.2643694241414849</v>
      </c>
      <c r="J41" s="229">
        <v>2.9215069554930482</v>
      </c>
      <c r="K41" s="229">
        <v>0.50014372584996158</v>
      </c>
      <c r="L41" s="229">
        <v>0.7427359899363255</v>
      </c>
      <c r="M41" s="229">
        <v>10.46040501913947</v>
      </c>
      <c r="N41" s="229">
        <v>7.1866550778181244</v>
      </c>
      <c r="O41" s="229">
        <v>17.720646032478729</v>
      </c>
      <c r="P41" s="229">
        <v>18.425723484188381</v>
      </c>
      <c r="Q41" s="229">
        <v>15.351216977757341</v>
      </c>
      <c r="R41" s="229">
        <v>14.274765986367051</v>
      </c>
      <c r="S41" s="229">
        <v>19.638563173750789</v>
      </c>
      <c r="T41" s="229">
        <v>16.52477242746652</v>
      </c>
      <c r="U41" s="229">
        <v>15.009224932282731</v>
      </c>
      <c r="V41" s="229">
        <v>12.57997489382055</v>
      </c>
      <c r="W41" s="229">
        <v>22.84939165773358</v>
      </c>
      <c r="X41" s="229">
        <v>24.87005020384775</v>
      </c>
      <c r="Y41" s="229">
        <v>16.23830224028087</v>
      </c>
      <c r="DA41" s="73" t="s">
        <v>377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378</v>
      </c>
    </row>
    <row r="43" spans="1:105" ht="12" customHeight="1" x14ac:dyDescent="0.25">
      <c r="A43" s="64" t="s">
        <v>31</v>
      </c>
      <c r="B43" s="229">
        <v>2.57704849605381</v>
      </c>
      <c r="C43" s="229">
        <v>2.4218333157441339</v>
      </c>
      <c r="D43" s="229">
        <v>2.6303134206258161</v>
      </c>
      <c r="E43" s="229">
        <v>2.596329214253903</v>
      </c>
      <c r="F43" s="229">
        <v>2.681886780580061</v>
      </c>
      <c r="G43" s="229">
        <v>2.8757514333836212</v>
      </c>
      <c r="H43" s="229">
        <v>1.842168294493546</v>
      </c>
      <c r="I43" s="229">
        <v>2.3773263169423688</v>
      </c>
      <c r="J43" s="229">
        <v>2.598477767386572</v>
      </c>
      <c r="K43" s="229">
        <v>1.902149161116963</v>
      </c>
      <c r="L43" s="229">
        <v>1.4755548817826201</v>
      </c>
      <c r="M43" s="229">
        <v>1.9506193380779631</v>
      </c>
      <c r="N43" s="229">
        <v>2.3331362368635529</v>
      </c>
      <c r="O43" s="229">
        <v>5.3269147574621831</v>
      </c>
      <c r="P43" s="229">
        <v>3.903742951310825</v>
      </c>
      <c r="Q43" s="229">
        <v>3.2492160188707442</v>
      </c>
      <c r="R43" s="229">
        <v>4.3684356252261702</v>
      </c>
      <c r="S43" s="229">
        <v>3.4883930527813871</v>
      </c>
      <c r="T43" s="229">
        <v>3.6815961785856528</v>
      </c>
      <c r="U43" s="229">
        <v>3.4058174552253231</v>
      </c>
      <c r="V43" s="229">
        <v>2.579486239456946</v>
      </c>
      <c r="W43" s="229">
        <v>1.565137012822448</v>
      </c>
      <c r="X43" s="229">
        <v>1.639089618982168</v>
      </c>
      <c r="Y43" s="229">
        <v>2.4549354646704309</v>
      </c>
      <c r="DA43" s="73" t="s">
        <v>379</v>
      </c>
    </row>
    <row r="44" spans="1:105" ht="12" customHeight="1" x14ac:dyDescent="0.25">
      <c r="A44" s="64" t="s">
        <v>159</v>
      </c>
      <c r="B44" s="229">
        <v>4.6917856768549564</v>
      </c>
      <c r="C44" s="229">
        <v>4.6943473812044001</v>
      </c>
      <c r="D44" s="229">
        <v>5.0286030491146487</v>
      </c>
      <c r="E44" s="229">
        <v>5.6571774244124011</v>
      </c>
      <c r="F44" s="229">
        <v>6.4812990967139701</v>
      </c>
      <c r="G44" s="229">
        <v>7.1282126892217494</v>
      </c>
      <c r="H44" s="229">
        <v>2.717913508381574</v>
      </c>
      <c r="I44" s="229">
        <v>3.5776546038600072</v>
      </c>
      <c r="J44" s="229">
        <v>3.9435745137850349</v>
      </c>
      <c r="K44" s="229">
        <v>3.0614258708854112</v>
      </c>
      <c r="L44" s="229">
        <v>2.546824605614272</v>
      </c>
      <c r="M44" s="229">
        <v>3.1081247049910248</v>
      </c>
      <c r="N44" s="229">
        <v>3.1622778745786202</v>
      </c>
      <c r="O44" s="229">
        <v>7.7200056538309472</v>
      </c>
      <c r="P44" s="229">
        <v>4.9944454456754821</v>
      </c>
      <c r="Q44" s="229">
        <v>5.863140141973453</v>
      </c>
      <c r="R44" s="229">
        <v>5.2794138494177361</v>
      </c>
      <c r="S44" s="229">
        <v>5.5802956433780784</v>
      </c>
      <c r="T44" s="229">
        <v>7.496243623232532</v>
      </c>
      <c r="U44" s="229">
        <v>5.4492228133286824</v>
      </c>
      <c r="V44" s="229">
        <v>4.2527822261485477</v>
      </c>
      <c r="W44" s="229">
        <v>4.2275021290143338</v>
      </c>
      <c r="X44" s="229">
        <v>2.734206458750756</v>
      </c>
      <c r="Y44" s="229">
        <v>2.4025463873516641</v>
      </c>
      <c r="DA44" s="73" t="s">
        <v>380</v>
      </c>
    </row>
    <row r="45" spans="1:105" ht="12" customHeight="1" x14ac:dyDescent="0.25">
      <c r="A45" s="64" t="s">
        <v>32</v>
      </c>
      <c r="B45" s="229">
        <v>5.5514434494169489</v>
      </c>
      <c r="C45" s="229">
        <v>4.8955237153865578</v>
      </c>
      <c r="D45" s="229">
        <v>5.40735234547346</v>
      </c>
      <c r="E45" s="229">
        <v>4.6331183045980122</v>
      </c>
      <c r="F45" s="229">
        <v>3.1881255302580112</v>
      </c>
      <c r="G45" s="229">
        <v>2.211840931400062</v>
      </c>
      <c r="H45" s="229">
        <v>3.578524522500838</v>
      </c>
      <c r="I45" s="229">
        <v>3.9863645386564812</v>
      </c>
      <c r="J45" s="229">
        <v>3.8469970248805998</v>
      </c>
      <c r="K45" s="229">
        <v>2.3229915320851591</v>
      </c>
      <c r="L45" s="229">
        <v>1.4578699054437709</v>
      </c>
      <c r="M45" s="229">
        <v>1.9600831441986879</v>
      </c>
      <c r="N45" s="229">
        <v>1.2191311866608581</v>
      </c>
      <c r="O45" s="229">
        <v>3.562074126391773</v>
      </c>
      <c r="P45" s="229">
        <v>8.2254954893978862</v>
      </c>
      <c r="Q45" s="229">
        <v>4.959603475663247</v>
      </c>
      <c r="R45" s="229">
        <v>6.2384826393911874</v>
      </c>
      <c r="S45" s="229">
        <v>7.0166221629509069</v>
      </c>
      <c r="T45" s="229">
        <v>7.4053041816081349</v>
      </c>
      <c r="U45" s="229">
        <v>7.2349274734063496</v>
      </c>
      <c r="V45" s="229">
        <v>3.958650335592683</v>
      </c>
      <c r="W45" s="229">
        <v>4.0994441275004823</v>
      </c>
      <c r="X45" s="229">
        <v>1.7160667106898879</v>
      </c>
      <c r="Y45" s="229">
        <v>1.1533472509575291</v>
      </c>
      <c r="DA45" s="73" t="s">
        <v>381</v>
      </c>
    </row>
    <row r="46" spans="1:105" ht="12" customHeight="1" x14ac:dyDescent="0.25">
      <c r="A46" s="64" t="s">
        <v>33</v>
      </c>
      <c r="B46" s="229">
        <v>467.52022077432349</v>
      </c>
      <c r="C46" s="229">
        <v>499.09621744116941</v>
      </c>
      <c r="D46" s="229">
        <v>453.7819868177109</v>
      </c>
      <c r="E46" s="229">
        <v>467.94401942693219</v>
      </c>
      <c r="F46" s="229">
        <v>491.71283540066258</v>
      </c>
      <c r="G46" s="229">
        <v>491.64622826824109</v>
      </c>
      <c r="H46" s="229">
        <v>375.28475544284959</v>
      </c>
      <c r="I46" s="229">
        <v>355.37802564426272</v>
      </c>
      <c r="J46" s="229">
        <v>326.65474537439007</v>
      </c>
      <c r="K46" s="229">
        <v>292.56075030951928</v>
      </c>
      <c r="L46" s="229">
        <v>522.38119437629359</v>
      </c>
      <c r="M46" s="229">
        <v>318.34249687909909</v>
      </c>
      <c r="N46" s="229">
        <v>299.02214399791058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382</v>
      </c>
    </row>
    <row r="47" spans="1:105" ht="12" customHeight="1" x14ac:dyDescent="0.25">
      <c r="A47" s="64" t="s">
        <v>35</v>
      </c>
      <c r="B47" s="229">
        <v>22.42685664494223</v>
      </c>
      <c r="C47" s="229">
        <v>31.493049925249149</v>
      </c>
      <c r="D47" s="229">
        <v>29.563547423929482</v>
      </c>
      <c r="E47" s="229">
        <v>33.234753373613408</v>
      </c>
      <c r="F47" s="229">
        <v>43.106625500176449</v>
      </c>
      <c r="G47" s="229">
        <v>31.67527434352057</v>
      </c>
      <c r="H47" s="229">
        <v>13.418676807787691</v>
      </c>
      <c r="I47" s="229">
        <v>18.08542213575889</v>
      </c>
      <c r="J47" s="229">
        <v>19.107561068367151</v>
      </c>
      <c r="K47" s="229">
        <v>7.0480621325214399</v>
      </c>
      <c r="L47" s="229">
        <v>3.8758028928762021</v>
      </c>
      <c r="M47" s="229">
        <v>11.977205561727009</v>
      </c>
      <c r="N47" s="229">
        <v>13.025373565823919</v>
      </c>
      <c r="O47" s="229">
        <v>42.64461410137298</v>
      </c>
      <c r="P47" s="229">
        <v>43.793666530029853</v>
      </c>
      <c r="Q47" s="229">
        <v>63.25303433797076</v>
      </c>
      <c r="R47" s="229">
        <v>62.805588756240738</v>
      </c>
      <c r="S47" s="229">
        <v>66.462862996867088</v>
      </c>
      <c r="T47" s="229">
        <v>68.039907024786473</v>
      </c>
      <c r="U47" s="229">
        <v>58.567533417485443</v>
      </c>
      <c r="V47" s="229">
        <v>51.535946876438373</v>
      </c>
      <c r="W47" s="229">
        <v>51.663383338378637</v>
      </c>
      <c r="X47" s="229">
        <v>49.585148530721149</v>
      </c>
      <c r="Y47" s="229">
        <v>49.499910443881937</v>
      </c>
      <c r="DA47" s="73" t="s">
        <v>383</v>
      </c>
    </row>
    <row r="48" spans="1:105" ht="12" customHeight="1" x14ac:dyDescent="0.25">
      <c r="A48" s="64" t="s">
        <v>36</v>
      </c>
      <c r="B48" s="229">
        <v>45.072730116365221</v>
      </c>
      <c r="C48" s="229">
        <v>61.393668663884668</v>
      </c>
      <c r="D48" s="229">
        <v>60.714232044096917</v>
      </c>
      <c r="E48" s="229">
        <v>11.22297600194285</v>
      </c>
      <c r="F48" s="229">
        <v>13.010908549141741</v>
      </c>
      <c r="G48" s="229">
        <v>9.8864415812861299</v>
      </c>
      <c r="H48" s="229">
        <v>5.565133984321128</v>
      </c>
      <c r="I48" s="229">
        <v>9.5210184585742486</v>
      </c>
      <c r="J48" s="229">
        <v>10.34168889416369</v>
      </c>
      <c r="K48" s="229">
        <v>5.6626414599461476</v>
      </c>
      <c r="L48" s="229">
        <v>3.7331598827460239</v>
      </c>
      <c r="M48" s="229">
        <v>10.350332419772259</v>
      </c>
      <c r="N48" s="229">
        <v>8.9996661914198413</v>
      </c>
      <c r="O48" s="229">
        <v>25.176458544590972</v>
      </c>
      <c r="P48" s="229">
        <v>22.133470776938491</v>
      </c>
      <c r="Q48" s="229">
        <v>21.754137227517379</v>
      </c>
      <c r="R48" s="229">
        <v>36.671482173331739</v>
      </c>
      <c r="S48" s="229">
        <v>36.082400406986473</v>
      </c>
      <c r="T48" s="229">
        <v>34.165665166391889</v>
      </c>
      <c r="U48" s="229">
        <v>30.56006375088236</v>
      </c>
      <c r="V48" s="229">
        <v>25.028823410876331</v>
      </c>
      <c r="W48" s="229">
        <v>29.125345357556931</v>
      </c>
      <c r="X48" s="229">
        <v>27.126672375009189</v>
      </c>
      <c r="Y48" s="229">
        <v>19.775275155818779</v>
      </c>
      <c r="DA48" s="73" t="s">
        <v>384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385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386</v>
      </c>
    </row>
    <row r="51" spans="1:105" ht="12" customHeight="1" x14ac:dyDescent="0.25">
      <c r="A51" s="101" t="s">
        <v>207</v>
      </c>
      <c r="B51" s="278">
        <v>0</v>
      </c>
      <c r="C51" s="278">
        <v>0</v>
      </c>
      <c r="D51" s="278">
        <v>0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DA51" s="102" t="s">
        <v>387</v>
      </c>
    </row>
    <row r="52" spans="1:105" ht="12" customHeight="1" x14ac:dyDescent="0.25">
      <c r="A52" s="100" t="s">
        <v>105</v>
      </c>
      <c r="B52" s="279">
        <v>1810.235727655079</v>
      </c>
      <c r="C52" s="279">
        <v>1822.803042299945</v>
      </c>
      <c r="D52" s="279">
        <v>1929.8715026114719</v>
      </c>
      <c r="E52" s="279">
        <v>1811.2022443943849</v>
      </c>
      <c r="F52" s="279">
        <v>1897.728639828061</v>
      </c>
      <c r="G52" s="279">
        <v>2326.4799085403629</v>
      </c>
      <c r="H52" s="279">
        <v>2430.1459661686222</v>
      </c>
      <c r="I52" s="279">
        <v>2308.6951222612311</v>
      </c>
      <c r="J52" s="279">
        <v>2247.9428273551939</v>
      </c>
      <c r="K52" s="279">
        <v>1719.7252536859451</v>
      </c>
      <c r="L52" s="279">
        <v>2323.731364629054</v>
      </c>
      <c r="M52" s="279">
        <v>1967.164782102657</v>
      </c>
      <c r="N52" s="279">
        <v>1772.0407701842969</v>
      </c>
      <c r="O52" s="279">
        <v>1908.494812990245</v>
      </c>
      <c r="P52" s="279">
        <v>2327.5326715887968</v>
      </c>
      <c r="Q52" s="279">
        <v>3102.826014210832</v>
      </c>
      <c r="R52" s="279">
        <v>2693.7044435305652</v>
      </c>
      <c r="S52" s="279">
        <v>1868.050182426467</v>
      </c>
      <c r="T52" s="279">
        <v>2073.4778724500511</v>
      </c>
      <c r="U52" s="279">
        <v>1714.2696669351719</v>
      </c>
      <c r="V52" s="279">
        <v>1446.857215881405</v>
      </c>
      <c r="W52" s="279">
        <v>1975.99394951461</v>
      </c>
      <c r="X52" s="279">
        <v>1771.9006627391641</v>
      </c>
      <c r="Y52" s="279">
        <v>1559.298390809902</v>
      </c>
      <c r="DA52" s="105" t="s">
        <v>388</v>
      </c>
    </row>
    <row r="54" spans="1:105" ht="15" customHeight="1" x14ac:dyDescent="0.25">
      <c r="A54" s="34" t="s">
        <v>44</v>
      </c>
      <c r="B54" s="223">
        <f t="shared" ref="B54:Y54" si="2">SUM(B55:B59)+B65+B71+B72+B79+B96</f>
        <v>2618.5152922449429</v>
      </c>
      <c r="C54" s="223">
        <f t="shared" si="2"/>
        <v>3053.438146230862</v>
      </c>
      <c r="D54" s="223">
        <f t="shared" si="2"/>
        <v>2850.2613455086866</v>
      </c>
      <c r="E54" s="223">
        <f t="shared" si="2"/>
        <v>2673.2865775935861</v>
      </c>
      <c r="F54" s="223">
        <f t="shared" si="2"/>
        <v>2987.7387715293444</v>
      </c>
      <c r="G54" s="223">
        <f t="shared" si="2"/>
        <v>2511.119983788738</v>
      </c>
      <c r="H54" s="223">
        <f t="shared" si="2"/>
        <v>2445.8715119321037</v>
      </c>
      <c r="I54" s="223">
        <f t="shared" si="2"/>
        <v>2239.504596656021</v>
      </c>
      <c r="J54" s="223">
        <f t="shared" si="2"/>
        <v>2141.9305806005609</v>
      </c>
      <c r="K54" s="223">
        <f t="shared" si="2"/>
        <v>1584.3547402513088</v>
      </c>
      <c r="L54" s="223">
        <f t="shared" si="2"/>
        <v>1735.8362528844689</v>
      </c>
      <c r="M54" s="223">
        <f t="shared" si="2"/>
        <v>1699.3552925547067</v>
      </c>
      <c r="N54" s="223">
        <f t="shared" si="2"/>
        <v>1422.9781625031326</v>
      </c>
      <c r="O54" s="223">
        <f t="shared" si="2"/>
        <v>987.76326032673614</v>
      </c>
      <c r="P54" s="223">
        <f t="shared" si="2"/>
        <v>1016.0440412184266</v>
      </c>
      <c r="Q54" s="223">
        <f t="shared" si="2"/>
        <v>1182.2711726203283</v>
      </c>
      <c r="R54" s="223">
        <f t="shared" si="2"/>
        <v>1036.4744791304092</v>
      </c>
      <c r="S54" s="223">
        <f t="shared" si="2"/>
        <v>989.21406559059085</v>
      </c>
      <c r="T54" s="223">
        <f t="shared" si="2"/>
        <v>913.87725037992186</v>
      </c>
      <c r="U54" s="223">
        <f t="shared" si="2"/>
        <v>956.78563538040987</v>
      </c>
      <c r="V54" s="223">
        <f t="shared" si="2"/>
        <v>998.26912962270148</v>
      </c>
      <c r="W54" s="223">
        <f t="shared" si="2"/>
        <v>1251.790426985282</v>
      </c>
      <c r="X54" s="223">
        <f t="shared" si="2"/>
        <v>904.13772832908103</v>
      </c>
      <c r="Y54" s="223">
        <f t="shared" si="2"/>
        <v>1031.6436448521374</v>
      </c>
      <c r="DA54" s="89"/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389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390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391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392</v>
      </c>
    </row>
    <row r="59" spans="1:105" ht="12" customHeight="1" x14ac:dyDescent="0.25">
      <c r="A59" s="56" t="s">
        <v>95</v>
      </c>
      <c r="B59" s="260">
        <v>3.711478540899829</v>
      </c>
      <c r="C59" s="260">
        <v>4.8994094408871653</v>
      </c>
      <c r="D59" s="260">
        <v>4.310877699170736</v>
      </c>
      <c r="E59" s="260">
        <v>4.8853790855076502</v>
      </c>
      <c r="F59" s="260">
        <v>6.038027710498719</v>
      </c>
      <c r="G59" s="260">
        <v>4.2348932614062083</v>
      </c>
      <c r="H59" s="260">
        <v>2.9958214770551739</v>
      </c>
      <c r="I59" s="260">
        <v>2.9173708711859301</v>
      </c>
      <c r="J59" s="260">
        <v>2.727726100639877</v>
      </c>
      <c r="K59" s="260">
        <v>1.622080831908663</v>
      </c>
      <c r="L59" s="260">
        <v>1.2278222242206971</v>
      </c>
      <c r="M59" s="260">
        <v>1.969208919642657</v>
      </c>
      <c r="N59" s="260">
        <v>1.621532539219608</v>
      </c>
      <c r="O59" s="260">
        <v>1.3851261577697469</v>
      </c>
      <c r="P59" s="260">
        <v>0.36489394396248359</v>
      </c>
      <c r="Q59" s="260">
        <v>0.46452761931428721</v>
      </c>
      <c r="R59" s="260">
        <v>0.35106270935449679</v>
      </c>
      <c r="S59" s="260">
        <v>0.34097591038963632</v>
      </c>
      <c r="T59" s="260">
        <v>0.27028101352080208</v>
      </c>
      <c r="U59" s="260">
        <v>0.26770261482205449</v>
      </c>
      <c r="V59" s="260">
        <v>0.25887811902922908</v>
      </c>
      <c r="W59" s="260">
        <v>0.30088646728709711</v>
      </c>
      <c r="X59" s="260">
        <v>0.17476340584326019</v>
      </c>
      <c r="Y59" s="260">
        <v>0.20537903944779709</v>
      </c>
      <c r="DA59" s="68" t="s">
        <v>393</v>
      </c>
    </row>
    <row r="60" spans="1:105" ht="12" customHeight="1" x14ac:dyDescent="0.25">
      <c r="A60" s="37" t="s">
        <v>159</v>
      </c>
      <c r="B60" s="226">
        <v>0.64212144736139365</v>
      </c>
      <c r="C60" s="226">
        <v>0.63556739611597068</v>
      </c>
      <c r="D60" s="226">
        <v>0.62666507996669996</v>
      </c>
      <c r="E60" s="226">
        <v>0.71062186178818576</v>
      </c>
      <c r="F60" s="226">
        <v>0.78918938157059548</v>
      </c>
      <c r="G60" s="226">
        <v>0.77795121500249387</v>
      </c>
      <c r="H60" s="226">
        <v>0.50459133569432146</v>
      </c>
      <c r="I60" s="226">
        <v>0.48180346004946278</v>
      </c>
      <c r="J60" s="226">
        <v>0.46665775283532968</v>
      </c>
      <c r="K60" s="226">
        <v>0.49120986362504537</v>
      </c>
      <c r="L60" s="226">
        <v>0.48687984048588723</v>
      </c>
      <c r="M60" s="226">
        <v>0.40572839866379767</v>
      </c>
      <c r="N60" s="226">
        <v>0.31676840155361907</v>
      </c>
      <c r="O60" s="226">
        <v>0.21231534798089499</v>
      </c>
      <c r="P60" s="226">
        <v>3.7354241079988908E-2</v>
      </c>
      <c r="Q60" s="226">
        <v>3.9405979169858101E-2</v>
      </c>
      <c r="R60" s="226">
        <v>2.7221932273616588E-2</v>
      </c>
      <c r="S60" s="226">
        <v>2.6411201606882879E-2</v>
      </c>
      <c r="T60" s="226">
        <v>2.6822816713645631E-2</v>
      </c>
      <c r="U60" s="226">
        <v>2.2787333844539719E-2</v>
      </c>
      <c r="V60" s="226">
        <v>1.973431338293782E-2</v>
      </c>
      <c r="W60" s="226">
        <v>2.275859776438674E-2</v>
      </c>
      <c r="X60" s="226">
        <v>9.1331254581803571E-3</v>
      </c>
      <c r="Y60" s="226">
        <v>9.5069231668070877E-3</v>
      </c>
      <c r="DA60" s="69" t="s">
        <v>394</v>
      </c>
    </row>
    <row r="61" spans="1:105" ht="12" customHeight="1" x14ac:dyDescent="0.25">
      <c r="A61" s="37" t="s">
        <v>35</v>
      </c>
      <c r="B61" s="226">
        <v>3.0693570935384362</v>
      </c>
      <c r="C61" s="226">
        <v>4.2638420447711942</v>
      </c>
      <c r="D61" s="226">
        <v>3.6842126192040361</v>
      </c>
      <c r="E61" s="226">
        <v>4.1747572237194648</v>
      </c>
      <c r="F61" s="226">
        <v>5.2488383289281231</v>
      </c>
      <c r="G61" s="226">
        <v>3.4569420464037139</v>
      </c>
      <c r="H61" s="226">
        <v>2.4912301413608531</v>
      </c>
      <c r="I61" s="226">
        <v>2.4355674111364669</v>
      </c>
      <c r="J61" s="226">
        <v>2.2610683478045468</v>
      </c>
      <c r="K61" s="226">
        <v>1.130870968283618</v>
      </c>
      <c r="L61" s="226">
        <v>0.74094238373480992</v>
      </c>
      <c r="M61" s="226">
        <v>1.5634805209788589</v>
      </c>
      <c r="N61" s="226">
        <v>1.3047641376659891</v>
      </c>
      <c r="O61" s="226">
        <v>1.1728108097888521</v>
      </c>
      <c r="P61" s="226">
        <v>0.32753970288249468</v>
      </c>
      <c r="Q61" s="226">
        <v>0.42512164014442899</v>
      </c>
      <c r="R61" s="226">
        <v>0.32384077708088022</v>
      </c>
      <c r="S61" s="226">
        <v>0.31456470878275339</v>
      </c>
      <c r="T61" s="226">
        <v>0.2434581968071565</v>
      </c>
      <c r="U61" s="226">
        <v>0.2449152809775148</v>
      </c>
      <c r="V61" s="226">
        <v>0.23914380564629131</v>
      </c>
      <c r="W61" s="226">
        <v>0.27812786952271029</v>
      </c>
      <c r="X61" s="226">
        <v>0.16563028038507979</v>
      </c>
      <c r="Y61" s="226">
        <v>0.19587211628098999</v>
      </c>
      <c r="DA61" s="69" t="s">
        <v>395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396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397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398</v>
      </c>
    </row>
    <row r="65" spans="1:105" ht="12" customHeight="1" x14ac:dyDescent="0.25">
      <c r="A65" s="57" t="s">
        <v>220</v>
      </c>
      <c r="B65" s="261">
        <v>810.16099612539097</v>
      </c>
      <c r="C65" s="261">
        <v>925.30659875868378</v>
      </c>
      <c r="D65" s="261">
        <v>882.26598698618545</v>
      </c>
      <c r="E65" s="261">
        <v>541.64624058600668</v>
      </c>
      <c r="F65" s="261">
        <v>590.90720688422834</v>
      </c>
      <c r="G65" s="261">
        <v>508.35957244406791</v>
      </c>
      <c r="H65" s="261">
        <v>468.19651433306001</v>
      </c>
      <c r="I65" s="261">
        <v>498.27047338848621</v>
      </c>
      <c r="J65" s="261">
        <v>492.65109540259238</v>
      </c>
      <c r="K65" s="261">
        <v>339.94124361896581</v>
      </c>
      <c r="L65" s="261">
        <v>330.89263124702728</v>
      </c>
      <c r="M65" s="261">
        <v>440.78077230819031</v>
      </c>
      <c r="N65" s="261">
        <v>361.12335188815922</v>
      </c>
      <c r="O65" s="261">
        <v>290.39878835603281</v>
      </c>
      <c r="P65" s="261">
        <v>291.29659742854437</v>
      </c>
      <c r="Q65" s="261">
        <v>292.84144057495581</v>
      </c>
      <c r="R65" s="261">
        <v>300.11044653660588</v>
      </c>
      <c r="S65" s="261">
        <v>319.90502563605219</v>
      </c>
      <c r="T65" s="261">
        <v>291.68966122682781</v>
      </c>
      <c r="U65" s="261">
        <v>303.94939200532269</v>
      </c>
      <c r="V65" s="261">
        <v>301.8676975275946</v>
      </c>
      <c r="W65" s="261">
        <v>374.45858357881309</v>
      </c>
      <c r="X65" s="261">
        <v>280.21713607878303</v>
      </c>
      <c r="Y65" s="261">
        <v>288.68565308219951</v>
      </c>
      <c r="DA65" s="70" t="s">
        <v>399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</v>
      </c>
      <c r="H66" s="230">
        <v>0</v>
      </c>
      <c r="I66" s="230">
        <v>46.662958743714903</v>
      </c>
      <c r="J66" s="230">
        <v>39.739725553354369</v>
      </c>
      <c r="K66" s="230">
        <v>10.945103898078051</v>
      </c>
      <c r="L66" s="230">
        <v>25.05368730007417</v>
      </c>
      <c r="M66" s="230">
        <v>132.69085800080171</v>
      </c>
      <c r="N66" s="230">
        <v>85.284210448744744</v>
      </c>
      <c r="O66" s="230">
        <v>57.753480236126997</v>
      </c>
      <c r="P66" s="230">
        <v>57.976299987847938</v>
      </c>
      <c r="Q66" s="230">
        <v>42.684753176248037</v>
      </c>
      <c r="R66" s="230">
        <v>35.702933455383473</v>
      </c>
      <c r="S66" s="230">
        <v>48.625799033946741</v>
      </c>
      <c r="T66" s="230">
        <v>38.213663758539802</v>
      </c>
      <c r="U66" s="230">
        <v>40.962315938162803</v>
      </c>
      <c r="V66" s="230">
        <v>40.787857790538467</v>
      </c>
      <c r="W66" s="230">
        <v>79.416597887618934</v>
      </c>
      <c r="X66" s="230">
        <v>67.465182648499948</v>
      </c>
      <c r="Y66" s="230">
        <v>54.089489736907737</v>
      </c>
      <c r="DA66" s="71" t="s">
        <v>400</v>
      </c>
    </row>
    <row r="67" spans="1:105" ht="12" customHeight="1" x14ac:dyDescent="0.25">
      <c r="A67" s="18" t="s">
        <v>32</v>
      </c>
      <c r="B67" s="230">
        <v>61.567413107517552</v>
      </c>
      <c r="C67" s="230">
        <v>46.326002466987788</v>
      </c>
      <c r="D67" s="230">
        <v>49.858561760251703</v>
      </c>
      <c r="E67" s="230">
        <v>51.119734746202703</v>
      </c>
      <c r="F67" s="230">
        <v>31.765709472521198</v>
      </c>
      <c r="G67" s="230">
        <v>25.686980701486931</v>
      </c>
      <c r="H67" s="230">
        <v>74.258833783281901</v>
      </c>
      <c r="I67" s="230">
        <v>56.983613015446828</v>
      </c>
      <c r="J67" s="230">
        <v>52.328681157469731</v>
      </c>
      <c r="K67" s="230">
        <v>50.836154407053328</v>
      </c>
      <c r="L67" s="230">
        <v>49.176311946736583</v>
      </c>
      <c r="M67" s="230">
        <v>24.863770922899601</v>
      </c>
      <c r="N67" s="230">
        <v>14.46745941776557</v>
      </c>
      <c r="O67" s="230">
        <v>11.609180459963779</v>
      </c>
      <c r="P67" s="230">
        <v>25.88141488453623</v>
      </c>
      <c r="Q67" s="230">
        <v>13.79040179794753</v>
      </c>
      <c r="R67" s="230">
        <v>15.603207138349321</v>
      </c>
      <c r="S67" s="230">
        <v>17.373412513641821</v>
      </c>
      <c r="T67" s="230">
        <v>17.124823065963849</v>
      </c>
      <c r="U67" s="230">
        <v>19.74514915276788</v>
      </c>
      <c r="V67" s="230">
        <v>12.83507068125672</v>
      </c>
      <c r="W67" s="230">
        <v>14.24825267618346</v>
      </c>
      <c r="X67" s="230">
        <v>4.6551877911284567</v>
      </c>
      <c r="Y67" s="230">
        <v>3.8417787383589781</v>
      </c>
      <c r="DA67" s="71" t="s">
        <v>401</v>
      </c>
    </row>
    <row r="68" spans="1:105" ht="12" customHeight="1" x14ac:dyDescent="0.25">
      <c r="A68" s="18" t="s">
        <v>35</v>
      </c>
      <c r="B68" s="230">
        <v>248.72153708190081</v>
      </c>
      <c r="C68" s="230">
        <v>298.01655417266448</v>
      </c>
      <c r="D68" s="230">
        <v>272.59106877361381</v>
      </c>
      <c r="E68" s="230">
        <v>366.69725768247798</v>
      </c>
      <c r="F68" s="230">
        <v>429.5039605509391</v>
      </c>
      <c r="G68" s="230">
        <v>367.85744816707683</v>
      </c>
      <c r="H68" s="230">
        <v>278.45423005924158</v>
      </c>
      <c r="I68" s="230">
        <v>258.52444908423092</v>
      </c>
      <c r="J68" s="230">
        <v>259.91012324073728</v>
      </c>
      <c r="K68" s="230">
        <v>154.23920831848761</v>
      </c>
      <c r="L68" s="230">
        <v>130.7371058229827</v>
      </c>
      <c r="M68" s="230">
        <v>151.93156283429181</v>
      </c>
      <c r="N68" s="230">
        <v>154.57242463047251</v>
      </c>
      <c r="O68" s="230">
        <v>138.98335721885681</v>
      </c>
      <c r="P68" s="230">
        <v>137.79620379582741</v>
      </c>
      <c r="Q68" s="230">
        <v>175.8779230517695</v>
      </c>
      <c r="R68" s="230">
        <v>157.08444944959291</v>
      </c>
      <c r="S68" s="230">
        <v>164.56447402557851</v>
      </c>
      <c r="T68" s="230">
        <v>157.3428100520066</v>
      </c>
      <c r="U68" s="230">
        <v>159.83915347993101</v>
      </c>
      <c r="V68" s="230">
        <v>167.09420249554421</v>
      </c>
      <c r="W68" s="230">
        <v>179.564086499837</v>
      </c>
      <c r="X68" s="230">
        <v>134.51002611006149</v>
      </c>
      <c r="Y68" s="230">
        <v>164.88330234983309</v>
      </c>
      <c r="DA68" s="71" t="s">
        <v>402</v>
      </c>
    </row>
    <row r="69" spans="1:105" ht="12" customHeight="1" x14ac:dyDescent="0.25">
      <c r="A69" s="18" t="s">
        <v>36</v>
      </c>
      <c r="B69" s="230">
        <v>499.87204593597272</v>
      </c>
      <c r="C69" s="230">
        <v>580.96404211903143</v>
      </c>
      <c r="D69" s="230">
        <v>559.81635645231995</v>
      </c>
      <c r="E69" s="230">
        <v>123.82924815732591</v>
      </c>
      <c r="F69" s="230">
        <v>129.63753686076811</v>
      </c>
      <c r="G69" s="230">
        <v>114.81514357550409</v>
      </c>
      <c r="H69" s="230">
        <v>115.4834504905365</v>
      </c>
      <c r="I69" s="230">
        <v>136.09945254509361</v>
      </c>
      <c r="J69" s="230">
        <v>140.67256545103101</v>
      </c>
      <c r="K69" s="230">
        <v>123.9207769953469</v>
      </c>
      <c r="L69" s="230">
        <v>125.92552617723391</v>
      </c>
      <c r="M69" s="230">
        <v>131.2945805501972</v>
      </c>
      <c r="N69" s="230">
        <v>106.7992573911764</v>
      </c>
      <c r="O69" s="230">
        <v>82.052770441085272</v>
      </c>
      <c r="P69" s="230">
        <v>69.642678760332785</v>
      </c>
      <c r="Q69" s="230">
        <v>60.488362548990743</v>
      </c>
      <c r="R69" s="230">
        <v>91.719856493280247</v>
      </c>
      <c r="S69" s="230">
        <v>89.341340062885152</v>
      </c>
      <c r="T69" s="230">
        <v>79.008364350317535</v>
      </c>
      <c r="U69" s="230">
        <v>83.402773434461054</v>
      </c>
      <c r="V69" s="230">
        <v>81.150566560255172</v>
      </c>
      <c r="W69" s="230">
        <v>101.2296465151737</v>
      </c>
      <c r="X69" s="230">
        <v>73.586739529093094</v>
      </c>
      <c r="Y69" s="230">
        <v>65.871082257099587</v>
      </c>
      <c r="DA69" s="71" t="s">
        <v>403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404</v>
      </c>
    </row>
    <row r="72" spans="1:105" ht="12" customHeight="1" x14ac:dyDescent="0.25">
      <c r="A72" s="57" t="s">
        <v>179</v>
      </c>
      <c r="B72" s="261">
        <v>836.95777499475753</v>
      </c>
      <c r="C72" s="261">
        <v>1045.415043334516</v>
      </c>
      <c r="D72" s="261">
        <v>938.5277203963044</v>
      </c>
      <c r="E72" s="261">
        <v>1036.654091278619</v>
      </c>
      <c r="F72" s="261">
        <v>1231.264073735719</v>
      </c>
      <c r="G72" s="261">
        <v>877.6830640363977</v>
      </c>
      <c r="H72" s="261">
        <v>702.88924545014493</v>
      </c>
      <c r="I72" s="261">
        <v>669.69949601572091</v>
      </c>
      <c r="J72" s="261">
        <v>624.12880152586172</v>
      </c>
      <c r="K72" s="261">
        <v>403.61964600249962</v>
      </c>
      <c r="L72" s="261">
        <v>318.0554414751706</v>
      </c>
      <c r="M72" s="261">
        <v>446.89534787695482</v>
      </c>
      <c r="N72" s="261">
        <v>361.16386121892492</v>
      </c>
      <c r="O72" s="261">
        <v>300.08385516333539</v>
      </c>
      <c r="P72" s="261">
        <v>281.78644838685221</v>
      </c>
      <c r="Q72" s="261">
        <v>362.37321671988599</v>
      </c>
      <c r="R72" s="261">
        <v>295.60632102824712</v>
      </c>
      <c r="S72" s="261">
        <v>310.44529507915269</v>
      </c>
      <c r="T72" s="261">
        <v>266.57042510012838</v>
      </c>
      <c r="U72" s="261">
        <v>298.59332420029602</v>
      </c>
      <c r="V72" s="261">
        <v>332.1036498931627</v>
      </c>
      <c r="W72" s="261">
        <v>402.05214370776201</v>
      </c>
      <c r="X72" s="261">
        <v>278.80839365755838</v>
      </c>
      <c r="Y72" s="261">
        <v>363.65952005871912</v>
      </c>
      <c r="DA72" s="70" t="s">
        <v>405</v>
      </c>
    </row>
    <row r="73" spans="1:105" ht="12" customHeight="1" x14ac:dyDescent="0.25">
      <c r="A73" s="60" t="s">
        <v>181</v>
      </c>
      <c r="B73" s="262">
        <v>836.95777499475753</v>
      </c>
      <c r="C73" s="262">
        <v>1045.415043334516</v>
      </c>
      <c r="D73" s="262">
        <v>938.5277203963044</v>
      </c>
      <c r="E73" s="262">
        <v>1036.654091278619</v>
      </c>
      <c r="F73" s="262">
        <v>1231.264073735719</v>
      </c>
      <c r="G73" s="262">
        <v>877.6830640363977</v>
      </c>
      <c r="H73" s="262">
        <v>702.88924545014493</v>
      </c>
      <c r="I73" s="262">
        <v>669.69949601572091</v>
      </c>
      <c r="J73" s="262">
        <v>624.12880152586172</v>
      </c>
      <c r="K73" s="262">
        <v>403.61964600249962</v>
      </c>
      <c r="L73" s="262">
        <v>318.0554414751706</v>
      </c>
      <c r="M73" s="262">
        <v>446.89534787695482</v>
      </c>
      <c r="N73" s="262">
        <v>361.16386121892492</v>
      </c>
      <c r="O73" s="262">
        <v>300.08385516333539</v>
      </c>
      <c r="P73" s="262">
        <v>281.78644838685221</v>
      </c>
      <c r="Q73" s="262">
        <v>362.37321671988599</v>
      </c>
      <c r="R73" s="262">
        <v>295.60632102824712</v>
      </c>
      <c r="S73" s="262">
        <v>310.44529507915269</v>
      </c>
      <c r="T73" s="262">
        <v>266.57042510012838</v>
      </c>
      <c r="U73" s="262">
        <v>298.59332420029602</v>
      </c>
      <c r="V73" s="262">
        <v>332.1036498931627</v>
      </c>
      <c r="W73" s="262">
        <v>402.05214370776201</v>
      </c>
      <c r="X73" s="262">
        <v>278.80839365755838</v>
      </c>
      <c r="Y73" s="262">
        <v>363.65952005871912</v>
      </c>
      <c r="DA73" s="72" t="s">
        <v>406</v>
      </c>
    </row>
    <row r="74" spans="1:105" ht="12" customHeight="1" x14ac:dyDescent="0.25">
      <c r="A74" s="59" t="s">
        <v>31</v>
      </c>
      <c r="B74" s="230">
        <v>61.193081938401981</v>
      </c>
      <c r="C74" s="230">
        <v>58.19642058156299</v>
      </c>
      <c r="D74" s="230">
        <v>57.908343886338947</v>
      </c>
      <c r="E74" s="230">
        <v>58.356783784095583</v>
      </c>
      <c r="F74" s="230">
        <v>59.542619629883923</v>
      </c>
      <c r="G74" s="230">
        <v>57.505952555850513</v>
      </c>
      <c r="H74" s="230">
        <v>60.065096074967407</v>
      </c>
      <c r="I74" s="230">
        <v>56.806202531642498</v>
      </c>
      <c r="J74" s="230">
        <v>54.982074013394268</v>
      </c>
      <c r="K74" s="230">
        <v>53.558748350112452</v>
      </c>
      <c r="L74" s="230">
        <v>50.160927388431723</v>
      </c>
      <c r="M74" s="230">
        <v>45.889724406376388</v>
      </c>
      <c r="N74" s="230">
        <v>42.687333107295359</v>
      </c>
      <c r="O74" s="230">
        <v>26.977616271155291</v>
      </c>
      <c r="P74" s="230">
        <v>18.05761173369563</v>
      </c>
      <c r="Q74" s="230">
        <v>15.22701522569267</v>
      </c>
      <c r="R74" s="230">
        <v>16.410035103230189</v>
      </c>
      <c r="S74" s="230">
        <v>13.11906926629565</v>
      </c>
      <c r="T74" s="230">
        <v>11.32960161238765</v>
      </c>
      <c r="U74" s="230">
        <v>13.62159648771549</v>
      </c>
      <c r="V74" s="230">
        <v>13.744583265322399</v>
      </c>
      <c r="W74" s="230">
        <v>10.222758852789701</v>
      </c>
      <c r="X74" s="230">
        <v>8.2082793885621204</v>
      </c>
      <c r="Y74" s="230">
        <v>16.08266544717026</v>
      </c>
      <c r="DA74" s="71" t="s">
        <v>407</v>
      </c>
    </row>
    <row r="75" spans="1:105" ht="12" customHeight="1" x14ac:dyDescent="0.25">
      <c r="A75" s="59" t="s">
        <v>159</v>
      </c>
      <c r="B75" s="230">
        <v>111.4083905680645</v>
      </c>
      <c r="C75" s="230">
        <v>112.8047140059217</v>
      </c>
      <c r="D75" s="230">
        <v>110.7085081011907</v>
      </c>
      <c r="E75" s="230">
        <v>127.1543985917714</v>
      </c>
      <c r="F75" s="230">
        <v>143.8962784028048</v>
      </c>
      <c r="G75" s="230">
        <v>142.5417565495535</v>
      </c>
      <c r="H75" s="230">
        <v>88.619338684944935</v>
      </c>
      <c r="I75" s="230">
        <v>85.488041993547469</v>
      </c>
      <c r="J75" s="230">
        <v>83.443433119051647</v>
      </c>
      <c r="K75" s="230">
        <v>86.200462699251631</v>
      </c>
      <c r="L75" s="230">
        <v>86.578334489973329</v>
      </c>
      <c r="M75" s="230">
        <v>73.120871585959492</v>
      </c>
      <c r="N75" s="230">
        <v>57.857405357277472</v>
      </c>
      <c r="O75" s="230">
        <v>39.097180942955823</v>
      </c>
      <c r="P75" s="230">
        <v>23.10289325091151</v>
      </c>
      <c r="Q75" s="230">
        <v>27.47682016021453</v>
      </c>
      <c r="R75" s="230">
        <v>19.832126194818141</v>
      </c>
      <c r="S75" s="230">
        <v>20.986248958819019</v>
      </c>
      <c r="T75" s="230">
        <v>23.06865004223603</v>
      </c>
      <c r="U75" s="230">
        <v>21.79421396203584</v>
      </c>
      <c r="V75" s="230">
        <v>22.6606052486203</v>
      </c>
      <c r="W75" s="230">
        <v>27.612109649515489</v>
      </c>
      <c r="X75" s="230">
        <v>13.69243649616538</v>
      </c>
      <c r="Y75" s="230">
        <v>15.73945642366267</v>
      </c>
      <c r="DA75" s="71" t="s">
        <v>408</v>
      </c>
    </row>
    <row r="76" spans="1:105" ht="12" customHeight="1" x14ac:dyDescent="0.25">
      <c r="A76" s="59" t="s">
        <v>32</v>
      </c>
      <c r="B76" s="230">
        <v>131.8213197760027</v>
      </c>
      <c r="C76" s="230">
        <v>117.6389618788082</v>
      </c>
      <c r="D76" s="230">
        <v>119.0469609746268</v>
      </c>
      <c r="E76" s="230">
        <v>104.13697988036471</v>
      </c>
      <c r="F76" s="230">
        <v>70.782013303118191</v>
      </c>
      <c r="G76" s="230">
        <v>44.229837873200047</v>
      </c>
      <c r="H76" s="230">
        <v>116.6801208625365</v>
      </c>
      <c r="I76" s="230">
        <v>95.254164198682531</v>
      </c>
      <c r="J76" s="230">
        <v>81.399917215387788</v>
      </c>
      <c r="K76" s="230">
        <v>65.408392480289208</v>
      </c>
      <c r="L76" s="230">
        <v>49.559733339364954</v>
      </c>
      <c r="M76" s="230">
        <v>46.112367259462943</v>
      </c>
      <c r="N76" s="230">
        <v>22.305366589498401</v>
      </c>
      <c r="O76" s="230">
        <v>18.039760966062381</v>
      </c>
      <c r="P76" s="230">
        <v>38.048817690451742</v>
      </c>
      <c r="Q76" s="230">
        <v>23.242516717484751</v>
      </c>
      <c r="R76" s="230">
        <v>23.434869570271211</v>
      </c>
      <c r="S76" s="230">
        <v>26.387953071338409</v>
      </c>
      <c r="T76" s="230">
        <v>22.788796523686031</v>
      </c>
      <c r="U76" s="230">
        <v>28.936155256773219</v>
      </c>
      <c r="V76" s="230">
        <v>21.093347319931791</v>
      </c>
      <c r="W76" s="230">
        <v>26.775693375463199</v>
      </c>
      <c r="X76" s="230">
        <v>8.5937674472616141</v>
      </c>
      <c r="Y76" s="230">
        <v>7.5557578797915976</v>
      </c>
      <c r="DA76" s="71" t="s">
        <v>409</v>
      </c>
    </row>
    <row r="77" spans="1:105" ht="12" customHeight="1" x14ac:dyDescent="0.25">
      <c r="A77" s="59" t="s">
        <v>35</v>
      </c>
      <c r="B77" s="230">
        <v>532.5349827122883</v>
      </c>
      <c r="C77" s="230">
        <v>756.7749468682232</v>
      </c>
      <c r="D77" s="230">
        <v>650.8639074341479</v>
      </c>
      <c r="E77" s="230">
        <v>747.00592902238679</v>
      </c>
      <c r="F77" s="230">
        <v>957.04316239991226</v>
      </c>
      <c r="G77" s="230">
        <v>633.40551705779365</v>
      </c>
      <c r="H77" s="230">
        <v>437.52468982769602</v>
      </c>
      <c r="I77" s="230">
        <v>432.1510872918484</v>
      </c>
      <c r="J77" s="230">
        <v>404.30337717802797</v>
      </c>
      <c r="K77" s="230">
        <v>198.45204247284639</v>
      </c>
      <c r="L77" s="230">
        <v>131.7564462574006</v>
      </c>
      <c r="M77" s="230">
        <v>281.77238462515601</v>
      </c>
      <c r="N77" s="230">
        <v>238.31375616485369</v>
      </c>
      <c r="O77" s="230">
        <v>215.96929698316191</v>
      </c>
      <c r="P77" s="230">
        <v>202.57712571179329</v>
      </c>
      <c r="Q77" s="230">
        <v>296.42686461649407</v>
      </c>
      <c r="R77" s="230">
        <v>235.9292901599276</v>
      </c>
      <c r="S77" s="230">
        <v>249.95202378269971</v>
      </c>
      <c r="T77" s="230">
        <v>209.38337692181861</v>
      </c>
      <c r="U77" s="230">
        <v>234.24135849377149</v>
      </c>
      <c r="V77" s="230">
        <v>274.60511405928821</v>
      </c>
      <c r="W77" s="230">
        <v>337.44158182999359</v>
      </c>
      <c r="X77" s="230">
        <v>248.31391032556931</v>
      </c>
      <c r="Y77" s="230">
        <v>324.28164030809461</v>
      </c>
      <c r="DA77" s="71" t="s">
        <v>410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411</v>
      </c>
    </row>
    <row r="79" spans="1:105" ht="12" customHeight="1" x14ac:dyDescent="0.25">
      <c r="A79" s="57" t="s">
        <v>189</v>
      </c>
      <c r="B79" s="261">
        <f t="shared" ref="B79:Y79" si="3">B80+B84+B95</f>
        <v>693.4040502389737</v>
      </c>
      <c r="C79" s="261">
        <f t="shared" si="3"/>
        <v>787.17000699672019</v>
      </c>
      <c r="D79" s="261">
        <f t="shared" si="3"/>
        <v>717.39345303849791</v>
      </c>
      <c r="E79" s="261">
        <f t="shared" si="3"/>
        <v>759.24052103783788</v>
      </c>
      <c r="F79" s="261">
        <f t="shared" si="3"/>
        <v>828.58051302696003</v>
      </c>
      <c r="G79" s="261">
        <f t="shared" si="3"/>
        <v>727.08173258722832</v>
      </c>
      <c r="H79" s="261">
        <f t="shared" si="3"/>
        <v>724.83482684046544</v>
      </c>
      <c r="I79" s="261">
        <f t="shared" si="3"/>
        <v>621.480978641859</v>
      </c>
      <c r="J79" s="261">
        <f t="shared" si="3"/>
        <v>581.05261492666</v>
      </c>
      <c r="K79" s="261">
        <f t="shared" si="3"/>
        <v>495.21483348387915</v>
      </c>
      <c r="L79" s="261">
        <f t="shared" si="3"/>
        <v>671.07476256710436</v>
      </c>
      <c r="M79" s="261">
        <f t="shared" si="3"/>
        <v>482.74029555257596</v>
      </c>
      <c r="N79" s="261">
        <f t="shared" si="3"/>
        <v>409.31796704112577</v>
      </c>
      <c r="O79" s="261">
        <f t="shared" si="3"/>
        <v>146.48136363984369</v>
      </c>
      <c r="P79" s="261">
        <f t="shared" si="3"/>
        <v>138.12765304786458</v>
      </c>
      <c r="Q79" s="261">
        <f t="shared" si="3"/>
        <v>159.71722191700457</v>
      </c>
      <c r="R79" s="261">
        <f t="shared" si="3"/>
        <v>146.03208238676669</v>
      </c>
      <c r="S79" s="261">
        <f t="shared" si="3"/>
        <v>154.2471113914637</v>
      </c>
      <c r="T79" s="261">
        <f t="shared" si="3"/>
        <v>137.62906548949587</v>
      </c>
      <c r="U79" s="261">
        <f t="shared" si="3"/>
        <v>146.87285349514104</v>
      </c>
      <c r="V79" s="261">
        <f t="shared" si="3"/>
        <v>155.02841996431999</v>
      </c>
      <c r="W79" s="261">
        <f t="shared" si="3"/>
        <v>189.53009274602965</v>
      </c>
      <c r="X79" s="261">
        <f t="shared" si="3"/>
        <v>138.6202179260606</v>
      </c>
      <c r="Y79" s="261">
        <f t="shared" si="3"/>
        <v>160.47357348167321</v>
      </c>
      <c r="DA79" s="70"/>
    </row>
    <row r="80" spans="1:105" ht="12" customHeight="1" x14ac:dyDescent="0.25">
      <c r="A80" s="60" t="s">
        <v>190</v>
      </c>
      <c r="B80" s="262">
        <v>168.1464373237028</v>
      </c>
      <c r="C80" s="262">
        <v>217.7318849694874</v>
      </c>
      <c r="D80" s="262">
        <v>192.98857859277871</v>
      </c>
      <c r="E80" s="262">
        <v>217.409371719901</v>
      </c>
      <c r="F80" s="262">
        <v>266.05697819761502</v>
      </c>
      <c r="G80" s="262">
        <v>189.7756689137432</v>
      </c>
      <c r="H80" s="262">
        <v>138.4938117955069</v>
      </c>
      <c r="I80" s="262">
        <v>134.50781073048401</v>
      </c>
      <c r="J80" s="262">
        <v>126.2515042520596</v>
      </c>
      <c r="K80" s="262">
        <v>79.259851590013255</v>
      </c>
      <c r="L80" s="262">
        <v>62.353540225236728</v>
      </c>
      <c r="M80" s="262">
        <v>92.243329910314742</v>
      </c>
      <c r="N80" s="262">
        <v>76.967610878812465</v>
      </c>
      <c r="O80" s="262">
        <v>64.03179365374848</v>
      </c>
      <c r="P80" s="262">
        <v>56.411745703273731</v>
      </c>
      <c r="Q80" s="262">
        <v>77.25256852901704</v>
      </c>
      <c r="R80" s="262">
        <v>62.095955457954233</v>
      </c>
      <c r="S80" s="262">
        <v>64.888362445859286</v>
      </c>
      <c r="T80" s="262">
        <v>55.615276326151907</v>
      </c>
      <c r="U80" s="262">
        <v>61.826998466131883</v>
      </c>
      <c r="V80" s="262">
        <v>70.822661518471108</v>
      </c>
      <c r="W80" s="262">
        <v>85.521541808658668</v>
      </c>
      <c r="X80" s="262">
        <v>60.871197990087254</v>
      </c>
      <c r="Y80" s="262">
        <v>80.077266261570642</v>
      </c>
      <c r="DA80" s="72" t="s">
        <v>412</v>
      </c>
    </row>
    <row r="81" spans="1:105" ht="12" customHeight="1" x14ac:dyDescent="0.25">
      <c r="A81" s="59" t="s">
        <v>31</v>
      </c>
      <c r="B81" s="230">
        <v>14.59206745112566</v>
      </c>
      <c r="C81" s="230">
        <v>13.65762343411491</v>
      </c>
      <c r="D81" s="230">
        <v>13.63747573911709</v>
      </c>
      <c r="E81" s="230">
        <v>13.605446530702761</v>
      </c>
      <c r="F81" s="230">
        <v>13.650990388245621</v>
      </c>
      <c r="G81" s="230">
        <v>13.09399288433686</v>
      </c>
      <c r="H81" s="230">
        <v>14.19057425477239</v>
      </c>
      <c r="I81" s="230">
        <v>13.301314355318571</v>
      </c>
      <c r="J81" s="230">
        <v>12.79012367272146</v>
      </c>
      <c r="K81" s="230">
        <v>12.551499695435201</v>
      </c>
      <c r="L81" s="230">
        <v>11.64901824824609</v>
      </c>
      <c r="M81" s="230">
        <v>10.561878105175341</v>
      </c>
      <c r="N81" s="230">
        <v>9.6959117039388545</v>
      </c>
      <c r="O81" s="230">
        <v>6.1246634617932898</v>
      </c>
      <c r="P81" s="230">
        <v>4.1793357809345988</v>
      </c>
      <c r="Q81" s="230">
        <v>3.4686509867932309</v>
      </c>
      <c r="R81" s="230">
        <v>3.7439518486419332</v>
      </c>
      <c r="S81" s="230">
        <v>2.9968418189321322</v>
      </c>
      <c r="T81" s="230">
        <v>2.5846858437102291</v>
      </c>
      <c r="U81" s="230">
        <v>3.123159782667007</v>
      </c>
      <c r="V81" s="230">
        <v>3.1298897826163361</v>
      </c>
      <c r="W81" s="230">
        <v>2.3296588364512258</v>
      </c>
      <c r="X81" s="230">
        <v>1.849077553005076</v>
      </c>
      <c r="Y81" s="230">
        <v>3.6165186105552021</v>
      </c>
      <c r="DA81" s="71" t="s">
        <v>413</v>
      </c>
    </row>
    <row r="82" spans="1:105" ht="12" customHeight="1" x14ac:dyDescent="0.25">
      <c r="A82" s="59" t="s">
        <v>159</v>
      </c>
      <c r="B82" s="230">
        <v>26.566381334200241</v>
      </c>
      <c r="C82" s="230">
        <v>26.473179795081641</v>
      </c>
      <c r="D82" s="230">
        <v>26.071969806409989</v>
      </c>
      <c r="E82" s="230">
        <v>29.645094520364911</v>
      </c>
      <c r="F82" s="230">
        <v>32.990263538810183</v>
      </c>
      <c r="G82" s="230">
        <v>32.456479077848847</v>
      </c>
      <c r="H82" s="230">
        <v>20.936606918067231</v>
      </c>
      <c r="I82" s="230">
        <v>20.017238778519889</v>
      </c>
      <c r="J82" s="230">
        <v>19.410905252667231</v>
      </c>
      <c r="K82" s="230">
        <v>20.201089731286789</v>
      </c>
      <c r="L82" s="230">
        <v>20.10633875579121</v>
      </c>
      <c r="M82" s="230">
        <v>16.82933908680813</v>
      </c>
      <c r="N82" s="230">
        <v>13.141610237236589</v>
      </c>
      <c r="O82" s="230">
        <v>8.8761391360018749</v>
      </c>
      <c r="P82" s="230">
        <v>5.3470386798978016</v>
      </c>
      <c r="Q82" s="230">
        <v>6.2591058030765714</v>
      </c>
      <c r="R82" s="230">
        <v>4.524702419129734</v>
      </c>
      <c r="S82" s="230">
        <v>4.7939733547933558</v>
      </c>
      <c r="T82" s="230">
        <v>5.2627810965991371</v>
      </c>
      <c r="U82" s="230">
        <v>4.9969776011538398</v>
      </c>
      <c r="V82" s="230">
        <v>5.1602289764945546</v>
      </c>
      <c r="W82" s="230">
        <v>6.2925083301265348</v>
      </c>
      <c r="X82" s="230">
        <v>3.0844925924776549</v>
      </c>
      <c r="Y82" s="230">
        <v>3.539340991900946</v>
      </c>
      <c r="DA82" s="71" t="s">
        <v>414</v>
      </c>
    </row>
    <row r="83" spans="1:105" ht="12" customHeight="1" x14ac:dyDescent="0.25">
      <c r="A83" s="59" t="s">
        <v>35</v>
      </c>
      <c r="B83" s="230">
        <v>126.9879885383769</v>
      </c>
      <c r="C83" s="230">
        <v>177.60108174029091</v>
      </c>
      <c r="D83" s="230">
        <v>153.27913304725161</v>
      </c>
      <c r="E83" s="230">
        <v>174.15883066883339</v>
      </c>
      <c r="F83" s="230">
        <v>219.41572427055911</v>
      </c>
      <c r="G83" s="230">
        <v>144.22519695155751</v>
      </c>
      <c r="H83" s="230">
        <v>103.3666306226673</v>
      </c>
      <c r="I83" s="230">
        <v>101.1892575966456</v>
      </c>
      <c r="J83" s="230">
        <v>94.05047532667092</v>
      </c>
      <c r="K83" s="230">
        <v>46.50726216329128</v>
      </c>
      <c r="L83" s="230">
        <v>30.59818322119942</v>
      </c>
      <c r="M83" s="230">
        <v>64.85211271833127</v>
      </c>
      <c r="N83" s="230">
        <v>54.130088937637019</v>
      </c>
      <c r="O83" s="230">
        <v>49.030991055953308</v>
      </c>
      <c r="P83" s="230">
        <v>46.88537124244133</v>
      </c>
      <c r="Q83" s="230">
        <v>67.524811739147239</v>
      </c>
      <c r="R83" s="230">
        <v>53.827301190182567</v>
      </c>
      <c r="S83" s="230">
        <v>57.097547272133802</v>
      </c>
      <c r="T83" s="230">
        <v>47.76780938584254</v>
      </c>
      <c r="U83" s="230">
        <v>53.706861082311043</v>
      </c>
      <c r="V83" s="230">
        <v>62.532542759360219</v>
      </c>
      <c r="W83" s="230">
        <v>76.8993746420809</v>
      </c>
      <c r="X83" s="230">
        <v>55.937627844604513</v>
      </c>
      <c r="Y83" s="230">
        <v>72.921406659114496</v>
      </c>
      <c r="DA83" s="71" t="s">
        <v>415</v>
      </c>
    </row>
    <row r="84" spans="1:105" ht="12" customHeight="1" x14ac:dyDescent="0.25">
      <c r="A84" s="60" t="s">
        <v>195</v>
      </c>
      <c r="B84" s="262">
        <v>525.2576129152709</v>
      </c>
      <c r="C84" s="262">
        <v>569.43812202723279</v>
      </c>
      <c r="D84" s="262">
        <v>524.4048744457192</v>
      </c>
      <c r="E84" s="262">
        <v>541.83114931793682</v>
      </c>
      <c r="F84" s="262">
        <v>562.52353482934495</v>
      </c>
      <c r="G84" s="262">
        <v>537.30606367348514</v>
      </c>
      <c r="H84" s="262">
        <v>586.34101504495857</v>
      </c>
      <c r="I84" s="262">
        <v>486.97316791137501</v>
      </c>
      <c r="J84" s="262">
        <v>454.80111067460041</v>
      </c>
      <c r="K84" s="262">
        <v>415.95498189386592</v>
      </c>
      <c r="L84" s="262">
        <v>608.72122234186759</v>
      </c>
      <c r="M84" s="262">
        <v>390.49696564226122</v>
      </c>
      <c r="N84" s="262">
        <v>332.35035616231329</v>
      </c>
      <c r="O84" s="262">
        <v>82.449569986095213</v>
      </c>
      <c r="P84" s="262">
        <v>81.715907344590846</v>
      </c>
      <c r="Q84" s="262">
        <v>82.464653387987539</v>
      </c>
      <c r="R84" s="262">
        <v>83.936126928812456</v>
      </c>
      <c r="S84" s="262">
        <v>89.358748945604404</v>
      </c>
      <c r="T84" s="262">
        <v>82.013789163343972</v>
      </c>
      <c r="U84" s="262">
        <v>85.045855029009175</v>
      </c>
      <c r="V84" s="262">
        <v>84.205758445848886</v>
      </c>
      <c r="W84" s="262">
        <v>104.008550937371</v>
      </c>
      <c r="X84" s="262">
        <v>77.749019935973365</v>
      </c>
      <c r="Y84" s="262">
        <v>80.396307220102557</v>
      </c>
      <c r="DA84" s="72" t="s">
        <v>416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</v>
      </c>
      <c r="H85" s="229">
        <v>0</v>
      </c>
      <c r="I85" s="229">
        <v>4.0123667759876023</v>
      </c>
      <c r="J85" s="229">
        <v>3.5967847028561</v>
      </c>
      <c r="K85" s="229">
        <v>0.66453234007566531</v>
      </c>
      <c r="L85" s="229">
        <v>0.8431706047601869</v>
      </c>
      <c r="M85" s="229">
        <v>11.40517877591757</v>
      </c>
      <c r="N85" s="229">
        <v>7.1309117699575566</v>
      </c>
      <c r="O85" s="229">
        <v>14.30298036355758</v>
      </c>
      <c r="P85" s="229">
        <v>14.83766241524609</v>
      </c>
      <c r="Q85" s="229">
        <v>11.06291125817391</v>
      </c>
      <c r="R85" s="229">
        <v>9.2424058336843835</v>
      </c>
      <c r="S85" s="229">
        <v>12.691750804468491</v>
      </c>
      <c r="T85" s="229">
        <v>9.8698184398035647</v>
      </c>
      <c r="U85" s="229">
        <v>10.61720411365669</v>
      </c>
      <c r="V85" s="229">
        <v>10.599882814118891</v>
      </c>
      <c r="W85" s="229">
        <v>20.93303843629969</v>
      </c>
      <c r="X85" s="229">
        <v>17.958575926968351</v>
      </c>
      <c r="Y85" s="229">
        <v>14.263963712027479</v>
      </c>
      <c r="DA85" s="73" t="s">
        <v>417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418</v>
      </c>
    </row>
    <row r="87" spans="1:105" ht="12" customHeight="1" x14ac:dyDescent="0.25">
      <c r="A87" s="64" t="s">
        <v>31</v>
      </c>
      <c r="B87" s="229">
        <v>2.4708201865400752</v>
      </c>
      <c r="C87" s="229">
        <v>2.2832722723659642</v>
      </c>
      <c r="D87" s="229">
        <v>2.4758296905766271</v>
      </c>
      <c r="E87" s="229">
        <v>2.6780947618075901</v>
      </c>
      <c r="F87" s="229">
        <v>2.693098477469964</v>
      </c>
      <c r="G87" s="229">
        <v>2.8329508660152709</v>
      </c>
      <c r="H87" s="229">
        <v>2.6841937751868392</v>
      </c>
      <c r="I87" s="229">
        <v>2.9220666813129368</v>
      </c>
      <c r="J87" s="229">
        <v>3.1990904785884329</v>
      </c>
      <c r="K87" s="229">
        <v>2.5273527745686839</v>
      </c>
      <c r="L87" s="229">
        <v>1.6750830966682491</v>
      </c>
      <c r="M87" s="229">
        <v>2.1267974073504212</v>
      </c>
      <c r="N87" s="229">
        <v>2.3150392598799829</v>
      </c>
      <c r="O87" s="229">
        <v>4.2995473773745543</v>
      </c>
      <c r="P87" s="229">
        <v>3.1435628629264571</v>
      </c>
      <c r="Q87" s="229">
        <v>2.3415595341715689</v>
      </c>
      <c r="R87" s="229">
        <v>2.828407481091078</v>
      </c>
      <c r="S87" s="229">
        <v>2.2544325133275311</v>
      </c>
      <c r="T87" s="229">
        <v>2.1989220130449891</v>
      </c>
      <c r="U87" s="229">
        <v>2.4092022911993571</v>
      </c>
      <c r="V87" s="229">
        <v>2.1734742787369741</v>
      </c>
      <c r="W87" s="229">
        <v>1.4338707016034991</v>
      </c>
      <c r="X87" s="229">
        <v>1.1835808585960459</v>
      </c>
      <c r="Y87" s="229">
        <v>2.1564514482656079</v>
      </c>
      <c r="DA87" s="73" t="s">
        <v>419</v>
      </c>
    </row>
    <row r="88" spans="1:105" ht="12" customHeight="1" x14ac:dyDescent="0.25">
      <c r="A88" s="64" t="s">
        <v>159</v>
      </c>
      <c r="B88" s="229">
        <v>4.4983859555007584</v>
      </c>
      <c r="C88" s="229">
        <v>4.4257683394963188</v>
      </c>
      <c r="D88" s="229">
        <v>4.7332628246865172</v>
      </c>
      <c r="E88" s="229">
        <v>5.835337500251768</v>
      </c>
      <c r="F88" s="229">
        <v>6.508394334831908</v>
      </c>
      <c r="G88" s="229">
        <v>7.0221216189438191</v>
      </c>
      <c r="H88" s="229">
        <v>3.960228032640047</v>
      </c>
      <c r="I88" s="229">
        <v>4.3974380970261171</v>
      </c>
      <c r="J88" s="229">
        <v>4.8550931768572161</v>
      </c>
      <c r="K88" s="229">
        <v>4.0676637390388253</v>
      </c>
      <c r="L88" s="229">
        <v>2.8912125870162919</v>
      </c>
      <c r="M88" s="229">
        <v>3.3888475497275601</v>
      </c>
      <c r="N88" s="229">
        <v>3.137749658434315</v>
      </c>
      <c r="O88" s="229">
        <v>6.231098407525292</v>
      </c>
      <c r="P88" s="229">
        <v>4.0218716805279531</v>
      </c>
      <c r="Q88" s="229">
        <v>4.2252936154098562</v>
      </c>
      <c r="R88" s="229">
        <v>3.4182336443829082</v>
      </c>
      <c r="S88" s="229">
        <v>3.6063596452758762</v>
      </c>
      <c r="T88" s="229">
        <v>4.4773121001572234</v>
      </c>
      <c r="U88" s="229">
        <v>3.8546634573692158</v>
      </c>
      <c r="V88" s="229">
        <v>3.5833929408941572</v>
      </c>
      <c r="W88" s="229">
        <v>3.87294619838354</v>
      </c>
      <c r="X88" s="229">
        <v>1.974360883352211</v>
      </c>
      <c r="Y88" s="229">
        <v>2.110432111593342</v>
      </c>
      <c r="DA88" s="73" t="s">
        <v>420</v>
      </c>
    </row>
    <row r="89" spans="1:105" ht="12" customHeight="1" x14ac:dyDescent="0.25">
      <c r="A89" s="64" t="s">
        <v>32</v>
      </c>
      <c r="B89" s="229">
        <v>5.3226078439187612</v>
      </c>
      <c r="C89" s="229">
        <v>4.6154347144314611</v>
      </c>
      <c r="D89" s="229">
        <v>5.0897673940115853</v>
      </c>
      <c r="E89" s="229">
        <v>4.7790279423191011</v>
      </c>
      <c r="F89" s="229">
        <v>3.2014535713039818</v>
      </c>
      <c r="G89" s="229">
        <v>2.1789215192097409</v>
      </c>
      <c r="H89" s="229">
        <v>5.2142104911706566</v>
      </c>
      <c r="I89" s="229">
        <v>4.8997997939791871</v>
      </c>
      <c r="J89" s="229">
        <v>4.7361927463521294</v>
      </c>
      <c r="K89" s="229">
        <v>3.0865187725170071</v>
      </c>
      <c r="L89" s="229">
        <v>1.65500671367774</v>
      </c>
      <c r="M89" s="229">
        <v>2.137115975370492</v>
      </c>
      <c r="N89" s="229">
        <v>1.209674992600535</v>
      </c>
      <c r="O89" s="229">
        <v>2.875080072698204</v>
      </c>
      <c r="P89" s="229">
        <v>6.6237358535499169</v>
      </c>
      <c r="Q89" s="229">
        <v>3.5741565770643531</v>
      </c>
      <c r="R89" s="229">
        <v>4.0391967472331247</v>
      </c>
      <c r="S89" s="229">
        <v>4.5346097468226993</v>
      </c>
      <c r="T89" s="229">
        <v>4.4229963277742987</v>
      </c>
      <c r="U89" s="229">
        <v>5.1178326715219056</v>
      </c>
      <c r="V89" s="229">
        <v>3.3355575041701231</v>
      </c>
      <c r="W89" s="229">
        <v>3.7556282799059209</v>
      </c>
      <c r="X89" s="229">
        <v>1.239165746231552</v>
      </c>
      <c r="Y89" s="229">
        <v>1.013117202253792</v>
      </c>
      <c r="DA89" s="73" t="s">
        <v>421</v>
      </c>
    </row>
    <row r="90" spans="1:105" ht="12" customHeight="1" x14ac:dyDescent="0.25">
      <c r="A90" s="64" t="s">
        <v>33</v>
      </c>
      <c r="B90" s="229">
        <v>448.2486072240182</v>
      </c>
      <c r="C90" s="229">
        <v>470.54128255561233</v>
      </c>
      <c r="D90" s="229">
        <v>427.13043518016781</v>
      </c>
      <c r="E90" s="229">
        <v>482.68086356936942</v>
      </c>
      <c r="F90" s="229">
        <v>493.76845359726491</v>
      </c>
      <c r="G90" s="229">
        <v>484.32892772894161</v>
      </c>
      <c r="H90" s="229">
        <v>546.82137755451492</v>
      </c>
      <c r="I90" s="229">
        <v>436.8093183528444</v>
      </c>
      <c r="J90" s="229">
        <v>402.15779362389969</v>
      </c>
      <c r="K90" s="229">
        <v>388.72042168894529</v>
      </c>
      <c r="L90" s="229">
        <v>593.01888362157911</v>
      </c>
      <c r="M90" s="229">
        <v>347.09488611912172</v>
      </c>
      <c r="N90" s="229">
        <v>296.70277799947132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422</v>
      </c>
    </row>
    <row r="91" spans="1:105" ht="12" customHeight="1" x14ac:dyDescent="0.25">
      <c r="A91" s="64" t="s">
        <v>35</v>
      </c>
      <c r="B91" s="229">
        <v>21.502400984621051</v>
      </c>
      <c r="C91" s="229">
        <v>29.691229036736619</v>
      </c>
      <c r="D91" s="229">
        <v>27.827219333245871</v>
      </c>
      <c r="E91" s="229">
        <v>34.281407161771838</v>
      </c>
      <c r="F91" s="229">
        <v>43.286833860407839</v>
      </c>
      <c r="G91" s="229">
        <v>31.203842877743408</v>
      </c>
      <c r="H91" s="229">
        <v>19.552138024723732</v>
      </c>
      <c r="I91" s="229">
        <v>22.22951433455302</v>
      </c>
      <c r="J91" s="229">
        <v>23.524086851949061</v>
      </c>
      <c r="K91" s="229">
        <v>9.3646385625723365</v>
      </c>
      <c r="L91" s="229">
        <v>4.3998986361195049</v>
      </c>
      <c r="M91" s="229">
        <v>13.0589752899117</v>
      </c>
      <c r="N91" s="229">
        <v>12.924342223590781</v>
      </c>
      <c r="O91" s="229">
        <v>34.420024923781561</v>
      </c>
      <c r="P91" s="229">
        <v>35.265678466088573</v>
      </c>
      <c r="Q91" s="229">
        <v>45.583532999702648</v>
      </c>
      <c r="R91" s="229">
        <v>40.664396212381867</v>
      </c>
      <c r="S91" s="229">
        <v>42.95273984378057</v>
      </c>
      <c r="T91" s="229">
        <v>40.638473657861702</v>
      </c>
      <c r="U91" s="229">
        <v>41.429418209956843</v>
      </c>
      <c r="V91" s="229">
        <v>43.424172322731813</v>
      </c>
      <c r="W91" s="229">
        <v>47.330432484644803</v>
      </c>
      <c r="X91" s="229">
        <v>35.805261647649949</v>
      </c>
      <c r="Y91" s="229">
        <v>43.481449961478809</v>
      </c>
      <c r="DA91" s="73" t="s">
        <v>423</v>
      </c>
    </row>
    <row r="92" spans="1:105" ht="12" customHeight="1" x14ac:dyDescent="0.25">
      <c r="A92" s="64" t="s">
        <v>36</v>
      </c>
      <c r="B92" s="229">
        <v>43.214790720672013</v>
      </c>
      <c r="C92" s="229">
        <v>57.881135108590108</v>
      </c>
      <c r="D92" s="229">
        <v>57.148360023030889</v>
      </c>
      <c r="E92" s="229">
        <v>11.576418382417099</v>
      </c>
      <c r="F92" s="229">
        <v>13.06530098806628</v>
      </c>
      <c r="G92" s="229">
        <v>9.7392990626313747</v>
      </c>
      <c r="H92" s="229">
        <v>8.1088671667222858</v>
      </c>
      <c r="I92" s="229">
        <v>11.702663875671769</v>
      </c>
      <c r="J92" s="229">
        <v>12.732069094097801</v>
      </c>
      <c r="K92" s="229">
        <v>7.5238540161480767</v>
      </c>
      <c r="L92" s="229">
        <v>4.2379670820465876</v>
      </c>
      <c r="M92" s="229">
        <v>11.285164524861701</v>
      </c>
      <c r="N92" s="229">
        <v>8.9298602583788789</v>
      </c>
      <c r="O92" s="229">
        <v>20.320838841158011</v>
      </c>
      <c r="P92" s="229">
        <v>17.82339606625187</v>
      </c>
      <c r="Q92" s="229">
        <v>15.67719940346519</v>
      </c>
      <c r="R92" s="229">
        <v>23.7434870100391</v>
      </c>
      <c r="S92" s="229">
        <v>23.318856391929241</v>
      </c>
      <c r="T92" s="229">
        <v>20.406266624702191</v>
      </c>
      <c r="U92" s="229">
        <v>21.617534285305169</v>
      </c>
      <c r="V92" s="229">
        <v>21.089278585196929</v>
      </c>
      <c r="W92" s="229">
        <v>26.682634836533591</v>
      </c>
      <c r="X92" s="229">
        <v>19.588074873175259</v>
      </c>
      <c r="Y92" s="229">
        <v>17.370892784483519</v>
      </c>
      <c r="DA92" s="73" t="s">
        <v>424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425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426</v>
      </c>
    </row>
    <row r="95" spans="1:105" ht="12" customHeight="1" x14ac:dyDescent="0.25">
      <c r="A95" s="101" t="s">
        <v>207</v>
      </c>
      <c r="B95" s="278">
        <v>0</v>
      </c>
      <c r="C95" s="278">
        <v>0</v>
      </c>
      <c r="D95" s="278">
        <v>0</v>
      </c>
      <c r="E95" s="278">
        <v>0</v>
      </c>
      <c r="F95" s="278">
        <v>0</v>
      </c>
      <c r="G95" s="278">
        <v>0</v>
      </c>
      <c r="H95" s="278">
        <v>0</v>
      </c>
      <c r="I95" s="278">
        <v>0</v>
      </c>
      <c r="J95" s="278">
        <v>0</v>
      </c>
      <c r="K95" s="278">
        <v>0</v>
      </c>
      <c r="L95" s="278">
        <v>0</v>
      </c>
      <c r="M95" s="278">
        <v>0</v>
      </c>
      <c r="N95" s="278">
        <v>0</v>
      </c>
      <c r="O95" s="278">
        <v>0</v>
      </c>
      <c r="P95" s="278">
        <v>0</v>
      </c>
      <c r="Q95" s="278">
        <v>0</v>
      </c>
      <c r="R95" s="278">
        <v>0</v>
      </c>
      <c r="S95" s="278">
        <v>0</v>
      </c>
      <c r="T95" s="278">
        <v>0</v>
      </c>
      <c r="U95" s="278">
        <v>0</v>
      </c>
      <c r="V95" s="278">
        <v>0</v>
      </c>
      <c r="W95" s="278">
        <v>0</v>
      </c>
      <c r="X95" s="278">
        <v>0</v>
      </c>
      <c r="Y95" s="278">
        <v>0</v>
      </c>
      <c r="DA95" s="102" t="s">
        <v>427</v>
      </c>
    </row>
    <row r="96" spans="1:105" ht="12" customHeight="1" x14ac:dyDescent="0.25">
      <c r="A96" s="100" t="s">
        <v>105</v>
      </c>
      <c r="B96" s="279">
        <v>274.280992344921</v>
      </c>
      <c r="C96" s="279">
        <v>290.64708770005461</v>
      </c>
      <c r="D96" s="279">
        <v>307.76330738852789</v>
      </c>
      <c r="E96" s="279">
        <v>330.8603456056149</v>
      </c>
      <c r="F96" s="279">
        <v>330.94895017193829</v>
      </c>
      <c r="G96" s="279">
        <v>393.76072145963758</v>
      </c>
      <c r="H96" s="279">
        <v>546.9551038313781</v>
      </c>
      <c r="I96" s="279">
        <v>447.13627773876902</v>
      </c>
      <c r="J96" s="279">
        <v>441.37034264480673</v>
      </c>
      <c r="K96" s="279">
        <v>343.95693631405561</v>
      </c>
      <c r="L96" s="279">
        <v>414.58559537094578</v>
      </c>
      <c r="M96" s="279">
        <v>326.96966789734302</v>
      </c>
      <c r="N96" s="279">
        <v>289.75144981570321</v>
      </c>
      <c r="O96" s="279">
        <v>249.41412700975451</v>
      </c>
      <c r="P96" s="279">
        <v>304.46844841120293</v>
      </c>
      <c r="Q96" s="279">
        <v>366.87476578916778</v>
      </c>
      <c r="R96" s="279">
        <v>294.37456646943508</v>
      </c>
      <c r="S96" s="279">
        <v>204.27565757353261</v>
      </c>
      <c r="T96" s="279">
        <v>217.7178175499491</v>
      </c>
      <c r="U96" s="279">
        <v>207.1023630648281</v>
      </c>
      <c r="V96" s="279">
        <v>209.01048411859509</v>
      </c>
      <c r="W96" s="279">
        <v>285.44872048539008</v>
      </c>
      <c r="X96" s="279">
        <v>206.31721726083589</v>
      </c>
      <c r="Y96" s="279">
        <v>218.61951919009789</v>
      </c>
      <c r="DA96" s="105" t="s">
        <v>428</v>
      </c>
    </row>
    <row r="98" spans="1:105" ht="15" customHeight="1" x14ac:dyDescent="0.25">
      <c r="A98" s="32" t="s">
        <v>429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4">SUM(B$101:B$105,B$109:B$110,B$112:B$114,B$107,B$106,B115)</f>
        <v>1</v>
      </c>
      <c r="C100" s="232">
        <f t="shared" si="4"/>
        <v>1</v>
      </c>
      <c r="D100" s="232">
        <f t="shared" si="4"/>
        <v>1</v>
      </c>
      <c r="E100" s="232">
        <f t="shared" si="4"/>
        <v>1</v>
      </c>
      <c r="F100" s="232">
        <f t="shared" si="4"/>
        <v>1</v>
      </c>
      <c r="G100" s="232">
        <f t="shared" si="4"/>
        <v>1</v>
      </c>
      <c r="H100" s="232">
        <f t="shared" si="4"/>
        <v>1</v>
      </c>
      <c r="I100" s="232">
        <f t="shared" si="4"/>
        <v>1.0000000000000002</v>
      </c>
      <c r="J100" s="232">
        <f t="shared" si="4"/>
        <v>1</v>
      </c>
      <c r="K100" s="232">
        <f t="shared" si="4"/>
        <v>1</v>
      </c>
      <c r="L100" s="232">
        <f t="shared" si="4"/>
        <v>1</v>
      </c>
      <c r="M100" s="232">
        <f t="shared" si="4"/>
        <v>1</v>
      </c>
      <c r="N100" s="232">
        <f t="shared" si="4"/>
        <v>1</v>
      </c>
      <c r="O100" s="232">
        <f t="shared" si="4"/>
        <v>1</v>
      </c>
      <c r="P100" s="232">
        <f t="shared" si="4"/>
        <v>1</v>
      </c>
      <c r="Q100" s="232">
        <f t="shared" si="4"/>
        <v>1</v>
      </c>
      <c r="R100" s="232">
        <f t="shared" si="4"/>
        <v>1</v>
      </c>
      <c r="S100" s="232">
        <f t="shared" si="4"/>
        <v>1</v>
      </c>
      <c r="T100" s="232">
        <f t="shared" si="4"/>
        <v>0.99999999999999989</v>
      </c>
      <c r="U100" s="232">
        <f t="shared" si="4"/>
        <v>1</v>
      </c>
      <c r="V100" s="232">
        <f t="shared" si="4"/>
        <v>1</v>
      </c>
      <c r="W100" s="232">
        <f t="shared" si="4"/>
        <v>1</v>
      </c>
      <c r="X100" s="232">
        <f t="shared" si="4"/>
        <v>0.99999999999999989</v>
      </c>
      <c r="Y100" s="232">
        <f t="shared" si="4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5">IF(B$6=0,0,B$6/B$5)</f>
        <v>0</v>
      </c>
      <c r="C101" s="266">
        <f t="shared" si="5"/>
        <v>0</v>
      </c>
      <c r="D101" s="266">
        <f t="shared" si="5"/>
        <v>0</v>
      </c>
      <c r="E101" s="266">
        <f t="shared" si="5"/>
        <v>0</v>
      </c>
      <c r="F101" s="266">
        <f t="shared" si="5"/>
        <v>0</v>
      </c>
      <c r="G101" s="266">
        <f t="shared" si="5"/>
        <v>0</v>
      </c>
      <c r="H101" s="266">
        <f t="shared" si="5"/>
        <v>0</v>
      </c>
      <c r="I101" s="266">
        <f t="shared" si="5"/>
        <v>0</v>
      </c>
      <c r="J101" s="266">
        <f t="shared" si="5"/>
        <v>0</v>
      </c>
      <c r="K101" s="266">
        <f t="shared" si="5"/>
        <v>0</v>
      </c>
      <c r="L101" s="266">
        <f t="shared" si="5"/>
        <v>0</v>
      </c>
      <c r="M101" s="266">
        <f t="shared" si="5"/>
        <v>0</v>
      </c>
      <c r="N101" s="266">
        <f t="shared" si="5"/>
        <v>0</v>
      </c>
      <c r="O101" s="266">
        <f t="shared" si="5"/>
        <v>0</v>
      </c>
      <c r="P101" s="266">
        <f t="shared" si="5"/>
        <v>0</v>
      </c>
      <c r="Q101" s="266">
        <f t="shared" si="5"/>
        <v>0</v>
      </c>
      <c r="R101" s="266">
        <f t="shared" si="5"/>
        <v>0</v>
      </c>
      <c r="S101" s="266">
        <f t="shared" si="5"/>
        <v>0</v>
      </c>
      <c r="T101" s="266">
        <f t="shared" si="5"/>
        <v>0</v>
      </c>
      <c r="U101" s="266">
        <f t="shared" si="5"/>
        <v>0</v>
      </c>
      <c r="V101" s="266">
        <f t="shared" si="5"/>
        <v>0</v>
      </c>
      <c r="W101" s="266">
        <f t="shared" si="5"/>
        <v>0</v>
      </c>
      <c r="X101" s="266">
        <f t="shared" si="5"/>
        <v>0</v>
      </c>
      <c r="Y101" s="266">
        <f t="shared" si="5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6">IF(B$7=0,0,B$7/B$5)</f>
        <v>0</v>
      </c>
      <c r="C102" s="267">
        <f t="shared" si="6"/>
        <v>0</v>
      </c>
      <c r="D102" s="267">
        <f t="shared" si="6"/>
        <v>0</v>
      </c>
      <c r="E102" s="267">
        <f t="shared" si="6"/>
        <v>0</v>
      </c>
      <c r="F102" s="267">
        <f t="shared" si="6"/>
        <v>0</v>
      </c>
      <c r="G102" s="267">
        <f t="shared" si="6"/>
        <v>0</v>
      </c>
      <c r="H102" s="267">
        <f t="shared" si="6"/>
        <v>0</v>
      </c>
      <c r="I102" s="267">
        <f t="shared" si="6"/>
        <v>0</v>
      </c>
      <c r="J102" s="267">
        <f t="shared" si="6"/>
        <v>0</v>
      </c>
      <c r="K102" s="267">
        <f t="shared" si="6"/>
        <v>0</v>
      </c>
      <c r="L102" s="267">
        <f t="shared" si="6"/>
        <v>0</v>
      </c>
      <c r="M102" s="267">
        <f t="shared" si="6"/>
        <v>0</v>
      </c>
      <c r="N102" s="267">
        <f t="shared" si="6"/>
        <v>0</v>
      </c>
      <c r="O102" s="267">
        <f t="shared" si="6"/>
        <v>0</v>
      </c>
      <c r="P102" s="267">
        <f t="shared" si="6"/>
        <v>0</v>
      </c>
      <c r="Q102" s="267">
        <f t="shared" si="6"/>
        <v>0</v>
      </c>
      <c r="R102" s="267">
        <f t="shared" si="6"/>
        <v>0</v>
      </c>
      <c r="S102" s="267">
        <f t="shared" si="6"/>
        <v>0</v>
      </c>
      <c r="T102" s="267">
        <f t="shared" si="6"/>
        <v>0</v>
      </c>
      <c r="U102" s="267">
        <f t="shared" si="6"/>
        <v>0</v>
      </c>
      <c r="V102" s="267">
        <f t="shared" si="6"/>
        <v>0</v>
      </c>
      <c r="W102" s="267">
        <f t="shared" si="6"/>
        <v>0</v>
      </c>
      <c r="X102" s="267">
        <f t="shared" si="6"/>
        <v>0</v>
      </c>
      <c r="Y102" s="267">
        <f t="shared" si="6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7">IF(B$8=0,0,B$8/B$5)</f>
        <v>0</v>
      </c>
      <c r="C103" s="267">
        <f t="shared" si="7"/>
        <v>0</v>
      </c>
      <c r="D103" s="267">
        <f t="shared" si="7"/>
        <v>0</v>
      </c>
      <c r="E103" s="267">
        <f t="shared" si="7"/>
        <v>0</v>
      </c>
      <c r="F103" s="267">
        <f t="shared" si="7"/>
        <v>0</v>
      </c>
      <c r="G103" s="267">
        <f t="shared" si="7"/>
        <v>0</v>
      </c>
      <c r="H103" s="267">
        <f t="shared" si="7"/>
        <v>0</v>
      </c>
      <c r="I103" s="267">
        <f t="shared" si="7"/>
        <v>0</v>
      </c>
      <c r="J103" s="267">
        <f t="shared" si="7"/>
        <v>0</v>
      </c>
      <c r="K103" s="267">
        <f t="shared" si="7"/>
        <v>0</v>
      </c>
      <c r="L103" s="267">
        <f t="shared" si="7"/>
        <v>0</v>
      </c>
      <c r="M103" s="267">
        <f t="shared" si="7"/>
        <v>0</v>
      </c>
      <c r="N103" s="267">
        <f t="shared" si="7"/>
        <v>0</v>
      </c>
      <c r="O103" s="267">
        <f t="shared" si="7"/>
        <v>0</v>
      </c>
      <c r="P103" s="267">
        <f t="shared" si="7"/>
        <v>0</v>
      </c>
      <c r="Q103" s="267">
        <f t="shared" si="7"/>
        <v>0</v>
      </c>
      <c r="R103" s="267">
        <f t="shared" si="7"/>
        <v>0</v>
      </c>
      <c r="S103" s="267">
        <f t="shared" si="7"/>
        <v>0</v>
      </c>
      <c r="T103" s="267">
        <f t="shared" si="7"/>
        <v>0</v>
      </c>
      <c r="U103" s="267">
        <f t="shared" si="7"/>
        <v>0</v>
      </c>
      <c r="V103" s="267">
        <f t="shared" si="7"/>
        <v>0</v>
      </c>
      <c r="W103" s="267">
        <f t="shared" si="7"/>
        <v>0</v>
      </c>
      <c r="X103" s="267">
        <f t="shared" si="7"/>
        <v>0</v>
      </c>
      <c r="Y103" s="267">
        <f t="shared" si="7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8">IF(B$9=0,0,B$9/B$5)</f>
        <v>0</v>
      </c>
      <c r="C104" s="267">
        <f t="shared" si="8"/>
        <v>0</v>
      </c>
      <c r="D104" s="267">
        <f t="shared" si="8"/>
        <v>0</v>
      </c>
      <c r="E104" s="267">
        <f t="shared" si="8"/>
        <v>0</v>
      </c>
      <c r="F104" s="267">
        <f t="shared" si="8"/>
        <v>0</v>
      </c>
      <c r="G104" s="267">
        <f t="shared" si="8"/>
        <v>0</v>
      </c>
      <c r="H104" s="267">
        <f t="shared" si="8"/>
        <v>0</v>
      </c>
      <c r="I104" s="267">
        <f t="shared" si="8"/>
        <v>0</v>
      </c>
      <c r="J104" s="267">
        <f t="shared" si="8"/>
        <v>0</v>
      </c>
      <c r="K104" s="267">
        <f t="shared" si="8"/>
        <v>0</v>
      </c>
      <c r="L104" s="267">
        <f t="shared" si="8"/>
        <v>0</v>
      </c>
      <c r="M104" s="267">
        <f t="shared" si="8"/>
        <v>0</v>
      </c>
      <c r="N104" s="267">
        <f t="shared" si="8"/>
        <v>0</v>
      </c>
      <c r="O104" s="267">
        <f t="shared" si="8"/>
        <v>0</v>
      </c>
      <c r="P104" s="267">
        <f t="shared" si="8"/>
        <v>0</v>
      </c>
      <c r="Q104" s="267">
        <f t="shared" si="8"/>
        <v>0</v>
      </c>
      <c r="R104" s="267">
        <f t="shared" si="8"/>
        <v>0</v>
      </c>
      <c r="S104" s="267">
        <f t="shared" si="8"/>
        <v>0</v>
      </c>
      <c r="T104" s="267">
        <f t="shared" si="8"/>
        <v>0</v>
      </c>
      <c r="U104" s="267">
        <f t="shared" si="8"/>
        <v>0</v>
      </c>
      <c r="V104" s="267">
        <f t="shared" si="8"/>
        <v>0</v>
      </c>
      <c r="W104" s="267">
        <f t="shared" si="8"/>
        <v>0</v>
      </c>
      <c r="X104" s="267">
        <f t="shared" si="8"/>
        <v>0</v>
      </c>
      <c r="Y104" s="267">
        <f t="shared" si="8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9">IF(B$10=0,0,B$10/B$5)</f>
        <v>5.4006316239359903E-4</v>
      </c>
      <c r="C105" s="268">
        <f t="shared" si="9"/>
        <v>6.7535750299460107E-4</v>
      </c>
      <c r="D105" s="268">
        <f t="shared" si="9"/>
        <v>6.1509164684304984E-4</v>
      </c>
      <c r="E105" s="268">
        <f t="shared" si="9"/>
        <v>8.2670335145480073E-4</v>
      </c>
      <c r="F105" s="268">
        <f t="shared" si="9"/>
        <v>9.3113728742171714E-4</v>
      </c>
      <c r="G105" s="268">
        <f t="shared" si="9"/>
        <v>6.6385329382581345E-4</v>
      </c>
      <c r="H105" s="268">
        <f t="shared" si="9"/>
        <v>3.7924690632329551E-4</v>
      </c>
      <c r="I105" s="268">
        <f t="shared" si="9"/>
        <v>4.3389454810643772E-4</v>
      </c>
      <c r="J105" s="268">
        <f t="shared" si="9"/>
        <v>4.1523339568452983E-4</v>
      </c>
      <c r="K105" s="268">
        <f t="shared" si="9"/>
        <v>3.0614066717546412E-4</v>
      </c>
      <c r="L105" s="268">
        <f t="shared" si="9"/>
        <v>2.2143435378074367E-4</v>
      </c>
      <c r="M105" s="268">
        <f t="shared" si="9"/>
        <v>3.6935843002576334E-4</v>
      </c>
      <c r="N105" s="268">
        <f t="shared" si="9"/>
        <v>3.8681780762651126E-4</v>
      </c>
      <c r="O105" s="268">
        <f t="shared" si="9"/>
        <v>4.1975796608030537E-4</v>
      </c>
      <c r="P105" s="268">
        <f t="shared" si="9"/>
        <v>9.9203244772729814E-5</v>
      </c>
      <c r="Q105" s="268">
        <f t="shared" si="9"/>
        <v>1.0994480462380341E-4</v>
      </c>
      <c r="R105" s="268">
        <f t="shared" si="9"/>
        <v>9.6121301795074835E-5</v>
      </c>
      <c r="S105" s="268">
        <f t="shared" si="9"/>
        <v>1.1057782337009087E-4</v>
      </c>
      <c r="T105" s="268">
        <f t="shared" si="9"/>
        <v>9.4347939858648464E-5</v>
      </c>
      <c r="U105" s="268">
        <f t="shared" si="9"/>
        <v>9.124776743668106E-5</v>
      </c>
      <c r="V105" s="268">
        <f t="shared" si="9"/>
        <v>8.6565216765938853E-5</v>
      </c>
      <c r="W105" s="268">
        <f t="shared" si="9"/>
        <v>7.1049863137278533E-5</v>
      </c>
      <c r="X105" s="268">
        <f t="shared" si="9"/>
        <v>5.7091697545579647E-5</v>
      </c>
      <c r="Y105" s="268">
        <f t="shared" si="9"/>
        <v>6.1381726873309603E-5</v>
      </c>
      <c r="DA105" s="78"/>
    </row>
    <row r="106" spans="1:105" ht="12" customHeight="1" x14ac:dyDescent="0.25">
      <c r="A106" s="174" t="s">
        <v>165</v>
      </c>
      <c r="B106" s="269">
        <f t="shared" ref="B106:Y106" si="10">IF(B$16=0,0,B$16/B$5)</f>
        <v>0.11105460275159713</v>
      </c>
      <c r="C106" s="269">
        <f t="shared" si="10"/>
        <v>0.13486817654857161</v>
      </c>
      <c r="D106" s="269">
        <f t="shared" si="10"/>
        <v>0.12596253214327877</v>
      </c>
      <c r="E106" s="269">
        <f t="shared" si="10"/>
        <v>8.7309537166377862E-2</v>
      </c>
      <c r="F106" s="269">
        <f t="shared" si="10"/>
        <v>9.4669452290107814E-2</v>
      </c>
      <c r="G106" s="269">
        <f t="shared" si="10"/>
        <v>6.616850347610613E-2</v>
      </c>
      <c r="H106" s="269">
        <f t="shared" si="10"/>
        <v>4.3525899897053057E-2</v>
      </c>
      <c r="I106" s="269">
        <f t="shared" si="10"/>
        <v>5.6163325857400789E-2</v>
      </c>
      <c r="J106" s="269">
        <f t="shared" si="10"/>
        <v>5.3312019725371827E-2</v>
      </c>
      <c r="K106" s="269">
        <f t="shared" si="10"/>
        <v>3.8811076671892361E-2</v>
      </c>
      <c r="L106" s="269">
        <f t="shared" si="10"/>
        <v>2.8439065250324115E-2</v>
      </c>
      <c r="M106" s="269">
        <f t="shared" si="10"/>
        <v>6.3194535767067989E-2</v>
      </c>
      <c r="N106" s="269">
        <f t="shared" si="10"/>
        <v>5.8154602627478715E-2</v>
      </c>
      <c r="O106" s="269">
        <f t="shared" si="10"/>
        <v>6.0164540992972824E-2</v>
      </c>
      <c r="P106" s="269">
        <f t="shared" si="10"/>
        <v>5.1934379036542348E-2</v>
      </c>
      <c r="Q106" s="269">
        <f t="shared" si="10"/>
        <v>5.267925875686711E-2</v>
      </c>
      <c r="R106" s="269">
        <f t="shared" si="10"/>
        <v>5.5497563317281895E-2</v>
      </c>
      <c r="S106" s="269">
        <f t="shared" si="10"/>
        <v>7.0327676228581118E-2</v>
      </c>
      <c r="T106" s="269">
        <f t="shared" si="10"/>
        <v>6.1854941875894881E-2</v>
      </c>
      <c r="U106" s="269">
        <f t="shared" si="10"/>
        <v>6.8936721523789657E-2</v>
      </c>
      <c r="V106" s="269">
        <f t="shared" si="10"/>
        <v>7.5540189531961455E-2</v>
      </c>
      <c r="W106" s="269">
        <f t="shared" si="10"/>
        <v>7.1118378694133205E-2</v>
      </c>
      <c r="X106" s="269">
        <f t="shared" si="10"/>
        <v>7.1126372509437666E-2</v>
      </c>
      <c r="Y106" s="269">
        <f t="shared" si="10"/>
        <v>7.3336899545565243E-2</v>
      </c>
      <c r="DA106" s="79"/>
    </row>
    <row r="107" spans="1:105" ht="12" customHeight="1" x14ac:dyDescent="0.25">
      <c r="A107" s="174" t="s">
        <v>172</v>
      </c>
      <c r="B107" s="269">
        <f t="shared" ref="B107:Y107" si="11">IF(B$22=0,0,B$22/B$5)</f>
        <v>0.39060014792108005</v>
      </c>
      <c r="C107" s="269">
        <f t="shared" si="11"/>
        <v>0.36398703662961035</v>
      </c>
      <c r="D107" s="269">
        <f t="shared" si="11"/>
        <v>0.35899979584870384</v>
      </c>
      <c r="E107" s="269">
        <f t="shared" si="11"/>
        <v>0.27324523176311716</v>
      </c>
      <c r="F107" s="269">
        <f t="shared" si="11"/>
        <v>0.28564284042815652</v>
      </c>
      <c r="G107" s="269">
        <f t="shared" si="11"/>
        <v>0.28087099491816397</v>
      </c>
      <c r="H107" s="269">
        <f t="shared" si="11"/>
        <v>0.24973940793132549</v>
      </c>
      <c r="I107" s="269">
        <f t="shared" si="11"/>
        <v>0.26216576485826265</v>
      </c>
      <c r="J107" s="269">
        <f t="shared" si="11"/>
        <v>0.27335636637578664</v>
      </c>
      <c r="K107" s="269">
        <f t="shared" si="11"/>
        <v>0.28027833066990604</v>
      </c>
      <c r="L107" s="269">
        <f t="shared" si="11"/>
        <v>0.21361096176896835</v>
      </c>
      <c r="M107" s="269">
        <f t="shared" si="11"/>
        <v>0.29031417815947447</v>
      </c>
      <c r="N107" s="269">
        <f t="shared" si="11"/>
        <v>0.26455792976453796</v>
      </c>
      <c r="O107" s="269">
        <f t="shared" si="11"/>
        <v>0.26699142316248847</v>
      </c>
      <c r="P107" s="269">
        <f t="shared" si="11"/>
        <v>0.23988111154338956</v>
      </c>
      <c r="Q107" s="269">
        <f t="shared" si="11"/>
        <v>0.20978654524420742</v>
      </c>
      <c r="R107" s="269">
        <f t="shared" si="11"/>
        <v>0.26989861771446322</v>
      </c>
      <c r="S107" s="269">
        <f t="shared" si="11"/>
        <v>0.33642916827890801</v>
      </c>
      <c r="T107" s="269">
        <f t="shared" si="11"/>
        <v>0.30197542773470154</v>
      </c>
      <c r="U107" s="269">
        <f t="shared" si="11"/>
        <v>0.31063975615187989</v>
      </c>
      <c r="V107" s="269">
        <f t="shared" si="11"/>
        <v>0.30360538287842048</v>
      </c>
      <c r="W107" s="269">
        <f t="shared" si="11"/>
        <v>0.30156206051844542</v>
      </c>
      <c r="X107" s="269">
        <f t="shared" si="11"/>
        <v>0.3146137644550413</v>
      </c>
      <c r="Y107" s="269">
        <f t="shared" si="11"/>
        <v>0.30979184507969459</v>
      </c>
      <c r="DA107" s="79"/>
    </row>
    <row r="108" spans="1:105" ht="12" customHeight="1" x14ac:dyDescent="0.25">
      <c r="A108" s="174" t="s">
        <v>179</v>
      </c>
      <c r="B108" s="269">
        <f t="shared" ref="B108:Y108" si="12">IF(B$28=0,0,B$28/B$5)</f>
        <v>6.7992937963453529E-2</v>
      </c>
      <c r="C108" s="269">
        <f t="shared" si="12"/>
        <v>8.0452843369807722E-2</v>
      </c>
      <c r="D108" s="269">
        <f t="shared" si="12"/>
        <v>7.476251278410774E-2</v>
      </c>
      <c r="E108" s="269">
        <f t="shared" si="12"/>
        <v>9.7937260869521259E-2</v>
      </c>
      <c r="F108" s="269">
        <f t="shared" si="12"/>
        <v>0.10600649668870521</v>
      </c>
      <c r="G108" s="269">
        <f t="shared" si="12"/>
        <v>7.6812167800827683E-2</v>
      </c>
      <c r="H108" s="269">
        <f t="shared" si="12"/>
        <v>4.9677035733695037E-2</v>
      </c>
      <c r="I108" s="269">
        <f t="shared" si="12"/>
        <v>5.5607731808888367E-2</v>
      </c>
      <c r="J108" s="269">
        <f t="shared" si="12"/>
        <v>5.304303896656791E-2</v>
      </c>
      <c r="K108" s="269">
        <f t="shared" si="12"/>
        <v>4.2528835099402251E-2</v>
      </c>
      <c r="L108" s="269">
        <f t="shared" si="12"/>
        <v>3.2023957235394328E-2</v>
      </c>
      <c r="M108" s="269">
        <f t="shared" si="12"/>
        <v>4.6797721980036809E-2</v>
      </c>
      <c r="N108" s="269">
        <f t="shared" si="12"/>
        <v>4.8100294620127555E-2</v>
      </c>
      <c r="O108" s="269">
        <f t="shared" si="12"/>
        <v>5.0770904954371303E-2</v>
      </c>
      <c r="P108" s="269">
        <f t="shared" si="12"/>
        <v>4.277026913727635E-2</v>
      </c>
      <c r="Q108" s="269">
        <f t="shared" si="12"/>
        <v>4.7883062604694424E-2</v>
      </c>
      <c r="R108" s="269">
        <f t="shared" si="12"/>
        <v>4.5186772034625095E-2</v>
      </c>
      <c r="S108" s="269">
        <f t="shared" si="12"/>
        <v>5.6207216632325301E-2</v>
      </c>
      <c r="T108" s="269">
        <f t="shared" si="12"/>
        <v>5.1950712141287846E-2</v>
      </c>
      <c r="U108" s="269">
        <f t="shared" si="12"/>
        <v>5.682145965059867E-2</v>
      </c>
      <c r="V108" s="269">
        <f t="shared" si="12"/>
        <v>6.1998956936460549E-2</v>
      </c>
      <c r="W108" s="269">
        <f t="shared" si="12"/>
        <v>5.3003632049296354E-2</v>
      </c>
      <c r="X108" s="269">
        <f t="shared" si="12"/>
        <v>5.0850000182120679E-2</v>
      </c>
      <c r="Y108" s="269">
        <f t="shared" si="12"/>
        <v>6.0679305754671925E-2</v>
      </c>
      <c r="DA108" s="79"/>
    </row>
    <row r="109" spans="1:105" ht="12" customHeight="1" x14ac:dyDescent="0.25">
      <c r="A109" s="62" t="s">
        <v>181</v>
      </c>
      <c r="B109" s="270">
        <f t="shared" ref="B109:Y109" si="13">IF(B$29=0,0,B$29/B$5)</f>
        <v>6.7992937963453529E-2</v>
      </c>
      <c r="C109" s="270">
        <f t="shared" si="13"/>
        <v>8.0452843369807722E-2</v>
      </c>
      <c r="D109" s="270">
        <f t="shared" si="13"/>
        <v>7.476251278410774E-2</v>
      </c>
      <c r="E109" s="270">
        <f t="shared" si="13"/>
        <v>9.7937260869521259E-2</v>
      </c>
      <c r="F109" s="270">
        <f t="shared" si="13"/>
        <v>0.10600649668870521</v>
      </c>
      <c r="G109" s="270">
        <f t="shared" si="13"/>
        <v>7.6812167800827683E-2</v>
      </c>
      <c r="H109" s="270">
        <f t="shared" si="13"/>
        <v>4.9677035733695037E-2</v>
      </c>
      <c r="I109" s="270">
        <f t="shared" si="13"/>
        <v>5.5607731808888367E-2</v>
      </c>
      <c r="J109" s="270">
        <f t="shared" si="13"/>
        <v>5.304303896656791E-2</v>
      </c>
      <c r="K109" s="270">
        <f t="shared" si="13"/>
        <v>4.2528835099402251E-2</v>
      </c>
      <c r="L109" s="270">
        <f t="shared" si="13"/>
        <v>3.2023957235394328E-2</v>
      </c>
      <c r="M109" s="270">
        <f t="shared" si="13"/>
        <v>4.6797721980036809E-2</v>
      </c>
      <c r="N109" s="270">
        <f t="shared" si="13"/>
        <v>4.8100294620127555E-2</v>
      </c>
      <c r="O109" s="270">
        <f t="shared" si="13"/>
        <v>5.0770904954371303E-2</v>
      </c>
      <c r="P109" s="270">
        <f t="shared" si="13"/>
        <v>4.277026913727635E-2</v>
      </c>
      <c r="Q109" s="270">
        <f t="shared" si="13"/>
        <v>4.7883062604694424E-2</v>
      </c>
      <c r="R109" s="270">
        <f t="shared" si="13"/>
        <v>4.5186772034625095E-2</v>
      </c>
      <c r="S109" s="270">
        <f t="shared" si="13"/>
        <v>5.6207216632325301E-2</v>
      </c>
      <c r="T109" s="270">
        <f t="shared" si="13"/>
        <v>5.1950712141287846E-2</v>
      </c>
      <c r="U109" s="270">
        <f t="shared" si="13"/>
        <v>5.682145965059867E-2</v>
      </c>
      <c r="V109" s="270">
        <f t="shared" si="13"/>
        <v>6.1998956936460549E-2</v>
      </c>
      <c r="W109" s="270">
        <f t="shared" si="13"/>
        <v>5.3003632049296354E-2</v>
      </c>
      <c r="X109" s="270">
        <f t="shared" si="13"/>
        <v>5.0850000182120679E-2</v>
      </c>
      <c r="Y109" s="270">
        <f t="shared" si="13"/>
        <v>6.0679305754671925E-2</v>
      </c>
      <c r="DA109" s="80"/>
    </row>
    <row r="110" spans="1:105" ht="12" customHeight="1" x14ac:dyDescent="0.25">
      <c r="A110" s="62" t="s">
        <v>187</v>
      </c>
      <c r="B110" s="270">
        <f t="shared" ref="B110:Y110" si="14">IF(B$34=0,0,B$34/B$5)</f>
        <v>0</v>
      </c>
      <c r="C110" s="270">
        <f t="shared" si="14"/>
        <v>0</v>
      </c>
      <c r="D110" s="270">
        <f t="shared" si="14"/>
        <v>0</v>
      </c>
      <c r="E110" s="270">
        <f t="shared" si="14"/>
        <v>0</v>
      </c>
      <c r="F110" s="270">
        <f t="shared" si="14"/>
        <v>0</v>
      </c>
      <c r="G110" s="270">
        <f t="shared" si="14"/>
        <v>0</v>
      </c>
      <c r="H110" s="270">
        <f t="shared" si="14"/>
        <v>0</v>
      </c>
      <c r="I110" s="270">
        <f t="shared" si="14"/>
        <v>0</v>
      </c>
      <c r="J110" s="270">
        <f t="shared" si="14"/>
        <v>0</v>
      </c>
      <c r="K110" s="270">
        <f t="shared" si="14"/>
        <v>0</v>
      </c>
      <c r="L110" s="270">
        <f t="shared" si="14"/>
        <v>0</v>
      </c>
      <c r="M110" s="270">
        <f t="shared" si="14"/>
        <v>0</v>
      </c>
      <c r="N110" s="270">
        <f t="shared" si="14"/>
        <v>0</v>
      </c>
      <c r="O110" s="270">
        <f t="shared" si="14"/>
        <v>0</v>
      </c>
      <c r="P110" s="270">
        <f t="shared" si="14"/>
        <v>0</v>
      </c>
      <c r="Q110" s="270">
        <f t="shared" si="14"/>
        <v>0</v>
      </c>
      <c r="R110" s="270">
        <f t="shared" si="14"/>
        <v>0</v>
      </c>
      <c r="S110" s="270">
        <f t="shared" si="14"/>
        <v>0</v>
      </c>
      <c r="T110" s="270">
        <f t="shared" si="14"/>
        <v>0</v>
      </c>
      <c r="U110" s="270">
        <f t="shared" si="14"/>
        <v>0</v>
      </c>
      <c r="V110" s="270">
        <f t="shared" si="14"/>
        <v>0</v>
      </c>
      <c r="W110" s="270">
        <f t="shared" si="14"/>
        <v>0</v>
      </c>
      <c r="X110" s="270">
        <f t="shared" si="14"/>
        <v>0</v>
      </c>
      <c r="Y110" s="270">
        <f t="shared" si="14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5">IF(B$35=0,0,B$35/B$5)</f>
        <v>0.12269702583371196</v>
      </c>
      <c r="C111" s="269">
        <f t="shared" si="15"/>
        <v>0.13194975638440032</v>
      </c>
      <c r="D111" s="269">
        <f t="shared" si="15"/>
        <v>0.12447484565543916</v>
      </c>
      <c r="E111" s="269">
        <f t="shared" si="15"/>
        <v>0.15623591248088883</v>
      </c>
      <c r="F111" s="269">
        <f t="shared" si="15"/>
        <v>0.15538296054274983</v>
      </c>
      <c r="G111" s="269">
        <f t="shared" si="15"/>
        <v>0.13859990720361368</v>
      </c>
      <c r="H111" s="269">
        <f t="shared" si="15"/>
        <v>0.11158227947740337</v>
      </c>
      <c r="I111" s="269">
        <f t="shared" si="15"/>
        <v>0.11240107169394845</v>
      </c>
      <c r="J111" s="269">
        <f t="shared" si="15"/>
        <v>0.10756154601658383</v>
      </c>
      <c r="K111" s="269">
        <f t="shared" si="15"/>
        <v>0.11365596591194259</v>
      </c>
      <c r="L111" s="269">
        <f t="shared" si="15"/>
        <v>0.14717379059865704</v>
      </c>
      <c r="M111" s="269">
        <f t="shared" si="15"/>
        <v>0.11010824322354676</v>
      </c>
      <c r="N111" s="269">
        <f t="shared" si="15"/>
        <v>0.11873852775236864</v>
      </c>
      <c r="O111" s="269">
        <f t="shared" si="15"/>
        <v>5.39811398164117E-2</v>
      </c>
      <c r="P111" s="269">
        <f t="shared" si="15"/>
        <v>4.5665678503891263E-2</v>
      </c>
      <c r="Q111" s="269">
        <f t="shared" si="15"/>
        <v>4.5968991799391928E-2</v>
      </c>
      <c r="R111" s="269">
        <f t="shared" si="15"/>
        <v>4.86220518557791E-2</v>
      </c>
      <c r="S111" s="269">
        <f t="shared" si="15"/>
        <v>6.082910678101168E-2</v>
      </c>
      <c r="T111" s="269">
        <f t="shared" si="15"/>
        <v>5.8422091956353145E-2</v>
      </c>
      <c r="U111" s="269">
        <f t="shared" si="15"/>
        <v>6.0878119239372606E-2</v>
      </c>
      <c r="V111" s="269">
        <f t="shared" si="15"/>
        <v>6.3039020643788038E-2</v>
      </c>
      <c r="W111" s="269">
        <f t="shared" si="15"/>
        <v>5.4423795461899981E-2</v>
      </c>
      <c r="X111" s="269">
        <f t="shared" si="15"/>
        <v>5.5067973417029036E-2</v>
      </c>
      <c r="Y111" s="269">
        <f t="shared" si="15"/>
        <v>5.8322558589500494E-2</v>
      </c>
      <c r="DA111" s="79"/>
    </row>
    <row r="112" spans="1:105" ht="12" customHeight="1" x14ac:dyDescent="0.25">
      <c r="A112" s="62" t="s">
        <v>190</v>
      </c>
      <c r="B112" s="270">
        <f t="shared" ref="B112:Y112" si="16">IF(B$36=0,0,B$36/B$5)</f>
        <v>2.9753313031619513E-2</v>
      </c>
      <c r="C112" s="270">
        <f t="shared" si="16"/>
        <v>3.6497413422104462E-2</v>
      </c>
      <c r="D112" s="270">
        <f t="shared" si="16"/>
        <v>3.3485423419817043E-2</v>
      </c>
      <c r="E112" s="270">
        <f t="shared" si="16"/>
        <v>4.4738328146822805E-2</v>
      </c>
      <c r="F112" s="270">
        <f t="shared" si="16"/>
        <v>4.989342652336573E-2</v>
      </c>
      <c r="G112" s="270">
        <f t="shared" si="16"/>
        <v>3.6175974339711495E-2</v>
      </c>
      <c r="H112" s="270">
        <f t="shared" si="16"/>
        <v>2.1319967862220898E-2</v>
      </c>
      <c r="I112" s="270">
        <f t="shared" si="16"/>
        <v>2.4327087387859887E-2</v>
      </c>
      <c r="J112" s="270">
        <f t="shared" si="16"/>
        <v>2.3371045298513776E-2</v>
      </c>
      <c r="K112" s="270">
        <f t="shared" si="16"/>
        <v>1.8190802014401767E-2</v>
      </c>
      <c r="L112" s="270">
        <f t="shared" si="16"/>
        <v>1.3674790625547176E-2</v>
      </c>
      <c r="M112" s="270">
        <f t="shared" si="16"/>
        <v>2.1039782879298967E-2</v>
      </c>
      <c r="N112" s="270">
        <f t="shared" si="16"/>
        <v>2.2327436214030535E-2</v>
      </c>
      <c r="O112" s="270">
        <f t="shared" si="16"/>
        <v>2.3596921274007265E-2</v>
      </c>
      <c r="P112" s="270">
        <f t="shared" si="16"/>
        <v>1.8649999375840373E-2</v>
      </c>
      <c r="Q112" s="270">
        <f t="shared" si="16"/>
        <v>2.223443813114722E-2</v>
      </c>
      <c r="R112" s="270">
        <f t="shared" si="16"/>
        <v>2.0675133278688376E-2</v>
      </c>
      <c r="S112" s="270">
        <f t="shared" si="16"/>
        <v>2.558946545226912E-2</v>
      </c>
      <c r="T112" s="270">
        <f t="shared" si="16"/>
        <v>2.3608100339476776E-2</v>
      </c>
      <c r="U112" s="270">
        <f t="shared" si="16"/>
        <v>2.5627005231148508E-2</v>
      </c>
      <c r="V112" s="270">
        <f t="shared" si="16"/>
        <v>2.8798533988403211E-2</v>
      </c>
      <c r="W112" s="270">
        <f t="shared" si="16"/>
        <v>2.4557614210729457E-2</v>
      </c>
      <c r="X112" s="270">
        <f t="shared" si="16"/>
        <v>2.4181562855202031E-2</v>
      </c>
      <c r="Y112" s="270">
        <f t="shared" si="16"/>
        <v>2.9103303128978165E-2</v>
      </c>
      <c r="DA112" s="80"/>
    </row>
    <row r="113" spans="1:105" ht="12" customHeight="1" x14ac:dyDescent="0.25">
      <c r="A113" s="62" t="s">
        <v>195</v>
      </c>
      <c r="B113" s="270">
        <f t="shared" ref="B113:Y113" si="17">IF(B$40=0,0,B$40/B$5)</f>
        <v>9.294371280209246E-2</v>
      </c>
      <c r="C113" s="270">
        <f t="shared" si="17"/>
        <v>9.5452342962295864E-2</v>
      </c>
      <c r="D113" s="270">
        <f t="shared" si="17"/>
        <v>9.0989422235622106E-2</v>
      </c>
      <c r="E113" s="270">
        <f t="shared" si="17"/>
        <v>0.11149758433406601</v>
      </c>
      <c r="F113" s="270">
        <f t="shared" si="17"/>
        <v>0.10548953401938409</v>
      </c>
      <c r="G113" s="270">
        <f t="shared" si="17"/>
        <v>0.10242393286390218</v>
      </c>
      <c r="H113" s="270">
        <f t="shared" si="17"/>
        <v>9.0262311615182472E-2</v>
      </c>
      <c r="I113" s="270">
        <f t="shared" si="17"/>
        <v>8.8073984306088551E-2</v>
      </c>
      <c r="J113" s="270">
        <f t="shared" si="17"/>
        <v>8.4190500718070049E-2</v>
      </c>
      <c r="K113" s="270">
        <f t="shared" si="17"/>
        <v>9.5465163897540825E-2</v>
      </c>
      <c r="L113" s="270">
        <f t="shared" si="17"/>
        <v>0.13349899997310988</v>
      </c>
      <c r="M113" s="270">
        <f t="shared" si="17"/>
        <v>8.9068460344247785E-2</v>
      </c>
      <c r="N113" s="270">
        <f t="shared" si="17"/>
        <v>9.6411091538338101E-2</v>
      </c>
      <c r="O113" s="270">
        <f t="shared" si="17"/>
        <v>3.0384218542404435E-2</v>
      </c>
      <c r="P113" s="270">
        <f t="shared" si="17"/>
        <v>2.7015679128050887E-2</v>
      </c>
      <c r="Q113" s="270">
        <f t="shared" si="17"/>
        <v>2.3734553668244701E-2</v>
      </c>
      <c r="R113" s="270">
        <f t="shared" si="17"/>
        <v>2.7946918577090724E-2</v>
      </c>
      <c r="S113" s="270">
        <f t="shared" si="17"/>
        <v>3.5239641328742556E-2</v>
      </c>
      <c r="T113" s="270">
        <f t="shared" si="17"/>
        <v>3.4813991616876372E-2</v>
      </c>
      <c r="U113" s="270">
        <f t="shared" si="17"/>
        <v>3.5251114008224102E-2</v>
      </c>
      <c r="V113" s="270">
        <f t="shared" si="17"/>
        <v>3.4240486655384823E-2</v>
      </c>
      <c r="W113" s="270">
        <f t="shared" si="17"/>
        <v>2.9866181251170524E-2</v>
      </c>
      <c r="X113" s="270">
        <f t="shared" si="17"/>
        <v>3.0886410561827001E-2</v>
      </c>
      <c r="Y113" s="270">
        <f t="shared" si="17"/>
        <v>2.9219255460522325E-2</v>
      </c>
      <c r="DA113" s="80"/>
    </row>
    <row r="114" spans="1:105" ht="12" customHeight="1" x14ac:dyDescent="0.25">
      <c r="A114" s="103" t="s">
        <v>207</v>
      </c>
      <c r="B114" s="280">
        <f t="shared" ref="B114:Y114" si="18">IF(B$51=0,0,B$51/B$5)</f>
        <v>0</v>
      </c>
      <c r="C114" s="280">
        <f t="shared" si="18"/>
        <v>0</v>
      </c>
      <c r="D114" s="280">
        <f t="shared" si="18"/>
        <v>0</v>
      </c>
      <c r="E114" s="280">
        <f t="shared" si="18"/>
        <v>0</v>
      </c>
      <c r="F114" s="280">
        <f t="shared" si="18"/>
        <v>0</v>
      </c>
      <c r="G114" s="280">
        <f t="shared" si="18"/>
        <v>0</v>
      </c>
      <c r="H114" s="280">
        <f t="shared" si="18"/>
        <v>0</v>
      </c>
      <c r="I114" s="280">
        <f t="shared" si="18"/>
        <v>0</v>
      </c>
      <c r="J114" s="280">
        <f t="shared" si="18"/>
        <v>0</v>
      </c>
      <c r="K114" s="280">
        <f t="shared" si="18"/>
        <v>0</v>
      </c>
      <c r="L114" s="280">
        <f t="shared" si="18"/>
        <v>0</v>
      </c>
      <c r="M114" s="280">
        <f t="shared" si="18"/>
        <v>0</v>
      </c>
      <c r="N114" s="280">
        <f t="shared" si="18"/>
        <v>0</v>
      </c>
      <c r="O114" s="280">
        <f t="shared" si="18"/>
        <v>0</v>
      </c>
      <c r="P114" s="280">
        <f t="shared" si="18"/>
        <v>0</v>
      </c>
      <c r="Q114" s="280">
        <f t="shared" si="18"/>
        <v>0</v>
      </c>
      <c r="R114" s="280">
        <f t="shared" si="18"/>
        <v>0</v>
      </c>
      <c r="S114" s="280">
        <f t="shared" si="18"/>
        <v>0</v>
      </c>
      <c r="T114" s="280">
        <f t="shared" si="18"/>
        <v>0</v>
      </c>
      <c r="U114" s="280">
        <f t="shared" si="18"/>
        <v>0</v>
      </c>
      <c r="V114" s="280">
        <f t="shared" si="18"/>
        <v>0</v>
      </c>
      <c r="W114" s="280">
        <f t="shared" si="18"/>
        <v>0</v>
      </c>
      <c r="X114" s="280">
        <f t="shared" si="18"/>
        <v>0</v>
      </c>
      <c r="Y114" s="280">
        <f t="shared" si="18"/>
        <v>0</v>
      </c>
      <c r="DA114" s="104"/>
    </row>
    <row r="115" spans="1:105" ht="12" customHeight="1" x14ac:dyDescent="0.25">
      <c r="A115" s="100" t="s">
        <v>105</v>
      </c>
      <c r="B115" s="281">
        <f t="shared" ref="B115:Y115" si="19">IF(B$52=0,0,B$52/B$5)</f>
        <v>0.30711522236776373</v>
      </c>
      <c r="C115" s="281">
        <f t="shared" si="19"/>
        <v>0.28806682956461543</v>
      </c>
      <c r="D115" s="281">
        <f t="shared" si="19"/>
        <v>0.31518522192162746</v>
      </c>
      <c r="E115" s="281">
        <f t="shared" si="19"/>
        <v>0.38444535436864008</v>
      </c>
      <c r="F115" s="281">
        <f t="shared" si="19"/>
        <v>0.35736711276285887</v>
      </c>
      <c r="G115" s="281">
        <f t="shared" si="19"/>
        <v>0.43688457330746283</v>
      </c>
      <c r="H115" s="281">
        <f t="shared" si="19"/>
        <v>0.54509613005419977</v>
      </c>
      <c r="I115" s="281">
        <f t="shared" si="19"/>
        <v>0.51322821123339346</v>
      </c>
      <c r="J115" s="281">
        <f t="shared" si="19"/>
        <v>0.51231179552000539</v>
      </c>
      <c r="K115" s="281">
        <f t="shared" si="19"/>
        <v>0.52441965097968124</v>
      </c>
      <c r="L115" s="281">
        <f t="shared" si="19"/>
        <v>0.57853079079287539</v>
      </c>
      <c r="M115" s="281">
        <f t="shared" si="19"/>
        <v>0.48921596243984827</v>
      </c>
      <c r="N115" s="281">
        <f t="shared" si="19"/>
        <v>0.51006182742786066</v>
      </c>
      <c r="O115" s="281">
        <f t="shared" si="19"/>
        <v>0.56767223310767545</v>
      </c>
      <c r="P115" s="281">
        <f t="shared" si="19"/>
        <v>0.61964935853412773</v>
      </c>
      <c r="Q115" s="281">
        <f t="shared" si="19"/>
        <v>0.64357219679021527</v>
      </c>
      <c r="R115" s="281">
        <f t="shared" si="19"/>
        <v>0.58069887377605567</v>
      </c>
      <c r="S115" s="281">
        <f t="shared" si="19"/>
        <v>0.47609625425580382</v>
      </c>
      <c r="T115" s="281">
        <f t="shared" si="19"/>
        <v>0.52570247835190387</v>
      </c>
      <c r="U115" s="281">
        <f t="shared" si="19"/>
        <v>0.50263269566692259</v>
      </c>
      <c r="V115" s="281">
        <f t="shared" si="19"/>
        <v>0.49572988479260355</v>
      </c>
      <c r="W115" s="281">
        <f t="shared" si="19"/>
        <v>0.51982108341308775</v>
      </c>
      <c r="X115" s="281">
        <f t="shared" si="19"/>
        <v>0.50828479773882562</v>
      </c>
      <c r="Y115" s="281">
        <f t="shared" si="19"/>
        <v>0.4978080093036944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20">SUM(B$118:B$122,B$126:B$127,B$129:B$131,B$124,B$123,B132)</f>
        <v>1</v>
      </c>
      <c r="C117" s="232">
        <f t="shared" si="20"/>
        <v>0.99999999999999989</v>
      </c>
      <c r="D117" s="232">
        <f t="shared" si="20"/>
        <v>1</v>
      </c>
      <c r="E117" s="232">
        <f t="shared" si="20"/>
        <v>1</v>
      </c>
      <c r="F117" s="232">
        <f t="shared" si="20"/>
        <v>0.99999999999999989</v>
      </c>
      <c r="G117" s="232">
        <f t="shared" si="20"/>
        <v>0.99999999999999989</v>
      </c>
      <c r="H117" s="232">
        <f t="shared" si="20"/>
        <v>1</v>
      </c>
      <c r="I117" s="232">
        <f t="shared" si="20"/>
        <v>1.0000000000000002</v>
      </c>
      <c r="J117" s="232">
        <f t="shared" si="20"/>
        <v>1</v>
      </c>
      <c r="K117" s="232">
        <f t="shared" si="20"/>
        <v>1</v>
      </c>
      <c r="L117" s="232">
        <f t="shared" si="20"/>
        <v>1</v>
      </c>
      <c r="M117" s="232">
        <f t="shared" si="20"/>
        <v>1</v>
      </c>
      <c r="N117" s="232">
        <f t="shared" si="20"/>
        <v>1</v>
      </c>
      <c r="O117" s="232">
        <f t="shared" si="20"/>
        <v>1</v>
      </c>
      <c r="P117" s="232">
        <f t="shared" si="20"/>
        <v>0.99999999999999989</v>
      </c>
      <c r="Q117" s="232">
        <f t="shared" si="20"/>
        <v>1</v>
      </c>
      <c r="R117" s="232">
        <f t="shared" si="20"/>
        <v>1</v>
      </c>
      <c r="S117" s="232">
        <f t="shared" si="20"/>
        <v>0.99999999999999989</v>
      </c>
      <c r="T117" s="232">
        <f t="shared" si="20"/>
        <v>1</v>
      </c>
      <c r="U117" s="232">
        <f t="shared" si="20"/>
        <v>1</v>
      </c>
      <c r="V117" s="232">
        <f t="shared" si="20"/>
        <v>1</v>
      </c>
      <c r="W117" s="232">
        <f t="shared" si="20"/>
        <v>0.99999999999999989</v>
      </c>
      <c r="X117" s="232">
        <f t="shared" si="20"/>
        <v>1.0000000000000002</v>
      </c>
      <c r="Y117" s="232">
        <f t="shared" si="20"/>
        <v>1</v>
      </c>
      <c r="DA117" s="95"/>
    </row>
    <row r="118" spans="1:105" ht="12" customHeight="1" x14ac:dyDescent="0.25">
      <c r="A118" s="55" t="s">
        <v>91</v>
      </c>
      <c r="B118" s="266">
        <f t="shared" ref="B118:Y118" si="21">IF(B$55=0,0,B$55/B$54)</f>
        <v>0</v>
      </c>
      <c r="C118" s="266">
        <f t="shared" si="21"/>
        <v>0</v>
      </c>
      <c r="D118" s="266">
        <f t="shared" si="21"/>
        <v>0</v>
      </c>
      <c r="E118" s="266">
        <f t="shared" si="21"/>
        <v>0</v>
      </c>
      <c r="F118" s="266">
        <f t="shared" si="21"/>
        <v>0</v>
      </c>
      <c r="G118" s="266">
        <f t="shared" si="21"/>
        <v>0</v>
      </c>
      <c r="H118" s="266">
        <f t="shared" si="21"/>
        <v>0</v>
      </c>
      <c r="I118" s="266">
        <f t="shared" si="21"/>
        <v>0</v>
      </c>
      <c r="J118" s="266">
        <f t="shared" si="21"/>
        <v>0</v>
      </c>
      <c r="K118" s="266">
        <f t="shared" si="21"/>
        <v>0</v>
      </c>
      <c r="L118" s="266">
        <f t="shared" si="21"/>
        <v>0</v>
      </c>
      <c r="M118" s="266">
        <f t="shared" si="21"/>
        <v>0</v>
      </c>
      <c r="N118" s="266">
        <f t="shared" si="21"/>
        <v>0</v>
      </c>
      <c r="O118" s="266">
        <f t="shared" si="21"/>
        <v>0</v>
      </c>
      <c r="P118" s="266">
        <f t="shared" si="21"/>
        <v>0</v>
      </c>
      <c r="Q118" s="266">
        <f t="shared" si="21"/>
        <v>0</v>
      </c>
      <c r="R118" s="266">
        <f t="shared" si="21"/>
        <v>0</v>
      </c>
      <c r="S118" s="266">
        <f t="shared" si="21"/>
        <v>0</v>
      </c>
      <c r="T118" s="266">
        <f t="shared" si="21"/>
        <v>0</v>
      </c>
      <c r="U118" s="266">
        <f t="shared" si="21"/>
        <v>0</v>
      </c>
      <c r="V118" s="266">
        <f t="shared" si="21"/>
        <v>0</v>
      </c>
      <c r="W118" s="266">
        <f t="shared" si="21"/>
        <v>0</v>
      </c>
      <c r="X118" s="266">
        <f t="shared" si="21"/>
        <v>0</v>
      </c>
      <c r="Y118" s="266">
        <f t="shared" si="21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22">IF(B$56=0,0,B$56/B$54)</f>
        <v>0</v>
      </c>
      <c r="C119" s="267">
        <f t="shared" si="22"/>
        <v>0</v>
      </c>
      <c r="D119" s="267">
        <f t="shared" si="22"/>
        <v>0</v>
      </c>
      <c r="E119" s="267">
        <f t="shared" si="22"/>
        <v>0</v>
      </c>
      <c r="F119" s="267">
        <f t="shared" si="22"/>
        <v>0</v>
      </c>
      <c r="G119" s="267">
        <f t="shared" si="22"/>
        <v>0</v>
      </c>
      <c r="H119" s="267">
        <f t="shared" si="22"/>
        <v>0</v>
      </c>
      <c r="I119" s="267">
        <f t="shared" si="22"/>
        <v>0</v>
      </c>
      <c r="J119" s="267">
        <f t="shared" si="22"/>
        <v>0</v>
      </c>
      <c r="K119" s="267">
        <f t="shared" si="22"/>
        <v>0</v>
      </c>
      <c r="L119" s="267">
        <f t="shared" si="22"/>
        <v>0</v>
      </c>
      <c r="M119" s="267">
        <f t="shared" si="22"/>
        <v>0</v>
      </c>
      <c r="N119" s="267">
        <f t="shared" si="22"/>
        <v>0</v>
      </c>
      <c r="O119" s="267">
        <f t="shared" si="22"/>
        <v>0</v>
      </c>
      <c r="P119" s="267">
        <f t="shared" si="22"/>
        <v>0</v>
      </c>
      <c r="Q119" s="267">
        <f t="shared" si="22"/>
        <v>0</v>
      </c>
      <c r="R119" s="267">
        <f t="shared" si="22"/>
        <v>0</v>
      </c>
      <c r="S119" s="267">
        <f t="shared" si="22"/>
        <v>0</v>
      </c>
      <c r="T119" s="267">
        <f t="shared" si="22"/>
        <v>0</v>
      </c>
      <c r="U119" s="267">
        <f t="shared" si="22"/>
        <v>0</v>
      </c>
      <c r="V119" s="267">
        <f t="shared" si="22"/>
        <v>0</v>
      </c>
      <c r="W119" s="267">
        <f t="shared" si="22"/>
        <v>0</v>
      </c>
      <c r="X119" s="267">
        <f t="shared" si="22"/>
        <v>0</v>
      </c>
      <c r="Y119" s="267">
        <f t="shared" si="22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3">IF(B$57=0,0,B$57/B$54)</f>
        <v>0</v>
      </c>
      <c r="C120" s="267">
        <f t="shared" si="23"/>
        <v>0</v>
      </c>
      <c r="D120" s="267">
        <f t="shared" si="23"/>
        <v>0</v>
      </c>
      <c r="E120" s="267">
        <f t="shared" si="23"/>
        <v>0</v>
      </c>
      <c r="F120" s="267">
        <f t="shared" si="23"/>
        <v>0</v>
      </c>
      <c r="G120" s="267">
        <f t="shared" si="23"/>
        <v>0</v>
      </c>
      <c r="H120" s="267">
        <f t="shared" si="23"/>
        <v>0</v>
      </c>
      <c r="I120" s="267">
        <f t="shared" si="23"/>
        <v>0</v>
      </c>
      <c r="J120" s="267">
        <f t="shared" si="23"/>
        <v>0</v>
      </c>
      <c r="K120" s="267">
        <f t="shared" si="23"/>
        <v>0</v>
      </c>
      <c r="L120" s="267">
        <f t="shared" si="23"/>
        <v>0</v>
      </c>
      <c r="M120" s="267">
        <f t="shared" si="23"/>
        <v>0</v>
      </c>
      <c r="N120" s="267">
        <f t="shared" si="23"/>
        <v>0</v>
      </c>
      <c r="O120" s="267">
        <f t="shared" si="23"/>
        <v>0</v>
      </c>
      <c r="P120" s="267">
        <f t="shared" si="23"/>
        <v>0</v>
      </c>
      <c r="Q120" s="267">
        <f t="shared" si="23"/>
        <v>0</v>
      </c>
      <c r="R120" s="267">
        <f t="shared" si="23"/>
        <v>0</v>
      </c>
      <c r="S120" s="267">
        <f t="shared" si="23"/>
        <v>0</v>
      </c>
      <c r="T120" s="267">
        <f t="shared" si="23"/>
        <v>0</v>
      </c>
      <c r="U120" s="267">
        <f t="shared" si="23"/>
        <v>0</v>
      </c>
      <c r="V120" s="267">
        <f t="shared" si="23"/>
        <v>0</v>
      </c>
      <c r="W120" s="267">
        <f t="shared" si="23"/>
        <v>0</v>
      </c>
      <c r="X120" s="267">
        <f t="shared" si="23"/>
        <v>0</v>
      </c>
      <c r="Y120" s="267">
        <f t="shared" si="23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4">IF(B$58=0,0,B$58/B$54)</f>
        <v>0</v>
      </c>
      <c r="C121" s="267">
        <f t="shared" si="24"/>
        <v>0</v>
      </c>
      <c r="D121" s="267">
        <f t="shared" si="24"/>
        <v>0</v>
      </c>
      <c r="E121" s="267">
        <f t="shared" si="24"/>
        <v>0</v>
      </c>
      <c r="F121" s="267">
        <f t="shared" si="24"/>
        <v>0</v>
      </c>
      <c r="G121" s="267">
        <f t="shared" si="24"/>
        <v>0</v>
      </c>
      <c r="H121" s="267">
        <f t="shared" si="24"/>
        <v>0</v>
      </c>
      <c r="I121" s="267">
        <f t="shared" si="24"/>
        <v>0</v>
      </c>
      <c r="J121" s="267">
        <f t="shared" si="24"/>
        <v>0</v>
      </c>
      <c r="K121" s="267">
        <f t="shared" si="24"/>
        <v>0</v>
      </c>
      <c r="L121" s="267">
        <f t="shared" si="24"/>
        <v>0</v>
      </c>
      <c r="M121" s="267">
        <f t="shared" si="24"/>
        <v>0</v>
      </c>
      <c r="N121" s="267">
        <f t="shared" si="24"/>
        <v>0</v>
      </c>
      <c r="O121" s="267">
        <f t="shared" si="24"/>
        <v>0</v>
      </c>
      <c r="P121" s="267">
        <f t="shared" si="24"/>
        <v>0</v>
      </c>
      <c r="Q121" s="267">
        <f t="shared" si="24"/>
        <v>0</v>
      </c>
      <c r="R121" s="267">
        <f t="shared" si="24"/>
        <v>0</v>
      </c>
      <c r="S121" s="267">
        <f t="shared" si="24"/>
        <v>0</v>
      </c>
      <c r="T121" s="267">
        <f t="shared" si="24"/>
        <v>0</v>
      </c>
      <c r="U121" s="267">
        <f t="shared" si="24"/>
        <v>0</v>
      </c>
      <c r="V121" s="267">
        <f t="shared" si="24"/>
        <v>0</v>
      </c>
      <c r="W121" s="267">
        <f t="shared" si="24"/>
        <v>0</v>
      </c>
      <c r="X121" s="267">
        <f t="shared" si="24"/>
        <v>0</v>
      </c>
      <c r="Y121" s="267">
        <f t="shared" si="24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5">IF(B$59=0,0,B$59/B$54)</f>
        <v>1.4173980774112077E-3</v>
      </c>
      <c r="C122" s="268">
        <f t="shared" si="25"/>
        <v>1.6045549987429594E-3</v>
      </c>
      <c r="D122" s="268">
        <f t="shared" si="25"/>
        <v>1.5124499744430884E-3</v>
      </c>
      <c r="E122" s="268">
        <f t="shared" si="25"/>
        <v>1.8274804977718943E-3</v>
      </c>
      <c r="F122" s="268">
        <f t="shared" si="25"/>
        <v>2.0209356212919556E-3</v>
      </c>
      <c r="G122" s="268">
        <f t="shared" si="25"/>
        <v>1.6864559593909442E-3</v>
      </c>
      <c r="H122" s="268">
        <f t="shared" si="25"/>
        <v>1.2248482646942643E-3</v>
      </c>
      <c r="I122" s="268">
        <f t="shared" si="25"/>
        <v>1.3026858152209574E-3</v>
      </c>
      <c r="J122" s="268">
        <f t="shared" si="25"/>
        <v>1.2734894983735042E-3</v>
      </c>
      <c r="K122" s="268">
        <f t="shared" si="25"/>
        <v>1.0238116443867678E-3</v>
      </c>
      <c r="L122" s="268">
        <f t="shared" si="25"/>
        <v>7.0733758566247473E-4</v>
      </c>
      <c r="M122" s="268">
        <f t="shared" si="25"/>
        <v>1.1587976500677907E-3</v>
      </c>
      <c r="N122" s="268">
        <f t="shared" si="25"/>
        <v>1.1395343807435543E-3</v>
      </c>
      <c r="O122" s="268">
        <f t="shared" si="25"/>
        <v>1.4022855611288574E-3</v>
      </c>
      <c r="P122" s="268">
        <f t="shared" si="25"/>
        <v>3.5913201510921473E-4</v>
      </c>
      <c r="Q122" s="268">
        <f t="shared" si="25"/>
        <v>3.9291122888899572E-4</v>
      </c>
      <c r="R122" s="268">
        <f t="shared" si="25"/>
        <v>3.387084934778467E-4</v>
      </c>
      <c r="S122" s="268">
        <f t="shared" si="25"/>
        <v>3.4469375461828206E-4</v>
      </c>
      <c r="T122" s="268">
        <f t="shared" si="25"/>
        <v>2.9575198792664925E-4</v>
      </c>
      <c r="U122" s="268">
        <f t="shared" si="25"/>
        <v>2.7979372277638575E-4</v>
      </c>
      <c r="V122" s="268">
        <f t="shared" si="25"/>
        <v>2.5932698041766832E-4</v>
      </c>
      <c r="W122" s="268">
        <f t="shared" si="25"/>
        <v>2.4036488920252367E-4</v>
      </c>
      <c r="X122" s="268">
        <f t="shared" si="25"/>
        <v>1.9329290258270383E-4</v>
      </c>
      <c r="Y122" s="268">
        <f t="shared" si="25"/>
        <v>1.9907944034030617E-4</v>
      </c>
      <c r="DA122" s="78"/>
    </row>
    <row r="123" spans="1:105" ht="12" customHeight="1" x14ac:dyDescent="0.25">
      <c r="A123" s="174" t="s">
        <v>220</v>
      </c>
      <c r="B123" s="269">
        <f t="shared" ref="B123:Y123" si="26">IF(B$65=0,0,B$65/B$54)</f>
        <v>0.30939708411281119</v>
      </c>
      <c r="C123" s="269">
        <f t="shared" si="26"/>
        <v>0.30303761021027209</v>
      </c>
      <c r="D123" s="269">
        <f t="shared" si="26"/>
        <v>0.30953862823015177</v>
      </c>
      <c r="E123" s="269">
        <f t="shared" si="26"/>
        <v>0.20261435684668747</v>
      </c>
      <c r="F123" s="269">
        <f t="shared" si="26"/>
        <v>0.1977774002583762</v>
      </c>
      <c r="G123" s="269">
        <f t="shared" si="26"/>
        <v>0.20244336221523873</v>
      </c>
      <c r="H123" s="269">
        <f t="shared" si="26"/>
        <v>0.19142318476215073</v>
      </c>
      <c r="I123" s="269">
        <f t="shared" si="26"/>
        <v>0.22249138230503868</v>
      </c>
      <c r="J123" s="269">
        <f t="shared" si="26"/>
        <v>0.23000329696234198</v>
      </c>
      <c r="K123" s="269">
        <f t="shared" si="26"/>
        <v>0.21456131949656973</v>
      </c>
      <c r="L123" s="269">
        <f t="shared" si="26"/>
        <v>0.19062433492627967</v>
      </c>
      <c r="M123" s="269">
        <f t="shared" si="26"/>
        <v>0.25938117487223494</v>
      </c>
      <c r="N123" s="269">
        <f t="shared" si="26"/>
        <v>0.25377996753858423</v>
      </c>
      <c r="O123" s="269">
        <f t="shared" si="26"/>
        <v>0.29399634509586192</v>
      </c>
      <c r="P123" s="269">
        <f t="shared" si="26"/>
        <v>0.28669682180235545</v>
      </c>
      <c r="Q123" s="269">
        <f t="shared" si="26"/>
        <v>0.24769397017937625</v>
      </c>
      <c r="R123" s="269">
        <f t="shared" si="26"/>
        <v>0.28954928710680389</v>
      </c>
      <c r="S123" s="269">
        <f t="shared" si="26"/>
        <v>0.32339312264535902</v>
      </c>
      <c r="T123" s="269">
        <f t="shared" si="26"/>
        <v>0.31917816217174139</v>
      </c>
      <c r="U123" s="269">
        <f t="shared" si="26"/>
        <v>0.31767762889173706</v>
      </c>
      <c r="V123" s="269">
        <f t="shared" si="26"/>
        <v>0.30239109732030511</v>
      </c>
      <c r="W123" s="269">
        <f t="shared" si="26"/>
        <v>0.29913839849425194</v>
      </c>
      <c r="X123" s="269">
        <f t="shared" si="26"/>
        <v>0.30992748925171693</v>
      </c>
      <c r="Y123" s="269">
        <f t="shared" si="26"/>
        <v>0.27983078703846037</v>
      </c>
      <c r="DA123" s="79"/>
    </row>
    <row r="124" spans="1:105" ht="12" customHeight="1" x14ac:dyDescent="0.25">
      <c r="A124" s="174" t="s">
        <v>226</v>
      </c>
      <c r="B124" s="269">
        <f t="shared" ref="B124:Y124" si="27">IF(B$71=0,0,B$71/B$54)</f>
        <v>0</v>
      </c>
      <c r="C124" s="269">
        <f t="shared" si="27"/>
        <v>0</v>
      </c>
      <c r="D124" s="269">
        <f t="shared" si="27"/>
        <v>0</v>
      </c>
      <c r="E124" s="269">
        <f t="shared" si="27"/>
        <v>0</v>
      </c>
      <c r="F124" s="269">
        <f t="shared" si="27"/>
        <v>0</v>
      </c>
      <c r="G124" s="269">
        <f t="shared" si="27"/>
        <v>0</v>
      </c>
      <c r="H124" s="269">
        <f t="shared" si="27"/>
        <v>0</v>
      </c>
      <c r="I124" s="269">
        <f t="shared" si="27"/>
        <v>0</v>
      </c>
      <c r="J124" s="269">
        <f t="shared" si="27"/>
        <v>0</v>
      </c>
      <c r="K124" s="269">
        <f t="shared" si="27"/>
        <v>0</v>
      </c>
      <c r="L124" s="269">
        <f t="shared" si="27"/>
        <v>0</v>
      </c>
      <c r="M124" s="269">
        <f t="shared" si="27"/>
        <v>0</v>
      </c>
      <c r="N124" s="269">
        <f t="shared" si="27"/>
        <v>0</v>
      </c>
      <c r="O124" s="269">
        <f t="shared" si="27"/>
        <v>0</v>
      </c>
      <c r="P124" s="269">
        <f t="shared" si="27"/>
        <v>0</v>
      </c>
      <c r="Q124" s="269">
        <f t="shared" si="27"/>
        <v>0</v>
      </c>
      <c r="R124" s="269">
        <f t="shared" si="27"/>
        <v>0</v>
      </c>
      <c r="S124" s="269">
        <f t="shared" si="27"/>
        <v>0</v>
      </c>
      <c r="T124" s="269">
        <f t="shared" si="27"/>
        <v>0</v>
      </c>
      <c r="U124" s="269">
        <f t="shared" si="27"/>
        <v>0</v>
      </c>
      <c r="V124" s="269">
        <f t="shared" si="27"/>
        <v>0</v>
      </c>
      <c r="W124" s="269">
        <f t="shared" si="27"/>
        <v>0</v>
      </c>
      <c r="X124" s="269">
        <f t="shared" si="27"/>
        <v>0</v>
      </c>
      <c r="Y124" s="269">
        <f t="shared" si="27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8">IF(B$72=0,0,B$72/B$54)</f>
        <v>0.31963066149489811</v>
      </c>
      <c r="C125" s="269">
        <f t="shared" si="28"/>
        <v>0.34237308675303196</v>
      </c>
      <c r="D125" s="269">
        <f t="shared" si="28"/>
        <v>0.32927777723793439</v>
      </c>
      <c r="E125" s="269">
        <f t="shared" si="28"/>
        <v>0.38778262681129555</v>
      </c>
      <c r="F125" s="269">
        <f t="shared" si="28"/>
        <v>0.41210566515005842</v>
      </c>
      <c r="G125" s="269">
        <f t="shared" si="28"/>
        <v>0.34951856928483499</v>
      </c>
      <c r="H125" s="269">
        <f t="shared" si="28"/>
        <v>0.2873778291382531</v>
      </c>
      <c r="I125" s="269">
        <f t="shared" si="28"/>
        <v>0.29903912544573541</v>
      </c>
      <c r="J125" s="269">
        <f t="shared" si="28"/>
        <v>0.29138610148180744</v>
      </c>
      <c r="K125" s="269">
        <f t="shared" si="28"/>
        <v>0.25475333001400802</v>
      </c>
      <c r="L125" s="269">
        <f t="shared" si="28"/>
        <v>0.18322894279149454</v>
      </c>
      <c r="M125" s="269">
        <f t="shared" si="28"/>
        <v>0.26297934860056232</v>
      </c>
      <c r="N125" s="269">
        <f t="shared" si="28"/>
        <v>0.25380843553045729</v>
      </c>
      <c r="O125" s="269">
        <f t="shared" si="28"/>
        <v>0.30380139373079385</v>
      </c>
      <c r="P125" s="269">
        <f t="shared" si="28"/>
        <v>0.27733684462037456</v>
      </c>
      <c r="Q125" s="269">
        <f t="shared" si="28"/>
        <v>0.30650600734579325</v>
      </c>
      <c r="R125" s="269">
        <f t="shared" si="28"/>
        <v>0.28520366586957124</v>
      </c>
      <c r="S125" s="269">
        <f t="shared" si="28"/>
        <v>0.31383024754486016</v>
      </c>
      <c r="T125" s="269">
        <f t="shared" si="28"/>
        <v>0.29169171788586301</v>
      </c>
      <c r="U125" s="269">
        <f t="shared" si="28"/>
        <v>0.3120796478947741</v>
      </c>
      <c r="V125" s="269">
        <f t="shared" si="28"/>
        <v>0.3326794749414741</v>
      </c>
      <c r="W125" s="269">
        <f t="shared" si="28"/>
        <v>0.3211816730984548</v>
      </c>
      <c r="X125" s="269">
        <f t="shared" si="28"/>
        <v>0.30836938324962793</v>
      </c>
      <c r="Y125" s="269">
        <f t="shared" si="28"/>
        <v>0.35250497773467254</v>
      </c>
      <c r="DA125" s="79"/>
    </row>
    <row r="126" spans="1:105" ht="12" customHeight="1" x14ac:dyDescent="0.25">
      <c r="A126" s="62" t="s">
        <v>181</v>
      </c>
      <c r="B126" s="270">
        <f t="shared" ref="B126:Y126" si="29">IF(B$73=0,0,B$73/B$54)</f>
        <v>0.31963066149489811</v>
      </c>
      <c r="C126" s="270">
        <f t="shared" si="29"/>
        <v>0.34237308675303196</v>
      </c>
      <c r="D126" s="270">
        <f t="shared" si="29"/>
        <v>0.32927777723793439</v>
      </c>
      <c r="E126" s="270">
        <f t="shared" si="29"/>
        <v>0.38778262681129555</v>
      </c>
      <c r="F126" s="270">
        <f t="shared" si="29"/>
        <v>0.41210566515005842</v>
      </c>
      <c r="G126" s="270">
        <f t="shared" si="29"/>
        <v>0.34951856928483499</v>
      </c>
      <c r="H126" s="270">
        <f t="shared" si="29"/>
        <v>0.2873778291382531</v>
      </c>
      <c r="I126" s="270">
        <f t="shared" si="29"/>
        <v>0.29903912544573541</v>
      </c>
      <c r="J126" s="270">
        <f t="shared" si="29"/>
        <v>0.29138610148180744</v>
      </c>
      <c r="K126" s="270">
        <f t="shared" si="29"/>
        <v>0.25475333001400802</v>
      </c>
      <c r="L126" s="270">
        <f t="shared" si="29"/>
        <v>0.18322894279149454</v>
      </c>
      <c r="M126" s="270">
        <f t="shared" si="29"/>
        <v>0.26297934860056232</v>
      </c>
      <c r="N126" s="270">
        <f t="shared" si="29"/>
        <v>0.25380843553045729</v>
      </c>
      <c r="O126" s="270">
        <f t="shared" si="29"/>
        <v>0.30380139373079385</v>
      </c>
      <c r="P126" s="270">
        <f t="shared" si="29"/>
        <v>0.27733684462037456</v>
      </c>
      <c r="Q126" s="270">
        <f t="shared" si="29"/>
        <v>0.30650600734579325</v>
      </c>
      <c r="R126" s="270">
        <f t="shared" si="29"/>
        <v>0.28520366586957124</v>
      </c>
      <c r="S126" s="270">
        <f t="shared" si="29"/>
        <v>0.31383024754486016</v>
      </c>
      <c r="T126" s="270">
        <f t="shared" si="29"/>
        <v>0.29169171788586301</v>
      </c>
      <c r="U126" s="270">
        <f t="shared" si="29"/>
        <v>0.3120796478947741</v>
      </c>
      <c r="V126" s="270">
        <f t="shared" si="29"/>
        <v>0.3326794749414741</v>
      </c>
      <c r="W126" s="270">
        <f t="shared" si="29"/>
        <v>0.3211816730984548</v>
      </c>
      <c r="X126" s="270">
        <f t="shared" si="29"/>
        <v>0.30836938324962793</v>
      </c>
      <c r="Y126" s="270">
        <f t="shared" si="29"/>
        <v>0.35250497773467254</v>
      </c>
      <c r="DA126" s="80"/>
    </row>
    <row r="127" spans="1:105" ht="12" customHeight="1" x14ac:dyDescent="0.25">
      <c r="A127" s="62" t="s">
        <v>187</v>
      </c>
      <c r="B127" s="270">
        <f t="shared" ref="B127:Y127" si="30">IF(B$78=0,0,B$78/B$54)</f>
        <v>0</v>
      </c>
      <c r="C127" s="270">
        <f t="shared" si="30"/>
        <v>0</v>
      </c>
      <c r="D127" s="270">
        <f t="shared" si="30"/>
        <v>0</v>
      </c>
      <c r="E127" s="270">
        <f t="shared" si="30"/>
        <v>0</v>
      </c>
      <c r="F127" s="270">
        <f t="shared" si="30"/>
        <v>0</v>
      </c>
      <c r="G127" s="270">
        <f t="shared" si="30"/>
        <v>0</v>
      </c>
      <c r="H127" s="270">
        <f t="shared" si="30"/>
        <v>0</v>
      </c>
      <c r="I127" s="270">
        <f t="shared" si="30"/>
        <v>0</v>
      </c>
      <c r="J127" s="270">
        <f t="shared" si="30"/>
        <v>0</v>
      </c>
      <c r="K127" s="270">
        <f t="shared" si="30"/>
        <v>0</v>
      </c>
      <c r="L127" s="270">
        <f t="shared" si="30"/>
        <v>0</v>
      </c>
      <c r="M127" s="270">
        <f t="shared" si="30"/>
        <v>0</v>
      </c>
      <c r="N127" s="270">
        <f t="shared" si="30"/>
        <v>0</v>
      </c>
      <c r="O127" s="270">
        <f t="shared" si="30"/>
        <v>0</v>
      </c>
      <c r="P127" s="270">
        <f t="shared" si="30"/>
        <v>0</v>
      </c>
      <c r="Q127" s="270">
        <f t="shared" si="30"/>
        <v>0</v>
      </c>
      <c r="R127" s="270">
        <f t="shared" si="30"/>
        <v>0</v>
      </c>
      <c r="S127" s="270">
        <f t="shared" si="30"/>
        <v>0</v>
      </c>
      <c r="T127" s="270">
        <f t="shared" si="30"/>
        <v>0</v>
      </c>
      <c r="U127" s="270">
        <f t="shared" si="30"/>
        <v>0</v>
      </c>
      <c r="V127" s="270">
        <f t="shared" si="30"/>
        <v>0</v>
      </c>
      <c r="W127" s="270">
        <f t="shared" si="30"/>
        <v>0</v>
      </c>
      <c r="X127" s="270">
        <f t="shared" si="30"/>
        <v>0</v>
      </c>
      <c r="Y127" s="270">
        <f t="shared" si="30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31">IF(B$79=0,0,B$79/B$54)</f>
        <v>0.26480809651659304</v>
      </c>
      <c r="C128" s="269">
        <f t="shared" si="31"/>
        <v>0.2577979213262912</v>
      </c>
      <c r="D128" s="269">
        <f t="shared" si="31"/>
        <v>0.25169392068868851</v>
      </c>
      <c r="E128" s="269">
        <f t="shared" si="31"/>
        <v>0.2840101496792326</v>
      </c>
      <c r="F128" s="269">
        <f t="shared" si="31"/>
        <v>0.27732696075126795</v>
      </c>
      <c r="G128" s="269">
        <f t="shared" si="31"/>
        <v>0.28954479964363111</v>
      </c>
      <c r="H128" s="269">
        <f t="shared" si="31"/>
        <v>0.29635032883141349</v>
      </c>
      <c r="I128" s="269">
        <f t="shared" si="31"/>
        <v>0.2775082397999275</v>
      </c>
      <c r="J128" s="269">
        <f t="shared" si="31"/>
        <v>0.27127518519472404</v>
      </c>
      <c r="K128" s="269">
        <f t="shared" si="31"/>
        <v>0.31256562744611643</v>
      </c>
      <c r="L128" s="269">
        <f t="shared" si="31"/>
        <v>0.38660026915094547</v>
      </c>
      <c r="M128" s="269">
        <f t="shared" si="31"/>
        <v>0.28407261134124212</v>
      </c>
      <c r="N128" s="269">
        <f t="shared" si="31"/>
        <v>0.28764880433660533</v>
      </c>
      <c r="O128" s="269">
        <f t="shared" si="31"/>
        <v>0.14829602347367124</v>
      </c>
      <c r="P128" s="269">
        <f t="shared" si="31"/>
        <v>0.13594652145415245</v>
      </c>
      <c r="Q128" s="269">
        <f t="shared" si="31"/>
        <v>0.1350935602726531</v>
      </c>
      <c r="R128" s="269">
        <f t="shared" si="31"/>
        <v>0.14089308065673359</v>
      </c>
      <c r="S128" s="269">
        <f t="shared" si="31"/>
        <v>0.15592895082761837</v>
      </c>
      <c r="T128" s="269">
        <f t="shared" si="31"/>
        <v>0.15059907162836145</v>
      </c>
      <c r="U128" s="269">
        <f t="shared" si="31"/>
        <v>0.15350654113525194</v>
      </c>
      <c r="V128" s="269">
        <f t="shared" si="31"/>
        <v>0.15529721932091942</v>
      </c>
      <c r="W128" s="269">
        <f t="shared" si="31"/>
        <v>0.15140720735696925</v>
      </c>
      <c r="X128" s="269">
        <f t="shared" si="31"/>
        <v>0.15331759043198195</v>
      </c>
      <c r="Y128" s="269">
        <f t="shared" si="31"/>
        <v>0.15555136144387671</v>
      </c>
      <c r="DA128" s="79"/>
    </row>
    <row r="129" spans="1:105" ht="12" customHeight="1" x14ac:dyDescent="0.25">
      <c r="A129" s="62" t="s">
        <v>190</v>
      </c>
      <c r="B129" s="270">
        <f t="shared" ref="B129:Y129" si="32">IF(B$80=0,0,B$80/B$54)</f>
        <v>6.4214418690503469E-2</v>
      </c>
      <c r="C129" s="270">
        <f t="shared" si="32"/>
        <v>7.1307121527335926E-2</v>
      </c>
      <c r="D129" s="270">
        <f t="shared" si="32"/>
        <v>6.7709081799422158E-2</v>
      </c>
      <c r="E129" s="270">
        <f t="shared" si="32"/>
        <v>8.1326623767963749E-2</v>
      </c>
      <c r="F129" s="270">
        <f t="shared" si="32"/>
        <v>8.9049611944965149E-2</v>
      </c>
      <c r="G129" s="270">
        <f t="shared" si="32"/>
        <v>7.5574114394730232E-2</v>
      </c>
      <c r="H129" s="270">
        <f t="shared" si="32"/>
        <v>5.6623502551082262E-2</v>
      </c>
      <c r="I129" s="270">
        <f t="shared" si="32"/>
        <v>6.0061413105080522E-2</v>
      </c>
      <c r="J129" s="270">
        <f t="shared" si="32"/>
        <v>5.8942855289297394E-2</v>
      </c>
      <c r="K129" s="270">
        <f t="shared" si="32"/>
        <v>5.0026581532770328E-2</v>
      </c>
      <c r="L129" s="270">
        <f t="shared" si="32"/>
        <v>3.5921326174414653E-2</v>
      </c>
      <c r="M129" s="270">
        <f t="shared" si="32"/>
        <v>5.4281367948454007E-2</v>
      </c>
      <c r="N129" s="270">
        <f t="shared" si="32"/>
        <v>5.4089101932119799E-2</v>
      </c>
      <c r="O129" s="270">
        <f t="shared" si="32"/>
        <v>6.4825040802355613E-2</v>
      </c>
      <c r="P129" s="270">
        <f t="shared" si="32"/>
        <v>5.5520965051500629E-2</v>
      </c>
      <c r="Q129" s="270">
        <f t="shared" si="32"/>
        <v>6.5342512207075307E-2</v>
      </c>
      <c r="R129" s="270">
        <f t="shared" si="32"/>
        <v>5.9910742336899664E-2</v>
      </c>
      <c r="S129" s="270">
        <f t="shared" si="32"/>
        <v>6.5595875253875377E-2</v>
      </c>
      <c r="T129" s="270">
        <f t="shared" si="32"/>
        <v>6.0856396527029455E-2</v>
      </c>
      <c r="U129" s="270">
        <f t="shared" si="32"/>
        <v>6.4619488608386136E-2</v>
      </c>
      <c r="V129" s="270">
        <f t="shared" si="32"/>
        <v>7.0945458911705228E-2</v>
      </c>
      <c r="W129" s="270">
        <f t="shared" si="32"/>
        <v>6.831937676230862E-2</v>
      </c>
      <c r="X129" s="270">
        <f t="shared" si="32"/>
        <v>6.7325138729231113E-2</v>
      </c>
      <c r="Y129" s="270">
        <f t="shared" si="32"/>
        <v>7.7621053220414973E-2</v>
      </c>
      <c r="DA129" s="80"/>
    </row>
    <row r="130" spans="1:105" ht="12" customHeight="1" x14ac:dyDescent="0.25">
      <c r="A130" s="62" t="s">
        <v>195</v>
      </c>
      <c r="B130" s="270">
        <f t="shared" ref="B130:Y130" si="33">IF(B$84=0,0,B$84/B$54)</f>
        <v>0.20059367782608958</v>
      </c>
      <c r="C130" s="270">
        <f t="shared" si="33"/>
        <v>0.18649079979895528</v>
      </c>
      <c r="D130" s="270">
        <f t="shared" si="33"/>
        <v>0.18398483888926634</v>
      </c>
      <c r="E130" s="270">
        <f t="shared" si="33"/>
        <v>0.20268352591126884</v>
      </c>
      <c r="F130" s="270">
        <f t="shared" si="33"/>
        <v>0.18827734880630279</v>
      </c>
      <c r="G130" s="270">
        <f t="shared" si="33"/>
        <v>0.21397068524890089</v>
      </c>
      <c r="H130" s="270">
        <f t="shared" si="33"/>
        <v>0.23972682628033126</v>
      </c>
      <c r="I130" s="270">
        <f t="shared" si="33"/>
        <v>0.217446826694847</v>
      </c>
      <c r="J130" s="270">
        <f t="shared" si="33"/>
        <v>0.21233232990542669</v>
      </c>
      <c r="K130" s="270">
        <f t="shared" si="33"/>
        <v>0.26253904591334609</v>
      </c>
      <c r="L130" s="270">
        <f t="shared" si="33"/>
        <v>0.35067894297653079</v>
      </c>
      <c r="M130" s="270">
        <f t="shared" si="33"/>
        <v>0.22979124339278809</v>
      </c>
      <c r="N130" s="270">
        <f t="shared" si="33"/>
        <v>0.23355970240448554</v>
      </c>
      <c r="O130" s="270">
        <f t="shared" si="33"/>
        <v>8.3470982671315627E-2</v>
      </c>
      <c r="P130" s="270">
        <f t="shared" si="33"/>
        <v>8.042555640265181E-2</v>
      </c>
      <c r="Q130" s="270">
        <f t="shared" si="33"/>
        <v>6.9751048065577789E-2</v>
      </c>
      <c r="R130" s="270">
        <f t="shared" si="33"/>
        <v>8.0982338319833938E-2</v>
      </c>
      <c r="S130" s="270">
        <f t="shared" si="33"/>
        <v>9.0333075573742996E-2</v>
      </c>
      <c r="T130" s="270">
        <f t="shared" si="33"/>
        <v>8.9742675101332006E-2</v>
      </c>
      <c r="U130" s="270">
        <f t="shared" si="33"/>
        <v>8.8887052526865809E-2</v>
      </c>
      <c r="V130" s="270">
        <f t="shared" si="33"/>
        <v>8.4351760409214174E-2</v>
      </c>
      <c r="W130" s="270">
        <f t="shared" si="33"/>
        <v>8.3087830594660628E-2</v>
      </c>
      <c r="X130" s="270">
        <f t="shared" si="33"/>
        <v>8.5992451702750841E-2</v>
      </c>
      <c r="Y130" s="270">
        <f t="shared" si="33"/>
        <v>7.7930308223461725E-2</v>
      </c>
      <c r="DA130" s="80"/>
    </row>
    <row r="131" spans="1:105" ht="12" customHeight="1" x14ac:dyDescent="0.25">
      <c r="A131" s="103" t="s">
        <v>207</v>
      </c>
      <c r="B131" s="280">
        <f t="shared" ref="B131:Y131" si="34">IF(B$95=0,0,B$95/B$54)</f>
        <v>0</v>
      </c>
      <c r="C131" s="280">
        <f t="shared" si="34"/>
        <v>0</v>
      </c>
      <c r="D131" s="280">
        <f t="shared" si="34"/>
        <v>0</v>
      </c>
      <c r="E131" s="280">
        <f t="shared" si="34"/>
        <v>0</v>
      </c>
      <c r="F131" s="280">
        <f t="shared" si="34"/>
        <v>0</v>
      </c>
      <c r="G131" s="280">
        <f t="shared" si="34"/>
        <v>0</v>
      </c>
      <c r="H131" s="280">
        <f t="shared" si="34"/>
        <v>0</v>
      </c>
      <c r="I131" s="280">
        <f t="shared" si="34"/>
        <v>0</v>
      </c>
      <c r="J131" s="280">
        <f t="shared" si="34"/>
        <v>0</v>
      </c>
      <c r="K131" s="280">
        <f t="shared" si="34"/>
        <v>0</v>
      </c>
      <c r="L131" s="280">
        <f t="shared" si="34"/>
        <v>0</v>
      </c>
      <c r="M131" s="280">
        <f t="shared" si="34"/>
        <v>0</v>
      </c>
      <c r="N131" s="280">
        <f t="shared" si="34"/>
        <v>0</v>
      </c>
      <c r="O131" s="280">
        <f t="shared" si="34"/>
        <v>0</v>
      </c>
      <c r="P131" s="280">
        <f t="shared" si="34"/>
        <v>0</v>
      </c>
      <c r="Q131" s="280">
        <f t="shared" si="34"/>
        <v>0</v>
      </c>
      <c r="R131" s="280">
        <f t="shared" si="34"/>
        <v>0</v>
      </c>
      <c r="S131" s="280">
        <f t="shared" si="34"/>
        <v>0</v>
      </c>
      <c r="T131" s="280">
        <f t="shared" si="34"/>
        <v>0</v>
      </c>
      <c r="U131" s="280">
        <f t="shared" si="34"/>
        <v>0</v>
      </c>
      <c r="V131" s="280">
        <f t="shared" si="34"/>
        <v>0</v>
      </c>
      <c r="W131" s="280">
        <f t="shared" si="34"/>
        <v>0</v>
      </c>
      <c r="X131" s="280">
        <f t="shared" si="34"/>
        <v>0</v>
      </c>
      <c r="Y131" s="280">
        <f t="shared" si="34"/>
        <v>0</v>
      </c>
      <c r="DA131" s="104"/>
    </row>
    <row r="132" spans="1:105" ht="12" customHeight="1" x14ac:dyDescent="0.25">
      <c r="A132" s="100" t="s">
        <v>105</v>
      </c>
      <c r="B132" s="281">
        <f t="shared" ref="B132:Y132" si="35">IF(B$96=0,0,B$96/B$54)</f>
        <v>0.1047467597982865</v>
      </c>
      <c r="C132" s="281">
        <f t="shared" si="35"/>
        <v>9.5186826711661704E-2</v>
      </c>
      <c r="D132" s="281">
        <f t="shared" si="35"/>
        <v>0.10797722386878222</v>
      </c>
      <c r="E132" s="281">
        <f t="shared" si="35"/>
        <v>0.12376538616501252</v>
      </c>
      <c r="F132" s="281">
        <f t="shared" si="35"/>
        <v>0.11076903821900544</v>
      </c>
      <c r="G132" s="281">
        <f t="shared" si="35"/>
        <v>0.15680681289690412</v>
      </c>
      <c r="H132" s="281">
        <f t="shared" si="35"/>
        <v>0.22362380900348838</v>
      </c>
      <c r="I132" s="281">
        <f t="shared" si="35"/>
        <v>0.19965856663407749</v>
      </c>
      <c r="J132" s="281">
        <f t="shared" si="35"/>
        <v>0.20606192686275293</v>
      </c>
      <c r="K132" s="281">
        <f t="shared" si="35"/>
        <v>0.21709591139891909</v>
      </c>
      <c r="L132" s="281">
        <f t="shared" si="35"/>
        <v>0.23883911554561774</v>
      </c>
      <c r="M132" s="281">
        <f t="shared" si="35"/>
        <v>0.19240806753589287</v>
      </c>
      <c r="N132" s="281">
        <f t="shared" si="35"/>
        <v>0.20362325821360969</v>
      </c>
      <c r="O132" s="281">
        <f t="shared" si="35"/>
        <v>0.25250395213854415</v>
      </c>
      <c r="P132" s="281">
        <f t="shared" si="35"/>
        <v>0.29966068010800828</v>
      </c>
      <c r="Q132" s="281">
        <f t="shared" si="35"/>
        <v>0.31031355097328844</v>
      </c>
      <c r="R132" s="281">
        <f t="shared" si="35"/>
        <v>0.28401525787341347</v>
      </c>
      <c r="S132" s="281">
        <f t="shared" si="35"/>
        <v>0.20650298522754409</v>
      </c>
      <c r="T132" s="281">
        <f t="shared" si="35"/>
        <v>0.2382352963261076</v>
      </c>
      <c r="U132" s="281">
        <f t="shared" si="35"/>
        <v>0.21645638835546058</v>
      </c>
      <c r="V132" s="281">
        <f t="shared" si="35"/>
        <v>0.20937288143688382</v>
      </c>
      <c r="W132" s="281">
        <f t="shared" si="35"/>
        <v>0.22803235616112141</v>
      </c>
      <c r="X132" s="281">
        <f t="shared" si="35"/>
        <v>0.22819224416409062</v>
      </c>
      <c r="Y132" s="281">
        <f t="shared" si="35"/>
        <v>0.21191379434265017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430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431</v>
      </c>
      <c r="B136" s="272">
        <f>IF(B$5=0,0,(B$5-B$52)/ISI_fec!B$5)</f>
        <v>2.9855431298814645</v>
      </c>
      <c r="C136" s="272">
        <f>IF(C$5=0,0,(C$5-C$52)/ISI_fec!C$5)</f>
        <v>2.9210033323077931</v>
      </c>
      <c r="D136" s="272">
        <f>IF(D$5=0,0,(D$5-D$52)/ISI_fec!D$5)</f>
        <v>2.8570088979352373</v>
      </c>
      <c r="E136" s="272">
        <f>IF(E$5=0,0,(E$5-E$52)/ISI_fec!E$5)</f>
        <v>2.0542490076813622</v>
      </c>
      <c r="F136" s="272">
        <f>IF(F$5=0,0,(F$5-F$52)/ISI_fec!F$5)</f>
        <v>2.1409663200731268</v>
      </c>
      <c r="G136" s="272">
        <f>IF(G$5=0,0,(G$5-G$52)/ISI_fec!G$5)</f>
        <v>2.0841809800996951</v>
      </c>
      <c r="H136" s="272">
        <f>IF(H$5=0,0,(H$5-H$52)/ISI_fec!H$5)</f>
        <v>2.1752468700277019</v>
      </c>
      <c r="I136" s="272">
        <f>IF(I$5=0,0,(I$5-I$52)/ISI_fec!I$5)</f>
        <v>2.0997352574146873</v>
      </c>
      <c r="J136" s="272">
        <f>IF(J$5=0,0,(J$5-J$52)/ISI_fec!J$5)</f>
        <v>2.0663353949551322</v>
      </c>
      <c r="K136" s="272">
        <f>IF(K$5=0,0,(K$5-K$52)/ISI_fec!K$5)</f>
        <v>2.2159936583235695</v>
      </c>
      <c r="L136" s="272">
        <f>IF(L$5=0,0,(L$5-L$52)/ISI_fec!L$5)</f>
        <v>2.0359455462547835</v>
      </c>
      <c r="M136" s="272">
        <f>IF(M$5=0,0,(M$5-M$52)/ISI_fec!M$5)</f>
        <v>2.2232553487720357</v>
      </c>
      <c r="N136" s="272">
        <f>IF(N$5=0,0,(N$5-N$52)/ISI_fec!N$5)</f>
        <v>1.9666426304392648</v>
      </c>
      <c r="O136" s="272">
        <f>IF(O$5=0,0,(O$5-O$52)/ISI_fec!O$5)</f>
        <v>1.7264503880069859</v>
      </c>
      <c r="P136" s="272">
        <f>IF(P$5=0,0,(P$5-P$52)/ISI_fec!P$5)</f>
        <v>1.7355073338609068</v>
      </c>
      <c r="Q136" s="272">
        <f>IF(Q$5=0,0,(Q$5-Q$52)/ISI_fec!Q$5)</f>
        <v>1.7485889404689083</v>
      </c>
      <c r="R136" s="272">
        <f>IF(R$5=0,0,(R$5-R$52)/ISI_fec!R$5)</f>
        <v>1.8321365086639512</v>
      </c>
      <c r="S136" s="272">
        <f>IF(S$5=0,0,(S$5-S$52)/ISI_fec!S$5)</f>
        <v>1.8172359594928349</v>
      </c>
      <c r="T136" s="272">
        <f>IF(T$5=0,0,(T$5-T$52)/ISI_fec!T$5)</f>
        <v>1.6311633909376184</v>
      </c>
      <c r="U136" s="272">
        <f>IF(U$5=0,0,(U$5-U$52)/ISI_fec!U$5)</f>
        <v>1.7546444616855952</v>
      </c>
      <c r="V136" s="272">
        <f>IF(V$5=0,0,(V$5-V$52)/ISI_fec!V$5)</f>
        <v>1.8983726955549483</v>
      </c>
      <c r="W136" s="272">
        <f>IF(W$5=0,0,(W$5-W$52)/ISI_fec!W$5)</f>
        <v>2.0658874613163363</v>
      </c>
      <c r="X136" s="272">
        <f>IF(X$5=0,0,(X$5-X$52)/ISI_fec!X$5)</f>
        <v>1.9702677667928188</v>
      </c>
      <c r="Y136" s="272">
        <f>IF(Y$5=0,0,(Y$5-Y$52)/ISI_fec!Y$5)</f>
        <v>2.0144007343104695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1.2648782550651332</v>
      </c>
      <c r="C141" s="275">
        <f>IF(C$10=0,0,C$10/ISI_fec!C$10)</f>
        <v>1.4291315975469328</v>
      </c>
      <c r="D141" s="275">
        <f>IF(D$10=0,0,D$10/ISI_fec!D$10)</f>
        <v>1.3140921076050627</v>
      </c>
      <c r="E141" s="275">
        <f>IF(E$10=0,0,E$10/ISI_fec!E$10)</f>
        <v>1.3653574867955958</v>
      </c>
      <c r="F141" s="275">
        <f>IF(F$10=0,0,F$10/ISI_fec!F$10)</f>
        <v>1.5400420762079472</v>
      </c>
      <c r="G141" s="275">
        <f>IF(G$10=0,0,G$10/ISI_fec!G$10)</f>
        <v>1.2231146535344257</v>
      </c>
      <c r="H141" s="275">
        <f>IF(H$10=0,0,H$10/ISI_fec!H$10)</f>
        <v>0.96892977219017873</v>
      </c>
      <c r="I141" s="275">
        <f>IF(I$10=0,0,I$10/ISI_fec!I$10)</f>
        <v>0.96088739918504007</v>
      </c>
      <c r="J141" s="275">
        <f>IF(J$10=0,0,J$10/ISI_fec!J$10)</f>
        <v>0.89461786224112527</v>
      </c>
      <c r="K141" s="275">
        <f>IF(K$10=0,0,K$10/ISI_fec!K$10)</f>
        <v>0.76269576801695671</v>
      </c>
      <c r="L141" s="275">
        <f>IF(L$10=0,0,L$10/ISI_fec!L$10)</f>
        <v>0.55691196062690629</v>
      </c>
      <c r="M141" s="275">
        <f>IF(M$10=0,0,M$10/ISI_fec!M$10)</f>
        <v>0.85590627855159629</v>
      </c>
      <c r="N141" s="275">
        <f>IF(N$10=0,0,N$10/ISI_fec!N$10)</f>
        <v>0.76937739288377693</v>
      </c>
      <c r="O141" s="275">
        <f>IF(O$10=0,0,O$10/ISI_fec!O$10)</f>
        <v>0.76205849120398728</v>
      </c>
      <c r="P141" s="275">
        <f>IF(P$10=0,0,P$10/ISI_fec!P$10)</f>
        <v>6.0629578405126866E-2</v>
      </c>
      <c r="Q141" s="275">
        <f>IF(Q$10=0,0,Q$10/ISI_fec!Q$10)</f>
        <v>6.5755741566815018E-2</v>
      </c>
      <c r="R141" s="275">
        <f>IF(R$10=0,0,R$10/ISI_fec!R$10)</f>
        <v>4.9068378005932008E-2</v>
      </c>
      <c r="S141" s="275">
        <f>IF(S$10=0,0,S$10/ISI_fec!S$10)</f>
        <v>4.1176810136056556E-2</v>
      </c>
      <c r="T141" s="275">
        <f>IF(T$10=0,0,T$10/ISI_fec!T$10)</f>
        <v>3.1032755794152028E-2</v>
      </c>
      <c r="U141" s="275">
        <f>IF(U$10=0,0,U$10/ISI_fec!U$10)</f>
        <v>2.8179171204440523E-2</v>
      </c>
      <c r="V141" s="275">
        <f>IF(V$10=0,0,V$10/ISI_fec!V$10)</f>
        <v>2.450289556960546E-2</v>
      </c>
      <c r="W141" s="275">
        <f>IF(W$10=0,0,W$10/ISI_fec!W$10)</f>
        <v>2.3082428680581031E-2</v>
      </c>
      <c r="X141" s="275">
        <f>IF(X$10=0,0,X$10/ISI_fec!X$10)</f>
        <v>1.4099483111048002E-2</v>
      </c>
      <c r="Y141" s="275">
        <f>IF(Y$10=0,0,Y$10/ISI_fec!Y$10)</f>
        <v>1.3930804669113644E-2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2.6654155633420107</v>
      </c>
      <c r="C142" s="276">
        <f>IF(C$16=0,0,C$16/ISI_fec!C$16)</f>
        <v>2.8769354062793648</v>
      </c>
      <c r="D142" s="276">
        <f>IF(D$16=0,0,D$16/ISI_fec!D$16)</f>
        <v>2.7286534083610818</v>
      </c>
      <c r="E142" s="276">
        <f>IF(E$16=0,0,E$16/ISI_fec!E$16)</f>
        <v>1.532127207647848</v>
      </c>
      <c r="F142" s="276">
        <f>IF(F$16=0,0,F$16/ISI_fec!F$16)</f>
        <v>1.6610780804823537</v>
      </c>
      <c r="G142" s="276">
        <f>IF(G$16=0,0,G$16/ISI_fec!G$16)</f>
        <v>1.3179713109286433</v>
      </c>
      <c r="H142" s="276">
        <f>IF(H$16=0,0,H$16/ISI_fec!H$16)</f>
        <v>1.1769749376354079</v>
      </c>
      <c r="I142" s="276">
        <f>IF(I$16=0,0,I$16/ISI_fec!I$16)</f>
        <v>1.3088419214190041</v>
      </c>
      <c r="J142" s="276">
        <f>IF(J$16=0,0,J$16/ISI_fec!J$16)</f>
        <v>1.2165622772197795</v>
      </c>
      <c r="K142" s="276">
        <f>IF(K$16=0,0,K$16/ISI_fec!K$16)</f>
        <v>1.0337813240481593</v>
      </c>
      <c r="L142" s="276">
        <f>IF(L$16=0,0,L$16/ISI_fec!L$16)</f>
        <v>0.7818654614263788</v>
      </c>
      <c r="M142" s="276">
        <f>IF(M$16=0,0,M$16/ISI_fec!M$16)</f>
        <v>1.4923129212839179</v>
      </c>
      <c r="N142" s="276">
        <f>IF(N$16=0,0,N$16/ISI_fec!N$16)</f>
        <v>1.2237691677777622</v>
      </c>
      <c r="O142" s="276">
        <f>IF(O$16=0,0,O$16/ISI_fec!O$16)</f>
        <v>1.167170151418659</v>
      </c>
      <c r="P142" s="276">
        <f>IF(P$16=0,0,P$16/ISI_fec!P$16)</f>
        <v>1.1506872675216155</v>
      </c>
      <c r="Q142" s="276">
        <f>IF(Q$16=0,0,Q$16/ISI_fec!Q$16)</f>
        <v>1.2597970597633772</v>
      </c>
      <c r="R142" s="276">
        <f>IF(R$16=0,0,R$16/ISI_fec!R$16)</f>
        <v>1.1902020572970822</v>
      </c>
      <c r="S142" s="276">
        <f>IF(S$16=0,0,S$16/ISI_fec!S$16)</f>
        <v>1.1954880994077559</v>
      </c>
      <c r="T142" s="276">
        <f>IF(T$16=0,0,T$16/ISI_fec!T$16)</f>
        <v>1.0137480860477379</v>
      </c>
      <c r="U142" s="276">
        <f>IF(U$16=0,0,U$16/ISI_fec!U$16)</f>
        <v>1.1781839720456955</v>
      </c>
      <c r="V142" s="276">
        <f>IF(V$16=0,0,V$16/ISI_fec!V$16)</f>
        <v>1.4003376563930972</v>
      </c>
      <c r="W142" s="276">
        <f>IF(W$16=0,0,W$16/ISI_fec!W$16)</f>
        <v>1.5537347750621808</v>
      </c>
      <c r="X142" s="276">
        <f>IF(X$16=0,0,X$16/ISI_fec!X$16)</f>
        <v>1.4407814902411056</v>
      </c>
      <c r="Y142" s="276">
        <f>IF(Y$16=0,0,Y$16/ISI_fec!Y$16)</f>
        <v>1.5089717847016126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4.374481051332312</v>
      </c>
      <c r="C143" s="276">
        <f>IF(C$22=0,0,C$22/ISI_fec!C$22)</f>
        <v>4.1754399788636665</v>
      </c>
      <c r="D143" s="276">
        <f>IF(D$22=0,0,D$22/ISI_fec!D$22)</f>
        <v>4.1980659986409172</v>
      </c>
      <c r="E143" s="276">
        <f>IF(E$22=0,0,E$22/ISI_fec!E$22)</f>
        <v>2.6545649240928237</v>
      </c>
      <c r="F143" s="276">
        <f>IF(F$22=0,0,F$22/ISI_fec!F$22)</f>
        <v>2.7058443156901006</v>
      </c>
      <c r="G143" s="276">
        <f>IF(G$22=0,0,G$22/ISI_fec!G$22)</f>
        <v>2.9843349523285085</v>
      </c>
      <c r="H143" s="276">
        <f>IF(H$22=0,0,H$22/ISI_fec!H$22)</f>
        <v>3.2401428793497451</v>
      </c>
      <c r="I143" s="276">
        <f>IF(I$22=0,0,I$22/ISI_fec!I$22)</f>
        <v>3.1531002814729368</v>
      </c>
      <c r="J143" s="276">
        <f>IF(J$22=0,0,J$22/ISI_fec!J$22)</f>
        <v>3.2166300053367136</v>
      </c>
      <c r="K143" s="276">
        <f>IF(K$22=0,0,K$22/ISI_fec!K$22)</f>
        <v>3.5514355804784947</v>
      </c>
      <c r="L143" s="276">
        <f>IF(L$22=0,0,L$22/ISI_fec!L$22)</f>
        <v>3.3209835861591093</v>
      </c>
      <c r="M143" s="276">
        <f>IF(M$22=0,0,M$22/ISI_fec!M$22)</f>
        <v>3.4015056214402035</v>
      </c>
      <c r="N143" s="276">
        <f>IF(N$22=0,0,N$22/ISI_fec!N$22)</f>
        <v>3.1343308791060362</v>
      </c>
      <c r="O143" s="276">
        <f>IF(O$22=0,0,O$22/ISI_fec!O$22)</f>
        <v>3.0687972361364722</v>
      </c>
      <c r="P143" s="276">
        <f>IF(P$22=0,0,P$22/ISI_fec!P$22)</f>
        <v>3.2054728800610581</v>
      </c>
      <c r="Q143" s="276">
        <f>IF(Q$22=0,0,Q$22/ISI_fec!Q$22)</f>
        <v>2.991508880616593</v>
      </c>
      <c r="R143" s="276">
        <f>IF(R$22=0,0,R$22/ISI_fec!R$22)</f>
        <v>3.3970152999613061</v>
      </c>
      <c r="S143" s="276">
        <f>IF(S$22=0,0,S$22/ISI_fec!S$22)</f>
        <v>3.3711758582886397</v>
      </c>
      <c r="T143" s="276">
        <f>IF(T$22=0,0,T$22/ISI_fec!T$22)</f>
        <v>3.2115768972753886</v>
      </c>
      <c r="U143" s="276">
        <f>IF(U$22=0,0,U$22/ISI_fec!U$22)</f>
        <v>3.2723196310239215</v>
      </c>
      <c r="V143" s="276">
        <f>IF(V$22=0,0,V$22/ISI_fec!V$22)</f>
        <v>3.3099256636905152</v>
      </c>
      <c r="W143" s="276">
        <f>IF(W$22=0,0,W$22/ISI_fec!W$22)</f>
        <v>3.4738298255025559</v>
      </c>
      <c r="X143" s="276">
        <f>IF(X$22=0,0,X$22/ISI_fec!X$22)</f>
        <v>3.4322298463521164</v>
      </c>
      <c r="Y143" s="276">
        <f>IF(Y$22=0,0,Y$22/ISI_fec!Y$22)</f>
        <v>3.3124745022908364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1.4608219596942564</v>
      </c>
      <c r="C144" s="276">
        <f>IF(C$28=0,0,C$28/ISI_fec!C$28)</f>
        <v>1.5678150053076567</v>
      </c>
      <c r="D144" s="276">
        <f>IF(D$28=0,0,D$28/ISI_fec!D$28)</f>
        <v>1.4705893473262224</v>
      </c>
      <c r="E144" s="276">
        <f>IF(E$28=0,0,E$28/ISI_fec!E$28)</f>
        <v>1.4928800534718045</v>
      </c>
      <c r="F144" s="276">
        <f>IF(F$28=0,0,F$28/ISI_fec!F$28)</f>
        <v>1.6218177880368854</v>
      </c>
      <c r="G144" s="276">
        <f>IF(G$28=0,0,G$28/ISI_fec!G$28)</f>
        <v>1.310463907058838</v>
      </c>
      <c r="H144" s="276">
        <f>IF(H$28=0,0,H$28/ISI_fec!H$28)</f>
        <v>1.168210805034301</v>
      </c>
      <c r="I144" s="276">
        <f>IF(I$28=0,0,I$28/ISI_fec!I$28)</f>
        <v>1.1359835598728869</v>
      </c>
      <c r="J144" s="276">
        <f>IF(J$28=0,0,J$28/ISI_fec!J$28)</f>
        <v>1.0559514264067122</v>
      </c>
      <c r="K144" s="276">
        <f>IF(K$28=0,0,K$28/ISI_fec!K$28)</f>
        <v>0.97626188121178081</v>
      </c>
      <c r="L144" s="276">
        <f>IF(L$28=0,0,L$28/ISI_fec!L$28)</f>
        <v>0.74644215041389694</v>
      </c>
      <c r="M144" s="276">
        <f>IF(M$28=0,0,M$28/ISI_fec!M$28)</f>
        <v>1.0019840066416039</v>
      </c>
      <c r="N144" s="276">
        <f>IF(N$28=0,0,N$28/ISI_fec!N$28)</f>
        <v>0.88571139475294114</v>
      </c>
      <c r="O144" s="276">
        <f>IF(O$28=0,0,O$28/ISI_fec!O$28)</f>
        <v>0.85669296980400234</v>
      </c>
      <c r="P144" s="276">
        <f>IF(P$28=0,0,P$28/ISI_fec!P$28)</f>
        <v>0.82232265171026275</v>
      </c>
      <c r="Q144" s="276">
        <f>IF(Q$28=0,0,Q$28/ISI_fec!Q$28)</f>
        <v>0.99536046642569931</v>
      </c>
      <c r="R144" s="276">
        <f>IF(R$28=0,0,R$28/ISI_fec!R$28)</f>
        <v>0.84008743673860942</v>
      </c>
      <c r="S144" s="276">
        <f>IF(S$28=0,0,S$28/ISI_fec!S$28)</f>
        <v>0.82976345322825806</v>
      </c>
      <c r="T144" s="276">
        <f>IF(T$28=0,0,T$28/ISI_fec!T$28)</f>
        <v>0.73202405870494314</v>
      </c>
      <c r="U144" s="276">
        <f>IF(U$28=0,0,U$28/ISI_fec!U$28)</f>
        <v>0.83956220341304033</v>
      </c>
      <c r="V144" s="276">
        <f>IF(V$28=0,0,V$28/ISI_fec!V$28)</f>
        <v>0.99847715064628639</v>
      </c>
      <c r="W144" s="276">
        <f>IF(W$28=0,0,W$28/ISI_fec!W$28)</f>
        <v>1.0309045631656637</v>
      </c>
      <c r="X144" s="276">
        <f>IF(X$28=0,0,X$28/ISI_fec!X$28)</f>
        <v>0.91620977963218631</v>
      </c>
      <c r="Y144" s="276">
        <f>IF(Y$28=0,0,Y$28/ISI_fec!Y$28)</f>
        <v>1.1104993443988009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2.7104477193011371</v>
      </c>
      <c r="C145" s="277">
        <f>IF(C$35=0,0,C$35/ISI_fec!C$35)</f>
        <v>2.7318407477509483</v>
      </c>
      <c r="D145" s="277">
        <f>IF(D$35=0,0,D$35/ISI_fec!D$35)</f>
        <v>2.64988165714687</v>
      </c>
      <c r="E145" s="277">
        <f>IF(E$35=0,0,E$35/ISI_fec!E$35)</f>
        <v>2.5642520678409157</v>
      </c>
      <c r="F145" s="277">
        <f>IF(F$35=0,0,F$35/ISI_fec!F$35)</f>
        <v>2.6091550186641586</v>
      </c>
      <c r="G145" s="277">
        <f>IF(G$35=0,0,G$35/ISI_fec!G$35)</f>
        <v>2.5177406763883421</v>
      </c>
      <c r="H145" s="277">
        <f>IF(H$35=0,0,H$35/ISI_fec!H$35)</f>
        <v>2.5555904651565977</v>
      </c>
      <c r="I145" s="277">
        <f>IF(I$35=0,0,I$35/ISI_fec!I$35)</f>
        <v>2.4179283129614819</v>
      </c>
      <c r="J145" s="277">
        <f>IF(J$35=0,0,J$35/ISI_fec!J$35)</f>
        <v>2.3252103965702173</v>
      </c>
      <c r="K145" s="277">
        <f>IF(K$35=0,0,K$35/ISI_fec!K$35)</f>
        <v>2.5097827066326239</v>
      </c>
      <c r="L145" s="277">
        <f>IF(L$35=0,0,L$35/ISI_fec!L$35)</f>
        <v>2.7256930767783349</v>
      </c>
      <c r="M145" s="277">
        <f>IF(M$35=0,0,M$35/ISI_fec!M$35)</f>
        <v>2.42416567793421</v>
      </c>
      <c r="N145" s="277">
        <f>IF(N$35=0,0,N$35/ISI_fec!N$35)</f>
        <v>2.3261761672633172</v>
      </c>
      <c r="O145" s="277">
        <f>IF(O$35=0,0,O$35/ISI_fec!O$35)</f>
        <v>1.3705723483242909</v>
      </c>
      <c r="P145" s="277">
        <f>IF(P$35=0,0,P$35/ISI_fec!P$35)</f>
        <v>1.3311291623852715</v>
      </c>
      <c r="Q145" s="277">
        <f>IF(Q$35=0,0,Q$35/ISI_fec!Q$35)</f>
        <v>1.4444047781828537</v>
      </c>
      <c r="R145" s="277">
        <f>IF(R$35=0,0,R$35/ISI_fec!R$35)</f>
        <v>1.3755825885256356</v>
      </c>
      <c r="S145" s="277">
        <f>IF(S$35=0,0,S$35/ISI_fec!S$35)</f>
        <v>1.366475853847593</v>
      </c>
      <c r="T145" s="277">
        <f>IF(T$35=0,0,T$35/ISI_fec!T$35)</f>
        <v>1.2704233941226892</v>
      </c>
      <c r="U145" s="277">
        <f>IF(U$35=0,0,U$35/ISI_fec!U$35)</f>
        <v>1.3727421260836006</v>
      </c>
      <c r="V145" s="277">
        <f>IF(V$35=0,0,V$35/ISI_fec!V$35)</f>
        <v>1.5324770666067185</v>
      </c>
      <c r="W145" s="277">
        <f>IF(W$35=0,0,W$35/ISI_fec!W$35)</f>
        <v>1.57006949590516</v>
      </c>
      <c r="X145" s="277">
        <f>IF(X$35=0,0,X$35/ISI_fec!X$35)</f>
        <v>1.4802346881914694</v>
      </c>
      <c r="Y145" s="277">
        <f>IF(Y$35=0,0,Y$35/ISI_fec!Y$35)</f>
        <v>1.5812021227962658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432</v>
      </c>
      <c r="B147" s="272">
        <f>IF(B$54=0,0,(B$54-B$96)/ISI_fec!B$54)</f>
        <v>1.416703652049992</v>
      </c>
      <c r="C147" s="272">
        <f>IF(C$54=0,0,(C$54-C$96)/ISI_fec!C$54)</f>
        <v>1.4510392105697043</v>
      </c>
      <c r="D147" s="272">
        <f>IF(D$54=0,0,(D$54-D$96)/ISI_fec!D$54)</f>
        <v>1.3873441704290217</v>
      </c>
      <c r="E147" s="272">
        <f>IF(E$54=0,0,(E$54-E$96)/ISI_fec!E$54)</f>
        <v>1.1815706630989411</v>
      </c>
      <c r="F147" s="272">
        <f>IF(F$54=0,0,(F$54-F$96)/ISI_fec!F$54)</f>
        <v>1.2455624297423618</v>
      </c>
      <c r="G147" s="272">
        <f>IF(G$54=0,0,(G$54-G$96)/ISI_fec!G$54)</f>
        <v>1.0941953081303673</v>
      </c>
      <c r="H147" s="272">
        <f>IF(H$54=0,0,(H$54-H$96)/ISI_fec!H$54)</f>
        <v>1.0703470940061728</v>
      </c>
      <c r="I147" s="272">
        <f>IF(I$54=0,0,(I$54-I$96)/ISI_fec!I$54)</f>
        <v>1.0393168610870953</v>
      </c>
      <c r="J147" s="272">
        <f>IF(J$54=0,0,(J$54-J$96)/ISI_fec!J$54)</f>
        <v>0.98512753321979363</v>
      </c>
      <c r="K147" s="272">
        <f>IF(K$54=0,0,(K$54-K$96)/ISI_fec!K$54)</f>
        <v>1.0093626456319329</v>
      </c>
      <c r="L147" s="272">
        <f>IF(L$54=0,0,(L$54-L$96)/ISI_fec!L$54)</f>
        <v>1.0070626585761906</v>
      </c>
      <c r="M147" s="272">
        <f>IF(M$54=0,0,(M$54-M$96)/ISI_fec!M$54)</f>
        <v>1.03779564382192</v>
      </c>
      <c r="N147" s="272">
        <f>IF(N$54=0,0,(N$54-N$96)/ISI_fec!N$54)</f>
        <v>0.94190013034617848</v>
      </c>
      <c r="O147" s="272">
        <f>IF(O$54=0,0,(O$54-O$96)/ISI_fec!O$54)</f>
        <v>0.74292809007607408</v>
      </c>
      <c r="P147" s="272">
        <f>IF(P$54=0,0,(P$54-P$96)/ISI_fec!P$54)</f>
        <v>0.72748011188124906</v>
      </c>
      <c r="Q147" s="272">
        <f>IF(Q$54=0,0,(Q$54-Q$96)/ISI_fec!Q$54)</f>
        <v>0.78590256988997875</v>
      </c>
      <c r="R147" s="272">
        <f>IF(R$54=0,0,(R$54-R$96)/ISI_fec!R$54)</f>
        <v>0.737384993102432</v>
      </c>
      <c r="S147" s="272">
        <f>IF(S$54=0,0,(S$54-S$96)/ISI_fec!S$54)</f>
        <v>0.73248572742377993</v>
      </c>
      <c r="T147" s="272">
        <f>IF(T$54=0,0,(T$54-T$96)/ISI_fec!T$54)</f>
        <v>0.66648236534951588</v>
      </c>
      <c r="U147" s="272">
        <f>IF(U$54=0,0,(U$54-U$96)/ISI_fec!U$54)</f>
        <v>0.73542028547005078</v>
      </c>
      <c r="V147" s="272">
        <f>IF(V$54=0,0,(V$54-V$96)/ISI_fec!V$54)</f>
        <v>0.83055796941313698</v>
      </c>
      <c r="W147" s="272">
        <f>IF(W$54=0,0,(W$54-W$96)/ISI_fec!W$54)</f>
        <v>0.86648434905449445</v>
      </c>
      <c r="X147" s="272">
        <f>IF(X$54=0,0,(X$54-X$96)/ISI_fec!X$54)</f>
        <v>0.7952615995882425</v>
      </c>
      <c r="Y147" s="272">
        <f>IF(Y$54=0,0,(Y$54-Y$96)/ISI_fec!Y$54)</f>
        <v>0.86824605320593184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1.2648782550651332</v>
      </c>
      <c r="C152" s="275">
        <f>IF(C$59=0,0,C$59/ISI_fec!C$59)</f>
        <v>1.429131597546933</v>
      </c>
      <c r="D152" s="275">
        <f>IF(D$59=0,0,D$59/ISI_fec!D$59)</f>
        <v>1.314092107605062</v>
      </c>
      <c r="E152" s="275">
        <f>IF(E$59=0,0,E$59/ISI_fec!E$59)</f>
        <v>1.3653574867955958</v>
      </c>
      <c r="F152" s="275">
        <f>IF(F$59=0,0,F$59/ISI_fec!F$59)</f>
        <v>1.5400420762079481</v>
      </c>
      <c r="G152" s="275">
        <f>IF(G$59=0,0,G$59/ISI_fec!G$59)</f>
        <v>1.2231146535344257</v>
      </c>
      <c r="H152" s="275">
        <f>IF(H$59=0,0,H$59/ISI_fec!H$59)</f>
        <v>0.96892977219017873</v>
      </c>
      <c r="I152" s="275">
        <f>IF(I$59=0,0,I$59/ISI_fec!I$59)</f>
        <v>0.9608873991850404</v>
      </c>
      <c r="J152" s="275">
        <f>IF(J$59=0,0,J$59/ISI_fec!J$59)</f>
        <v>0.89461786224112505</v>
      </c>
      <c r="K152" s="275">
        <f>IF(K$59=0,0,K$59/ISI_fec!K$59)</f>
        <v>0.76269576801695649</v>
      </c>
      <c r="L152" s="275">
        <f>IF(L$59=0,0,L$59/ISI_fec!L$59)</f>
        <v>0.55691196062690607</v>
      </c>
      <c r="M152" s="275">
        <f>IF(M$59=0,0,M$59/ISI_fec!M$59)</f>
        <v>0.8559062785515964</v>
      </c>
      <c r="N152" s="275">
        <f>IF(N$59=0,0,N$59/ISI_fec!N$59)</f>
        <v>0.76937739288377738</v>
      </c>
      <c r="O152" s="275">
        <f>IF(O$59=0,0,O$59/ISI_fec!O$59)</f>
        <v>0.76205849120398728</v>
      </c>
      <c r="P152" s="275">
        <f>IF(P$59=0,0,P$59/ISI_fec!P$59)</f>
        <v>6.062957840512688E-2</v>
      </c>
      <c r="Q152" s="275">
        <f>IF(Q$59=0,0,Q$59/ISI_fec!Q$59)</f>
        <v>6.5755741566815004E-2</v>
      </c>
      <c r="R152" s="275">
        <f>IF(R$59=0,0,R$59/ISI_fec!R$59)</f>
        <v>4.9068378005932008E-2</v>
      </c>
      <c r="S152" s="275">
        <f>IF(S$59=0,0,S$59/ISI_fec!S$59)</f>
        <v>4.117681013605657E-2</v>
      </c>
      <c r="T152" s="275">
        <f>IF(T$59=0,0,T$59/ISI_fec!T$59)</f>
        <v>3.1032755794152024E-2</v>
      </c>
      <c r="U152" s="275">
        <f>IF(U$59=0,0,U$59/ISI_fec!U$59)</f>
        <v>2.8179171204440516E-2</v>
      </c>
      <c r="V152" s="275">
        <f>IF(V$59=0,0,V$59/ISI_fec!V$59)</f>
        <v>2.4502895569605446E-2</v>
      </c>
      <c r="W152" s="275">
        <f>IF(W$59=0,0,W$59/ISI_fec!W$59)</f>
        <v>2.3082428680581035E-2</v>
      </c>
      <c r="X152" s="275">
        <f>IF(X$59=0,0,X$59/ISI_fec!X$59)</f>
        <v>1.4099483111048005E-2</v>
      </c>
      <c r="Y152" s="275">
        <f>IF(Y$59=0,0,Y$59/ISI_fec!Y$59)</f>
        <v>1.3930804669113648E-2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4.2901016389945958</v>
      </c>
      <c r="C153" s="276">
        <f>IF(C$65=0,0,C$65/ISI_fec!C$65)</f>
        <v>4.1453556553819313</v>
      </c>
      <c r="D153" s="276">
        <f>IF(D$65=0,0,D$65/ISI_fec!D$65)</f>
        <v>4.1692219568097553</v>
      </c>
      <c r="E153" s="276">
        <f>IF(E$65=0,0,E$65/ISI_fec!E$65)</f>
        <v>2.5133031766789329</v>
      </c>
      <c r="F153" s="276">
        <f>IF(F$65=0,0,F$65/ISI_fec!F$65)</f>
        <v>2.4763399429374822</v>
      </c>
      <c r="G153" s="276">
        <f>IF(G$65=0,0,G$65/ISI_fec!G$65)</f>
        <v>2.5339971197781752</v>
      </c>
      <c r="H153" s="276">
        <f>IF(H$65=0,0,H$65/ISI_fec!H$65)</f>
        <v>2.4774259554774209</v>
      </c>
      <c r="I153" s="276">
        <f>IF(I$65=0,0,I$65/ISI_fec!I$65)</f>
        <v>2.6930619157227609</v>
      </c>
      <c r="J153" s="276">
        <f>IF(J$65=0,0,J$65/ISI_fec!J$65)</f>
        <v>2.7000420065985571</v>
      </c>
      <c r="K153" s="276">
        <f>IF(K$65=0,0,K$65/ISI_fec!K$65)</f>
        <v>2.693387414102224</v>
      </c>
      <c r="L153" s="276">
        <f>IF(L$65=0,0,L$65/ISI_fec!L$65)</f>
        <v>2.8094660520860133</v>
      </c>
      <c r="M153" s="276">
        <f>IF(M$65=0,0,M$65/ISI_fec!M$65)</f>
        <v>2.9521033544158559</v>
      </c>
      <c r="N153" s="276">
        <f>IF(N$65=0,0,N$65/ISI_fec!N$65)</f>
        <v>2.9250303239850171</v>
      </c>
      <c r="O153" s="276">
        <f>IF(O$65=0,0,O$65/ISI_fec!O$65)</f>
        <v>2.8802521150952809</v>
      </c>
      <c r="P153" s="276">
        <f>IF(P$65=0,0,P$65/ISI_fec!P$65)</f>
        <v>3.0208799156273085</v>
      </c>
      <c r="Q153" s="276">
        <f>IF(Q$65=0,0,Q$65/ISI_fec!Q$65)</f>
        <v>2.8089314677748991</v>
      </c>
      <c r="R153" s="276">
        <f>IF(R$65=0,0,R$65/ISI_fec!R$65)</f>
        <v>3.063804520627726</v>
      </c>
      <c r="S153" s="276">
        <f>IF(S$65=0,0,S$65/ISI_fec!S$65)</f>
        <v>3.0632230487662149</v>
      </c>
      <c r="T153" s="276">
        <f>IF(T$65=0,0,T$65/ISI_fec!T$65)</f>
        <v>3.0643396872380357</v>
      </c>
      <c r="U153" s="276">
        <f>IF(U$65=0,0,U$65/ISI_fec!U$65)</f>
        <v>3.108879444614296</v>
      </c>
      <c r="V153" s="276">
        <f>IF(V$65=0,0,V$65/ISI_fec!V$65)</f>
        <v>3.1473785148536333</v>
      </c>
      <c r="W153" s="276">
        <f>IF(W$65=0,0,W$65/ISI_fec!W$65)</f>
        <v>3.0912328655045678</v>
      </c>
      <c r="X153" s="276">
        <f>IF(X$65=0,0,X$65/ISI_fec!X$65)</f>
        <v>3.0309951632209651</v>
      </c>
      <c r="Y153" s="276">
        <f>IF(Y$65=0,0,Y$65/ISI_fec!Y$65)</f>
        <v>2.8325238273992643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1.4608219596942569</v>
      </c>
      <c r="C155" s="276">
        <f>IF(C$72=0,0,C$72/ISI_fec!C$72)</f>
        <v>1.5678150053076561</v>
      </c>
      <c r="D155" s="276">
        <f>IF(D$72=0,0,D$72/ISI_fec!D$72)</f>
        <v>1.470589347326223</v>
      </c>
      <c r="E155" s="276">
        <f>IF(E$72=0,0,E$72/ISI_fec!E$72)</f>
        <v>1.4928800534718054</v>
      </c>
      <c r="F155" s="276">
        <f>IF(F$72=0,0,F$72/ISI_fec!F$72)</f>
        <v>1.6218177880368854</v>
      </c>
      <c r="G155" s="276">
        <f>IF(G$72=0,0,G$72/ISI_fec!G$72)</f>
        <v>1.3104639070588382</v>
      </c>
      <c r="H155" s="276">
        <f>IF(H$72=0,0,H$72/ISI_fec!H$72)</f>
        <v>1.1682108050343012</v>
      </c>
      <c r="I155" s="276">
        <f>IF(I$72=0,0,I$72/ISI_fec!I$72)</f>
        <v>1.1359835598728871</v>
      </c>
      <c r="J155" s="276">
        <f>IF(J$72=0,0,J$72/ISI_fec!J$72)</f>
        <v>1.0559514264067125</v>
      </c>
      <c r="K155" s="276">
        <f>IF(K$72=0,0,K$72/ISI_fec!K$72)</f>
        <v>0.97626188121178126</v>
      </c>
      <c r="L155" s="276">
        <f>IF(L$72=0,0,L$72/ISI_fec!L$72)</f>
        <v>0.74644215041389717</v>
      </c>
      <c r="M155" s="276">
        <f>IF(M$72=0,0,M$72/ISI_fec!M$72)</f>
        <v>1.0019840066416035</v>
      </c>
      <c r="N155" s="276">
        <f>IF(N$72=0,0,N$72/ISI_fec!N$72)</f>
        <v>0.88571139475294081</v>
      </c>
      <c r="O155" s="276">
        <f>IF(O$72=0,0,O$72/ISI_fec!O$72)</f>
        <v>0.85669296980400189</v>
      </c>
      <c r="P155" s="276">
        <f>IF(P$72=0,0,P$72/ISI_fec!P$72)</f>
        <v>0.82232265171026309</v>
      </c>
      <c r="Q155" s="276">
        <f>IF(Q$72=0,0,Q$72/ISI_fec!Q$72)</f>
        <v>0.99536046642569953</v>
      </c>
      <c r="R155" s="276">
        <f>IF(R$72=0,0,R$72/ISI_fec!R$72)</f>
        <v>0.84008743673860897</v>
      </c>
      <c r="S155" s="276">
        <f>IF(S$72=0,0,S$72/ISI_fec!S$72)</f>
        <v>0.82976345322825762</v>
      </c>
      <c r="T155" s="276">
        <f>IF(T$72=0,0,T$72/ISI_fec!T$72)</f>
        <v>0.73202405870494314</v>
      </c>
      <c r="U155" s="276">
        <f>IF(U$72=0,0,U$72/ISI_fec!U$72)</f>
        <v>0.83956220341304066</v>
      </c>
      <c r="V155" s="276">
        <f>IF(V$72=0,0,V$72/ISI_fec!V$72)</f>
        <v>0.99847715064628628</v>
      </c>
      <c r="W155" s="276">
        <f>IF(W$72=0,0,W$72/ISI_fec!W$72)</f>
        <v>1.0309045631656639</v>
      </c>
      <c r="X155" s="276">
        <f>IF(X$72=0,0,X$72/ISI_fec!X$72)</f>
        <v>0.91620977963218675</v>
      </c>
      <c r="Y155" s="276">
        <f>IF(Y$72=0,0,Y$72/ISI_fec!Y$72)</f>
        <v>1.1104993443988016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2.710447719301138</v>
      </c>
      <c r="C156" s="277">
        <f>IF(C$79=0,0,C$79/ISI_fec!C$79)</f>
        <v>2.7318407477509496</v>
      </c>
      <c r="D156" s="277">
        <f>IF(D$79=0,0,D$79/ISI_fec!D$79)</f>
        <v>2.6498816571468704</v>
      </c>
      <c r="E156" s="277">
        <f>IF(E$79=0,0,E$79/ISI_fec!E$79)</f>
        <v>2.5642520678409162</v>
      </c>
      <c r="F156" s="277">
        <f>IF(F$79=0,0,F$79/ISI_fec!F$79)</f>
        <v>2.6091550186641612</v>
      </c>
      <c r="G156" s="277">
        <f>IF(G$79=0,0,G$79/ISI_fec!G$79)</f>
        <v>2.5177406763883425</v>
      </c>
      <c r="H156" s="277">
        <f>IF(H$79=0,0,H$79/ISI_fec!H$79)</f>
        <v>2.5555904651565968</v>
      </c>
      <c r="I156" s="277">
        <f>IF(I$79=0,0,I$79/ISI_fec!I$79)</f>
        <v>2.4179283129614824</v>
      </c>
      <c r="J156" s="277">
        <f>IF(J$79=0,0,J$79/ISI_fec!J$79)</f>
        <v>2.3252103965702182</v>
      </c>
      <c r="K156" s="277">
        <f>IF(K$79=0,0,K$79/ISI_fec!K$79)</f>
        <v>2.5097827066326253</v>
      </c>
      <c r="L156" s="277">
        <f>IF(L$79=0,0,L$79/ISI_fec!L$79)</f>
        <v>2.7256930767783349</v>
      </c>
      <c r="M156" s="277">
        <f>IF(M$79=0,0,M$79/ISI_fec!M$79)</f>
        <v>2.4241656779342113</v>
      </c>
      <c r="N156" s="277">
        <f>IF(N$79=0,0,N$79/ISI_fec!N$79)</f>
        <v>2.3261761672633177</v>
      </c>
      <c r="O156" s="277">
        <f>IF(O$79=0,0,O$79/ISI_fec!O$79)</f>
        <v>1.3705723483242909</v>
      </c>
      <c r="P156" s="277">
        <f>IF(P$79=0,0,P$79/ISI_fec!P$79)</f>
        <v>1.3311291623852721</v>
      </c>
      <c r="Q156" s="277">
        <f>IF(Q$79=0,0,Q$79/ISI_fec!Q$79)</f>
        <v>1.4444047781828537</v>
      </c>
      <c r="R156" s="277">
        <f>IF(R$79=0,0,R$79/ISI_fec!R$79)</f>
        <v>1.3755825885256361</v>
      </c>
      <c r="S156" s="277">
        <f>IF(S$79=0,0,S$79/ISI_fec!S$79)</f>
        <v>1.3664758538475936</v>
      </c>
      <c r="T156" s="277">
        <f>IF(T$79=0,0,T$79/ISI_fec!T$79)</f>
        <v>1.2704233941226895</v>
      </c>
      <c r="U156" s="277">
        <f>IF(U$79=0,0,U$79/ISI_fec!U$79)</f>
        <v>1.3727421260836015</v>
      </c>
      <c r="V156" s="277">
        <f>IF(V$79=0,0,V$79/ISI_fec!V$79)</f>
        <v>1.5324770666067193</v>
      </c>
      <c r="W156" s="277">
        <f>IF(W$79=0,0,W$79/ISI_fec!W$79)</f>
        <v>1.5700694959051604</v>
      </c>
      <c r="X156" s="277">
        <f>IF(X$79=0,0,X$79/ISI_fec!X$79)</f>
        <v>1.4802346881914699</v>
      </c>
      <c r="Y156" s="277">
        <f>IF(Y$79=0,0,Y$79/ISI_fec!Y$79)</f>
        <v>1.581202122796266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ES: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2" customHeight="1" x14ac:dyDescent="0.25">
      <c r="A3" s="30" t="s">
        <v>57</v>
      </c>
      <c r="B3" s="203">
        <f t="shared" ref="B3:Y3" si="0">SUM(B4:B5,B8)</f>
        <v>2951.4603939562057</v>
      </c>
      <c r="C3" s="203">
        <f t="shared" si="0"/>
        <v>2879.0794067825245</v>
      </c>
      <c r="D3" s="203">
        <f t="shared" si="0"/>
        <v>2631.8273749327436</v>
      </c>
      <c r="E3" s="203">
        <f t="shared" si="0"/>
        <v>2339.4769657252609</v>
      </c>
      <c r="F3" s="203">
        <f t="shared" si="0"/>
        <v>2285.9182711621115</v>
      </c>
      <c r="G3" s="203">
        <f t="shared" si="0"/>
        <v>2027.895429053204</v>
      </c>
      <c r="H3" s="203">
        <f t="shared" si="0"/>
        <v>2164.8796433588977</v>
      </c>
      <c r="I3" s="203">
        <f t="shared" si="0"/>
        <v>1827.267605463142</v>
      </c>
      <c r="J3" s="203">
        <f t="shared" si="0"/>
        <v>1541.5433223900518</v>
      </c>
      <c r="K3" s="203">
        <f t="shared" si="0"/>
        <v>1679.7970913358704</v>
      </c>
      <c r="L3" s="203">
        <f t="shared" si="0"/>
        <v>1933.0892552693736</v>
      </c>
      <c r="M3" s="203">
        <f t="shared" si="0"/>
        <v>1731.3467169805558</v>
      </c>
      <c r="N3" s="203">
        <f t="shared" si="0"/>
        <v>1770.1059998011133</v>
      </c>
      <c r="O3" s="203">
        <f t="shared" si="0"/>
        <v>1587.2007606554757</v>
      </c>
      <c r="P3" s="203">
        <f t="shared" si="0"/>
        <v>1870.2945344285286</v>
      </c>
      <c r="Q3" s="203">
        <f t="shared" si="0"/>
        <v>1997.428663612206</v>
      </c>
      <c r="R3" s="203">
        <f t="shared" si="0"/>
        <v>2091.234288883179</v>
      </c>
      <c r="S3" s="203">
        <f t="shared" si="0"/>
        <v>2420.6948035877931</v>
      </c>
      <c r="T3" s="203">
        <f t="shared" si="0"/>
        <v>2146.0378116306665</v>
      </c>
      <c r="U3" s="203">
        <f t="shared" si="0"/>
        <v>1798.2342863412264</v>
      </c>
      <c r="V3" s="203">
        <f t="shared" si="0"/>
        <v>1776.5593399248255</v>
      </c>
      <c r="W3" s="203">
        <f t="shared" si="0"/>
        <v>2192.0824149559585</v>
      </c>
      <c r="X3" s="203">
        <f t="shared" si="0"/>
        <v>1553.0399023588079</v>
      </c>
      <c r="Y3" s="203">
        <f t="shared" si="0"/>
        <v>1610.2517963666769</v>
      </c>
      <c r="DA3" s="112"/>
    </row>
    <row r="4" spans="1:105" ht="12" customHeight="1" x14ac:dyDescent="0.25">
      <c r="A4" s="50" t="s">
        <v>45</v>
      </c>
      <c r="B4" s="241">
        <v>581.86963223352757</v>
      </c>
      <c r="C4" s="241">
        <v>567.59998508742569</v>
      </c>
      <c r="D4" s="241">
        <v>518.85515045029888</v>
      </c>
      <c r="E4" s="241">
        <v>461.21933550349547</v>
      </c>
      <c r="F4" s="241">
        <v>450.66043457018691</v>
      </c>
      <c r="G4" s="241">
        <v>399.79217404627911</v>
      </c>
      <c r="H4" s="241">
        <v>426.7981113656723</v>
      </c>
      <c r="I4" s="241">
        <v>360.23913170587952</v>
      </c>
      <c r="J4" s="241">
        <v>303.90963331505878</v>
      </c>
      <c r="K4" s="241">
        <v>233.76912323964609</v>
      </c>
      <c r="L4" s="241">
        <v>291.93329550894589</v>
      </c>
      <c r="M4" s="241">
        <v>266.14976162931572</v>
      </c>
      <c r="N4" s="241">
        <v>237.69903478860459</v>
      </c>
      <c r="O4" s="241">
        <v>231.56744259604429</v>
      </c>
      <c r="P4" s="241">
        <v>279.34025948672172</v>
      </c>
      <c r="Q4" s="241">
        <v>305.95423628217202</v>
      </c>
      <c r="R4" s="241">
        <v>336.36980993652219</v>
      </c>
      <c r="S4" s="241">
        <v>415.04293507165772</v>
      </c>
      <c r="T4" s="241">
        <v>328.07312741068841</v>
      </c>
      <c r="U4" s="241">
        <v>302.47774333369063</v>
      </c>
      <c r="V4" s="241">
        <v>296.05069421717462</v>
      </c>
      <c r="W4" s="241">
        <v>426.57768968359937</v>
      </c>
      <c r="X4" s="241">
        <v>262.4725966898406</v>
      </c>
      <c r="Y4" s="241">
        <v>208.6451715923225</v>
      </c>
      <c r="DA4" s="83" t="s">
        <v>433</v>
      </c>
    </row>
    <row r="5" spans="1:105" ht="12" customHeight="1" x14ac:dyDescent="0.25">
      <c r="A5" s="107" t="s">
        <v>58</v>
      </c>
      <c r="B5" s="282">
        <f t="shared" ref="B5:Y5" si="1">SUM(B6:B7)</f>
        <v>1357.6958085448975</v>
      </c>
      <c r="C5" s="282">
        <f t="shared" si="1"/>
        <v>1324.3999652039931</v>
      </c>
      <c r="D5" s="282">
        <f t="shared" si="1"/>
        <v>1210.6620177173638</v>
      </c>
      <c r="E5" s="282">
        <f t="shared" si="1"/>
        <v>1076.1784495081561</v>
      </c>
      <c r="F5" s="282">
        <f t="shared" si="1"/>
        <v>1051.5410139971027</v>
      </c>
      <c r="G5" s="282">
        <f t="shared" si="1"/>
        <v>932.84840610798483</v>
      </c>
      <c r="H5" s="282">
        <f t="shared" si="1"/>
        <v>995.8622598532354</v>
      </c>
      <c r="I5" s="282">
        <f t="shared" si="1"/>
        <v>840.55797398038567</v>
      </c>
      <c r="J5" s="282">
        <f t="shared" si="1"/>
        <v>709.12247773513707</v>
      </c>
      <c r="K5" s="282">
        <f t="shared" si="1"/>
        <v>545.46128755917448</v>
      </c>
      <c r="L5" s="282">
        <f t="shared" si="1"/>
        <v>681.17768952087363</v>
      </c>
      <c r="M5" s="282">
        <f t="shared" si="1"/>
        <v>621.01611046840321</v>
      </c>
      <c r="N5" s="282">
        <f t="shared" si="1"/>
        <v>554.63108117341085</v>
      </c>
      <c r="O5" s="282">
        <f t="shared" si="1"/>
        <v>540.32403272410329</v>
      </c>
      <c r="P5" s="282">
        <f t="shared" si="1"/>
        <v>651.79393880235057</v>
      </c>
      <c r="Q5" s="282">
        <f t="shared" si="1"/>
        <v>713.89321799173467</v>
      </c>
      <c r="R5" s="282">
        <f t="shared" si="1"/>
        <v>784.86288985188526</v>
      </c>
      <c r="S5" s="282">
        <f t="shared" si="1"/>
        <v>968.43351516720145</v>
      </c>
      <c r="T5" s="282">
        <f t="shared" si="1"/>
        <v>765.50396395827306</v>
      </c>
      <c r="U5" s="282">
        <f t="shared" si="1"/>
        <v>705.78140111194466</v>
      </c>
      <c r="V5" s="282">
        <f t="shared" si="1"/>
        <v>690.78495317340753</v>
      </c>
      <c r="W5" s="282">
        <f t="shared" si="1"/>
        <v>995.34794259506543</v>
      </c>
      <c r="X5" s="282">
        <f t="shared" si="1"/>
        <v>612.43605894296138</v>
      </c>
      <c r="Y5" s="282">
        <f t="shared" si="1"/>
        <v>486.8387337154191</v>
      </c>
      <c r="DA5" s="94"/>
    </row>
    <row r="6" spans="1:105" ht="12" customHeight="1" x14ac:dyDescent="0.25">
      <c r="A6" s="99" t="s">
        <v>46</v>
      </c>
      <c r="B6" s="282">
        <v>877.01841236140308</v>
      </c>
      <c r="C6" s="282">
        <v>888.61990781427016</v>
      </c>
      <c r="D6" s="282">
        <v>792.5716135567942</v>
      </c>
      <c r="E6" s="282">
        <v>709.7747775821008</v>
      </c>
      <c r="F6" s="282">
        <v>699.12634466170186</v>
      </c>
      <c r="G6" s="282">
        <v>621.90787122808456</v>
      </c>
      <c r="H6" s="282">
        <v>634.16329994647879</v>
      </c>
      <c r="I6" s="282">
        <v>568.0181358324013</v>
      </c>
      <c r="J6" s="282">
        <v>480.83127721756478</v>
      </c>
      <c r="K6" s="282">
        <v>368.6446550200518</v>
      </c>
      <c r="L6" s="282">
        <v>420.82102144937119</v>
      </c>
      <c r="M6" s="282">
        <v>377.71079229378978</v>
      </c>
      <c r="N6" s="282">
        <v>277.02507907782382</v>
      </c>
      <c r="O6" s="282">
        <v>244.34568162181009</v>
      </c>
      <c r="P6" s="282">
        <v>213.51360444424631</v>
      </c>
      <c r="Q6" s="282">
        <v>255.12461165786371</v>
      </c>
      <c r="R6" s="282">
        <v>279.41733581667648</v>
      </c>
      <c r="S6" s="282">
        <v>588.14980108831776</v>
      </c>
      <c r="T6" s="282">
        <v>475.05239748658528</v>
      </c>
      <c r="U6" s="282">
        <v>302.01873517365811</v>
      </c>
      <c r="V6" s="282">
        <v>343.46126066214532</v>
      </c>
      <c r="W6" s="282">
        <v>397.36627975123861</v>
      </c>
      <c r="X6" s="282">
        <v>0</v>
      </c>
      <c r="Y6" s="282">
        <v>0</v>
      </c>
      <c r="DA6" s="94" t="s">
        <v>434</v>
      </c>
    </row>
    <row r="7" spans="1:105" ht="12" customHeight="1" x14ac:dyDescent="0.25">
      <c r="A7" s="99" t="s">
        <v>80</v>
      </c>
      <c r="B7" s="282">
        <v>480.67739618349452</v>
      </c>
      <c r="C7" s="282">
        <v>435.78005738972303</v>
      </c>
      <c r="D7" s="282">
        <v>418.09040416056962</v>
      </c>
      <c r="E7" s="282">
        <v>366.40367192605532</v>
      </c>
      <c r="F7" s="282">
        <v>352.41466933540079</v>
      </c>
      <c r="G7" s="282">
        <v>310.94053487990021</v>
      </c>
      <c r="H7" s="282">
        <v>361.69895990675661</v>
      </c>
      <c r="I7" s="282">
        <v>272.53983814798443</v>
      </c>
      <c r="J7" s="282">
        <v>228.29120051757229</v>
      </c>
      <c r="K7" s="282">
        <v>176.81663253912271</v>
      </c>
      <c r="L7" s="282">
        <v>260.3566680715025</v>
      </c>
      <c r="M7" s="282">
        <v>243.3053181746134</v>
      </c>
      <c r="N7" s="282">
        <v>277.60600209558709</v>
      </c>
      <c r="O7" s="282">
        <v>295.97835110229317</v>
      </c>
      <c r="P7" s="282">
        <v>438.28033435810431</v>
      </c>
      <c r="Q7" s="282">
        <v>458.76860633387099</v>
      </c>
      <c r="R7" s="282">
        <v>505.44555403520877</v>
      </c>
      <c r="S7" s="282">
        <v>380.28371407888369</v>
      </c>
      <c r="T7" s="282">
        <v>290.45156647168773</v>
      </c>
      <c r="U7" s="282">
        <v>403.76266593828649</v>
      </c>
      <c r="V7" s="282">
        <v>347.32369251126221</v>
      </c>
      <c r="W7" s="282">
        <v>597.98166284382683</v>
      </c>
      <c r="X7" s="282">
        <v>612.43605894296138</v>
      </c>
      <c r="Y7" s="282">
        <v>486.8387337154191</v>
      </c>
      <c r="DA7" s="94" t="s">
        <v>435</v>
      </c>
    </row>
    <row r="8" spans="1:105" ht="12" customHeight="1" x14ac:dyDescent="0.25">
      <c r="A8" s="49" t="s">
        <v>47</v>
      </c>
      <c r="B8" s="242">
        <v>1011.894953177781</v>
      </c>
      <c r="C8" s="242">
        <v>987.07945649110547</v>
      </c>
      <c r="D8" s="242">
        <v>902.31020676508092</v>
      </c>
      <c r="E8" s="242">
        <v>802.07918071360928</v>
      </c>
      <c r="F8" s="242">
        <v>783.71682259482191</v>
      </c>
      <c r="G8" s="242">
        <v>695.25484889894005</v>
      </c>
      <c r="H8" s="242">
        <v>742.21927213998993</v>
      </c>
      <c r="I8" s="242">
        <v>626.47049977687686</v>
      </c>
      <c r="J8" s="242">
        <v>528.51121133985589</v>
      </c>
      <c r="K8" s="242">
        <v>900.56668053704971</v>
      </c>
      <c r="L8" s="242">
        <v>959.97827023955392</v>
      </c>
      <c r="M8" s="242">
        <v>844.18084488283694</v>
      </c>
      <c r="N8" s="242">
        <v>977.77588383909767</v>
      </c>
      <c r="O8" s="242">
        <v>815.30928533532824</v>
      </c>
      <c r="P8" s="242">
        <v>939.16033613945638</v>
      </c>
      <c r="Q8" s="242">
        <v>977.58120933829946</v>
      </c>
      <c r="R8" s="242">
        <v>970.00158909477159</v>
      </c>
      <c r="S8" s="242">
        <v>1037.218353348934</v>
      </c>
      <c r="T8" s="242">
        <v>1052.4607202617051</v>
      </c>
      <c r="U8" s="242">
        <v>789.97514189559115</v>
      </c>
      <c r="V8" s="242">
        <v>789.72369253424347</v>
      </c>
      <c r="W8" s="242">
        <v>770.15678267729368</v>
      </c>
      <c r="X8" s="242">
        <v>678.13124672600588</v>
      </c>
      <c r="Y8" s="242">
        <v>914.76789105893522</v>
      </c>
      <c r="DA8" s="84" t="s">
        <v>436</v>
      </c>
    </row>
    <row r="9" spans="1:105" ht="12" customHeight="1" x14ac:dyDescent="0.25">
      <c r="A9" s="4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</row>
    <row r="10" spans="1:105" ht="12" customHeight="1" x14ac:dyDescent="0.25">
      <c r="A10" s="30" t="s">
        <v>437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DA10" s="112"/>
    </row>
    <row r="11" spans="1:105" ht="12" customHeight="1" x14ac:dyDescent="0.25">
      <c r="A11" s="50" t="s">
        <v>438</v>
      </c>
      <c r="B11" s="241">
        <v>1200</v>
      </c>
      <c r="C11" s="241">
        <v>1100</v>
      </c>
      <c r="D11" s="241">
        <v>1350</v>
      </c>
      <c r="E11" s="241">
        <v>1380</v>
      </c>
      <c r="F11" s="241">
        <v>1400</v>
      </c>
      <c r="G11" s="241">
        <v>1000</v>
      </c>
      <c r="H11" s="241">
        <v>1000</v>
      </c>
      <c r="I11" s="241">
        <v>1200</v>
      </c>
      <c r="J11" s="241">
        <v>1500</v>
      </c>
      <c r="K11" s="241">
        <v>1500</v>
      </c>
      <c r="L11" s="241">
        <v>1500</v>
      </c>
      <c r="M11" s="241">
        <v>1500</v>
      </c>
      <c r="N11" s="241">
        <v>1500</v>
      </c>
      <c r="O11" s="241">
        <v>1570</v>
      </c>
      <c r="P11" s="241">
        <v>1520</v>
      </c>
      <c r="Q11" s="241">
        <v>1630</v>
      </c>
      <c r="R11" s="241">
        <v>1579</v>
      </c>
      <c r="S11" s="241">
        <v>1588</v>
      </c>
      <c r="T11" s="241">
        <v>1589</v>
      </c>
      <c r="U11" s="241">
        <v>1595</v>
      </c>
      <c r="V11" s="241">
        <v>1552</v>
      </c>
      <c r="W11" s="241">
        <v>1536</v>
      </c>
      <c r="X11" s="241">
        <v>1343</v>
      </c>
      <c r="Y11" s="241">
        <v>716</v>
      </c>
      <c r="DA11" s="83" t="s">
        <v>439</v>
      </c>
    </row>
    <row r="12" spans="1:105" ht="12" customHeight="1" x14ac:dyDescent="0.25">
      <c r="A12" s="107" t="s">
        <v>440</v>
      </c>
      <c r="B12" s="282">
        <f t="shared" ref="B12:Y12" si="2">SUM(B13:B14)</f>
        <v>606.22</v>
      </c>
      <c r="C12" s="282">
        <f t="shared" si="2"/>
        <v>598.12</v>
      </c>
      <c r="D12" s="282">
        <f t="shared" si="2"/>
        <v>622.70000000000005</v>
      </c>
      <c r="E12" s="282">
        <f t="shared" si="2"/>
        <v>634.1</v>
      </c>
      <c r="F12" s="282">
        <f t="shared" si="2"/>
        <v>642.5</v>
      </c>
      <c r="G12" s="282">
        <f t="shared" si="2"/>
        <v>636.79999999999995</v>
      </c>
      <c r="H12" s="282">
        <f t="shared" si="2"/>
        <v>591.6</v>
      </c>
      <c r="I12" s="282">
        <f t="shared" si="2"/>
        <v>651</v>
      </c>
      <c r="J12" s="282">
        <f t="shared" si="2"/>
        <v>651</v>
      </c>
      <c r="K12" s="282">
        <f t="shared" si="2"/>
        <v>578.90700000000004</v>
      </c>
      <c r="L12" s="282">
        <f t="shared" si="2"/>
        <v>601.4</v>
      </c>
      <c r="M12" s="282">
        <f t="shared" si="2"/>
        <v>659.6</v>
      </c>
      <c r="N12" s="282">
        <f t="shared" si="2"/>
        <v>514.4</v>
      </c>
      <c r="O12" s="282">
        <f t="shared" si="2"/>
        <v>396.5</v>
      </c>
      <c r="P12" s="282">
        <f t="shared" si="2"/>
        <v>382.7</v>
      </c>
      <c r="Q12" s="282">
        <f t="shared" si="2"/>
        <v>367</v>
      </c>
      <c r="R12" s="282">
        <f t="shared" si="2"/>
        <v>393.7</v>
      </c>
      <c r="S12" s="282">
        <f t="shared" si="2"/>
        <v>626.6</v>
      </c>
      <c r="T12" s="282">
        <f t="shared" si="2"/>
        <v>614.70000000000005</v>
      </c>
      <c r="U12" s="282">
        <f t="shared" si="2"/>
        <v>580</v>
      </c>
      <c r="V12" s="282">
        <f t="shared" si="2"/>
        <v>446</v>
      </c>
      <c r="W12" s="282">
        <f t="shared" si="2"/>
        <v>534.70628654130337</v>
      </c>
      <c r="X12" s="282">
        <f t="shared" si="2"/>
        <v>321.38590358972363</v>
      </c>
      <c r="Y12" s="282">
        <f t="shared" si="2"/>
        <v>237.4970466539061</v>
      </c>
      <c r="DA12" s="94"/>
    </row>
    <row r="13" spans="1:105" ht="12" customHeight="1" x14ac:dyDescent="0.25">
      <c r="A13" s="99" t="s">
        <v>46</v>
      </c>
      <c r="B13" s="282">
        <v>365.7</v>
      </c>
      <c r="C13" s="282">
        <v>376.4</v>
      </c>
      <c r="D13" s="282">
        <v>380.1</v>
      </c>
      <c r="E13" s="282">
        <v>389.1</v>
      </c>
      <c r="F13" s="282">
        <v>397.5</v>
      </c>
      <c r="G13" s="282">
        <v>394.2</v>
      </c>
      <c r="H13" s="282">
        <v>349</v>
      </c>
      <c r="I13" s="282">
        <v>408</v>
      </c>
      <c r="J13" s="282">
        <v>408</v>
      </c>
      <c r="K13" s="282">
        <v>360.30700000000002</v>
      </c>
      <c r="L13" s="282">
        <v>340</v>
      </c>
      <c r="M13" s="282">
        <v>365</v>
      </c>
      <c r="N13" s="282">
        <v>230</v>
      </c>
      <c r="O13" s="282">
        <v>160</v>
      </c>
      <c r="P13" s="282">
        <v>110</v>
      </c>
      <c r="Q13" s="282">
        <v>116</v>
      </c>
      <c r="R13" s="282">
        <v>124</v>
      </c>
      <c r="S13" s="282">
        <v>350</v>
      </c>
      <c r="T13" s="282">
        <v>350</v>
      </c>
      <c r="U13" s="282">
        <v>220</v>
      </c>
      <c r="V13" s="282">
        <v>200</v>
      </c>
      <c r="W13" s="282">
        <v>190</v>
      </c>
      <c r="X13" s="282">
        <v>0</v>
      </c>
      <c r="Y13" s="282">
        <v>0</v>
      </c>
      <c r="DA13" s="94" t="s">
        <v>441</v>
      </c>
    </row>
    <row r="14" spans="1:105" ht="12" customHeight="1" x14ac:dyDescent="0.25">
      <c r="A14" s="99" t="s">
        <v>80</v>
      </c>
      <c r="B14" s="282">
        <v>240.52</v>
      </c>
      <c r="C14" s="282">
        <v>221.72</v>
      </c>
      <c r="D14" s="282">
        <v>242.6</v>
      </c>
      <c r="E14" s="282">
        <v>245</v>
      </c>
      <c r="F14" s="282">
        <v>245</v>
      </c>
      <c r="G14" s="282">
        <v>242.6</v>
      </c>
      <c r="H14" s="282">
        <v>242.6</v>
      </c>
      <c r="I14" s="282">
        <v>243</v>
      </c>
      <c r="J14" s="282">
        <v>243</v>
      </c>
      <c r="K14" s="282">
        <v>218.6</v>
      </c>
      <c r="L14" s="282">
        <v>261.39999999999998</v>
      </c>
      <c r="M14" s="282">
        <v>294.60000000000002</v>
      </c>
      <c r="N14" s="282">
        <v>284.39999999999998</v>
      </c>
      <c r="O14" s="282">
        <v>236.5</v>
      </c>
      <c r="P14" s="282">
        <v>272.7</v>
      </c>
      <c r="Q14" s="282">
        <v>251</v>
      </c>
      <c r="R14" s="282">
        <v>269.7</v>
      </c>
      <c r="S14" s="282">
        <v>276.60000000000002</v>
      </c>
      <c r="T14" s="282">
        <v>264.7</v>
      </c>
      <c r="U14" s="282">
        <v>360</v>
      </c>
      <c r="V14" s="282">
        <v>246</v>
      </c>
      <c r="W14" s="282">
        <v>344.70628654130331</v>
      </c>
      <c r="X14" s="282">
        <v>321.38590358972363</v>
      </c>
      <c r="Y14" s="282">
        <v>237.4970466539061</v>
      </c>
      <c r="DA14" s="94" t="s">
        <v>442</v>
      </c>
    </row>
    <row r="15" spans="1:105" ht="12" customHeight="1" x14ac:dyDescent="0.25">
      <c r="A15" s="49" t="s">
        <v>443</v>
      </c>
      <c r="B15" s="242">
        <v>1003.045833333333</v>
      </c>
      <c r="C15" s="242">
        <v>991.07916666666677</v>
      </c>
      <c r="D15" s="242">
        <v>1154.195833333333</v>
      </c>
      <c r="E15" s="242">
        <v>1160.1125</v>
      </c>
      <c r="F15" s="242">
        <v>1071.040833333333</v>
      </c>
      <c r="G15" s="242">
        <v>1126.9966666666669</v>
      </c>
      <c r="H15" s="242">
        <v>1154.3083333333329</v>
      </c>
      <c r="I15" s="242">
        <v>1154.116666666667</v>
      </c>
      <c r="J15" s="242">
        <v>669.78200000000004</v>
      </c>
      <c r="K15" s="242">
        <v>1068.128333333334</v>
      </c>
      <c r="L15" s="242">
        <v>1203.092166666667</v>
      </c>
      <c r="M15" s="242">
        <v>1261.466333333334</v>
      </c>
      <c r="N15" s="242">
        <v>1298.759166666666</v>
      </c>
      <c r="O15" s="242">
        <v>1217.753666666667</v>
      </c>
      <c r="P15" s="242">
        <v>1327.666166666666</v>
      </c>
      <c r="Q15" s="242">
        <v>1331.897666666667</v>
      </c>
      <c r="R15" s="242">
        <v>1346.7059999999999</v>
      </c>
      <c r="S15" s="242">
        <v>1345.240666666667</v>
      </c>
      <c r="T15" s="242">
        <v>1360.4014999999999</v>
      </c>
      <c r="U15" s="242">
        <v>1293.8695</v>
      </c>
      <c r="V15" s="242">
        <v>1301.9455</v>
      </c>
      <c r="W15" s="242">
        <v>1242.568</v>
      </c>
      <c r="X15" s="242">
        <v>1138.60770229184</v>
      </c>
      <c r="Y15" s="242">
        <v>1110.0537696861061</v>
      </c>
      <c r="DA15" s="84" t="s">
        <v>444</v>
      </c>
    </row>
    <row r="16" spans="1:105" ht="12" customHeight="1" x14ac:dyDescent="0.25">
      <c r="A16" s="4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</row>
    <row r="17" spans="1:105" ht="12" customHeight="1" x14ac:dyDescent="0.25">
      <c r="A17" s="30" t="s">
        <v>445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DA17" s="112"/>
    </row>
    <row r="18" spans="1:105" ht="12" customHeight="1" x14ac:dyDescent="0.25">
      <c r="A18" s="50" t="s">
        <v>438</v>
      </c>
      <c r="B18" s="241">
        <v>1724.137931034483</v>
      </c>
      <c r="C18" s="241">
        <v>1724.137931034483</v>
      </c>
      <c r="D18" s="241">
        <v>1599.9840606368859</v>
      </c>
      <c r="E18" s="241">
        <v>1599.9840606368859</v>
      </c>
      <c r="F18" s="241">
        <v>1475.8301902392891</v>
      </c>
      <c r="G18" s="241">
        <v>1475.8301902392891</v>
      </c>
      <c r="H18" s="241">
        <v>1351.676319841692</v>
      </c>
      <c r="I18" s="241">
        <v>1351.676319841692</v>
      </c>
      <c r="J18" s="241">
        <v>1599.9840606368859</v>
      </c>
      <c r="K18" s="241">
        <v>1599.9840606368859</v>
      </c>
      <c r="L18" s="241">
        <v>1599.9840606368859</v>
      </c>
      <c r="M18" s="241">
        <v>1599.9840606368859</v>
      </c>
      <c r="N18" s="241">
        <v>1599.9840606368859</v>
      </c>
      <c r="O18" s="241">
        <v>1724.137931034483</v>
      </c>
      <c r="P18" s="241">
        <v>1724.137931034483</v>
      </c>
      <c r="Q18" s="241">
        <v>1724.137931034483</v>
      </c>
      <c r="R18" s="241">
        <v>1724.137931034483</v>
      </c>
      <c r="S18" s="241">
        <v>1724.137931034483</v>
      </c>
      <c r="T18" s="241">
        <v>1724.137931034483</v>
      </c>
      <c r="U18" s="241">
        <v>1724.137931034483</v>
      </c>
      <c r="V18" s="241">
        <v>1724.137931034483</v>
      </c>
      <c r="W18" s="241">
        <v>1724.137931034483</v>
      </c>
      <c r="X18" s="241">
        <v>1724.137931034483</v>
      </c>
      <c r="Y18" s="241">
        <v>1599.9840606368859</v>
      </c>
      <c r="DA18" s="83" t="s">
        <v>446</v>
      </c>
    </row>
    <row r="19" spans="1:105" ht="12" customHeight="1" x14ac:dyDescent="0.25">
      <c r="A19" s="107" t="s">
        <v>440</v>
      </c>
      <c r="B19" s="282">
        <f t="shared" ref="B19:Y19" si="3">SUM(B20:B21)</f>
        <v>748.38362068965512</v>
      </c>
      <c r="C19" s="282">
        <f t="shared" si="3"/>
        <v>714.94586864965027</v>
      </c>
      <c r="D19" s="282">
        <f t="shared" si="3"/>
        <v>685.65674320950211</v>
      </c>
      <c r="E19" s="282">
        <f t="shared" si="3"/>
        <v>685.65674320950211</v>
      </c>
      <c r="F19" s="282">
        <f t="shared" si="3"/>
        <v>719.09449524950708</v>
      </c>
      <c r="G19" s="282">
        <f t="shared" si="3"/>
        <v>719.09449524950708</v>
      </c>
      <c r="H19" s="282">
        <f t="shared" si="3"/>
        <v>689.80536980935904</v>
      </c>
      <c r="I19" s="282">
        <f t="shared" si="3"/>
        <v>689.80536980935904</v>
      </c>
      <c r="J19" s="282">
        <f t="shared" si="3"/>
        <v>689.80536980935904</v>
      </c>
      <c r="K19" s="282">
        <f t="shared" si="3"/>
        <v>656.36761776935418</v>
      </c>
      <c r="L19" s="282">
        <f t="shared" si="3"/>
        <v>685.65674320950211</v>
      </c>
      <c r="M19" s="282">
        <f t="shared" si="3"/>
        <v>714.94586864965027</v>
      </c>
      <c r="N19" s="282">
        <f t="shared" si="3"/>
        <v>714.94586864965027</v>
      </c>
      <c r="O19" s="282">
        <f t="shared" si="3"/>
        <v>652.21899116949703</v>
      </c>
      <c r="P19" s="282">
        <f t="shared" si="3"/>
        <v>681.50811660964507</v>
      </c>
      <c r="Q19" s="282">
        <f t="shared" si="3"/>
        <v>648.07036456964011</v>
      </c>
      <c r="R19" s="282">
        <f t="shared" si="3"/>
        <v>618.78123912949195</v>
      </c>
      <c r="S19" s="282">
        <f t="shared" si="3"/>
        <v>681.50811660964507</v>
      </c>
      <c r="T19" s="282">
        <f t="shared" si="3"/>
        <v>652.21899116949703</v>
      </c>
      <c r="U19" s="282">
        <f t="shared" si="3"/>
        <v>735.93774089008434</v>
      </c>
      <c r="V19" s="282">
        <f t="shared" si="3"/>
        <v>673.21086340993133</v>
      </c>
      <c r="W19" s="282">
        <f t="shared" si="3"/>
        <v>673.21086340993133</v>
      </c>
      <c r="X19" s="282">
        <f t="shared" si="3"/>
        <v>639.77311136992626</v>
      </c>
      <c r="Y19" s="282">
        <f t="shared" si="3"/>
        <v>610.48398592977821</v>
      </c>
      <c r="DA19" s="94"/>
    </row>
    <row r="20" spans="1:105" ht="12" customHeight="1" x14ac:dyDescent="0.25">
      <c r="A20" s="99" t="s">
        <v>46</v>
      </c>
      <c r="B20" s="282">
        <v>432.29166666666669</v>
      </c>
      <c r="C20" s="282">
        <v>398.85391462666172</v>
      </c>
      <c r="D20" s="282">
        <v>398.85391462666172</v>
      </c>
      <c r="E20" s="282">
        <v>398.85391462666172</v>
      </c>
      <c r="F20" s="282">
        <v>432.29166666666669</v>
      </c>
      <c r="G20" s="282">
        <v>432.29166666666669</v>
      </c>
      <c r="H20" s="282">
        <v>432.29166666666669</v>
      </c>
      <c r="I20" s="282">
        <v>432.29166666666669</v>
      </c>
      <c r="J20" s="282">
        <v>432.29166666666669</v>
      </c>
      <c r="K20" s="282">
        <v>398.85391462666172</v>
      </c>
      <c r="L20" s="282">
        <v>398.85391462666172</v>
      </c>
      <c r="M20" s="282">
        <v>398.85391462666172</v>
      </c>
      <c r="N20" s="282">
        <v>398.85391462666172</v>
      </c>
      <c r="O20" s="282">
        <v>365.41616258665658</v>
      </c>
      <c r="P20" s="282">
        <v>365.41616258665658</v>
      </c>
      <c r="Q20" s="282">
        <v>331.97841054665162</v>
      </c>
      <c r="R20" s="282">
        <v>331.97841054665162</v>
      </c>
      <c r="S20" s="282">
        <v>365.41616258665658</v>
      </c>
      <c r="T20" s="282">
        <v>365.41616258665658</v>
      </c>
      <c r="U20" s="282">
        <v>331.97841054665162</v>
      </c>
      <c r="V20" s="282">
        <v>298.54065850664659</v>
      </c>
      <c r="W20" s="282">
        <v>298.54065850664659</v>
      </c>
      <c r="X20" s="282">
        <v>265.10290646664163</v>
      </c>
      <c r="Y20" s="282">
        <v>265.10290646664163</v>
      </c>
      <c r="DA20" s="94" t="s">
        <v>447</v>
      </c>
    </row>
    <row r="21" spans="1:105" ht="12" customHeight="1" x14ac:dyDescent="0.25">
      <c r="A21" s="99" t="s">
        <v>80</v>
      </c>
      <c r="B21" s="282">
        <v>316.09195402298849</v>
      </c>
      <c r="C21" s="282">
        <v>316.09195402298849</v>
      </c>
      <c r="D21" s="282">
        <v>286.80282858284039</v>
      </c>
      <c r="E21" s="282">
        <v>286.80282858284039</v>
      </c>
      <c r="F21" s="282">
        <v>286.80282858284039</v>
      </c>
      <c r="G21" s="282">
        <v>286.80282858284039</v>
      </c>
      <c r="H21" s="282">
        <v>257.51370314269241</v>
      </c>
      <c r="I21" s="282">
        <v>257.51370314269241</v>
      </c>
      <c r="J21" s="282">
        <v>257.51370314269241</v>
      </c>
      <c r="K21" s="282">
        <v>257.51370314269241</v>
      </c>
      <c r="L21" s="282">
        <v>286.80282858284039</v>
      </c>
      <c r="M21" s="282">
        <v>316.09195402298849</v>
      </c>
      <c r="N21" s="282">
        <v>316.09195402298849</v>
      </c>
      <c r="O21" s="282">
        <v>286.80282858284039</v>
      </c>
      <c r="P21" s="282">
        <v>316.09195402298849</v>
      </c>
      <c r="Q21" s="282">
        <v>316.09195402298849</v>
      </c>
      <c r="R21" s="282">
        <v>286.80282858284039</v>
      </c>
      <c r="S21" s="282">
        <v>316.09195402298849</v>
      </c>
      <c r="T21" s="282">
        <v>286.80282858284039</v>
      </c>
      <c r="U21" s="282">
        <v>403.95933034343273</v>
      </c>
      <c r="V21" s="282">
        <v>374.67020490328468</v>
      </c>
      <c r="W21" s="282">
        <v>374.67020490328468</v>
      </c>
      <c r="X21" s="282">
        <v>374.67020490328468</v>
      </c>
      <c r="Y21" s="282">
        <v>345.38107946313659</v>
      </c>
      <c r="DA21" s="94" t="s">
        <v>448</v>
      </c>
    </row>
    <row r="22" spans="1:105" ht="12" customHeight="1" x14ac:dyDescent="0.25">
      <c r="A22" s="49" t="s">
        <v>443</v>
      </c>
      <c r="B22" s="242">
        <v>1896.5517241379309</v>
      </c>
      <c r="C22" s="242">
        <v>1704.0534194571269</v>
      </c>
      <c r="D22" s="242">
        <v>1704.0534194571269</v>
      </c>
      <c r="E22" s="242">
        <v>1511.5551147763231</v>
      </c>
      <c r="F22" s="242">
        <v>1511.5551147763231</v>
      </c>
      <c r="G22" s="242">
        <v>1511.5551147763231</v>
      </c>
      <c r="H22" s="242">
        <v>1319.056810095519</v>
      </c>
      <c r="I22" s="242">
        <v>1319.056810095519</v>
      </c>
      <c r="J22" s="242">
        <v>1126.5585054147159</v>
      </c>
      <c r="K22" s="242">
        <v>1126.5585054147159</v>
      </c>
      <c r="L22" s="242">
        <v>1319.056810095519</v>
      </c>
      <c r="M22" s="242">
        <v>1511.5551147763231</v>
      </c>
      <c r="N22" s="242">
        <v>1511.5551147763231</v>
      </c>
      <c r="O22" s="242">
        <v>1319.056810095519</v>
      </c>
      <c r="P22" s="242">
        <v>1511.5551147763231</v>
      </c>
      <c r="Q22" s="242">
        <v>1511.5551147763231</v>
      </c>
      <c r="R22" s="242">
        <v>1511.5551147763231</v>
      </c>
      <c r="S22" s="242">
        <v>1511.5551147763231</v>
      </c>
      <c r="T22" s="242">
        <v>1511.5551147763231</v>
      </c>
      <c r="U22" s="242">
        <v>1511.5551147763231</v>
      </c>
      <c r="V22" s="242">
        <v>1511.5551147763231</v>
      </c>
      <c r="W22" s="242">
        <v>1319.056810095519</v>
      </c>
      <c r="X22" s="242">
        <v>1319.056810095519</v>
      </c>
      <c r="Y22" s="242">
        <v>1319.056810095519</v>
      </c>
      <c r="DA22" s="84" t="s">
        <v>449</v>
      </c>
    </row>
    <row r="23" spans="1:105" ht="12" customHeight="1" x14ac:dyDescent="0.25">
      <c r="A23" s="108" t="s">
        <v>450</v>
      </c>
      <c r="B23" s="245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DA23" s="109"/>
    </row>
    <row r="24" spans="1:105" ht="12" customHeight="1" x14ac:dyDescent="0.25">
      <c r="A24" s="51" t="s">
        <v>438</v>
      </c>
      <c r="B24" s="246">
        <v>0</v>
      </c>
      <c r="C24" s="241">
        <v>0</v>
      </c>
      <c r="D24" s="241">
        <v>0</v>
      </c>
      <c r="E24" s="241">
        <v>0</v>
      </c>
      <c r="F24" s="241">
        <v>0</v>
      </c>
      <c r="G24" s="241">
        <v>0</v>
      </c>
      <c r="H24" s="241">
        <v>0</v>
      </c>
      <c r="I24" s="241">
        <v>0</v>
      </c>
      <c r="J24" s="241">
        <v>372.46161119279151</v>
      </c>
      <c r="K24" s="241">
        <v>0</v>
      </c>
      <c r="L24" s="241">
        <v>124.1538703975972</v>
      </c>
      <c r="M24" s="241">
        <v>0</v>
      </c>
      <c r="N24" s="241">
        <v>0</v>
      </c>
      <c r="O24" s="241">
        <v>248.30774079519429</v>
      </c>
      <c r="P24" s="241">
        <v>0</v>
      </c>
      <c r="Q24" s="241">
        <v>124.1538703975972</v>
      </c>
      <c r="R24" s="241">
        <v>0</v>
      </c>
      <c r="S24" s="241">
        <v>124.1538703975972</v>
      </c>
      <c r="T24" s="241">
        <v>0</v>
      </c>
      <c r="U24" s="241">
        <v>124.1538703975972</v>
      </c>
      <c r="V24" s="241">
        <v>0</v>
      </c>
      <c r="W24" s="241">
        <v>124.1538703975972</v>
      </c>
      <c r="X24" s="241">
        <v>0</v>
      </c>
      <c r="Y24" s="241">
        <v>0</v>
      </c>
      <c r="DA24" s="83" t="s">
        <v>451</v>
      </c>
    </row>
    <row r="25" spans="1:105" ht="12" customHeight="1" x14ac:dyDescent="0.25">
      <c r="A25" s="99" t="s">
        <v>440</v>
      </c>
      <c r="B25" s="283"/>
      <c r="C25" s="282">
        <f t="shared" ref="C25:Y25" si="4">SUM(C26:C27)</f>
        <v>0</v>
      </c>
      <c r="D25" s="282">
        <f t="shared" si="4"/>
        <v>0</v>
      </c>
      <c r="E25" s="282">
        <f t="shared" si="4"/>
        <v>33.437752040005002</v>
      </c>
      <c r="F25" s="282">
        <f t="shared" si="4"/>
        <v>62.726877480153064</v>
      </c>
      <c r="G25" s="282">
        <f t="shared" si="4"/>
        <v>33.437752040005002</v>
      </c>
      <c r="H25" s="282">
        <f t="shared" si="4"/>
        <v>0</v>
      </c>
      <c r="I25" s="282">
        <f t="shared" si="4"/>
        <v>33.437752040005002</v>
      </c>
      <c r="J25" s="282">
        <f t="shared" si="4"/>
        <v>0</v>
      </c>
      <c r="K25" s="282">
        <f t="shared" si="4"/>
        <v>29.289125440148059</v>
      </c>
      <c r="L25" s="282">
        <f t="shared" si="4"/>
        <v>29.289125440148059</v>
      </c>
      <c r="M25" s="282">
        <f t="shared" si="4"/>
        <v>92.016002920301119</v>
      </c>
      <c r="N25" s="282">
        <f t="shared" si="4"/>
        <v>0</v>
      </c>
      <c r="O25" s="282">
        <f t="shared" si="4"/>
        <v>0</v>
      </c>
      <c r="P25" s="282">
        <f t="shared" si="4"/>
        <v>29.289125440148059</v>
      </c>
      <c r="Q25" s="282">
        <f t="shared" si="4"/>
        <v>0</v>
      </c>
      <c r="R25" s="282">
        <f t="shared" si="4"/>
        <v>0</v>
      </c>
      <c r="S25" s="282">
        <f t="shared" si="4"/>
        <v>96.164629520158059</v>
      </c>
      <c r="T25" s="282">
        <f t="shared" si="4"/>
        <v>0</v>
      </c>
      <c r="U25" s="282">
        <f t="shared" si="4"/>
        <v>117.15650176059221</v>
      </c>
      <c r="V25" s="282">
        <f t="shared" si="4"/>
        <v>0</v>
      </c>
      <c r="W25" s="282">
        <f t="shared" si="4"/>
        <v>0</v>
      </c>
      <c r="X25" s="282">
        <f t="shared" si="4"/>
        <v>0</v>
      </c>
      <c r="Y25" s="282">
        <f t="shared" si="4"/>
        <v>0</v>
      </c>
      <c r="DA25" s="94"/>
    </row>
    <row r="26" spans="1:105" ht="12" customHeight="1" x14ac:dyDescent="0.25">
      <c r="A26" s="44" t="s">
        <v>46</v>
      </c>
      <c r="B26" s="283">
        <v>0</v>
      </c>
      <c r="C26" s="282">
        <v>0</v>
      </c>
      <c r="D26" s="282">
        <v>0</v>
      </c>
      <c r="E26" s="282">
        <v>33.437752040005002</v>
      </c>
      <c r="F26" s="282">
        <v>33.437752040005002</v>
      </c>
      <c r="G26" s="282">
        <v>33.437752040005002</v>
      </c>
      <c r="H26" s="282">
        <v>0</v>
      </c>
      <c r="I26" s="282">
        <v>33.437752040005002</v>
      </c>
      <c r="J26" s="282">
        <v>0</v>
      </c>
      <c r="K26" s="282">
        <v>0</v>
      </c>
      <c r="L26" s="282">
        <v>0</v>
      </c>
      <c r="M26" s="282">
        <v>33.437752040005002</v>
      </c>
      <c r="N26" s="282">
        <v>0</v>
      </c>
      <c r="O26" s="282">
        <v>0</v>
      </c>
      <c r="P26" s="282">
        <v>0</v>
      </c>
      <c r="Q26" s="282">
        <v>0</v>
      </c>
      <c r="R26" s="282">
        <v>0</v>
      </c>
      <c r="S26" s="282">
        <v>66.875504080010003</v>
      </c>
      <c r="T26" s="282">
        <v>0</v>
      </c>
      <c r="U26" s="282">
        <v>0</v>
      </c>
      <c r="V26" s="282">
        <v>0</v>
      </c>
      <c r="W26" s="282">
        <v>0</v>
      </c>
      <c r="X26" s="282">
        <v>0</v>
      </c>
      <c r="Y26" s="282">
        <v>0</v>
      </c>
      <c r="DA26" s="94" t="s">
        <v>452</v>
      </c>
    </row>
    <row r="27" spans="1:105" ht="12" customHeight="1" x14ac:dyDescent="0.25">
      <c r="A27" s="44" t="s">
        <v>80</v>
      </c>
      <c r="B27" s="283">
        <v>0</v>
      </c>
      <c r="C27" s="282">
        <v>0</v>
      </c>
      <c r="D27" s="282">
        <v>0</v>
      </c>
      <c r="E27" s="282">
        <v>0</v>
      </c>
      <c r="F27" s="282">
        <v>29.289125440148059</v>
      </c>
      <c r="G27" s="282">
        <v>0</v>
      </c>
      <c r="H27" s="282">
        <v>0</v>
      </c>
      <c r="I27" s="282">
        <v>0</v>
      </c>
      <c r="J27" s="282">
        <v>0</v>
      </c>
      <c r="K27" s="282">
        <v>29.289125440148059</v>
      </c>
      <c r="L27" s="282">
        <v>29.289125440148059</v>
      </c>
      <c r="M27" s="282">
        <v>58.578250880296117</v>
      </c>
      <c r="N27" s="282">
        <v>0</v>
      </c>
      <c r="O27" s="282">
        <v>0</v>
      </c>
      <c r="P27" s="282">
        <v>29.289125440148059</v>
      </c>
      <c r="Q27" s="282">
        <v>0</v>
      </c>
      <c r="R27" s="282">
        <v>0</v>
      </c>
      <c r="S27" s="282">
        <v>29.289125440148059</v>
      </c>
      <c r="T27" s="282">
        <v>0</v>
      </c>
      <c r="U27" s="282">
        <v>117.15650176059221</v>
      </c>
      <c r="V27" s="282">
        <v>0</v>
      </c>
      <c r="W27" s="282">
        <v>0</v>
      </c>
      <c r="X27" s="282">
        <v>0</v>
      </c>
      <c r="Y27" s="282">
        <v>0</v>
      </c>
      <c r="DA27" s="94" t="s">
        <v>453</v>
      </c>
    </row>
    <row r="28" spans="1:105" ht="12" customHeight="1" x14ac:dyDescent="0.25">
      <c r="A28" s="52" t="s">
        <v>443</v>
      </c>
      <c r="B28" s="247">
        <v>0</v>
      </c>
      <c r="C28" s="242">
        <v>0</v>
      </c>
      <c r="D28" s="242">
        <v>0</v>
      </c>
      <c r="E28" s="242">
        <v>0</v>
      </c>
      <c r="F28" s="242">
        <v>0</v>
      </c>
      <c r="G28" s="242">
        <v>0</v>
      </c>
      <c r="H28" s="242">
        <v>0</v>
      </c>
      <c r="I28" s="242">
        <v>0</v>
      </c>
      <c r="J28" s="242">
        <v>0</v>
      </c>
      <c r="K28" s="242">
        <v>0</v>
      </c>
      <c r="L28" s="242">
        <v>192.4983046808039</v>
      </c>
      <c r="M28" s="242">
        <v>384.99660936160768</v>
      </c>
      <c r="N28" s="242">
        <v>0</v>
      </c>
      <c r="O28" s="242">
        <v>0</v>
      </c>
      <c r="P28" s="242">
        <v>192.4983046808039</v>
      </c>
      <c r="Q28" s="242">
        <v>0</v>
      </c>
      <c r="R28" s="242">
        <v>192.4983046808039</v>
      </c>
      <c r="S28" s="242">
        <v>0</v>
      </c>
      <c r="T28" s="242">
        <v>192.4983046808039</v>
      </c>
      <c r="U28" s="242">
        <v>0</v>
      </c>
      <c r="V28" s="242">
        <v>0</v>
      </c>
      <c r="W28" s="242">
        <v>0</v>
      </c>
      <c r="X28" s="242">
        <v>0</v>
      </c>
      <c r="Y28" s="242">
        <v>192.4983046808039</v>
      </c>
      <c r="DA28" s="84" t="s">
        <v>454</v>
      </c>
    </row>
    <row r="29" spans="1:105" ht="12" customHeight="1" x14ac:dyDescent="0.25">
      <c r="A29" s="108" t="s">
        <v>455</v>
      </c>
      <c r="B29" s="245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DA29" s="109"/>
    </row>
    <row r="30" spans="1:105" ht="12" customHeight="1" x14ac:dyDescent="0.25">
      <c r="A30" s="51" t="s">
        <v>438</v>
      </c>
      <c r="B30" s="246"/>
      <c r="C30" s="241">
        <f t="shared" ref="C30:Y30" si="5">B18+C24-C18</f>
        <v>0</v>
      </c>
      <c r="D30" s="241">
        <f t="shared" si="5"/>
        <v>124.15387039759707</v>
      </c>
      <c r="E30" s="241">
        <f t="shared" si="5"/>
        <v>0</v>
      </c>
      <c r="F30" s="241">
        <f t="shared" si="5"/>
        <v>124.15387039759685</v>
      </c>
      <c r="G30" s="241">
        <f t="shared" si="5"/>
        <v>0</v>
      </c>
      <c r="H30" s="241">
        <f t="shared" si="5"/>
        <v>124.15387039759707</v>
      </c>
      <c r="I30" s="241">
        <f t="shared" si="5"/>
        <v>0</v>
      </c>
      <c r="J30" s="241">
        <f t="shared" si="5"/>
        <v>124.15387039759753</v>
      </c>
      <c r="K30" s="241">
        <f t="shared" si="5"/>
        <v>0</v>
      </c>
      <c r="L30" s="241">
        <f t="shared" si="5"/>
        <v>124.1538703975973</v>
      </c>
      <c r="M30" s="241">
        <f t="shared" si="5"/>
        <v>0</v>
      </c>
      <c r="N30" s="241">
        <f t="shared" si="5"/>
        <v>0</v>
      </c>
      <c r="O30" s="241">
        <f t="shared" si="5"/>
        <v>124.1538703975973</v>
      </c>
      <c r="P30" s="241">
        <f t="shared" si="5"/>
        <v>0</v>
      </c>
      <c r="Q30" s="241">
        <f t="shared" si="5"/>
        <v>124.1538703975973</v>
      </c>
      <c r="R30" s="241">
        <f t="shared" si="5"/>
        <v>0</v>
      </c>
      <c r="S30" s="241">
        <f t="shared" si="5"/>
        <v>124.1538703975973</v>
      </c>
      <c r="T30" s="241">
        <f t="shared" si="5"/>
        <v>0</v>
      </c>
      <c r="U30" s="241">
        <f t="shared" si="5"/>
        <v>124.1538703975973</v>
      </c>
      <c r="V30" s="241">
        <f t="shared" si="5"/>
        <v>0</v>
      </c>
      <c r="W30" s="241">
        <f t="shared" si="5"/>
        <v>124.1538703975973</v>
      </c>
      <c r="X30" s="241">
        <f t="shared" si="5"/>
        <v>0</v>
      </c>
      <c r="Y30" s="241">
        <f t="shared" si="5"/>
        <v>124.15387039759707</v>
      </c>
      <c r="DA30" s="83"/>
    </row>
    <row r="31" spans="1:105" ht="12" customHeight="1" x14ac:dyDescent="0.25">
      <c r="A31" s="99" t="s">
        <v>440</v>
      </c>
      <c r="B31" s="283"/>
      <c r="C31" s="282">
        <f t="shared" ref="C31:Y31" si="6">SUM(C32:C33)</f>
        <v>33.437752040004966</v>
      </c>
      <c r="D31" s="282">
        <f t="shared" si="6"/>
        <v>29.289125440148098</v>
      </c>
      <c r="E31" s="282">
        <f t="shared" si="6"/>
        <v>33.437752040005023</v>
      </c>
      <c r="F31" s="282">
        <f t="shared" si="6"/>
        <v>29.289125440148041</v>
      </c>
      <c r="G31" s="282">
        <f t="shared" si="6"/>
        <v>33.437752040005023</v>
      </c>
      <c r="H31" s="282">
        <f t="shared" si="6"/>
        <v>29.289125440147984</v>
      </c>
      <c r="I31" s="282">
        <f t="shared" si="6"/>
        <v>33.437752040005023</v>
      </c>
      <c r="J31" s="282">
        <f t="shared" si="6"/>
        <v>0</v>
      </c>
      <c r="K31" s="282">
        <f t="shared" si="6"/>
        <v>62.726877480153007</v>
      </c>
      <c r="L31" s="282">
        <f t="shared" si="6"/>
        <v>0</v>
      </c>
      <c r="M31" s="282">
        <f t="shared" si="6"/>
        <v>62.726877480153064</v>
      </c>
      <c r="N31" s="282">
        <f t="shared" si="6"/>
        <v>0</v>
      </c>
      <c r="O31" s="282">
        <f t="shared" si="6"/>
        <v>62.726877480153235</v>
      </c>
      <c r="P31" s="282">
        <f t="shared" si="6"/>
        <v>0</v>
      </c>
      <c r="Q31" s="282">
        <f t="shared" si="6"/>
        <v>33.437752040004966</v>
      </c>
      <c r="R31" s="282">
        <f t="shared" si="6"/>
        <v>29.289125440148098</v>
      </c>
      <c r="S31" s="282">
        <f t="shared" si="6"/>
        <v>33.437752040005023</v>
      </c>
      <c r="T31" s="282">
        <f t="shared" si="6"/>
        <v>29.289125440148098</v>
      </c>
      <c r="U31" s="282">
        <f t="shared" si="6"/>
        <v>33.437752040004966</v>
      </c>
      <c r="V31" s="282">
        <f t="shared" si="6"/>
        <v>62.726877480153064</v>
      </c>
      <c r="W31" s="282">
        <f t="shared" si="6"/>
        <v>0</v>
      </c>
      <c r="X31" s="282">
        <f t="shared" si="6"/>
        <v>33.437752040004966</v>
      </c>
      <c r="Y31" s="282">
        <f t="shared" si="6"/>
        <v>29.289125440148098</v>
      </c>
      <c r="DA31" s="94"/>
    </row>
    <row r="32" spans="1:105" ht="12" customHeight="1" x14ac:dyDescent="0.25">
      <c r="A32" s="44" t="s">
        <v>46</v>
      </c>
      <c r="B32" s="283"/>
      <c r="C32" s="282">
        <f t="shared" ref="C32:Y32" si="7">B20+C26-C20</f>
        <v>33.437752040004966</v>
      </c>
      <c r="D32" s="282">
        <f t="shared" si="7"/>
        <v>0</v>
      </c>
      <c r="E32" s="282">
        <f t="shared" si="7"/>
        <v>33.437752040005023</v>
      </c>
      <c r="F32" s="282">
        <f t="shared" si="7"/>
        <v>0</v>
      </c>
      <c r="G32" s="282">
        <f t="shared" si="7"/>
        <v>33.437752040005023</v>
      </c>
      <c r="H32" s="282">
        <f t="shared" si="7"/>
        <v>0</v>
      </c>
      <c r="I32" s="282">
        <f t="shared" si="7"/>
        <v>33.437752040005023</v>
      </c>
      <c r="J32" s="282">
        <f t="shared" si="7"/>
        <v>0</v>
      </c>
      <c r="K32" s="282">
        <f t="shared" si="7"/>
        <v>33.437752040004966</v>
      </c>
      <c r="L32" s="282">
        <f t="shared" si="7"/>
        <v>0</v>
      </c>
      <c r="M32" s="282">
        <f t="shared" si="7"/>
        <v>33.437752040005023</v>
      </c>
      <c r="N32" s="282">
        <f t="shared" si="7"/>
        <v>0</v>
      </c>
      <c r="O32" s="282">
        <f t="shared" si="7"/>
        <v>33.437752040005137</v>
      </c>
      <c r="P32" s="282">
        <f t="shared" si="7"/>
        <v>0</v>
      </c>
      <c r="Q32" s="282">
        <f t="shared" si="7"/>
        <v>33.437752040004966</v>
      </c>
      <c r="R32" s="282">
        <f t="shared" si="7"/>
        <v>0</v>
      </c>
      <c r="S32" s="282">
        <f t="shared" si="7"/>
        <v>33.437752040005023</v>
      </c>
      <c r="T32" s="282">
        <f t="shared" si="7"/>
        <v>0</v>
      </c>
      <c r="U32" s="282">
        <f t="shared" si="7"/>
        <v>33.437752040004966</v>
      </c>
      <c r="V32" s="282">
        <f t="shared" si="7"/>
        <v>33.437752040005023</v>
      </c>
      <c r="W32" s="282">
        <f t="shared" si="7"/>
        <v>0</v>
      </c>
      <c r="X32" s="282">
        <f t="shared" si="7"/>
        <v>33.437752040004966</v>
      </c>
      <c r="Y32" s="282">
        <f t="shared" si="7"/>
        <v>0</v>
      </c>
      <c r="DA32" s="94"/>
    </row>
    <row r="33" spans="1:105" ht="12" customHeight="1" x14ac:dyDescent="0.25">
      <c r="A33" s="44" t="s">
        <v>80</v>
      </c>
      <c r="B33" s="283"/>
      <c r="C33" s="282">
        <f t="shared" ref="C33:Y33" si="8">B21+C27-C21</f>
        <v>0</v>
      </c>
      <c r="D33" s="282">
        <f t="shared" si="8"/>
        <v>29.289125440148098</v>
      </c>
      <c r="E33" s="282">
        <f t="shared" si="8"/>
        <v>0</v>
      </c>
      <c r="F33" s="282">
        <f t="shared" si="8"/>
        <v>29.289125440148041</v>
      </c>
      <c r="G33" s="282">
        <f t="shared" si="8"/>
        <v>0</v>
      </c>
      <c r="H33" s="282">
        <f t="shared" si="8"/>
        <v>29.289125440147984</v>
      </c>
      <c r="I33" s="282">
        <f t="shared" si="8"/>
        <v>0</v>
      </c>
      <c r="J33" s="282">
        <f t="shared" si="8"/>
        <v>0</v>
      </c>
      <c r="K33" s="282">
        <f t="shared" si="8"/>
        <v>29.289125440148041</v>
      </c>
      <c r="L33" s="282">
        <f t="shared" si="8"/>
        <v>0</v>
      </c>
      <c r="M33" s="282">
        <f t="shared" si="8"/>
        <v>29.289125440148041</v>
      </c>
      <c r="N33" s="282">
        <f t="shared" si="8"/>
        <v>0</v>
      </c>
      <c r="O33" s="282">
        <f t="shared" si="8"/>
        <v>29.289125440148098</v>
      </c>
      <c r="P33" s="282">
        <f t="shared" si="8"/>
        <v>0</v>
      </c>
      <c r="Q33" s="282">
        <f t="shared" si="8"/>
        <v>0</v>
      </c>
      <c r="R33" s="282">
        <f t="shared" si="8"/>
        <v>29.289125440148098</v>
      </c>
      <c r="S33" s="282">
        <f t="shared" si="8"/>
        <v>0</v>
      </c>
      <c r="T33" s="282">
        <f t="shared" si="8"/>
        <v>29.289125440148098</v>
      </c>
      <c r="U33" s="282">
        <f t="shared" si="8"/>
        <v>0</v>
      </c>
      <c r="V33" s="282">
        <f t="shared" si="8"/>
        <v>29.289125440148041</v>
      </c>
      <c r="W33" s="282">
        <f t="shared" si="8"/>
        <v>0</v>
      </c>
      <c r="X33" s="282">
        <f t="shared" si="8"/>
        <v>0</v>
      </c>
      <c r="Y33" s="282">
        <f t="shared" si="8"/>
        <v>29.289125440148098</v>
      </c>
      <c r="DA33" s="94"/>
    </row>
    <row r="34" spans="1:105" ht="12" customHeight="1" x14ac:dyDescent="0.25">
      <c r="A34" s="52" t="s">
        <v>443</v>
      </c>
      <c r="B34" s="247"/>
      <c r="C34" s="242">
        <f t="shared" ref="C34:Y34" si="9">B22+C28-C22</f>
        <v>192.49830468080404</v>
      </c>
      <c r="D34" s="242">
        <f t="shared" si="9"/>
        <v>0</v>
      </c>
      <c r="E34" s="242">
        <f t="shared" si="9"/>
        <v>192.49830468080381</v>
      </c>
      <c r="F34" s="242">
        <f t="shared" si="9"/>
        <v>0</v>
      </c>
      <c r="G34" s="242">
        <f t="shared" si="9"/>
        <v>0</v>
      </c>
      <c r="H34" s="242">
        <f t="shared" si="9"/>
        <v>192.49830468080404</v>
      </c>
      <c r="I34" s="242">
        <f t="shared" si="9"/>
        <v>0</v>
      </c>
      <c r="J34" s="242">
        <f t="shared" si="9"/>
        <v>192.49830468080313</v>
      </c>
      <c r="K34" s="242">
        <f t="shared" si="9"/>
        <v>0</v>
      </c>
      <c r="L34" s="242">
        <f t="shared" si="9"/>
        <v>0</v>
      </c>
      <c r="M34" s="242">
        <f t="shared" si="9"/>
        <v>192.49830468080359</v>
      </c>
      <c r="N34" s="242">
        <f t="shared" si="9"/>
        <v>0</v>
      </c>
      <c r="O34" s="242">
        <f t="shared" si="9"/>
        <v>192.49830468080404</v>
      </c>
      <c r="P34" s="242">
        <f t="shared" si="9"/>
        <v>0</v>
      </c>
      <c r="Q34" s="242">
        <f t="shared" si="9"/>
        <v>0</v>
      </c>
      <c r="R34" s="242">
        <f t="shared" si="9"/>
        <v>192.49830468080381</v>
      </c>
      <c r="S34" s="242">
        <f t="shared" si="9"/>
        <v>0</v>
      </c>
      <c r="T34" s="242">
        <f t="shared" si="9"/>
        <v>192.49830468080381</v>
      </c>
      <c r="U34" s="242">
        <f t="shared" si="9"/>
        <v>0</v>
      </c>
      <c r="V34" s="242">
        <f t="shared" si="9"/>
        <v>0</v>
      </c>
      <c r="W34" s="242">
        <f t="shared" si="9"/>
        <v>192.49830468080404</v>
      </c>
      <c r="X34" s="242">
        <f t="shared" si="9"/>
        <v>0</v>
      </c>
      <c r="Y34" s="242">
        <f t="shared" si="9"/>
        <v>192.49830468080381</v>
      </c>
      <c r="DA34" s="84"/>
    </row>
    <row r="35" spans="1:105" ht="12" customHeight="1" x14ac:dyDescent="0.25">
      <c r="A35" s="30" t="s">
        <v>456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DA35" s="112"/>
    </row>
    <row r="36" spans="1:105" ht="12" customHeight="1" x14ac:dyDescent="0.25">
      <c r="A36" s="50" t="s">
        <v>438</v>
      </c>
      <c r="B36" s="241">
        <f t="shared" ref="B36:Y36" si="10">B18-B11</f>
        <v>524.13793103448302</v>
      </c>
      <c r="C36" s="241">
        <f t="shared" si="10"/>
        <v>624.13793103448302</v>
      </c>
      <c r="D36" s="241">
        <f t="shared" si="10"/>
        <v>249.98406063688594</v>
      </c>
      <c r="E36" s="241">
        <f t="shared" si="10"/>
        <v>219.98406063688594</v>
      </c>
      <c r="F36" s="241">
        <f t="shared" si="10"/>
        <v>75.830190239289095</v>
      </c>
      <c r="G36" s="241">
        <f t="shared" si="10"/>
        <v>475.8301902392891</v>
      </c>
      <c r="H36" s="241">
        <f t="shared" si="10"/>
        <v>351.67631984169202</v>
      </c>
      <c r="I36" s="241">
        <f t="shared" si="10"/>
        <v>151.67631984169202</v>
      </c>
      <c r="J36" s="241">
        <f t="shared" si="10"/>
        <v>99.984060636885943</v>
      </c>
      <c r="K36" s="241">
        <f t="shared" si="10"/>
        <v>99.984060636885943</v>
      </c>
      <c r="L36" s="241">
        <f t="shared" si="10"/>
        <v>99.984060636885943</v>
      </c>
      <c r="M36" s="241">
        <f t="shared" si="10"/>
        <v>99.984060636885943</v>
      </c>
      <c r="N36" s="241">
        <f t="shared" si="10"/>
        <v>99.984060636885943</v>
      </c>
      <c r="O36" s="241">
        <f t="shared" si="10"/>
        <v>154.13793103448302</v>
      </c>
      <c r="P36" s="241">
        <f t="shared" si="10"/>
        <v>204.13793103448302</v>
      </c>
      <c r="Q36" s="241">
        <f t="shared" si="10"/>
        <v>94.137931034483017</v>
      </c>
      <c r="R36" s="241">
        <f t="shared" si="10"/>
        <v>145.13793103448302</v>
      </c>
      <c r="S36" s="241">
        <f t="shared" si="10"/>
        <v>136.13793103448302</v>
      </c>
      <c r="T36" s="241">
        <f t="shared" si="10"/>
        <v>135.13793103448302</v>
      </c>
      <c r="U36" s="241">
        <f t="shared" si="10"/>
        <v>129.13793103448302</v>
      </c>
      <c r="V36" s="241">
        <f t="shared" si="10"/>
        <v>172.13793103448302</v>
      </c>
      <c r="W36" s="241">
        <f t="shared" si="10"/>
        <v>188.13793103448302</v>
      </c>
      <c r="X36" s="241">
        <f t="shared" si="10"/>
        <v>381.13793103448302</v>
      </c>
      <c r="Y36" s="241">
        <f t="shared" si="10"/>
        <v>883.98406063688594</v>
      </c>
      <c r="DA36" s="83"/>
    </row>
    <row r="37" spans="1:105" ht="12" customHeight="1" x14ac:dyDescent="0.25">
      <c r="A37" s="107" t="s">
        <v>440</v>
      </c>
      <c r="B37" s="282">
        <f t="shared" ref="B37:Y37" si="11">SUM(B38:B39)</f>
        <v>142.16362068965518</v>
      </c>
      <c r="C37" s="282">
        <f t="shared" si="11"/>
        <v>116.82586864965023</v>
      </c>
      <c r="D37" s="282">
        <f t="shared" si="11"/>
        <v>62.956743209502093</v>
      </c>
      <c r="E37" s="282">
        <f t="shared" si="11"/>
        <v>51.556743209502088</v>
      </c>
      <c r="F37" s="282">
        <f t="shared" si="11"/>
        <v>76.594495249507077</v>
      </c>
      <c r="G37" s="282">
        <f t="shared" si="11"/>
        <v>82.294495249507094</v>
      </c>
      <c r="H37" s="282">
        <f t="shared" si="11"/>
        <v>98.205369809359098</v>
      </c>
      <c r="I37" s="282">
        <f t="shared" si="11"/>
        <v>38.805369809359092</v>
      </c>
      <c r="J37" s="282">
        <f t="shared" si="11"/>
        <v>38.805369809359092</v>
      </c>
      <c r="K37" s="282">
        <f t="shared" si="11"/>
        <v>77.460617769354116</v>
      </c>
      <c r="L37" s="282">
        <f t="shared" si="11"/>
        <v>84.256743209502133</v>
      </c>
      <c r="M37" s="282">
        <f t="shared" si="11"/>
        <v>55.345868649650185</v>
      </c>
      <c r="N37" s="282">
        <f t="shared" si="11"/>
        <v>200.54586864965023</v>
      </c>
      <c r="O37" s="282">
        <f t="shared" si="11"/>
        <v>255.71899116949697</v>
      </c>
      <c r="P37" s="282">
        <f t="shared" si="11"/>
        <v>298.80811660964508</v>
      </c>
      <c r="Q37" s="282">
        <f t="shared" si="11"/>
        <v>281.07036456964011</v>
      </c>
      <c r="R37" s="282">
        <f t="shared" si="11"/>
        <v>225.08123912949202</v>
      </c>
      <c r="S37" s="282">
        <f t="shared" si="11"/>
        <v>54.908116609645049</v>
      </c>
      <c r="T37" s="282">
        <f t="shared" si="11"/>
        <v>37.518991169496985</v>
      </c>
      <c r="U37" s="282">
        <f t="shared" si="11"/>
        <v>155.93774089008434</v>
      </c>
      <c r="V37" s="282">
        <f t="shared" si="11"/>
        <v>227.21086340993128</v>
      </c>
      <c r="W37" s="282">
        <f t="shared" si="11"/>
        <v>138.50457686862796</v>
      </c>
      <c r="X37" s="282">
        <f t="shared" si="11"/>
        <v>318.38720778020269</v>
      </c>
      <c r="Y37" s="282">
        <f t="shared" si="11"/>
        <v>372.98693927587215</v>
      </c>
      <c r="DA37" s="94"/>
    </row>
    <row r="38" spans="1:105" ht="12" customHeight="1" x14ac:dyDescent="0.25">
      <c r="A38" s="99" t="s">
        <v>46</v>
      </c>
      <c r="B38" s="282">
        <f t="shared" ref="B38:Y38" si="12">B20-B13</f>
        <v>66.591666666666697</v>
      </c>
      <c r="C38" s="282">
        <f t="shared" si="12"/>
        <v>22.453914626661742</v>
      </c>
      <c r="D38" s="282">
        <f t="shared" si="12"/>
        <v>18.753914626661697</v>
      </c>
      <c r="E38" s="282">
        <f t="shared" si="12"/>
        <v>9.7539146266616967</v>
      </c>
      <c r="F38" s="282">
        <f t="shared" si="12"/>
        <v>34.791666666666686</v>
      </c>
      <c r="G38" s="282">
        <f t="shared" si="12"/>
        <v>38.091666666666697</v>
      </c>
      <c r="H38" s="282">
        <f t="shared" si="12"/>
        <v>83.291666666666686</v>
      </c>
      <c r="I38" s="282">
        <f t="shared" si="12"/>
        <v>24.291666666666686</v>
      </c>
      <c r="J38" s="282">
        <f t="shared" si="12"/>
        <v>24.291666666666686</v>
      </c>
      <c r="K38" s="282">
        <f t="shared" si="12"/>
        <v>38.546914626661703</v>
      </c>
      <c r="L38" s="282">
        <f t="shared" si="12"/>
        <v>58.853914626661719</v>
      </c>
      <c r="M38" s="282">
        <f t="shared" si="12"/>
        <v>33.853914626661719</v>
      </c>
      <c r="N38" s="282">
        <f t="shared" si="12"/>
        <v>168.85391462666172</v>
      </c>
      <c r="O38" s="282">
        <f t="shared" si="12"/>
        <v>205.41616258665658</v>
      </c>
      <c r="P38" s="282">
        <f t="shared" si="12"/>
        <v>255.41616258665658</v>
      </c>
      <c r="Q38" s="282">
        <f t="shared" si="12"/>
        <v>215.97841054665162</v>
      </c>
      <c r="R38" s="282">
        <f t="shared" si="12"/>
        <v>207.97841054665162</v>
      </c>
      <c r="S38" s="282">
        <f t="shared" si="12"/>
        <v>15.416162586656583</v>
      </c>
      <c r="T38" s="282">
        <f t="shared" si="12"/>
        <v>15.416162586656583</v>
      </c>
      <c r="U38" s="282">
        <f t="shared" si="12"/>
        <v>111.97841054665162</v>
      </c>
      <c r="V38" s="282">
        <f t="shared" si="12"/>
        <v>98.540658506646594</v>
      </c>
      <c r="W38" s="282">
        <f t="shared" si="12"/>
        <v>108.54065850664659</v>
      </c>
      <c r="X38" s="282">
        <f t="shared" si="12"/>
        <v>265.10290646664163</v>
      </c>
      <c r="Y38" s="282">
        <f t="shared" si="12"/>
        <v>265.10290646664163</v>
      </c>
      <c r="DA38" s="94"/>
    </row>
    <row r="39" spans="1:105" ht="12" customHeight="1" x14ac:dyDescent="0.25">
      <c r="A39" s="99" t="s">
        <v>80</v>
      </c>
      <c r="B39" s="282">
        <f t="shared" ref="B39:Y39" si="13">B21-B14</f>
        <v>75.571954022988479</v>
      </c>
      <c r="C39" s="282">
        <f t="shared" si="13"/>
        <v>94.37195402298849</v>
      </c>
      <c r="D39" s="282">
        <f t="shared" si="13"/>
        <v>44.202828582840397</v>
      </c>
      <c r="E39" s="282">
        <f t="shared" si="13"/>
        <v>41.802828582840391</v>
      </c>
      <c r="F39" s="282">
        <f t="shared" si="13"/>
        <v>41.802828582840391</v>
      </c>
      <c r="G39" s="282">
        <f t="shared" si="13"/>
        <v>44.202828582840397</v>
      </c>
      <c r="H39" s="282">
        <f t="shared" si="13"/>
        <v>14.913703142692412</v>
      </c>
      <c r="I39" s="282">
        <f t="shared" si="13"/>
        <v>14.513703142692407</v>
      </c>
      <c r="J39" s="282">
        <f t="shared" si="13"/>
        <v>14.513703142692407</v>
      </c>
      <c r="K39" s="282">
        <f t="shared" si="13"/>
        <v>38.913703142692412</v>
      </c>
      <c r="L39" s="282">
        <f t="shared" si="13"/>
        <v>25.402828582840414</v>
      </c>
      <c r="M39" s="282">
        <f t="shared" si="13"/>
        <v>21.491954022988466</v>
      </c>
      <c r="N39" s="282">
        <f t="shared" si="13"/>
        <v>31.691954022988511</v>
      </c>
      <c r="O39" s="282">
        <f t="shared" si="13"/>
        <v>50.302828582840391</v>
      </c>
      <c r="P39" s="282">
        <f t="shared" si="13"/>
        <v>43.3919540229885</v>
      </c>
      <c r="Q39" s="282">
        <f t="shared" si="13"/>
        <v>65.091954022988489</v>
      </c>
      <c r="R39" s="282">
        <f t="shared" si="13"/>
        <v>17.102828582840402</v>
      </c>
      <c r="S39" s="282">
        <f t="shared" si="13"/>
        <v>39.491954022988466</v>
      </c>
      <c r="T39" s="282">
        <f t="shared" si="13"/>
        <v>22.102828582840402</v>
      </c>
      <c r="U39" s="282">
        <f t="shared" si="13"/>
        <v>43.959330343432725</v>
      </c>
      <c r="V39" s="282">
        <f t="shared" si="13"/>
        <v>128.67020490328468</v>
      </c>
      <c r="W39" s="282">
        <f t="shared" si="13"/>
        <v>29.963918361981371</v>
      </c>
      <c r="X39" s="282">
        <f t="shared" si="13"/>
        <v>53.284301313561059</v>
      </c>
      <c r="Y39" s="282">
        <f t="shared" si="13"/>
        <v>107.88403280923049</v>
      </c>
      <c r="DA39" s="94"/>
    </row>
    <row r="40" spans="1:105" ht="12" customHeight="1" x14ac:dyDescent="0.25">
      <c r="A40" s="49" t="s">
        <v>443</v>
      </c>
      <c r="B40" s="242">
        <f t="shared" ref="B40:Y40" si="14">B22-B15</f>
        <v>893.50589080459793</v>
      </c>
      <c r="C40" s="242">
        <f t="shared" si="14"/>
        <v>712.97425279046013</v>
      </c>
      <c r="D40" s="242">
        <f t="shared" si="14"/>
        <v>549.85758612379391</v>
      </c>
      <c r="E40" s="242">
        <f t="shared" si="14"/>
        <v>351.44261477632313</v>
      </c>
      <c r="F40" s="242">
        <f t="shared" si="14"/>
        <v>440.51428144299007</v>
      </c>
      <c r="G40" s="242">
        <f t="shared" si="14"/>
        <v>384.55844810965618</v>
      </c>
      <c r="H40" s="242">
        <f t="shared" si="14"/>
        <v>164.7484767621861</v>
      </c>
      <c r="I40" s="242">
        <f t="shared" si="14"/>
        <v>164.94014342885202</v>
      </c>
      <c r="J40" s="242">
        <f t="shared" si="14"/>
        <v>456.77650541471587</v>
      </c>
      <c r="K40" s="242">
        <f t="shared" si="14"/>
        <v>58.430172081381897</v>
      </c>
      <c r="L40" s="242">
        <f t="shared" si="14"/>
        <v>115.96464342885201</v>
      </c>
      <c r="M40" s="242">
        <f t="shared" si="14"/>
        <v>250.0887814429891</v>
      </c>
      <c r="N40" s="242">
        <f t="shared" si="14"/>
        <v>212.79594810965705</v>
      </c>
      <c r="O40" s="242">
        <f t="shared" si="14"/>
        <v>101.30314342885208</v>
      </c>
      <c r="P40" s="242">
        <f t="shared" si="14"/>
        <v>183.88894810965712</v>
      </c>
      <c r="Q40" s="242">
        <f t="shared" si="14"/>
        <v>179.65744810965612</v>
      </c>
      <c r="R40" s="242">
        <f t="shared" si="14"/>
        <v>164.84911477632318</v>
      </c>
      <c r="S40" s="242">
        <f t="shared" si="14"/>
        <v>166.31444810965604</v>
      </c>
      <c r="T40" s="242">
        <f t="shared" si="14"/>
        <v>151.15361477632314</v>
      </c>
      <c r="U40" s="242">
        <f t="shared" si="14"/>
        <v>217.68561477632306</v>
      </c>
      <c r="V40" s="242">
        <f t="shared" si="14"/>
        <v>209.60961477632304</v>
      </c>
      <c r="W40" s="242">
        <f t="shared" si="14"/>
        <v>76.488810095519057</v>
      </c>
      <c r="X40" s="242">
        <f t="shared" si="14"/>
        <v>180.449107803679</v>
      </c>
      <c r="Y40" s="242">
        <f t="shared" si="14"/>
        <v>209.00304040941296</v>
      </c>
      <c r="DA40" s="84"/>
    </row>
    <row r="41" spans="1:105" ht="12" customHeight="1" x14ac:dyDescent="0.25">
      <c r="A41" s="4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</row>
    <row r="42" spans="1:105" ht="12" customHeight="1" x14ac:dyDescent="0.25">
      <c r="A42" s="30" t="s">
        <v>69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DA42" s="112"/>
    </row>
    <row r="43" spans="1:105" ht="12" customHeight="1" x14ac:dyDescent="0.25">
      <c r="A43" s="31" t="s">
        <v>70</v>
      </c>
      <c r="B43" s="210">
        <v>1166.027858985382</v>
      </c>
      <c r="C43" s="210">
        <v>1345.572484952708</v>
      </c>
      <c r="D43" s="210">
        <v>1567.5386930352529</v>
      </c>
      <c r="E43" s="210">
        <v>1449.2675838349101</v>
      </c>
      <c r="F43" s="210">
        <v>1520.8734307824591</v>
      </c>
      <c r="G43" s="210">
        <v>1180.724591573517</v>
      </c>
      <c r="H43" s="210">
        <v>1158.740498710232</v>
      </c>
      <c r="I43" s="210">
        <v>1275.3691315563201</v>
      </c>
      <c r="J43" s="210">
        <v>1159.0021496130689</v>
      </c>
      <c r="K43" s="210">
        <v>1227.7030094582969</v>
      </c>
      <c r="L43" s="210">
        <v>1245.3207222699909</v>
      </c>
      <c r="M43" s="210">
        <v>1301.675494411006</v>
      </c>
      <c r="N43" s="210">
        <v>1136.0774720550301</v>
      </c>
      <c r="O43" s="210">
        <v>992.82639724849525</v>
      </c>
      <c r="P43" s="210">
        <v>1005.805898101514</v>
      </c>
      <c r="Q43" s="210">
        <v>1095.746225504603</v>
      </c>
      <c r="R43" s="210">
        <v>1148.7216977476321</v>
      </c>
      <c r="S43" s="210">
        <v>1210.618553217296</v>
      </c>
      <c r="T43" s="210">
        <v>1249.903845954525</v>
      </c>
      <c r="U43" s="210">
        <v>1213.3987177049389</v>
      </c>
      <c r="V43" s="210">
        <v>1081.1479374432099</v>
      </c>
      <c r="W43" s="210">
        <v>1143.2036179921749</v>
      </c>
      <c r="X43" s="210">
        <v>758.97265849691337</v>
      </c>
      <c r="Y43" s="210">
        <v>569.18399209934</v>
      </c>
      <c r="DA43" s="109" t="s">
        <v>457</v>
      </c>
    </row>
    <row r="44" spans="1:105" ht="12" customHeight="1" x14ac:dyDescent="0.25">
      <c r="A44" s="24" t="s">
        <v>28</v>
      </c>
      <c r="B44" s="213">
        <v>54.456835769561472</v>
      </c>
      <c r="C44" s="213">
        <v>46.969045571797068</v>
      </c>
      <c r="D44" s="213">
        <v>46.28830610490111</v>
      </c>
      <c r="E44" s="213">
        <v>33.354858125537397</v>
      </c>
      <c r="F44" s="213">
        <v>1.361392949269131</v>
      </c>
      <c r="G44" s="213">
        <v>59.221840068787607</v>
      </c>
      <c r="H44" s="213">
        <v>60.583233018056752</v>
      </c>
      <c r="I44" s="213">
        <v>74.197506448839206</v>
      </c>
      <c r="J44" s="213">
        <v>37.439122957867582</v>
      </c>
      <c r="K44" s="213">
        <v>27.228460877042131</v>
      </c>
      <c r="L44" s="213">
        <v>47.649785038693032</v>
      </c>
      <c r="M44" s="213">
        <v>60.798796216680998</v>
      </c>
      <c r="N44" s="213">
        <v>37.11926053310404</v>
      </c>
      <c r="O44" s="213">
        <v>37.759243336199482</v>
      </c>
      <c r="P44" s="213">
        <v>23.679535683576951</v>
      </c>
      <c r="Q44" s="213">
        <v>30.719432502149608</v>
      </c>
      <c r="R44" s="213">
        <v>12.1597592433362</v>
      </c>
      <c r="S44" s="213">
        <v>13.061049011177991</v>
      </c>
      <c r="T44" s="213">
        <v>11.101891659501289</v>
      </c>
      <c r="U44" s="213">
        <v>0.65305245055889938</v>
      </c>
      <c r="V44" s="213">
        <v>0.65305245055889938</v>
      </c>
      <c r="W44" s="213">
        <v>1.306104901117799</v>
      </c>
      <c r="X44" s="213">
        <v>2.612209802235598</v>
      </c>
      <c r="Y44" s="213">
        <v>0.16328460877042131</v>
      </c>
      <c r="DA44" s="85" t="s">
        <v>458</v>
      </c>
    </row>
    <row r="45" spans="1:105" ht="12" customHeight="1" x14ac:dyDescent="0.25">
      <c r="A45" s="14" t="s">
        <v>29</v>
      </c>
      <c r="B45" s="204">
        <f t="shared" ref="B45:Y45" si="15">B46+B47+B48+B49+B50</f>
        <v>150.47050730868446</v>
      </c>
      <c r="C45" s="204">
        <f t="shared" si="15"/>
        <v>143.77807394668957</v>
      </c>
      <c r="D45" s="204">
        <f t="shared" si="15"/>
        <v>149.50558899398106</v>
      </c>
      <c r="E45" s="204">
        <f t="shared" si="15"/>
        <v>149.7539982803095</v>
      </c>
      <c r="F45" s="204">
        <f t="shared" si="15"/>
        <v>116.29165950128976</v>
      </c>
      <c r="G45" s="204">
        <f t="shared" si="15"/>
        <v>92.271023215821145</v>
      </c>
      <c r="H45" s="204">
        <f t="shared" si="15"/>
        <v>87.066466036113496</v>
      </c>
      <c r="I45" s="204">
        <f t="shared" si="15"/>
        <v>138.79097162510746</v>
      </c>
      <c r="J45" s="204">
        <f t="shared" si="15"/>
        <v>128.64479793637145</v>
      </c>
      <c r="K45" s="204">
        <f t="shared" si="15"/>
        <v>109.42252794496991</v>
      </c>
      <c r="L45" s="204">
        <f t="shared" si="15"/>
        <v>105.60335339638866</v>
      </c>
      <c r="M45" s="204">
        <f t="shared" si="15"/>
        <v>93.57024935511609</v>
      </c>
      <c r="N45" s="204">
        <f t="shared" si="15"/>
        <v>72.74772141014617</v>
      </c>
      <c r="O45" s="204">
        <f t="shared" si="15"/>
        <v>56.701977644024076</v>
      </c>
      <c r="P45" s="204">
        <f t="shared" si="15"/>
        <v>51.84866723989682</v>
      </c>
      <c r="Q45" s="204">
        <f t="shared" si="15"/>
        <v>47.948323301805672</v>
      </c>
      <c r="R45" s="204">
        <f t="shared" si="15"/>
        <v>57.251418744625958</v>
      </c>
      <c r="S45" s="204">
        <f t="shared" si="15"/>
        <v>63.10309544282029</v>
      </c>
      <c r="T45" s="204">
        <f t="shared" si="15"/>
        <v>68.073430782459155</v>
      </c>
      <c r="U45" s="204">
        <f t="shared" si="15"/>
        <v>71.995356835769556</v>
      </c>
      <c r="V45" s="204">
        <f t="shared" si="15"/>
        <v>49.264316423043859</v>
      </c>
      <c r="W45" s="204">
        <f t="shared" si="15"/>
        <v>56.064230438521065</v>
      </c>
      <c r="X45" s="204">
        <f t="shared" si="15"/>
        <v>32.897678417884784</v>
      </c>
      <c r="Y45" s="204">
        <f t="shared" si="15"/>
        <v>28.038779019776442</v>
      </c>
      <c r="DA45" s="71"/>
    </row>
    <row r="46" spans="1:105" ht="12" customHeight="1" x14ac:dyDescent="0.25">
      <c r="A46" s="18" t="s">
        <v>30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459</v>
      </c>
    </row>
    <row r="47" spans="1:105" ht="12" customHeight="1" x14ac:dyDescent="0.25">
      <c r="A47" s="18" t="s">
        <v>31</v>
      </c>
      <c r="B47" s="204">
        <v>12.427171109200341</v>
      </c>
      <c r="C47" s="204">
        <v>12.427171109200341</v>
      </c>
      <c r="D47" s="204">
        <v>12.427171109200341</v>
      </c>
      <c r="E47" s="204">
        <v>12.427171109200341</v>
      </c>
      <c r="F47" s="204">
        <v>12.427171109200341</v>
      </c>
      <c r="G47" s="204">
        <v>13.556921754084261</v>
      </c>
      <c r="H47" s="204">
        <v>12.427171109200341</v>
      </c>
      <c r="I47" s="204">
        <v>12.427171109200341</v>
      </c>
      <c r="J47" s="204">
        <v>12.427171109200341</v>
      </c>
      <c r="K47" s="204">
        <v>10.167669819432501</v>
      </c>
      <c r="L47" s="204">
        <v>11.297420464316421</v>
      </c>
      <c r="M47" s="204">
        <v>9.0379191745485805</v>
      </c>
      <c r="N47" s="204">
        <v>9.0379191745485805</v>
      </c>
      <c r="O47" s="204">
        <v>6.7784178847807386</v>
      </c>
      <c r="P47" s="204">
        <v>6.7784178847807386</v>
      </c>
      <c r="Q47" s="204">
        <v>5.6486672398968194</v>
      </c>
      <c r="R47" s="204">
        <v>9.0379191745485805</v>
      </c>
      <c r="S47" s="204">
        <v>9.0379191745485805</v>
      </c>
      <c r="T47" s="204">
        <v>7.9081685296646604</v>
      </c>
      <c r="U47" s="204">
        <v>7.9081685296646604</v>
      </c>
      <c r="V47" s="204">
        <v>6.7784178847807386</v>
      </c>
      <c r="W47" s="204">
        <v>4.9257093723129826</v>
      </c>
      <c r="X47" s="204">
        <v>1.348925193465176</v>
      </c>
      <c r="Y47" s="204">
        <v>8.9251934651762677E-2</v>
      </c>
      <c r="DA47" s="71" t="s">
        <v>460</v>
      </c>
    </row>
    <row r="48" spans="1:105" ht="12" customHeight="1" x14ac:dyDescent="0.25">
      <c r="A48" s="18" t="s">
        <v>71</v>
      </c>
      <c r="B48" s="204">
        <v>32.865176268271711</v>
      </c>
      <c r="C48" s="204">
        <v>33.892261392949273</v>
      </c>
      <c r="D48" s="204">
        <v>32.865176268271711</v>
      </c>
      <c r="E48" s="204">
        <v>36.97334479793637</v>
      </c>
      <c r="F48" s="204">
        <v>42.108512467755801</v>
      </c>
      <c r="G48" s="204">
        <v>41.08151332760103</v>
      </c>
      <c r="H48" s="204">
        <v>21.56775580395529</v>
      </c>
      <c r="I48" s="204">
        <v>79.081857265692165</v>
      </c>
      <c r="J48" s="204">
        <v>70.865606190885643</v>
      </c>
      <c r="K48" s="204">
        <v>61.622269991401552</v>
      </c>
      <c r="L48" s="204">
        <v>59.568185726569219</v>
      </c>
      <c r="M48" s="204">
        <v>57.514101461736892</v>
      </c>
      <c r="N48" s="204">
        <v>48.270765262252787</v>
      </c>
      <c r="O48" s="204">
        <v>27.73000859845228</v>
      </c>
      <c r="P48" s="204">
        <v>11.297420464316421</v>
      </c>
      <c r="Q48" s="204">
        <v>13.351504729148751</v>
      </c>
      <c r="R48" s="204">
        <v>15.40558899398108</v>
      </c>
      <c r="S48" s="204">
        <v>16.432588134135859</v>
      </c>
      <c r="T48" s="204">
        <v>21.56775580395529</v>
      </c>
      <c r="U48" s="204">
        <v>22.594840928632841</v>
      </c>
      <c r="V48" s="204">
        <v>16.432588134135859</v>
      </c>
      <c r="W48" s="204">
        <v>21.890283748925189</v>
      </c>
      <c r="X48" s="204">
        <v>15.734221840068789</v>
      </c>
      <c r="Y48" s="204">
        <v>14.51719690455718</v>
      </c>
      <c r="DA48" s="71" t="s">
        <v>461</v>
      </c>
    </row>
    <row r="49" spans="1:105" ht="12" customHeight="1" x14ac:dyDescent="0.25">
      <c r="A49" s="18" t="s">
        <v>32</v>
      </c>
      <c r="B49" s="204">
        <v>105.17815993121241</v>
      </c>
      <c r="C49" s="204">
        <v>97.458641444539978</v>
      </c>
      <c r="D49" s="204">
        <v>104.21324161650899</v>
      </c>
      <c r="E49" s="204">
        <v>100.3534823731728</v>
      </c>
      <c r="F49" s="204">
        <v>61.755975924333612</v>
      </c>
      <c r="G49" s="204">
        <v>37.632588134135851</v>
      </c>
      <c r="H49" s="204">
        <v>53.071539122957873</v>
      </c>
      <c r="I49" s="204">
        <v>47.281943250214958</v>
      </c>
      <c r="J49" s="204">
        <v>45.352020636285459</v>
      </c>
      <c r="K49" s="204">
        <v>37.632588134135851</v>
      </c>
      <c r="L49" s="204">
        <v>34.737747205503013</v>
      </c>
      <c r="M49" s="204">
        <v>27.01822871883061</v>
      </c>
      <c r="N49" s="204">
        <v>15.4390369733448</v>
      </c>
      <c r="O49" s="204">
        <v>22.19355116079106</v>
      </c>
      <c r="P49" s="204">
        <v>33.772828890799659</v>
      </c>
      <c r="Q49" s="204">
        <v>28.948151332760101</v>
      </c>
      <c r="R49" s="204">
        <v>32.807910576096297</v>
      </c>
      <c r="S49" s="204">
        <v>37.632588134135851</v>
      </c>
      <c r="T49" s="204">
        <v>38.597506448839212</v>
      </c>
      <c r="U49" s="204">
        <v>41.492347377472051</v>
      </c>
      <c r="V49" s="204">
        <v>26.053310404127259</v>
      </c>
      <c r="W49" s="204">
        <v>29.248237317282889</v>
      </c>
      <c r="X49" s="204">
        <v>15.787360275150469</v>
      </c>
      <c r="Y49" s="204">
        <v>13.403009458297509</v>
      </c>
      <c r="DA49" s="71" t="s">
        <v>462</v>
      </c>
    </row>
    <row r="50" spans="1:105" ht="12" customHeight="1" x14ac:dyDescent="0.25">
      <c r="A50" s="18" t="s">
        <v>33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</v>
      </c>
      <c r="W50" s="204">
        <v>0</v>
      </c>
      <c r="X50" s="204">
        <v>2.7171109200343942E-2</v>
      </c>
      <c r="Y50" s="204">
        <v>2.9320722269991401E-2</v>
      </c>
      <c r="DA50" s="71" t="s">
        <v>463</v>
      </c>
    </row>
    <row r="51" spans="1:105" ht="12" customHeight="1" x14ac:dyDescent="0.25">
      <c r="A51" s="14" t="s">
        <v>34</v>
      </c>
      <c r="B51" s="204">
        <f t="shared" ref="B51:Y51" si="16">B52+B53</f>
        <v>162.20842648323301</v>
      </c>
      <c r="C51" s="204">
        <f t="shared" si="16"/>
        <v>275.53508168529657</v>
      </c>
      <c r="D51" s="204">
        <f t="shared" si="16"/>
        <v>470.26698194325019</v>
      </c>
      <c r="E51" s="204">
        <f t="shared" si="16"/>
        <v>330.28529664660363</v>
      </c>
      <c r="F51" s="204">
        <f t="shared" si="16"/>
        <v>408.1866723989682</v>
      </c>
      <c r="G51" s="204">
        <f t="shared" si="16"/>
        <v>145.8715391229579</v>
      </c>
      <c r="H51" s="204">
        <f t="shared" si="16"/>
        <v>141.40034393809111</v>
      </c>
      <c r="I51" s="204">
        <f t="shared" si="16"/>
        <v>138.3479793637145</v>
      </c>
      <c r="J51" s="204">
        <f t="shared" si="16"/>
        <v>126.7418744625967</v>
      </c>
      <c r="K51" s="204">
        <f t="shared" si="16"/>
        <v>272.91332760103182</v>
      </c>
      <c r="L51" s="204">
        <f t="shared" si="16"/>
        <v>347.95692175408419</v>
      </c>
      <c r="M51" s="204">
        <f t="shared" si="16"/>
        <v>223.81771281169389</v>
      </c>
      <c r="N51" s="204">
        <f t="shared" si="16"/>
        <v>115.1990541702494</v>
      </c>
      <c r="O51" s="204">
        <f t="shared" si="16"/>
        <v>121.08839208942391</v>
      </c>
      <c r="P51" s="204">
        <f t="shared" si="16"/>
        <v>117.3275150472915</v>
      </c>
      <c r="Q51" s="204">
        <f t="shared" si="16"/>
        <v>188.5656061908856</v>
      </c>
      <c r="R51" s="204">
        <f t="shared" si="16"/>
        <v>268.12347377472048</v>
      </c>
      <c r="S51" s="204">
        <f t="shared" si="16"/>
        <v>258.48881028067518</v>
      </c>
      <c r="T51" s="204">
        <f t="shared" si="16"/>
        <v>373.45669506016412</v>
      </c>
      <c r="U51" s="204">
        <f t="shared" si="16"/>
        <v>463.27300390841651</v>
      </c>
      <c r="V51" s="204">
        <f t="shared" si="16"/>
        <v>406.75548014233431</v>
      </c>
      <c r="W51" s="204">
        <f t="shared" si="16"/>
        <v>470.07963446564798</v>
      </c>
      <c r="X51" s="204">
        <f t="shared" si="16"/>
        <v>399.49149325640821</v>
      </c>
      <c r="Y51" s="204">
        <f t="shared" si="16"/>
        <v>229.2144388852029</v>
      </c>
      <c r="DA51" s="71"/>
    </row>
    <row r="52" spans="1:105" ht="12" customHeight="1" x14ac:dyDescent="0.25">
      <c r="A52" s="18" t="s">
        <v>73</v>
      </c>
      <c r="B52" s="204">
        <v>162.20842648323301</v>
      </c>
      <c r="C52" s="204">
        <v>275.53508168529657</v>
      </c>
      <c r="D52" s="204">
        <v>470.26698194325019</v>
      </c>
      <c r="E52" s="204">
        <v>330.28529664660363</v>
      </c>
      <c r="F52" s="204">
        <v>408.1866723989682</v>
      </c>
      <c r="G52" s="204">
        <v>145.8715391229579</v>
      </c>
      <c r="H52" s="204">
        <v>141.40034393809111</v>
      </c>
      <c r="I52" s="204">
        <v>138.3479793637145</v>
      </c>
      <c r="J52" s="204">
        <v>126.7418744625967</v>
      </c>
      <c r="K52" s="204">
        <v>272.91332760103182</v>
      </c>
      <c r="L52" s="204">
        <v>347.95692175408419</v>
      </c>
      <c r="M52" s="204">
        <v>223.81771281169389</v>
      </c>
      <c r="N52" s="204">
        <v>115.1990541702494</v>
      </c>
      <c r="O52" s="204">
        <v>121.08839208942391</v>
      </c>
      <c r="P52" s="204">
        <v>117.3275150472915</v>
      </c>
      <c r="Q52" s="204">
        <v>188.5656061908856</v>
      </c>
      <c r="R52" s="204">
        <v>268.12347377472048</v>
      </c>
      <c r="S52" s="204">
        <v>258.48881028067518</v>
      </c>
      <c r="T52" s="204">
        <v>373.45669506016412</v>
      </c>
      <c r="U52" s="204">
        <v>463.27300390841651</v>
      </c>
      <c r="V52" s="204">
        <v>406.75548014233431</v>
      </c>
      <c r="W52" s="204">
        <v>470.07963446564798</v>
      </c>
      <c r="X52" s="204">
        <v>399.49149325640821</v>
      </c>
      <c r="Y52" s="204">
        <v>229.2144388852029</v>
      </c>
      <c r="DA52" s="71" t="s">
        <v>464</v>
      </c>
    </row>
    <row r="53" spans="1:105" ht="12" customHeight="1" x14ac:dyDescent="0.25">
      <c r="A53" s="18" t="s">
        <v>36</v>
      </c>
      <c r="B53" s="204">
        <v>0</v>
      </c>
      <c r="C53" s="204">
        <v>0</v>
      </c>
      <c r="D53" s="204">
        <v>0</v>
      </c>
      <c r="E53" s="204">
        <v>0</v>
      </c>
      <c r="F53" s="204">
        <v>0</v>
      </c>
      <c r="G53" s="204">
        <v>0</v>
      </c>
      <c r="H53" s="204">
        <v>0</v>
      </c>
      <c r="I53" s="204">
        <v>0</v>
      </c>
      <c r="J53" s="204">
        <v>0</v>
      </c>
      <c r="K53" s="204">
        <v>0</v>
      </c>
      <c r="L53" s="204">
        <v>0</v>
      </c>
      <c r="M53" s="204">
        <v>0</v>
      </c>
      <c r="N53" s="204">
        <v>0</v>
      </c>
      <c r="O53" s="204">
        <v>0</v>
      </c>
      <c r="P53" s="204">
        <v>0</v>
      </c>
      <c r="Q53" s="204">
        <v>0</v>
      </c>
      <c r="R53" s="204">
        <v>0</v>
      </c>
      <c r="S53" s="204">
        <v>0</v>
      </c>
      <c r="T53" s="204">
        <v>0</v>
      </c>
      <c r="U53" s="204">
        <v>0</v>
      </c>
      <c r="V53" s="204">
        <v>0</v>
      </c>
      <c r="W53" s="204">
        <v>0</v>
      </c>
      <c r="X53" s="204">
        <v>0</v>
      </c>
      <c r="Y53" s="204">
        <v>0</v>
      </c>
      <c r="DA53" s="71" t="s">
        <v>465</v>
      </c>
    </row>
    <row r="54" spans="1:105" ht="12" customHeight="1" x14ac:dyDescent="0.25">
      <c r="A54" s="14" t="s">
        <v>37</v>
      </c>
      <c r="B54" s="204">
        <f t="shared" ref="B54:Y54" si="17">B55+B56+B57+B58+B59+B60</f>
        <v>9.888220120378332E-3</v>
      </c>
      <c r="C54" s="204">
        <f t="shared" si="17"/>
        <v>1.255374032674119E-2</v>
      </c>
      <c r="D54" s="204">
        <f t="shared" si="17"/>
        <v>1.6079105760963028E-2</v>
      </c>
      <c r="E54" s="204">
        <f t="shared" si="17"/>
        <v>1.788478073946689E-2</v>
      </c>
      <c r="F54" s="204">
        <f t="shared" si="17"/>
        <v>2.0808254514187441E-2</v>
      </c>
      <c r="G54" s="204">
        <f t="shared" si="17"/>
        <v>0.21315563198624249</v>
      </c>
      <c r="H54" s="204">
        <f t="shared" si="17"/>
        <v>0.2149613069647463</v>
      </c>
      <c r="I54" s="204">
        <f t="shared" si="17"/>
        <v>0.2149613069647463</v>
      </c>
      <c r="J54" s="204">
        <f t="shared" si="17"/>
        <v>0.226225279449699</v>
      </c>
      <c r="K54" s="204">
        <f t="shared" si="17"/>
        <v>0.25391229578675839</v>
      </c>
      <c r="L54" s="204">
        <f t="shared" si="17"/>
        <v>0.25855546001719687</v>
      </c>
      <c r="M54" s="204">
        <f t="shared" si="17"/>
        <v>1.0467755803955288</v>
      </c>
      <c r="N54" s="204">
        <f t="shared" si="17"/>
        <v>0.9512467755803955</v>
      </c>
      <c r="O54" s="204">
        <f t="shared" si="17"/>
        <v>2.3842648323301807</v>
      </c>
      <c r="P54" s="204">
        <f t="shared" si="17"/>
        <v>7.9630778091668164</v>
      </c>
      <c r="Q54" s="204">
        <f t="shared" si="17"/>
        <v>7.876578041146244</v>
      </c>
      <c r="R54" s="204">
        <f t="shared" si="17"/>
        <v>8.6934948241586518</v>
      </c>
      <c r="S54" s="204">
        <f t="shared" si="17"/>
        <v>10.101454028624291</v>
      </c>
      <c r="T54" s="204">
        <f t="shared" si="17"/>
        <v>11.631243757645045</v>
      </c>
      <c r="U54" s="204">
        <f t="shared" si="17"/>
        <v>12.473005284055224</v>
      </c>
      <c r="V54" s="204">
        <f t="shared" si="17"/>
        <v>13.125131419534636</v>
      </c>
      <c r="W54" s="204">
        <f t="shared" si="17"/>
        <v>14.20592677674175</v>
      </c>
      <c r="X54" s="204">
        <f t="shared" si="17"/>
        <v>11.761474784787186</v>
      </c>
      <c r="Y54" s="204">
        <f t="shared" si="17"/>
        <v>9.7726486569574753</v>
      </c>
      <c r="DA54" s="71"/>
    </row>
    <row r="55" spans="1:105" ht="12" customHeight="1" x14ac:dyDescent="0.25">
      <c r="A55" s="18" t="s">
        <v>38</v>
      </c>
      <c r="B55" s="204">
        <v>0</v>
      </c>
      <c r="C55" s="204">
        <v>0</v>
      </c>
      <c r="D55" s="204">
        <v>0</v>
      </c>
      <c r="E55" s="204">
        <v>0</v>
      </c>
      <c r="F55" s="204">
        <v>0</v>
      </c>
      <c r="G55" s="204">
        <v>0</v>
      </c>
      <c r="H55" s="204">
        <v>0</v>
      </c>
      <c r="I55" s="204">
        <v>0</v>
      </c>
      <c r="J55" s="204">
        <v>0</v>
      </c>
      <c r="K55" s="204">
        <v>2.3903697334479789E-2</v>
      </c>
      <c r="L55" s="204">
        <v>2.3903697334479789E-2</v>
      </c>
      <c r="M55" s="204">
        <v>2.3903697334479789E-2</v>
      </c>
      <c r="N55" s="204">
        <v>2.3903697334479789E-2</v>
      </c>
      <c r="O55" s="204">
        <v>2.3903697334479789E-2</v>
      </c>
      <c r="P55" s="204">
        <v>2.3903697334479789E-2</v>
      </c>
      <c r="Q55" s="204">
        <v>2.3903697334479789E-2</v>
      </c>
      <c r="R55" s="204">
        <v>2.3903697334479789E-2</v>
      </c>
      <c r="S55" s="204">
        <v>2.3903697334479789E-2</v>
      </c>
      <c r="T55" s="204">
        <v>4.7807394668959592E-2</v>
      </c>
      <c r="U55" s="204">
        <v>4.7807394668959592E-2</v>
      </c>
      <c r="V55" s="204">
        <v>4.7807394668959592E-2</v>
      </c>
      <c r="W55" s="204">
        <v>4.7807394668959592E-2</v>
      </c>
      <c r="X55" s="204">
        <v>4.7807394668959592E-2</v>
      </c>
      <c r="Y55" s="204">
        <v>4.7807394668959592E-2</v>
      </c>
      <c r="DA55" s="71" t="s">
        <v>466</v>
      </c>
    </row>
    <row r="56" spans="1:105" ht="12" customHeight="1" x14ac:dyDescent="0.25">
      <c r="A56" s="18" t="s">
        <v>74</v>
      </c>
      <c r="B56" s="204">
        <v>0</v>
      </c>
      <c r="C56" s="204">
        <v>0</v>
      </c>
      <c r="D56" s="204">
        <v>0</v>
      </c>
      <c r="E56" s="204">
        <v>0</v>
      </c>
      <c r="F56" s="204">
        <v>0</v>
      </c>
      <c r="G56" s="204">
        <v>0</v>
      </c>
      <c r="H56" s="204">
        <v>0</v>
      </c>
      <c r="I56" s="204">
        <v>0</v>
      </c>
      <c r="J56" s="204">
        <v>0</v>
      </c>
      <c r="K56" s="204">
        <v>0</v>
      </c>
      <c r="L56" s="204">
        <v>0</v>
      </c>
      <c r="M56" s="204">
        <v>0.78822012037833178</v>
      </c>
      <c r="N56" s="204">
        <v>0.69269131556319852</v>
      </c>
      <c r="O56" s="204">
        <v>2.1257093723129841</v>
      </c>
      <c r="P56" s="204">
        <v>1.5047291487532239</v>
      </c>
      <c r="Q56" s="204">
        <v>0</v>
      </c>
      <c r="R56" s="204">
        <v>0</v>
      </c>
      <c r="S56" s="204">
        <v>6.9487225773649422E-2</v>
      </c>
      <c r="T56" s="204">
        <v>0.1030641831721452</v>
      </c>
      <c r="U56" s="204">
        <v>0.1190855154871953</v>
      </c>
      <c r="V56" s="204">
        <v>0.1219059281730303</v>
      </c>
      <c r="W56" s="204">
        <v>0.12672838903811379</v>
      </c>
      <c r="X56" s="204">
        <v>0.16456865244814239</v>
      </c>
      <c r="Y56" s="204">
        <v>0.1707717768779167</v>
      </c>
      <c r="DA56" s="71" t="s">
        <v>467</v>
      </c>
    </row>
    <row r="57" spans="1:105" ht="12" customHeight="1" x14ac:dyDescent="0.25">
      <c r="A57" s="18" t="s">
        <v>75</v>
      </c>
      <c r="B57" s="204">
        <v>0</v>
      </c>
      <c r="C57" s="204">
        <v>0</v>
      </c>
      <c r="D57" s="204">
        <v>0</v>
      </c>
      <c r="E57" s="204">
        <v>0</v>
      </c>
      <c r="F57" s="204">
        <v>0</v>
      </c>
      <c r="G57" s="204">
        <v>0</v>
      </c>
      <c r="H57" s="204">
        <v>0</v>
      </c>
      <c r="I57" s="204">
        <v>0</v>
      </c>
      <c r="J57" s="204">
        <v>0</v>
      </c>
      <c r="K57" s="204">
        <v>0</v>
      </c>
      <c r="L57" s="204">
        <v>0</v>
      </c>
      <c r="M57" s="204">
        <v>0</v>
      </c>
      <c r="N57" s="204">
        <v>0</v>
      </c>
      <c r="O57" s="204">
        <v>0</v>
      </c>
      <c r="P57" s="204">
        <v>0</v>
      </c>
      <c r="Q57" s="204">
        <v>0</v>
      </c>
      <c r="R57" s="204">
        <v>0</v>
      </c>
      <c r="S57" s="204">
        <v>0</v>
      </c>
      <c r="T57" s="204">
        <v>0</v>
      </c>
      <c r="U57" s="204">
        <v>0</v>
      </c>
      <c r="V57" s="204">
        <v>0</v>
      </c>
      <c r="W57" s="204">
        <v>0</v>
      </c>
      <c r="X57" s="204">
        <v>0</v>
      </c>
      <c r="Y57" s="204">
        <v>0</v>
      </c>
      <c r="DA57" s="71" t="s">
        <v>468</v>
      </c>
    </row>
    <row r="58" spans="1:105" ht="12" customHeight="1" x14ac:dyDescent="0.25">
      <c r="A58" s="18" t="s">
        <v>76</v>
      </c>
      <c r="B58" s="204">
        <v>9.888220120378332E-3</v>
      </c>
      <c r="C58" s="204">
        <v>1.255374032674119E-2</v>
      </c>
      <c r="D58" s="204">
        <v>1.6079105760963028E-2</v>
      </c>
      <c r="E58" s="204">
        <v>1.788478073946689E-2</v>
      </c>
      <c r="F58" s="204">
        <v>2.0808254514187441E-2</v>
      </c>
      <c r="G58" s="204">
        <v>0.21315563198624249</v>
      </c>
      <c r="H58" s="204">
        <v>0.2149613069647463</v>
      </c>
      <c r="I58" s="204">
        <v>0.2149613069647463</v>
      </c>
      <c r="J58" s="204">
        <v>0.226225279449699</v>
      </c>
      <c r="K58" s="204">
        <v>0.23000859845227861</v>
      </c>
      <c r="L58" s="204">
        <v>0.23465176268271709</v>
      </c>
      <c r="M58" s="204">
        <v>0.23465176268271709</v>
      </c>
      <c r="N58" s="204">
        <v>0.23465176268271709</v>
      </c>
      <c r="O58" s="204">
        <v>0.23465176268271709</v>
      </c>
      <c r="P58" s="204">
        <v>0.23490971625107479</v>
      </c>
      <c r="Q58" s="204">
        <v>0.23490971625107479</v>
      </c>
      <c r="R58" s="204">
        <v>0.23490971625107479</v>
      </c>
      <c r="S58" s="204">
        <v>0.23490971625107479</v>
      </c>
      <c r="T58" s="204">
        <v>0.23061049011177989</v>
      </c>
      <c r="U58" s="204">
        <v>0.23061049011177989</v>
      </c>
      <c r="V58" s="204">
        <v>0.2250214961306965</v>
      </c>
      <c r="W58" s="204">
        <v>0.2250214961306965</v>
      </c>
      <c r="X58" s="204">
        <v>0.22235597592433359</v>
      </c>
      <c r="Y58" s="204">
        <v>0.21883061049011179</v>
      </c>
      <c r="DA58" s="71" t="s">
        <v>469</v>
      </c>
    </row>
    <row r="59" spans="1:105" ht="12" customHeight="1" x14ac:dyDescent="0.25">
      <c r="A59" s="18" t="s">
        <v>77</v>
      </c>
      <c r="B59" s="204">
        <v>0</v>
      </c>
      <c r="C59" s="204">
        <v>0</v>
      </c>
      <c r="D59" s="204">
        <v>0</v>
      </c>
      <c r="E59" s="204">
        <v>0</v>
      </c>
      <c r="F59" s="204">
        <v>0</v>
      </c>
      <c r="G59" s="204">
        <v>0</v>
      </c>
      <c r="H59" s="204">
        <v>0</v>
      </c>
      <c r="I59" s="204">
        <v>0</v>
      </c>
      <c r="J59" s="204">
        <v>0</v>
      </c>
      <c r="K59" s="204">
        <v>0</v>
      </c>
      <c r="L59" s="204">
        <v>0</v>
      </c>
      <c r="M59" s="204">
        <v>0</v>
      </c>
      <c r="N59" s="204">
        <v>0</v>
      </c>
      <c r="O59" s="204">
        <v>0</v>
      </c>
      <c r="P59" s="204">
        <v>0</v>
      </c>
      <c r="Q59" s="204">
        <v>0</v>
      </c>
      <c r="R59" s="204">
        <v>0</v>
      </c>
      <c r="S59" s="204">
        <v>0</v>
      </c>
      <c r="T59" s="204">
        <v>0</v>
      </c>
      <c r="U59" s="204">
        <v>0</v>
      </c>
      <c r="V59" s="204">
        <v>0</v>
      </c>
      <c r="W59" s="204">
        <v>0</v>
      </c>
      <c r="X59" s="204">
        <v>0</v>
      </c>
      <c r="Y59" s="204">
        <v>0</v>
      </c>
      <c r="DA59" s="71" t="s">
        <v>470</v>
      </c>
    </row>
    <row r="60" spans="1:105" ht="12" customHeight="1" x14ac:dyDescent="0.25">
      <c r="A60" s="18" t="s">
        <v>78</v>
      </c>
      <c r="B60" s="204">
        <v>0</v>
      </c>
      <c r="C60" s="204">
        <v>0</v>
      </c>
      <c r="D60" s="204">
        <v>0</v>
      </c>
      <c r="E60" s="204">
        <v>0</v>
      </c>
      <c r="F60" s="204">
        <v>0</v>
      </c>
      <c r="G60" s="204">
        <v>0</v>
      </c>
      <c r="H60" s="204">
        <v>0</v>
      </c>
      <c r="I60" s="204">
        <v>0</v>
      </c>
      <c r="J60" s="204">
        <v>0</v>
      </c>
      <c r="K60" s="204">
        <v>0</v>
      </c>
      <c r="L60" s="204">
        <v>0</v>
      </c>
      <c r="M60" s="204">
        <v>0</v>
      </c>
      <c r="N60" s="204">
        <v>0</v>
      </c>
      <c r="O60" s="204">
        <v>0</v>
      </c>
      <c r="P60" s="204">
        <v>6.199535246828038</v>
      </c>
      <c r="Q60" s="204">
        <v>7.6177646275606898</v>
      </c>
      <c r="R60" s="204">
        <v>8.4346814105730967</v>
      </c>
      <c r="S60" s="204">
        <v>9.7731533892650866</v>
      </c>
      <c r="T60" s="204">
        <v>11.249761689692161</v>
      </c>
      <c r="U60" s="204">
        <v>12.07550188378729</v>
      </c>
      <c r="V60" s="204">
        <v>12.730396600561949</v>
      </c>
      <c r="W60" s="204">
        <v>13.806369496903979</v>
      </c>
      <c r="X60" s="204">
        <v>11.32674276174575</v>
      </c>
      <c r="Y60" s="204">
        <v>9.3352388749204867</v>
      </c>
      <c r="DA60" s="71" t="s">
        <v>471</v>
      </c>
    </row>
    <row r="61" spans="1:105" ht="12" customHeight="1" x14ac:dyDescent="0.25">
      <c r="A61" s="14" t="s">
        <v>39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472</v>
      </c>
    </row>
    <row r="62" spans="1:105" ht="12" customHeight="1" x14ac:dyDescent="0.25">
      <c r="A62" s="21" t="s">
        <v>40</v>
      </c>
      <c r="B62" s="207">
        <v>798.88220120378321</v>
      </c>
      <c r="C62" s="207">
        <v>879.27773000859838</v>
      </c>
      <c r="D62" s="207">
        <v>901.46173688736019</v>
      </c>
      <c r="E62" s="207">
        <v>935.85554600171963</v>
      </c>
      <c r="F62" s="207">
        <v>995.01289767841786</v>
      </c>
      <c r="G62" s="207">
        <v>883.14703353396385</v>
      </c>
      <c r="H62" s="207">
        <v>869.47549441100591</v>
      </c>
      <c r="I62" s="207">
        <v>923.81771281169381</v>
      </c>
      <c r="J62" s="207">
        <v>865.95012897678407</v>
      </c>
      <c r="K62" s="207">
        <v>817.88478073946681</v>
      </c>
      <c r="L62" s="207">
        <v>743.85210662080817</v>
      </c>
      <c r="M62" s="207">
        <v>922.44196044711941</v>
      </c>
      <c r="N62" s="207">
        <v>910.06018916595008</v>
      </c>
      <c r="O62" s="207">
        <v>774.89251934651759</v>
      </c>
      <c r="P62" s="207">
        <v>804.98710232158203</v>
      </c>
      <c r="Q62" s="207">
        <v>820.6362854686156</v>
      </c>
      <c r="R62" s="207">
        <v>802.49355116079096</v>
      </c>
      <c r="S62" s="207">
        <v>865.86414445399828</v>
      </c>
      <c r="T62" s="207">
        <v>785.64058469475492</v>
      </c>
      <c r="U62" s="207">
        <v>665.00429922613921</v>
      </c>
      <c r="V62" s="207">
        <v>611.34995700773857</v>
      </c>
      <c r="W62" s="207">
        <v>601.5477214101461</v>
      </c>
      <c r="X62" s="207">
        <v>312.20980223559758</v>
      </c>
      <c r="Y62" s="207">
        <v>301.99484092863281</v>
      </c>
      <c r="DA62" s="86" t="s">
        <v>473</v>
      </c>
    </row>
    <row r="63" spans="1:105" ht="12" customHeight="1" x14ac:dyDescent="0.25">
      <c r="A63" s="114" t="s">
        <v>144</v>
      </c>
      <c r="B63" s="284">
        <f t="shared" ref="B63:Y63" si="18">SUM(B64:B65,B68)</f>
        <v>1166.0278589853824</v>
      </c>
      <c r="C63" s="284">
        <f t="shared" si="18"/>
        <v>1345.5724849527082</v>
      </c>
      <c r="D63" s="284">
        <f t="shared" si="18"/>
        <v>1567.5386930352536</v>
      </c>
      <c r="E63" s="284">
        <f t="shared" si="18"/>
        <v>1449.2675838349101</v>
      </c>
      <c r="F63" s="284">
        <f t="shared" si="18"/>
        <v>1520.8734307824593</v>
      </c>
      <c r="G63" s="284">
        <f t="shared" si="18"/>
        <v>1180.7245915735166</v>
      </c>
      <c r="H63" s="284">
        <f t="shared" si="18"/>
        <v>1158.7404987102323</v>
      </c>
      <c r="I63" s="284">
        <f t="shared" si="18"/>
        <v>1275.3691315563196</v>
      </c>
      <c r="J63" s="284">
        <f t="shared" si="18"/>
        <v>1159.0021496130696</v>
      </c>
      <c r="K63" s="284">
        <f t="shared" si="18"/>
        <v>1227.7030094582972</v>
      </c>
      <c r="L63" s="284">
        <f t="shared" si="18"/>
        <v>1245.3207222699909</v>
      </c>
      <c r="M63" s="284">
        <f t="shared" si="18"/>
        <v>1301.6754944110062</v>
      </c>
      <c r="N63" s="284">
        <f t="shared" si="18"/>
        <v>1136.0774720550298</v>
      </c>
      <c r="O63" s="284">
        <f t="shared" si="18"/>
        <v>992.82639724849525</v>
      </c>
      <c r="P63" s="284">
        <f t="shared" si="18"/>
        <v>1005.8058981015141</v>
      </c>
      <c r="Q63" s="284">
        <f t="shared" si="18"/>
        <v>1095.7462255046025</v>
      </c>
      <c r="R63" s="284">
        <f t="shared" si="18"/>
        <v>1148.7216977476321</v>
      </c>
      <c r="S63" s="284">
        <f t="shared" si="18"/>
        <v>1210.6185532172963</v>
      </c>
      <c r="T63" s="284">
        <f t="shared" si="18"/>
        <v>1249.9038459545247</v>
      </c>
      <c r="U63" s="284">
        <f t="shared" si="18"/>
        <v>1213.3987177049396</v>
      </c>
      <c r="V63" s="284">
        <f t="shared" si="18"/>
        <v>1081.1479374432104</v>
      </c>
      <c r="W63" s="284">
        <f t="shared" si="18"/>
        <v>1143.2036179921747</v>
      </c>
      <c r="X63" s="284">
        <f t="shared" si="18"/>
        <v>758.97265849691348</v>
      </c>
      <c r="Y63" s="284">
        <f t="shared" si="18"/>
        <v>569.18399209934</v>
      </c>
      <c r="DA63" s="118"/>
    </row>
    <row r="64" spans="1:105" ht="12" customHeight="1" x14ac:dyDescent="0.25">
      <c r="A64" s="51" t="s">
        <v>45</v>
      </c>
      <c r="B64" s="241">
        <f>NFM_fec!B5</f>
        <v>371.30036454404501</v>
      </c>
      <c r="C64" s="241">
        <f>NFM_fec!C5</f>
        <v>400.98010818523949</v>
      </c>
      <c r="D64" s="241">
        <f>NFM_fec!D5</f>
        <v>512.62677430922815</v>
      </c>
      <c r="E64" s="241">
        <f>NFM_fec!E5</f>
        <v>481.87977332530278</v>
      </c>
      <c r="F64" s="241">
        <f>NFM_fec!F5</f>
        <v>523.32927635774888</v>
      </c>
      <c r="G64" s="241">
        <f>NFM_fec!G5</f>
        <v>322.05762554703512</v>
      </c>
      <c r="H64" s="241">
        <f>NFM_fec!H5</f>
        <v>328.40244147030842</v>
      </c>
      <c r="I64" s="241">
        <f>NFM_fec!I5</f>
        <v>391.42136736153901</v>
      </c>
      <c r="J64" s="241">
        <f>NFM_fec!J5</f>
        <v>442.51921179917173</v>
      </c>
      <c r="K64" s="241">
        <f>NFM_fec!K5</f>
        <v>442.41286754862602</v>
      </c>
      <c r="L64" s="241">
        <f>NFM_fec!L5</f>
        <v>440.68742420499319</v>
      </c>
      <c r="M64" s="241">
        <f>NFM_fec!M5</f>
        <v>462.13826882373297</v>
      </c>
      <c r="N64" s="241">
        <f>NFM_fec!N5</f>
        <v>456.53575481204348</v>
      </c>
      <c r="O64" s="241">
        <f>NFM_fec!O5</f>
        <v>439.46479804825441</v>
      </c>
      <c r="P64" s="241">
        <f>NFM_fec!P5</f>
        <v>456.13017549918521</v>
      </c>
      <c r="Q64" s="241">
        <f>NFM_fec!Q5</f>
        <v>505.18900900893249</v>
      </c>
      <c r="R64" s="241">
        <f>NFM_fec!R5</f>
        <v>523.23155965818432</v>
      </c>
      <c r="S64" s="241">
        <f>NFM_fec!S5</f>
        <v>438.23783317867992</v>
      </c>
      <c r="T64" s="241">
        <f>NFM_fec!T5</f>
        <v>458.09237717555351</v>
      </c>
      <c r="U64" s="241">
        <f>NFM_fec!U5</f>
        <v>502.07140758196022</v>
      </c>
      <c r="V64" s="241">
        <f>NFM_fec!V5</f>
        <v>454.15434091770999</v>
      </c>
      <c r="W64" s="241">
        <f>NFM_fec!W5</f>
        <v>475.54102205859863</v>
      </c>
      <c r="X64" s="241">
        <f>NFM_fec!X5</f>
        <v>394.69123297852781</v>
      </c>
      <c r="Y64" s="241">
        <f>NFM_fec!Y5</f>
        <v>224.818817489254</v>
      </c>
      <c r="DA64" s="83"/>
    </row>
    <row r="65" spans="1:105" ht="12" customHeight="1" x14ac:dyDescent="0.25">
      <c r="A65" s="99" t="s">
        <v>58</v>
      </c>
      <c r="B65" s="282">
        <f t="shared" ref="B65:Y65" si="19">SUM(B66:B67)</f>
        <v>484.3680914654604</v>
      </c>
      <c r="C65" s="282">
        <f t="shared" si="19"/>
        <v>583.31689361279825</v>
      </c>
      <c r="D65" s="282">
        <f t="shared" si="19"/>
        <v>616.63659504986356</v>
      </c>
      <c r="E65" s="282">
        <f t="shared" si="19"/>
        <v>562.29016664594701</v>
      </c>
      <c r="F65" s="282">
        <f t="shared" si="19"/>
        <v>597.18199424047225</v>
      </c>
      <c r="G65" s="282">
        <f t="shared" si="19"/>
        <v>495.70909556039101</v>
      </c>
      <c r="H65" s="282">
        <f t="shared" si="19"/>
        <v>451.26038236373438</v>
      </c>
      <c r="I65" s="282">
        <f t="shared" si="19"/>
        <v>507.49282772694028</v>
      </c>
      <c r="J65" s="282">
        <f t="shared" si="19"/>
        <v>500.86408258196514</v>
      </c>
      <c r="K65" s="282">
        <f t="shared" si="19"/>
        <v>441.51670259245259</v>
      </c>
      <c r="L65" s="282">
        <f t="shared" si="19"/>
        <v>431.49712113457883</v>
      </c>
      <c r="M65" s="282">
        <f t="shared" si="19"/>
        <v>472.18691634497907</v>
      </c>
      <c r="N65" s="282">
        <f t="shared" si="19"/>
        <v>305.91645379724702</v>
      </c>
      <c r="O65" s="282">
        <f t="shared" si="19"/>
        <v>211.96176384158395</v>
      </c>
      <c r="P65" s="282">
        <f t="shared" si="19"/>
        <v>169.02815882877138</v>
      </c>
      <c r="Q65" s="282">
        <f t="shared" si="19"/>
        <v>184.6907129333772</v>
      </c>
      <c r="R65" s="282">
        <f t="shared" si="19"/>
        <v>211.27696795040271</v>
      </c>
      <c r="S65" s="282">
        <f t="shared" si="19"/>
        <v>415.32608754187225</v>
      </c>
      <c r="T65" s="282">
        <f t="shared" si="19"/>
        <v>432.44522328543377</v>
      </c>
      <c r="U65" s="282">
        <f t="shared" si="19"/>
        <v>326.31442716114293</v>
      </c>
      <c r="V65" s="282">
        <f t="shared" si="19"/>
        <v>266.84266557082003</v>
      </c>
      <c r="W65" s="282">
        <f t="shared" si="19"/>
        <v>291.08854104176112</v>
      </c>
      <c r="X65" s="282">
        <f t="shared" si="19"/>
        <v>36.722797711691911</v>
      </c>
      <c r="Y65" s="282">
        <f t="shared" si="19"/>
        <v>28.993812054205819</v>
      </c>
      <c r="DA65" s="94"/>
    </row>
    <row r="66" spans="1:105" ht="12" customHeight="1" x14ac:dyDescent="0.25">
      <c r="A66" s="44" t="s">
        <v>46</v>
      </c>
      <c r="B66" s="282">
        <f>NFM_fec!B34</f>
        <v>452.61514437919061</v>
      </c>
      <c r="C66" s="282">
        <f>NFM_fec!C34</f>
        <v>548.83240989426974</v>
      </c>
      <c r="D66" s="282">
        <f>NFM_fec!D34</f>
        <v>577.33166493314855</v>
      </c>
      <c r="E66" s="282">
        <f>NFM_fec!E34</f>
        <v>525.78835579695783</v>
      </c>
      <c r="F66" s="282">
        <f>NFM_fec!F34</f>
        <v>559.64287443414094</v>
      </c>
      <c r="G66" s="282">
        <f>NFM_fec!G34</f>
        <v>463.68363464484253</v>
      </c>
      <c r="H66" s="282">
        <f>NFM_fec!H34</f>
        <v>418.60399195529777</v>
      </c>
      <c r="I66" s="282">
        <f>NFM_fec!I34</f>
        <v>475.00351211672779</v>
      </c>
      <c r="J66" s="282">
        <f>NFM_fec!J34</f>
        <v>468.7991343348923</v>
      </c>
      <c r="K66" s="282">
        <f>NFM_fec!K34</f>
        <v>413.89955295920851</v>
      </c>
      <c r="L66" s="282">
        <f>NFM_fec!L34</f>
        <v>398.90602789662279</v>
      </c>
      <c r="M66" s="282">
        <f>NFM_fec!M34</f>
        <v>436.00935607300607</v>
      </c>
      <c r="N66" s="282">
        <f>NFM_fec!N34</f>
        <v>271.41487346139002</v>
      </c>
      <c r="O66" s="282">
        <f>NFM_fec!O34</f>
        <v>184.00178784202021</v>
      </c>
      <c r="P66" s="282">
        <f>NFM_fec!P34</f>
        <v>135.61743338813719</v>
      </c>
      <c r="Q66" s="282">
        <f>NFM_fec!Q34</f>
        <v>152.0053979389034</v>
      </c>
      <c r="R66" s="282">
        <f>NFM_fec!R34</f>
        <v>173.7273595610356</v>
      </c>
      <c r="S66" s="282">
        <f>NFM_fec!S34</f>
        <v>383.6380275285984</v>
      </c>
      <c r="T66" s="282">
        <f>NFM_fec!T34</f>
        <v>400.76653316111441</v>
      </c>
      <c r="U66" s="282">
        <f>NFM_fec!U34</f>
        <v>283.76621682964549</v>
      </c>
      <c r="V66" s="282">
        <f>NFM_fec!V34</f>
        <v>239.8142334025942</v>
      </c>
      <c r="W66" s="282">
        <f>NFM_fec!W34</f>
        <v>249.59567402619831</v>
      </c>
      <c r="X66" s="282">
        <f>NFM_fec!X34</f>
        <v>0</v>
      </c>
      <c r="Y66" s="282">
        <f>NFM_fec!Y34</f>
        <v>0</v>
      </c>
      <c r="DA66" s="94"/>
    </row>
    <row r="67" spans="1:105" ht="12" customHeight="1" x14ac:dyDescent="0.25">
      <c r="A67" s="44" t="s">
        <v>80</v>
      </c>
      <c r="B67" s="282">
        <f>NFM_fec!B72</f>
        <v>31.75294708626976</v>
      </c>
      <c r="C67" s="282">
        <f>NFM_fec!C72</f>
        <v>34.484483718528523</v>
      </c>
      <c r="D67" s="282">
        <f>NFM_fec!D72</f>
        <v>39.304930116715063</v>
      </c>
      <c r="E67" s="282">
        <f>NFM_fec!E72</f>
        <v>36.501810848989123</v>
      </c>
      <c r="F67" s="282">
        <f>NFM_fec!F72</f>
        <v>37.539119806331371</v>
      </c>
      <c r="G67" s="282">
        <f>NFM_fec!G72</f>
        <v>32.025460915548507</v>
      </c>
      <c r="H67" s="282">
        <f>NFM_fec!H72</f>
        <v>32.656390408436607</v>
      </c>
      <c r="I67" s="282">
        <f>NFM_fec!I72</f>
        <v>32.4893156102125</v>
      </c>
      <c r="J67" s="282">
        <f>NFM_fec!J72</f>
        <v>32.064948247072863</v>
      </c>
      <c r="K67" s="282">
        <f>NFM_fec!K72</f>
        <v>27.617149633244079</v>
      </c>
      <c r="L67" s="282">
        <f>NFM_fec!L72</f>
        <v>32.591093237956073</v>
      </c>
      <c r="M67" s="282">
        <f>NFM_fec!M72</f>
        <v>36.177560271973007</v>
      </c>
      <c r="N67" s="282">
        <f>NFM_fec!N72</f>
        <v>34.501580335857021</v>
      </c>
      <c r="O67" s="282">
        <f>NFM_fec!O72</f>
        <v>27.959975999563738</v>
      </c>
      <c r="P67" s="282">
        <f>NFM_fec!P72</f>
        <v>33.410725440634209</v>
      </c>
      <c r="Q67" s="282">
        <f>NFM_fec!Q72</f>
        <v>32.685314994473813</v>
      </c>
      <c r="R67" s="282">
        <f>NFM_fec!R72</f>
        <v>37.549608389367101</v>
      </c>
      <c r="S67" s="282">
        <f>NFM_fec!S72</f>
        <v>31.688060013273859</v>
      </c>
      <c r="T67" s="282">
        <f>NFM_fec!T72</f>
        <v>31.678690124319338</v>
      </c>
      <c r="U67" s="282">
        <f>NFM_fec!U72</f>
        <v>42.54821033149743</v>
      </c>
      <c r="V67" s="282">
        <f>NFM_fec!V72</f>
        <v>27.028432168225809</v>
      </c>
      <c r="W67" s="282">
        <f>NFM_fec!W72</f>
        <v>41.492867015562808</v>
      </c>
      <c r="X67" s="282">
        <f>NFM_fec!X72</f>
        <v>36.722797711691911</v>
      </c>
      <c r="Y67" s="282">
        <f>NFM_fec!Y72</f>
        <v>28.993812054205819</v>
      </c>
      <c r="DA67" s="94"/>
    </row>
    <row r="68" spans="1:105" ht="12" customHeight="1" x14ac:dyDescent="0.25">
      <c r="A68" s="52" t="s">
        <v>47</v>
      </c>
      <c r="B68" s="242">
        <f>NFM_fec!B115</f>
        <v>310.35940297587689</v>
      </c>
      <c r="C68" s="242">
        <f>NFM_fec!C115</f>
        <v>361.2754831546705</v>
      </c>
      <c r="D68" s="242">
        <f>NFM_fec!D115</f>
        <v>438.2753236761618</v>
      </c>
      <c r="E68" s="242">
        <f>NFM_fec!E115</f>
        <v>405.09764386366021</v>
      </c>
      <c r="F68" s="242">
        <f>NFM_fec!F115</f>
        <v>400.36216018423829</v>
      </c>
      <c r="G68" s="242">
        <f>NFM_fec!G115</f>
        <v>362.95787046609053</v>
      </c>
      <c r="H68" s="242">
        <f>NFM_fec!H115</f>
        <v>379.07767487618952</v>
      </c>
      <c r="I68" s="242">
        <f>NFM_fec!I115</f>
        <v>376.45493646784041</v>
      </c>
      <c r="J68" s="242">
        <f>NFM_fec!J115</f>
        <v>215.6188552319326</v>
      </c>
      <c r="K68" s="242">
        <f>NFM_fec!K115</f>
        <v>343.77343931721862</v>
      </c>
      <c r="L68" s="242">
        <f>NFM_fec!L115</f>
        <v>373.13617693041903</v>
      </c>
      <c r="M68" s="242">
        <f>NFM_fec!M115</f>
        <v>367.35030924229409</v>
      </c>
      <c r="N68" s="242">
        <f>NFM_fec!N115</f>
        <v>373.62526344573951</v>
      </c>
      <c r="O68" s="242">
        <f>NFM_fec!O115</f>
        <v>341.3998353586569</v>
      </c>
      <c r="P68" s="242">
        <f>NFM_fec!P115</f>
        <v>380.64756377355752</v>
      </c>
      <c r="Q68" s="242">
        <f>NFM_fec!Q115</f>
        <v>405.86650356229291</v>
      </c>
      <c r="R68" s="242">
        <f>NFM_fec!R115</f>
        <v>414.21317013904519</v>
      </c>
      <c r="S68" s="242">
        <f>NFM_fec!S115</f>
        <v>357.05463249674398</v>
      </c>
      <c r="T68" s="242">
        <f>NFM_fec!T115</f>
        <v>359.36624549353752</v>
      </c>
      <c r="U68" s="242">
        <f>NFM_fec!U115</f>
        <v>385.0128829618364</v>
      </c>
      <c r="V68" s="242">
        <f>NFM_fec!V115</f>
        <v>360.15093095468029</v>
      </c>
      <c r="W68" s="242">
        <f>NFM_fec!W115</f>
        <v>376.57405489181502</v>
      </c>
      <c r="X68" s="242">
        <f>NFM_fec!X115</f>
        <v>327.55862780669372</v>
      </c>
      <c r="Y68" s="242">
        <f>NFM_fec!Y115</f>
        <v>315.37136255588018</v>
      </c>
      <c r="DA68" s="84"/>
    </row>
    <row r="69" spans="1:105" ht="12" customHeight="1" x14ac:dyDescent="0.25">
      <c r="A69" s="4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85"/>
      <c r="S69" s="285"/>
      <c r="T69" s="285"/>
      <c r="U69" s="285"/>
      <c r="V69" s="285"/>
      <c r="W69" s="285"/>
      <c r="X69" s="285"/>
      <c r="Y69" s="285"/>
    </row>
    <row r="70" spans="1:105" ht="12" customHeight="1" x14ac:dyDescent="0.25">
      <c r="A70" s="30" t="s">
        <v>84</v>
      </c>
      <c r="B70" s="203">
        <f t="shared" ref="B70:Y70" si="20">SUM(B71:B72)</f>
        <v>1942.4826226545858</v>
      </c>
      <c r="C70" s="203">
        <f t="shared" si="20"/>
        <v>2160.2173105223064</v>
      </c>
      <c r="D70" s="203">
        <f t="shared" si="20"/>
        <v>2648.6717709912955</v>
      </c>
      <c r="E70" s="203">
        <f t="shared" si="20"/>
        <v>2254.9232188616834</v>
      </c>
      <c r="F70" s="203">
        <f t="shared" si="20"/>
        <v>2216.1310283123776</v>
      </c>
      <c r="G70" s="203">
        <f t="shared" si="20"/>
        <v>1813.3429395311648</v>
      </c>
      <c r="H70" s="203">
        <f t="shared" si="20"/>
        <v>1809.2367361313909</v>
      </c>
      <c r="I70" s="203">
        <f t="shared" si="20"/>
        <v>2049.7211121660712</v>
      </c>
      <c r="J70" s="203">
        <f t="shared" si="20"/>
        <v>1843.1688988715523</v>
      </c>
      <c r="K70" s="203">
        <f t="shared" si="20"/>
        <v>1876.2463923251996</v>
      </c>
      <c r="L70" s="203">
        <f t="shared" si="20"/>
        <v>2248.2979043090472</v>
      </c>
      <c r="M70" s="203">
        <f t="shared" si="20"/>
        <v>2088.2808519794362</v>
      </c>
      <c r="N70" s="203">
        <f t="shared" si="20"/>
        <v>1520.410045661486</v>
      </c>
      <c r="O70" s="203">
        <f t="shared" si="20"/>
        <v>1478.4399351725078</v>
      </c>
      <c r="P70" s="203">
        <f t="shared" si="20"/>
        <v>1397.2250061804625</v>
      </c>
      <c r="Q70" s="203">
        <f t="shared" si="20"/>
        <v>1586.2656420703672</v>
      </c>
      <c r="R70" s="203">
        <f t="shared" si="20"/>
        <v>1717.3788054010724</v>
      </c>
      <c r="S70" s="203">
        <f t="shared" si="20"/>
        <v>1693.6179221247735</v>
      </c>
      <c r="T70" s="203">
        <f t="shared" si="20"/>
        <v>1982.4301668652201</v>
      </c>
      <c r="U70" s="203">
        <f t="shared" si="20"/>
        <v>1914.7662290990468</v>
      </c>
      <c r="V70" s="203">
        <f t="shared" si="20"/>
        <v>1672.2065215289417</v>
      </c>
      <c r="W70" s="203">
        <f t="shared" si="20"/>
        <v>1858.6818634191743</v>
      </c>
      <c r="X70" s="203">
        <f t="shared" si="20"/>
        <v>1251.5165296666742</v>
      </c>
      <c r="Y70" s="203">
        <f t="shared" si="20"/>
        <v>785.36210381575631</v>
      </c>
      <c r="DA70" s="112"/>
    </row>
    <row r="71" spans="1:105" ht="12" customHeight="1" x14ac:dyDescent="0.25">
      <c r="A71" s="24" t="s">
        <v>145</v>
      </c>
      <c r="B71" s="213">
        <f>NFM_emi!B5+(NFM_emi!B34-NFM_emi!B70)+NFM_emi!B72+(NFM_emi!B115-NFM_emi!B158)</f>
        <v>1102.0933026545858</v>
      </c>
      <c r="C71" s="213">
        <f>NFM_emi!C5+(NFM_emi!C34-NFM_emi!C70)+NFM_emi!C72+(NFM_emi!C115-NFM_emi!C158)</f>
        <v>1312.5193605223062</v>
      </c>
      <c r="D71" s="213">
        <f>NFM_emi!D5+(NFM_emi!D34-NFM_emi!D70)+NFM_emi!D72+(NFM_emi!D115-NFM_emi!D158)</f>
        <v>1785.8511409912958</v>
      </c>
      <c r="E71" s="213">
        <f>NFM_emi!E5+(NFM_emi!E34-NFM_emi!E70)+NFM_emi!E72+(NFM_emi!E115-NFM_emi!E158)</f>
        <v>1396.8967288616836</v>
      </c>
      <c r="F71" s="213">
        <f>NFM_emi!F5+(NFM_emi!F34-NFM_emi!F70)+NFM_emi!F72+(NFM_emi!F115-NFM_emi!F158)</f>
        <v>1328.4793483123779</v>
      </c>
      <c r="G71" s="213">
        <f>NFM_emi!G5+(NFM_emi!G34-NFM_emi!G70)+NFM_emi!G72+(NFM_emi!G115-NFM_emi!G158)</f>
        <v>897.6403095311648</v>
      </c>
      <c r="H71" s="213">
        <f>NFM_emi!H5+(NFM_emi!H34-NFM_emi!H70)+NFM_emi!H72+(NFM_emi!H115-NFM_emi!H158)</f>
        <v>881.399836131391</v>
      </c>
      <c r="I71" s="213">
        <f>NFM_emi!I5+(NFM_emi!I34-NFM_emi!I70)+NFM_emi!I72+(NFM_emi!I115-NFM_emi!I158)</f>
        <v>1096.1286421660714</v>
      </c>
      <c r="J71" s="213">
        <f>NFM_emi!J5+(NFM_emi!J34-NFM_emi!J70)+NFM_emi!J72+(NFM_emi!J115-NFM_emi!J158)</f>
        <v>869.06157887155211</v>
      </c>
      <c r="K71" s="213">
        <f>NFM_emi!K5+(NFM_emi!K34-NFM_emi!K70)+NFM_emi!K72+(NFM_emi!K115-NFM_emi!K158)</f>
        <v>1107.8548323251998</v>
      </c>
      <c r="L71" s="213">
        <f>NFM_emi!L5+(NFM_emi!L34-NFM_emi!L70)+NFM_emi!L72+(NFM_emi!L115-NFM_emi!L158)</f>
        <v>1363.241074309047</v>
      </c>
      <c r="M71" s="213">
        <f>NFM_emi!M5+(NFM_emi!M34-NFM_emi!M70)+NFM_emi!M72+(NFM_emi!M115-NFM_emi!M158)</f>
        <v>1093.3862319794362</v>
      </c>
      <c r="N71" s="213">
        <f>NFM_emi!N5+(NFM_emi!N34-NFM_emi!N70)+NFM_emi!N72+(NFM_emi!N115-NFM_emi!N158)</f>
        <v>663.15407566148622</v>
      </c>
      <c r="O71" s="213">
        <f>NFM_emi!O5+(NFM_emi!O34-NFM_emi!O70)+NFM_emi!O72+(NFM_emi!O115-NFM_emi!O158)</f>
        <v>634.10153517250797</v>
      </c>
      <c r="P71" s="213">
        <f>NFM_emi!P5+(NFM_emi!P34-NFM_emi!P70)+NFM_emi!P72+(NFM_emi!P115-NFM_emi!P158)</f>
        <v>547.15636618046244</v>
      </c>
      <c r="Q71" s="213">
        <f>NFM_emi!Q5+(NFM_emi!Q34-NFM_emi!Q70)+NFM_emi!Q72+(NFM_emi!Q115-NFM_emi!Q158)</f>
        <v>735.25083207036732</v>
      </c>
      <c r="R71" s="213">
        <f>NFM_emi!R5+(NFM_emi!R34-NFM_emi!R70)+NFM_emi!R72+(NFM_emi!R115-NFM_emi!R158)</f>
        <v>863.38312540107245</v>
      </c>
      <c r="S71" s="213">
        <f>NFM_emi!S5+(NFM_emi!S34-NFM_emi!S70)+NFM_emi!S72+(NFM_emi!S115-NFM_emi!S158)</f>
        <v>863.40445212477346</v>
      </c>
      <c r="T71" s="213">
        <f>NFM_emi!T5+(NFM_emi!T34-NFM_emi!T70)+NFM_emi!T72+(NFM_emi!T115-NFM_emi!T158)</f>
        <v>1140.9539368652199</v>
      </c>
      <c r="U71" s="213">
        <f>NFM_emi!U5+(NFM_emi!U34-NFM_emi!U70)+NFM_emi!U72+(NFM_emi!U115-NFM_emi!U158)</f>
        <v>1316.5760190990468</v>
      </c>
      <c r="V71" s="213">
        <f>NFM_emi!V5+(NFM_emi!V34-NFM_emi!V70)+NFM_emi!V72+(NFM_emi!V115-NFM_emi!V158)</f>
        <v>1111.6828315289417</v>
      </c>
      <c r="W71" s="213">
        <f>NFM_emi!W5+(NFM_emi!W34-NFM_emi!W70)+NFM_emi!W72+(NFM_emi!W115-NFM_emi!W158)</f>
        <v>1285.8134434191743</v>
      </c>
      <c r="X71" s="213">
        <f>NFM_emi!X5+(NFM_emi!X34-NFM_emi!X70)+NFM_emi!X72+(NFM_emi!X115-NFM_emi!X158)</f>
        <v>1053.751179666674</v>
      </c>
      <c r="Y71" s="213">
        <f>NFM_emi!Y5+(NFM_emi!Y34-NFM_emi!Y70)+NFM_emi!Y72+(NFM_emi!Y115-NFM_emi!Y158)</f>
        <v>627.91730381575633</v>
      </c>
      <c r="DA71" s="85"/>
    </row>
    <row r="72" spans="1:105" ht="12" customHeight="1" x14ac:dyDescent="0.25">
      <c r="A72" s="14" t="s">
        <v>146</v>
      </c>
      <c r="B72" s="204">
        <f>NFM_emi!B70+NFM_emi!B158</f>
        <v>840.38932</v>
      </c>
      <c r="C72" s="204">
        <f>NFM_emi!C70+NFM_emi!C158</f>
        <v>847.69795000000011</v>
      </c>
      <c r="D72" s="204">
        <f>NFM_emi!D70+NFM_emi!D158</f>
        <v>862.82062999999994</v>
      </c>
      <c r="E72" s="204">
        <f>NFM_emi!E70+NFM_emi!E158</f>
        <v>858.02648999999997</v>
      </c>
      <c r="F72" s="204">
        <f>NFM_emi!F70+NFM_emi!F158</f>
        <v>887.65167999999994</v>
      </c>
      <c r="G72" s="204">
        <f>NFM_emi!G70+NFM_emi!G158</f>
        <v>915.70263</v>
      </c>
      <c r="H72" s="204">
        <f>NFM_emi!H70+NFM_emi!H158</f>
        <v>927.8368999999999</v>
      </c>
      <c r="I72" s="204">
        <f>NFM_emi!I70+NFM_emi!I158</f>
        <v>953.59246999999993</v>
      </c>
      <c r="J72" s="204">
        <f>NFM_emi!J70+NFM_emi!J158</f>
        <v>974.10732000000007</v>
      </c>
      <c r="K72" s="204">
        <f>NFM_emi!K70+NFM_emi!K158</f>
        <v>768.3915599999998</v>
      </c>
      <c r="L72" s="204">
        <f>NFM_emi!L70+NFM_emi!L158</f>
        <v>885.05682999999999</v>
      </c>
      <c r="M72" s="204">
        <f>NFM_emi!M70+NFM_emi!M158</f>
        <v>994.89462000000003</v>
      </c>
      <c r="N72" s="204">
        <f>NFM_emi!N70+NFM_emi!N158</f>
        <v>857.25596999999993</v>
      </c>
      <c r="O72" s="204">
        <f>NFM_emi!O70+NFM_emi!O158</f>
        <v>844.33839999999987</v>
      </c>
      <c r="P72" s="204">
        <f>NFM_emi!P70+NFM_emi!P158</f>
        <v>850.06863999999996</v>
      </c>
      <c r="Q72" s="204">
        <f>NFM_emi!Q70+NFM_emi!Q158</f>
        <v>851.0148099999999</v>
      </c>
      <c r="R72" s="204">
        <f>NFM_emi!R70+NFM_emi!R158</f>
        <v>853.99567999999999</v>
      </c>
      <c r="S72" s="204">
        <f>NFM_emi!S70+NFM_emi!S158</f>
        <v>830.21347000000003</v>
      </c>
      <c r="T72" s="204">
        <f>NFM_emi!T70+NFM_emi!T158</f>
        <v>841.4762300000001</v>
      </c>
      <c r="U72" s="204">
        <f>NFM_emi!U70+NFM_emi!U158</f>
        <v>598.19020999999998</v>
      </c>
      <c r="V72" s="204">
        <f>NFM_emi!V70+NFM_emi!V158</f>
        <v>560.52368999999999</v>
      </c>
      <c r="W72" s="204">
        <f>NFM_emi!W70+NFM_emi!W158</f>
        <v>572.86842000000001</v>
      </c>
      <c r="X72" s="204">
        <f>NFM_emi!X70+NFM_emi!X158</f>
        <v>197.76535000000001</v>
      </c>
      <c r="Y72" s="204">
        <f>NFM_emi!Y70+NFM_emi!Y158</f>
        <v>157.44479999999999</v>
      </c>
      <c r="DA72" s="71"/>
    </row>
    <row r="73" spans="1:105" ht="12" customHeight="1" x14ac:dyDescent="0.25">
      <c r="A73" s="31" t="s">
        <v>144</v>
      </c>
      <c r="B73" s="210">
        <f t="shared" ref="B73:Y73" si="21">SUM(B74:B75,B78)</f>
        <v>1942.4826226545858</v>
      </c>
      <c r="C73" s="210">
        <f t="shared" si="21"/>
        <v>2160.2173105223064</v>
      </c>
      <c r="D73" s="210">
        <f t="shared" si="21"/>
        <v>2648.6717709912959</v>
      </c>
      <c r="E73" s="210">
        <f t="shared" si="21"/>
        <v>2254.9232188616838</v>
      </c>
      <c r="F73" s="210">
        <f t="shared" si="21"/>
        <v>2216.1310283123776</v>
      </c>
      <c r="G73" s="210">
        <f t="shared" si="21"/>
        <v>1813.3429395311646</v>
      </c>
      <c r="H73" s="210">
        <f t="shared" si="21"/>
        <v>1809.2367361313909</v>
      </c>
      <c r="I73" s="210">
        <f t="shared" si="21"/>
        <v>2049.7211121660712</v>
      </c>
      <c r="J73" s="210">
        <f t="shared" si="21"/>
        <v>1843.1688988715523</v>
      </c>
      <c r="K73" s="210">
        <f t="shared" si="21"/>
        <v>1876.2463923251996</v>
      </c>
      <c r="L73" s="210">
        <f t="shared" si="21"/>
        <v>2248.2979043090472</v>
      </c>
      <c r="M73" s="210">
        <f t="shared" si="21"/>
        <v>2088.2808519794362</v>
      </c>
      <c r="N73" s="210">
        <f t="shared" si="21"/>
        <v>1520.410045661486</v>
      </c>
      <c r="O73" s="210">
        <f t="shared" si="21"/>
        <v>1478.4399351725078</v>
      </c>
      <c r="P73" s="210">
        <f t="shared" si="21"/>
        <v>1397.2250061804623</v>
      </c>
      <c r="Q73" s="210">
        <f t="shared" si="21"/>
        <v>1586.2656420703674</v>
      </c>
      <c r="R73" s="210">
        <f t="shared" si="21"/>
        <v>1717.3788054010724</v>
      </c>
      <c r="S73" s="210">
        <f t="shared" si="21"/>
        <v>1693.6179221247735</v>
      </c>
      <c r="T73" s="210">
        <f t="shared" si="21"/>
        <v>1982.4301668652201</v>
      </c>
      <c r="U73" s="210">
        <f t="shared" si="21"/>
        <v>1914.7662290990465</v>
      </c>
      <c r="V73" s="210">
        <f t="shared" si="21"/>
        <v>1672.2065215289422</v>
      </c>
      <c r="W73" s="210">
        <f t="shared" si="21"/>
        <v>1858.6818634191745</v>
      </c>
      <c r="X73" s="210">
        <f t="shared" si="21"/>
        <v>1251.5165296666739</v>
      </c>
      <c r="Y73" s="210">
        <f t="shared" si="21"/>
        <v>785.36210381575631</v>
      </c>
      <c r="DA73" s="109"/>
    </row>
    <row r="74" spans="1:105" ht="12" customHeight="1" x14ac:dyDescent="0.25">
      <c r="A74" s="51" t="s">
        <v>45</v>
      </c>
      <c r="B74" s="241">
        <f>NFM_emi!B$5</f>
        <v>717.51846306482162</v>
      </c>
      <c r="C74" s="241">
        <f>NFM_emi!C$5</f>
        <v>784.92934871889213</v>
      </c>
      <c r="D74" s="241">
        <f>NFM_emi!D$5</f>
        <v>1031.7352575319089</v>
      </c>
      <c r="E74" s="241">
        <f>NFM_emi!E$5</f>
        <v>882.39602938050803</v>
      </c>
      <c r="F74" s="241">
        <f>NFM_emi!F$5</f>
        <v>871.57685467201293</v>
      </c>
      <c r="G74" s="241">
        <f>NFM_emi!G$5</f>
        <v>571.29651284117892</v>
      </c>
      <c r="H74" s="241">
        <f>NFM_emi!H$5</f>
        <v>570.99273607494024</v>
      </c>
      <c r="I74" s="241">
        <f>NFM_emi!I$5</f>
        <v>726.05398820133632</v>
      </c>
      <c r="J74" s="241">
        <f>NFM_emi!J$5</f>
        <v>696.24138520525833</v>
      </c>
      <c r="K74" s="241">
        <f>NFM_emi!K$5</f>
        <v>752.68017685042139</v>
      </c>
      <c r="L74" s="241">
        <f>NFM_emi!L$5</f>
        <v>838.70639846783922</v>
      </c>
      <c r="M74" s="241">
        <f>NFM_emi!M$5</f>
        <v>773.06670359611348</v>
      </c>
      <c r="N74" s="241">
        <f>NFM_emi!N$5</f>
        <v>541.34315815005266</v>
      </c>
      <c r="O74" s="241">
        <f>NFM_emi!O$5</f>
        <v>522.13985300430795</v>
      </c>
      <c r="P74" s="241">
        <f>NFM_emi!P$5</f>
        <v>458.7320488727529</v>
      </c>
      <c r="Q74" s="241">
        <f>NFM_emi!Q$5</f>
        <v>593.30036852531282</v>
      </c>
      <c r="R74" s="241">
        <f>NFM_emi!R$5</f>
        <v>660.69760231381156</v>
      </c>
      <c r="S74" s="241">
        <f>NFM_emi!S$5</f>
        <v>621.86797794605707</v>
      </c>
      <c r="T74" s="241">
        <f>NFM_emi!T$5</f>
        <v>750.95446236454961</v>
      </c>
      <c r="U74" s="241">
        <f>NFM_emi!U$5</f>
        <v>844.77838305512967</v>
      </c>
      <c r="V74" s="241">
        <f>NFM_emi!V$5</f>
        <v>729.6817085276092</v>
      </c>
      <c r="W74" s="241">
        <f>NFM_emi!W$5</f>
        <v>807.28106510926182</v>
      </c>
      <c r="X74" s="241">
        <f>NFM_emi!X$5</f>
        <v>660.91399959605496</v>
      </c>
      <c r="Y74" s="241">
        <f>NFM_emi!Y$5</f>
        <v>343.98730784112371</v>
      </c>
      <c r="DA74" s="83"/>
    </row>
    <row r="75" spans="1:105" ht="12" customHeight="1" x14ac:dyDescent="0.25">
      <c r="A75" s="99" t="s">
        <v>58</v>
      </c>
      <c r="B75" s="282">
        <f t="shared" ref="B75:Y75" si="22">SUM(B76:B77)</f>
        <v>706.19658477471239</v>
      </c>
      <c r="C75" s="282">
        <f t="shared" si="22"/>
        <v>753.34918635202689</v>
      </c>
      <c r="D75" s="282">
        <f t="shared" si="22"/>
        <v>806.14705418937103</v>
      </c>
      <c r="E75" s="282">
        <f t="shared" si="22"/>
        <v>754.63492126749088</v>
      </c>
      <c r="F75" s="282">
        <f t="shared" si="22"/>
        <v>758.72017716972209</v>
      </c>
      <c r="G75" s="282">
        <f t="shared" si="22"/>
        <v>732.01834008739388</v>
      </c>
      <c r="H75" s="282">
        <f t="shared" si="22"/>
        <v>743.15899485821376</v>
      </c>
      <c r="I75" s="282">
        <f t="shared" si="22"/>
        <v>749.48131150148515</v>
      </c>
      <c r="J75" s="282">
        <f t="shared" si="22"/>
        <v>742.8823615169714</v>
      </c>
      <c r="K75" s="282">
        <f t="shared" si="22"/>
        <v>669.48146062044179</v>
      </c>
      <c r="L75" s="282">
        <f t="shared" si="22"/>
        <v>719.37058342891112</v>
      </c>
      <c r="M75" s="282">
        <f t="shared" si="22"/>
        <v>752.35990066949807</v>
      </c>
      <c r="N75" s="282">
        <f t="shared" si="22"/>
        <v>604.71681764996219</v>
      </c>
      <c r="O75" s="282">
        <f t="shared" si="22"/>
        <v>590.63471306657925</v>
      </c>
      <c r="P75" s="282">
        <f t="shared" si="22"/>
        <v>594.25071532741276</v>
      </c>
      <c r="Q75" s="282">
        <f t="shared" si="22"/>
        <v>615.84487762947538</v>
      </c>
      <c r="R75" s="282">
        <f t="shared" si="22"/>
        <v>637.35090489370975</v>
      </c>
      <c r="S75" s="282">
        <f t="shared" si="22"/>
        <v>660.85583985074857</v>
      </c>
      <c r="T75" s="282">
        <f t="shared" si="22"/>
        <v>694.86014541740053</v>
      </c>
      <c r="U75" s="282">
        <f t="shared" si="22"/>
        <v>479.80965726802856</v>
      </c>
      <c r="V75" s="282">
        <f t="shared" si="22"/>
        <v>412.09077200705593</v>
      </c>
      <c r="W75" s="282">
        <f t="shared" si="22"/>
        <v>418.52619135592636</v>
      </c>
      <c r="X75" s="282">
        <f t="shared" si="22"/>
        <v>41.50674298733955</v>
      </c>
      <c r="Y75" s="282">
        <f t="shared" si="22"/>
        <v>25.897777137802969</v>
      </c>
      <c r="DA75" s="94"/>
    </row>
    <row r="76" spans="1:105" ht="12" customHeight="1" x14ac:dyDescent="0.25">
      <c r="A76" s="44" t="s">
        <v>46</v>
      </c>
      <c r="B76" s="282">
        <f>NFM_emi!B$34</f>
        <v>675.95829136809505</v>
      </c>
      <c r="C76" s="282">
        <f>NFM_emi!C$34</f>
        <v>714.92874612696926</v>
      </c>
      <c r="D76" s="282">
        <f>NFM_emi!D$34</f>
        <v>753.73332794835937</v>
      </c>
      <c r="E76" s="282">
        <f>NFM_emi!E$34</f>
        <v>717.05923277870988</v>
      </c>
      <c r="F76" s="282">
        <f>NFM_emi!F$34</f>
        <v>722.95003949580519</v>
      </c>
      <c r="G76" s="282">
        <f>NFM_emi!G$34</f>
        <v>708.56503487683699</v>
      </c>
      <c r="H76" s="282">
        <f>NFM_emi!H$34</f>
        <v>720.78028122996125</v>
      </c>
      <c r="I76" s="282">
        <f>NFM_emi!I$34</f>
        <v>723.83124351425033</v>
      </c>
      <c r="J76" s="282">
        <f>NFM_emi!J$34</f>
        <v>723.49590697695692</v>
      </c>
      <c r="K76" s="282">
        <f>NFM_emi!K$34</f>
        <v>645.3441177365836</v>
      </c>
      <c r="L76" s="282">
        <f>NFM_emi!L$34</f>
        <v>682.43849856178326</v>
      </c>
      <c r="M76" s="282">
        <f>NFM_emi!M$34</f>
        <v>726.39364738291533</v>
      </c>
      <c r="N76" s="282">
        <f>NFM_emi!N$34</f>
        <v>593.23249089085505</v>
      </c>
      <c r="O76" s="282">
        <f>NFM_emi!O$34</f>
        <v>581.13259243803157</v>
      </c>
      <c r="P76" s="282">
        <f>NFM_emi!P$34</f>
        <v>585.53171545393752</v>
      </c>
      <c r="Q76" s="282">
        <f>NFM_emi!Q$34</f>
        <v>603.85053901687729</v>
      </c>
      <c r="R76" s="282">
        <f>NFM_emi!R$34</f>
        <v>618.82517326140692</v>
      </c>
      <c r="S76" s="282">
        <f>NFM_emi!S$34</f>
        <v>641.41653864934574</v>
      </c>
      <c r="T76" s="282">
        <f>NFM_emi!T$34</f>
        <v>665.45314338653554</v>
      </c>
      <c r="U76" s="282">
        <f>NFM_emi!U$34</f>
        <v>434.20129425412239</v>
      </c>
      <c r="V76" s="282">
        <f>NFM_emi!V$34</f>
        <v>385.71393233947731</v>
      </c>
      <c r="W76" s="282">
        <f>NFM_emi!W$34</f>
        <v>372.25623898031893</v>
      </c>
      <c r="X76" s="282">
        <f>NFM_emi!X$34</f>
        <v>0</v>
      </c>
      <c r="Y76" s="282">
        <f>NFM_emi!Y$34</f>
        <v>0</v>
      </c>
      <c r="DA76" s="94"/>
    </row>
    <row r="77" spans="1:105" ht="12" customHeight="1" x14ac:dyDescent="0.25">
      <c r="A77" s="44" t="s">
        <v>80</v>
      </c>
      <c r="B77" s="282">
        <f>NFM_emi!B$72</f>
        <v>30.238293406617309</v>
      </c>
      <c r="C77" s="282">
        <f>NFM_emi!C$72</f>
        <v>38.420440225057654</v>
      </c>
      <c r="D77" s="282">
        <f>NFM_emi!D$72</f>
        <v>52.413726241011659</v>
      </c>
      <c r="E77" s="282">
        <f>NFM_emi!E$72</f>
        <v>37.575688488781033</v>
      </c>
      <c r="F77" s="282">
        <f>NFM_emi!F$72</f>
        <v>35.770137673916963</v>
      </c>
      <c r="G77" s="282">
        <f>NFM_emi!G$72</f>
        <v>23.453305210556859</v>
      </c>
      <c r="H77" s="282">
        <f>NFM_emi!H$72</f>
        <v>22.378713628252498</v>
      </c>
      <c r="I77" s="282">
        <f>NFM_emi!I$72</f>
        <v>25.650067987234859</v>
      </c>
      <c r="J77" s="282">
        <f>NFM_emi!J$72</f>
        <v>19.386454540014459</v>
      </c>
      <c r="K77" s="282">
        <f>NFM_emi!K$72</f>
        <v>24.13734288385816</v>
      </c>
      <c r="L77" s="282">
        <f>NFM_emi!L$72</f>
        <v>36.932084867127891</v>
      </c>
      <c r="M77" s="282">
        <f>NFM_emi!M$72</f>
        <v>25.96625328658272</v>
      </c>
      <c r="N77" s="282">
        <f>NFM_emi!N$72</f>
        <v>11.4843267591071</v>
      </c>
      <c r="O77" s="282">
        <f>NFM_emi!O$72</f>
        <v>9.5021206285476545</v>
      </c>
      <c r="P77" s="282">
        <f>NFM_emi!P$72</f>
        <v>8.7189998734752354</v>
      </c>
      <c r="Q77" s="282">
        <f>NFM_emi!Q$72</f>
        <v>11.994338612598121</v>
      </c>
      <c r="R77" s="282">
        <f>NFM_emi!R$72</f>
        <v>18.52573163230284</v>
      </c>
      <c r="S77" s="282">
        <f>NFM_emi!S$72</f>
        <v>19.43930120140282</v>
      </c>
      <c r="T77" s="282">
        <f>NFM_emi!T$72</f>
        <v>29.407002030865041</v>
      </c>
      <c r="U77" s="282">
        <f>NFM_emi!U$72</f>
        <v>45.608363013906192</v>
      </c>
      <c r="V77" s="282">
        <f>NFM_emi!V$72</f>
        <v>26.376839667578611</v>
      </c>
      <c r="W77" s="282">
        <f>NFM_emi!W$72</f>
        <v>46.269952375607453</v>
      </c>
      <c r="X77" s="282">
        <f>NFM_emi!X$72</f>
        <v>41.50674298733955</v>
      </c>
      <c r="Y77" s="282">
        <f>NFM_emi!Y$72</f>
        <v>25.897777137802969</v>
      </c>
      <c r="DA77" s="94"/>
    </row>
    <row r="78" spans="1:105" ht="12" customHeight="1" x14ac:dyDescent="0.25">
      <c r="A78" s="52" t="s">
        <v>47</v>
      </c>
      <c r="B78" s="242">
        <f>NFM_emi!B$115</f>
        <v>518.76757481505183</v>
      </c>
      <c r="C78" s="242">
        <f>NFM_emi!C$115</f>
        <v>621.9387754513873</v>
      </c>
      <c r="D78" s="242">
        <f>NFM_emi!D$115</f>
        <v>810.78945927001587</v>
      </c>
      <c r="E78" s="242">
        <f>NFM_emi!E$115</f>
        <v>617.89226821368482</v>
      </c>
      <c r="F78" s="242">
        <f>NFM_emi!F$115</f>
        <v>585.83399647064266</v>
      </c>
      <c r="G78" s="242">
        <f>NFM_emi!G$115</f>
        <v>510.028086602592</v>
      </c>
      <c r="H78" s="242">
        <f>NFM_emi!H$115</f>
        <v>495.0850051982369</v>
      </c>
      <c r="I78" s="242">
        <f>NFM_emi!I$115</f>
        <v>574.18581246324982</v>
      </c>
      <c r="J78" s="242">
        <f>NFM_emi!J$115</f>
        <v>404.04515214932252</v>
      </c>
      <c r="K78" s="242">
        <f>NFM_emi!K$115</f>
        <v>454.08475485433638</v>
      </c>
      <c r="L78" s="242">
        <f>NFM_emi!L$115</f>
        <v>690.22092241229666</v>
      </c>
      <c r="M78" s="242">
        <f>NFM_emi!M$115</f>
        <v>562.85424771382475</v>
      </c>
      <c r="N78" s="242">
        <f>NFM_emi!N$115</f>
        <v>374.3500698614713</v>
      </c>
      <c r="O78" s="242">
        <f>NFM_emi!O$115</f>
        <v>365.66536910162063</v>
      </c>
      <c r="P78" s="242">
        <f>NFM_emi!P$115</f>
        <v>344.24224198029674</v>
      </c>
      <c r="Q78" s="242">
        <f>NFM_emi!Q$115</f>
        <v>377.12039591557902</v>
      </c>
      <c r="R78" s="242">
        <f>NFM_emi!R$115</f>
        <v>419.33029819355113</v>
      </c>
      <c r="S78" s="242">
        <f>NFM_emi!S$115</f>
        <v>410.89410432796785</v>
      </c>
      <c r="T78" s="242">
        <f>NFM_emi!T$115</f>
        <v>536.61555908326989</v>
      </c>
      <c r="U78" s="242">
        <f>NFM_emi!U$115</f>
        <v>590.17818877588854</v>
      </c>
      <c r="V78" s="242">
        <f>NFM_emi!V$115</f>
        <v>530.43404099427687</v>
      </c>
      <c r="W78" s="242">
        <f>NFM_emi!W$115</f>
        <v>632.87460695398624</v>
      </c>
      <c r="X78" s="242">
        <f>NFM_emi!X$115</f>
        <v>549.09578708327945</v>
      </c>
      <c r="Y78" s="242">
        <f>NFM_emi!Y$115</f>
        <v>415.47701883682964</v>
      </c>
      <c r="DA78" s="84"/>
    </row>
    <row r="79" spans="1:105" ht="12" customHeight="1" x14ac:dyDescent="0.25">
      <c r="A79" s="3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DA79" s="87"/>
    </row>
    <row r="80" spans="1:105" ht="12" customHeight="1" x14ac:dyDescent="0.25">
      <c r="A80" s="110" t="s">
        <v>147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DA80" s="118"/>
    </row>
    <row r="81" spans="1:105" ht="12" customHeight="1" x14ac:dyDescent="0.25">
      <c r="A81" s="50" t="s">
        <v>45</v>
      </c>
      <c r="B81" s="287">
        <f t="shared" ref="B81:Y81" si="23">IF(B$4=0,"",B$4/B$11*1000)</f>
        <v>484.89136019460631</v>
      </c>
      <c r="C81" s="287">
        <f t="shared" si="23"/>
        <v>515.99998644311427</v>
      </c>
      <c r="D81" s="287">
        <f t="shared" si="23"/>
        <v>384.33714848170285</v>
      </c>
      <c r="E81" s="287">
        <f t="shared" si="23"/>
        <v>334.21690978514164</v>
      </c>
      <c r="F81" s="287">
        <f t="shared" si="23"/>
        <v>321.90031040727632</v>
      </c>
      <c r="G81" s="287">
        <f t="shared" si="23"/>
        <v>399.79217404627911</v>
      </c>
      <c r="H81" s="287">
        <f t="shared" si="23"/>
        <v>426.7981113656723</v>
      </c>
      <c r="I81" s="287">
        <f t="shared" si="23"/>
        <v>300.19927642156625</v>
      </c>
      <c r="J81" s="287">
        <f t="shared" si="23"/>
        <v>202.6064222100392</v>
      </c>
      <c r="K81" s="287">
        <f t="shared" si="23"/>
        <v>155.84608215976405</v>
      </c>
      <c r="L81" s="287">
        <f t="shared" si="23"/>
        <v>194.62219700596393</v>
      </c>
      <c r="M81" s="287">
        <f t="shared" si="23"/>
        <v>177.4331744195438</v>
      </c>
      <c r="N81" s="287">
        <f t="shared" si="23"/>
        <v>158.46602319240304</v>
      </c>
      <c r="O81" s="287">
        <f t="shared" si="23"/>
        <v>147.49518636690721</v>
      </c>
      <c r="P81" s="287">
        <f t="shared" si="23"/>
        <v>183.77648650442219</v>
      </c>
      <c r="Q81" s="287">
        <f t="shared" si="23"/>
        <v>187.70198544918529</v>
      </c>
      <c r="R81" s="287">
        <f t="shared" si="23"/>
        <v>213.02711205606218</v>
      </c>
      <c r="S81" s="287">
        <f t="shared" si="23"/>
        <v>261.36204979323537</v>
      </c>
      <c r="T81" s="287">
        <f t="shared" si="23"/>
        <v>206.46515255549932</v>
      </c>
      <c r="U81" s="287">
        <f t="shared" si="23"/>
        <v>189.64121839102859</v>
      </c>
      <c r="V81" s="287">
        <f t="shared" si="23"/>
        <v>190.75431328426203</v>
      </c>
      <c r="W81" s="287">
        <f t="shared" si="23"/>
        <v>277.71985005442667</v>
      </c>
      <c r="X81" s="287">
        <f t="shared" si="23"/>
        <v>195.43752545781132</v>
      </c>
      <c r="Y81" s="287">
        <f t="shared" si="23"/>
        <v>291.4038709389979</v>
      </c>
      <c r="DA81" s="83"/>
    </row>
    <row r="82" spans="1:105" ht="12" customHeight="1" x14ac:dyDescent="0.25">
      <c r="A82" s="107" t="s">
        <v>58</v>
      </c>
      <c r="B82" s="288">
        <f t="shared" ref="B82:Y82" si="24">IF(B$5=0,"",B$5/B$12*1000)</f>
        <v>2239.6090669144824</v>
      </c>
      <c r="C82" s="288">
        <f t="shared" si="24"/>
        <v>2214.2713254932005</v>
      </c>
      <c r="D82" s="288">
        <f t="shared" si="24"/>
        <v>1944.2139356309035</v>
      </c>
      <c r="E82" s="288">
        <f t="shared" si="24"/>
        <v>1697.1746562185081</v>
      </c>
      <c r="F82" s="288">
        <f t="shared" si="24"/>
        <v>1636.6397105013273</v>
      </c>
      <c r="G82" s="288">
        <f t="shared" si="24"/>
        <v>1464.9001352198254</v>
      </c>
      <c r="H82" s="288">
        <f t="shared" si="24"/>
        <v>1683.3371532340016</v>
      </c>
      <c r="I82" s="288">
        <f t="shared" si="24"/>
        <v>1291.1796835336183</v>
      </c>
      <c r="J82" s="288">
        <f t="shared" si="24"/>
        <v>1089.2818398389202</v>
      </c>
      <c r="K82" s="288">
        <f t="shared" si="24"/>
        <v>942.22610464059767</v>
      </c>
      <c r="L82" s="288">
        <f t="shared" si="24"/>
        <v>1132.6532915212399</v>
      </c>
      <c r="M82" s="288">
        <f t="shared" si="24"/>
        <v>941.50410926076893</v>
      </c>
      <c r="N82" s="288">
        <f t="shared" si="24"/>
        <v>1078.2097223433339</v>
      </c>
      <c r="O82" s="288">
        <f t="shared" si="24"/>
        <v>1362.7340043483059</v>
      </c>
      <c r="P82" s="288">
        <f t="shared" si="24"/>
        <v>1703.1459075054888</v>
      </c>
      <c r="Q82" s="288">
        <f t="shared" si="24"/>
        <v>1945.2131280428737</v>
      </c>
      <c r="R82" s="288">
        <f t="shared" si="24"/>
        <v>1993.5557273352433</v>
      </c>
      <c r="S82" s="288">
        <f t="shared" si="24"/>
        <v>1545.5370494210047</v>
      </c>
      <c r="T82" s="288">
        <f t="shared" si="24"/>
        <v>1245.3293703567153</v>
      </c>
      <c r="U82" s="288">
        <f t="shared" si="24"/>
        <v>1216.8644846757666</v>
      </c>
      <c r="V82" s="288">
        <f t="shared" si="24"/>
        <v>1548.8451864874608</v>
      </c>
      <c r="W82" s="288">
        <f t="shared" si="24"/>
        <v>1861.4853942215243</v>
      </c>
      <c r="X82" s="288">
        <f t="shared" si="24"/>
        <v>1905.6095868000109</v>
      </c>
      <c r="Y82" s="288">
        <f t="shared" si="24"/>
        <v>2049.8727903124941</v>
      </c>
      <c r="DA82" s="94"/>
    </row>
    <row r="83" spans="1:105" ht="12" customHeight="1" x14ac:dyDescent="0.25">
      <c r="A83" s="49" t="s">
        <v>47</v>
      </c>
      <c r="B83" s="289">
        <f t="shared" ref="B83:Y83" si="25">IF(B$8=0,"",B$8/B$15*1000)</f>
        <v>1008.8222487451451</v>
      </c>
      <c r="C83" s="289">
        <f t="shared" si="25"/>
        <v>995.96428790949801</v>
      </c>
      <c r="D83" s="289">
        <f t="shared" si="25"/>
        <v>781.76526089095034</v>
      </c>
      <c r="E83" s="289">
        <f t="shared" si="25"/>
        <v>691.3805175908451</v>
      </c>
      <c r="F83" s="289">
        <f t="shared" si="25"/>
        <v>731.73384076843206</v>
      </c>
      <c r="G83" s="289">
        <f t="shared" si="25"/>
        <v>616.90941017181945</v>
      </c>
      <c r="H83" s="289">
        <f t="shared" si="25"/>
        <v>642.99914564132075</v>
      </c>
      <c r="I83" s="289">
        <f t="shared" si="25"/>
        <v>542.81384011744342</v>
      </c>
      <c r="J83" s="289">
        <f t="shared" si="25"/>
        <v>789.07944874579471</v>
      </c>
      <c r="K83" s="289">
        <f t="shared" si="25"/>
        <v>843.12591702031671</v>
      </c>
      <c r="L83" s="289">
        <f t="shared" si="25"/>
        <v>797.925792251899</v>
      </c>
      <c r="M83" s="289">
        <f t="shared" si="25"/>
        <v>669.20600461222762</v>
      </c>
      <c r="N83" s="289">
        <f t="shared" si="25"/>
        <v>752.85388464176242</v>
      </c>
      <c r="O83" s="289">
        <f t="shared" si="25"/>
        <v>669.51905599024656</v>
      </c>
      <c r="P83" s="289">
        <f t="shared" si="25"/>
        <v>707.37686906444242</v>
      </c>
      <c r="Q83" s="289">
        <f t="shared" si="25"/>
        <v>733.9762158941885</v>
      </c>
      <c r="R83" s="289">
        <f t="shared" si="25"/>
        <v>720.27717192525438</v>
      </c>
      <c r="S83" s="289">
        <f t="shared" si="25"/>
        <v>771.02809857735519</v>
      </c>
      <c r="T83" s="289">
        <f t="shared" si="25"/>
        <v>773.63978227141411</v>
      </c>
      <c r="U83" s="289">
        <f t="shared" si="25"/>
        <v>610.55241034400387</v>
      </c>
      <c r="V83" s="289">
        <f t="shared" si="25"/>
        <v>606.57200515247632</v>
      </c>
      <c r="W83" s="289">
        <f t="shared" si="25"/>
        <v>619.81057187799274</v>
      </c>
      <c r="X83" s="289">
        <f t="shared" si="25"/>
        <v>595.5793600913056</v>
      </c>
      <c r="Y83" s="289">
        <f t="shared" si="25"/>
        <v>824.07529800795817</v>
      </c>
      <c r="DA83" s="84"/>
    </row>
    <row r="84" spans="1:105" ht="12" customHeight="1" x14ac:dyDescent="0.25">
      <c r="A84" s="115" t="s">
        <v>148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DA84" s="119"/>
    </row>
    <row r="85" spans="1:105" ht="12" customHeight="1" x14ac:dyDescent="0.25">
      <c r="A85" s="50" t="s">
        <v>45</v>
      </c>
      <c r="B85" s="252">
        <f t="shared" ref="B85:Y85" si="26">IF(B$64=0,"",B$64/B$11)</f>
        <v>0.30941697045337085</v>
      </c>
      <c r="C85" s="252">
        <f t="shared" si="26"/>
        <v>0.36452737107749045</v>
      </c>
      <c r="D85" s="252">
        <f t="shared" si="26"/>
        <v>0.37972353652535418</v>
      </c>
      <c r="E85" s="252">
        <f t="shared" si="26"/>
        <v>0.3491882415400745</v>
      </c>
      <c r="F85" s="252">
        <f t="shared" si="26"/>
        <v>0.37380662596982062</v>
      </c>
      <c r="G85" s="252">
        <f t="shared" si="26"/>
        <v>0.3220576255470351</v>
      </c>
      <c r="H85" s="252">
        <f t="shared" si="26"/>
        <v>0.32840244147030839</v>
      </c>
      <c r="I85" s="252">
        <f t="shared" si="26"/>
        <v>0.32618447280128249</v>
      </c>
      <c r="J85" s="252">
        <f t="shared" si="26"/>
        <v>0.2950128078661145</v>
      </c>
      <c r="K85" s="252">
        <f t="shared" si="26"/>
        <v>0.29494191169908401</v>
      </c>
      <c r="L85" s="252">
        <f t="shared" si="26"/>
        <v>0.2937916161366621</v>
      </c>
      <c r="M85" s="252">
        <f t="shared" si="26"/>
        <v>0.30809217921582199</v>
      </c>
      <c r="N85" s="252">
        <f t="shared" si="26"/>
        <v>0.30435716987469563</v>
      </c>
      <c r="O85" s="252">
        <f t="shared" si="26"/>
        <v>0.27991388410716839</v>
      </c>
      <c r="P85" s="252">
        <f t="shared" si="26"/>
        <v>0.30008564177577973</v>
      </c>
      <c r="Q85" s="252">
        <f t="shared" si="26"/>
        <v>0.30993190736744325</v>
      </c>
      <c r="R85" s="252">
        <f t="shared" si="26"/>
        <v>0.33136894215211166</v>
      </c>
      <c r="S85" s="252">
        <f t="shared" si="26"/>
        <v>0.27596840880269519</v>
      </c>
      <c r="T85" s="252">
        <f t="shared" si="26"/>
        <v>0.28828972761205379</v>
      </c>
      <c r="U85" s="252">
        <f t="shared" si="26"/>
        <v>0.31477831196361145</v>
      </c>
      <c r="V85" s="252">
        <f t="shared" si="26"/>
        <v>0.29262521966347294</v>
      </c>
      <c r="W85" s="252">
        <f t="shared" si="26"/>
        <v>0.30959701956940017</v>
      </c>
      <c r="X85" s="252">
        <f t="shared" si="26"/>
        <v>0.29388773862883677</v>
      </c>
      <c r="Y85" s="252">
        <f t="shared" si="26"/>
        <v>0.31399276185649999</v>
      </c>
      <c r="DA85" s="83"/>
    </row>
    <row r="86" spans="1:105" ht="12" customHeight="1" x14ac:dyDescent="0.25">
      <c r="A86" s="107" t="s">
        <v>58</v>
      </c>
      <c r="B86" s="291">
        <f t="shared" ref="B86:Y86" si="27">IF(B$65=0,"",B$65/B$12)</f>
        <v>0.79899721465055651</v>
      </c>
      <c r="C86" s="291">
        <f t="shared" si="27"/>
        <v>0.97525060792616569</v>
      </c>
      <c r="D86" s="291">
        <f t="shared" si="27"/>
        <v>0.9902627188852795</v>
      </c>
      <c r="E86" s="291">
        <f t="shared" si="27"/>
        <v>0.88675314090198232</v>
      </c>
      <c r="F86" s="291">
        <f t="shared" si="27"/>
        <v>0.92946613889567664</v>
      </c>
      <c r="G86" s="291">
        <f t="shared" si="27"/>
        <v>0.77843765006342813</v>
      </c>
      <c r="H86" s="291">
        <f t="shared" si="27"/>
        <v>0.76277955098670447</v>
      </c>
      <c r="I86" s="291">
        <f t="shared" si="27"/>
        <v>0.77955887515659028</v>
      </c>
      <c r="J86" s="291">
        <f t="shared" si="27"/>
        <v>0.76937647094003858</v>
      </c>
      <c r="K86" s="291">
        <f t="shared" si="27"/>
        <v>0.76267293812728565</v>
      </c>
      <c r="L86" s="291">
        <f t="shared" si="27"/>
        <v>0.71748773051975201</v>
      </c>
      <c r="M86" s="291">
        <f t="shared" si="27"/>
        <v>0.71586858148116894</v>
      </c>
      <c r="N86" s="291">
        <f t="shared" si="27"/>
        <v>0.59470539229635888</v>
      </c>
      <c r="O86" s="291">
        <f t="shared" si="27"/>
        <v>0.53458200212253204</v>
      </c>
      <c r="P86" s="291">
        <f t="shared" si="27"/>
        <v>0.4416727432160214</v>
      </c>
      <c r="Q86" s="291">
        <f t="shared" si="27"/>
        <v>0.50324444940974711</v>
      </c>
      <c r="R86" s="291">
        <f t="shared" si="27"/>
        <v>0.53664457188316661</v>
      </c>
      <c r="S86" s="291">
        <f t="shared" si="27"/>
        <v>0.66282490830174312</v>
      </c>
      <c r="T86" s="291">
        <f t="shared" si="27"/>
        <v>0.70350613841781962</v>
      </c>
      <c r="U86" s="291">
        <f t="shared" si="27"/>
        <v>0.56261108131231541</v>
      </c>
      <c r="V86" s="291">
        <f t="shared" si="27"/>
        <v>0.59830194074174892</v>
      </c>
      <c r="W86" s="291">
        <f t="shared" si="27"/>
        <v>0.54438959924080865</v>
      </c>
      <c r="X86" s="291">
        <f t="shared" si="27"/>
        <v>0.11426387187961945</v>
      </c>
      <c r="Y86" s="291">
        <f t="shared" si="27"/>
        <v>0.12208072674039275</v>
      </c>
      <c r="DA86" s="94"/>
    </row>
    <row r="87" spans="1:105" ht="12" customHeight="1" x14ac:dyDescent="0.25">
      <c r="A87" s="99" t="s">
        <v>46</v>
      </c>
      <c r="B87" s="291">
        <f t="shared" ref="B87:Y87" si="28">IF(B$66=0,"",B$66/B$13)</f>
        <v>1.2376678818134828</v>
      </c>
      <c r="C87" s="291">
        <f t="shared" si="28"/>
        <v>1.4581094843099622</v>
      </c>
      <c r="D87" s="291">
        <f t="shared" si="28"/>
        <v>1.5188941461014167</v>
      </c>
      <c r="E87" s="291">
        <f t="shared" si="28"/>
        <v>1.3512936412155174</v>
      </c>
      <c r="F87" s="291">
        <f t="shared" si="28"/>
        <v>1.4079066023500402</v>
      </c>
      <c r="G87" s="291">
        <f t="shared" si="28"/>
        <v>1.1762649280691084</v>
      </c>
      <c r="H87" s="291">
        <f t="shared" si="28"/>
        <v>1.1994383723647501</v>
      </c>
      <c r="I87" s="291">
        <f t="shared" si="28"/>
        <v>1.1642242944037446</v>
      </c>
      <c r="J87" s="291">
        <f t="shared" si="28"/>
        <v>1.149017486114932</v>
      </c>
      <c r="K87" s="291">
        <f t="shared" si="28"/>
        <v>1.1487413593385876</v>
      </c>
      <c r="L87" s="291">
        <f t="shared" si="28"/>
        <v>1.1732530232253611</v>
      </c>
      <c r="M87" s="291">
        <f t="shared" si="28"/>
        <v>1.1945461810219344</v>
      </c>
      <c r="N87" s="291">
        <f t="shared" si="28"/>
        <v>1.1800646672234349</v>
      </c>
      <c r="O87" s="291">
        <f t="shared" si="28"/>
        <v>1.1500111740126262</v>
      </c>
      <c r="P87" s="291">
        <f t="shared" si="28"/>
        <v>1.2328857580739745</v>
      </c>
      <c r="Q87" s="291">
        <f t="shared" si="28"/>
        <v>1.3103913615422706</v>
      </c>
      <c r="R87" s="291">
        <f t="shared" si="28"/>
        <v>1.401027093234158</v>
      </c>
      <c r="S87" s="291">
        <f t="shared" si="28"/>
        <v>1.0961086500817097</v>
      </c>
      <c r="T87" s="291">
        <f t="shared" si="28"/>
        <v>1.1450472376031839</v>
      </c>
      <c r="U87" s="291">
        <f t="shared" si="28"/>
        <v>1.2898464401347522</v>
      </c>
      <c r="V87" s="291">
        <f t="shared" si="28"/>
        <v>1.199071167012971</v>
      </c>
      <c r="W87" s="291">
        <f t="shared" si="28"/>
        <v>1.313661442243149</v>
      </c>
      <c r="X87" s="291" t="str">
        <f t="shared" si="28"/>
        <v/>
      </c>
      <c r="Y87" s="291" t="str">
        <f t="shared" si="28"/>
        <v/>
      </c>
      <c r="DA87" s="94"/>
    </row>
    <row r="88" spans="1:105" ht="12" customHeight="1" x14ac:dyDescent="0.25">
      <c r="A88" s="99" t="s">
        <v>80</v>
      </c>
      <c r="B88" s="291">
        <f t="shared" ref="B88:Y88" si="29">IF(B$67=0,"",B$67/B$14)</f>
        <v>0.13201790739343822</v>
      </c>
      <c r="C88" s="291">
        <f t="shared" si="29"/>
        <v>0.155531678326396</v>
      </c>
      <c r="D88" s="291">
        <f t="shared" si="29"/>
        <v>0.16201537558415113</v>
      </c>
      <c r="E88" s="291">
        <f t="shared" si="29"/>
        <v>0.14898698305709845</v>
      </c>
      <c r="F88" s="291">
        <f t="shared" si="29"/>
        <v>0.15322089716869947</v>
      </c>
      <c r="G88" s="291">
        <f t="shared" si="29"/>
        <v>0.1320093195199856</v>
      </c>
      <c r="H88" s="291">
        <f t="shared" si="29"/>
        <v>0.13461001817162657</v>
      </c>
      <c r="I88" s="291">
        <f t="shared" si="29"/>
        <v>0.1337008872848251</v>
      </c>
      <c r="J88" s="291">
        <f t="shared" si="29"/>
        <v>0.13195451953527926</v>
      </c>
      <c r="K88" s="291">
        <f t="shared" si="29"/>
        <v>0.12633645760861884</v>
      </c>
      <c r="L88" s="291">
        <f t="shared" si="29"/>
        <v>0.12467901009164528</v>
      </c>
      <c r="M88" s="291">
        <f t="shared" si="29"/>
        <v>0.12280230913772235</v>
      </c>
      <c r="N88" s="291">
        <f t="shared" si="29"/>
        <v>0.12131357361412455</v>
      </c>
      <c r="O88" s="291">
        <f t="shared" si="29"/>
        <v>0.11822399999815535</v>
      </c>
      <c r="P88" s="291">
        <f t="shared" si="29"/>
        <v>0.12251824510683612</v>
      </c>
      <c r="Q88" s="291">
        <f t="shared" si="29"/>
        <v>0.13022037846403911</v>
      </c>
      <c r="R88" s="291">
        <f t="shared" si="29"/>
        <v>0.1392273206873085</v>
      </c>
      <c r="S88" s="291">
        <f t="shared" si="29"/>
        <v>0.11456276215934148</v>
      </c>
      <c r="T88" s="291">
        <f t="shared" si="29"/>
        <v>0.11967771108545273</v>
      </c>
      <c r="U88" s="291">
        <f t="shared" si="29"/>
        <v>0.11818947314304841</v>
      </c>
      <c r="V88" s="291">
        <f t="shared" si="29"/>
        <v>0.10987167548059272</v>
      </c>
      <c r="W88" s="291">
        <f t="shared" si="29"/>
        <v>0.12037165736630991</v>
      </c>
      <c r="X88" s="291">
        <f t="shared" si="29"/>
        <v>0.11426387187961945</v>
      </c>
      <c r="Y88" s="291">
        <f t="shared" si="29"/>
        <v>0.12208072674039275</v>
      </c>
      <c r="DA88" s="94"/>
    </row>
    <row r="89" spans="1:105" ht="12" customHeight="1" x14ac:dyDescent="0.25">
      <c r="A89" s="49" t="s">
        <v>47</v>
      </c>
      <c r="B89" s="253">
        <f t="shared" ref="B89:Y89" si="30">IF(B$68=0,"",B$68/B$15)</f>
        <v>0.30941697045337108</v>
      </c>
      <c r="C89" s="253">
        <f t="shared" si="30"/>
        <v>0.36452737107749089</v>
      </c>
      <c r="D89" s="253">
        <f t="shared" si="30"/>
        <v>0.37972353652535445</v>
      </c>
      <c r="E89" s="253">
        <f t="shared" si="30"/>
        <v>0.349188241540075</v>
      </c>
      <c r="F89" s="253">
        <f t="shared" si="30"/>
        <v>0.37380662596982073</v>
      </c>
      <c r="G89" s="253">
        <f t="shared" si="30"/>
        <v>0.32205762554703543</v>
      </c>
      <c r="H89" s="253">
        <f t="shared" si="30"/>
        <v>0.32840244147030878</v>
      </c>
      <c r="I89" s="253">
        <f t="shared" si="30"/>
        <v>0.3261844728012826</v>
      </c>
      <c r="J89" s="253">
        <f t="shared" si="30"/>
        <v>0.32192393231220395</v>
      </c>
      <c r="K89" s="253">
        <f t="shared" si="30"/>
        <v>0.3218465689833323</v>
      </c>
      <c r="L89" s="253">
        <f t="shared" si="30"/>
        <v>0.31014762398814744</v>
      </c>
      <c r="M89" s="253">
        <f t="shared" si="30"/>
        <v>0.29120896811538149</v>
      </c>
      <c r="N89" s="253">
        <f t="shared" si="30"/>
        <v>0.28767863437273627</v>
      </c>
      <c r="O89" s="253">
        <f t="shared" si="30"/>
        <v>0.28035213089783906</v>
      </c>
      <c r="P89" s="253">
        <f t="shared" si="30"/>
        <v>0.28670427350667421</v>
      </c>
      <c r="Q89" s="253">
        <f t="shared" si="30"/>
        <v>0.30472799353876245</v>
      </c>
      <c r="R89" s="253">
        <f t="shared" si="30"/>
        <v>0.30757505360416099</v>
      </c>
      <c r="S89" s="253">
        <f t="shared" si="30"/>
        <v>0.26542063538822336</v>
      </c>
      <c r="T89" s="253">
        <f t="shared" si="30"/>
        <v>0.26416190036069315</v>
      </c>
      <c r="U89" s="253">
        <f t="shared" si="30"/>
        <v>0.29756701349080134</v>
      </c>
      <c r="V89" s="253">
        <f t="shared" si="30"/>
        <v>0.27662519741009151</v>
      </c>
      <c r="W89" s="253">
        <f t="shared" si="30"/>
        <v>0.30306112413309777</v>
      </c>
      <c r="X89" s="253">
        <f t="shared" si="30"/>
        <v>0.28768348145491129</v>
      </c>
      <c r="Y89" s="253">
        <f t="shared" si="30"/>
        <v>0.28410458228979202</v>
      </c>
      <c r="DA89" s="84"/>
    </row>
    <row r="90" spans="1:105" ht="12" customHeight="1" x14ac:dyDescent="0.25">
      <c r="A90" s="115" t="s">
        <v>149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DA90" s="119"/>
    </row>
    <row r="91" spans="1:105" ht="12" customHeight="1" x14ac:dyDescent="0.25">
      <c r="A91" s="50" t="s">
        <v>45</v>
      </c>
      <c r="B91" s="252">
        <f>IF(NFM_ued!B$5=0,"",NFM_ued!B$5/B$11)</f>
        <v>0.12580209046183566</v>
      </c>
      <c r="C91" s="252">
        <f>IF(NFM_ued!C$5=0,"",NFM_ued!C$5/C$11)</f>
        <v>0.14917458688907329</v>
      </c>
      <c r="D91" s="252">
        <f>IF(NFM_ued!D$5=0,"",NFM_ued!D$5/D$11)</f>
        <v>0.1554458376320437</v>
      </c>
      <c r="E91" s="252">
        <f>IF(NFM_ued!E$5=0,"",NFM_ued!E$5/E$11)</f>
        <v>0.14392902451414014</v>
      </c>
      <c r="F91" s="252">
        <f>IF(NFM_ued!F$5=0,"",NFM_ued!F$5/F$11)</f>
        <v>0.15653274179797771</v>
      </c>
      <c r="G91" s="252">
        <f>IF(NFM_ued!G$5=0,"",NFM_ued!G$5/G$11)</f>
        <v>0.1330747867592865</v>
      </c>
      <c r="H91" s="252">
        <f>IF(NFM_ued!H$5=0,"",NFM_ued!H$5/H$11)</f>
        <v>0.1353948647341798</v>
      </c>
      <c r="I91" s="252">
        <f>IF(NFM_ued!I$5=0,"",NFM_ued!I$5/I$11)</f>
        <v>0.13390831945215734</v>
      </c>
      <c r="J91" s="252">
        <f>IF(NFM_ued!J$5=0,"",NFM_ued!J$5/J$11)</f>
        <v>0.12615340620322574</v>
      </c>
      <c r="K91" s="252">
        <f>IF(NFM_ued!K$5=0,"",NFM_ued!K$5/K$11)</f>
        <v>0.12666544345175512</v>
      </c>
      <c r="L91" s="252">
        <f>IF(NFM_ued!L$5=0,"",NFM_ued!L$5/L$11)</f>
        <v>0.1263161974840136</v>
      </c>
      <c r="M91" s="252">
        <f>IF(NFM_ued!M$5=0,"",NFM_ued!M$5/M$11)</f>
        <v>0.13337931464029126</v>
      </c>
      <c r="N91" s="252">
        <f>IF(NFM_ued!N$5=0,"",NFM_ued!N$5/N$11)</f>
        <v>0.13296509265824213</v>
      </c>
      <c r="O91" s="252">
        <f>IF(NFM_ued!O$5=0,"",NFM_ued!O$5/O$11)</f>
        <v>0.12513814227761236</v>
      </c>
      <c r="P91" s="252">
        <f>IF(NFM_ued!P$5=0,"",NFM_ued!P$5/P$11)</f>
        <v>0.13525221519024941</v>
      </c>
      <c r="Q91" s="252">
        <f>IF(NFM_ued!Q$5=0,"",NFM_ued!Q$5/Q$11)</f>
        <v>0.1418615729213297</v>
      </c>
      <c r="R91" s="252">
        <f>IF(NFM_ued!R$5=0,"",NFM_ued!R$5/R$11)</f>
        <v>0.15225720606211279</v>
      </c>
      <c r="S91" s="252">
        <f>IF(NFM_ued!S$5=0,"",NFM_ued!S$5/S$11)</f>
        <v>0.12839178501615373</v>
      </c>
      <c r="T91" s="252">
        <f>IF(NFM_ued!T$5=0,"",NFM_ued!T$5/T$11)</f>
        <v>0.13347291905020051</v>
      </c>
      <c r="U91" s="252">
        <f>IF(NFM_ued!U$5=0,"",NFM_ued!U$5/U$11)</f>
        <v>0.14769871765063849</v>
      </c>
      <c r="V91" s="252">
        <f>IF(NFM_ued!V$5=0,"",NFM_ued!V$5/V$11)</f>
        <v>0.1382245328810795</v>
      </c>
      <c r="W91" s="252">
        <f>IF(NFM_ued!W$5=0,"",NFM_ued!W$5/W$11)</f>
        <v>0.14807949303317727</v>
      </c>
      <c r="X91" s="252">
        <f>IF(NFM_ued!X$5=0,"",NFM_ued!X$5/X$11)</f>
        <v>0.14047639273672041</v>
      </c>
      <c r="Y91" s="252">
        <f>IF(NFM_ued!Y$5=0,"",NFM_ued!Y$5/Y$11)</f>
        <v>0.15149392749158241</v>
      </c>
      <c r="DA91" s="83"/>
    </row>
    <row r="92" spans="1:105" ht="12" customHeight="1" x14ac:dyDescent="0.25">
      <c r="A92" s="107" t="s">
        <v>58</v>
      </c>
      <c r="B92" s="291">
        <f>IF(SUM(NFM_ued!B$34,NFM_ued!B$72)=0,"",SUM(NFM_ued!B$34,NFM_ued!B$72)/B$12)</f>
        <v>0.43295355455399182</v>
      </c>
      <c r="C92" s="291">
        <f>IF(SUM(NFM_ued!C$34,NFM_ued!C$72)=0,"",SUM(NFM_ued!C$34,NFM_ued!C$72)/C$12)</f>
        <v>0.52645722398242734</v>
      </c>
      <c r="D92" s="291">
        <f>IF(SUM(NFM_ued!D$34,NFM_ued!D$72)=0,"",SUM(NFM_ued!D$34,NFM_ued!D$72)/D$12)</f>
        <v>0.5327154100953182</v>
      </c>
      <c r="E92" s="291">
        <f>IF(SUM(NFM_ued!E$34,NFM_ued!E$72)=0,"",SUM(NFM_ued!E$34,NFM_ued!E$72)/E$12)</f>
        <v>0.48164560827142089</v>
      </c>
      <c r="F92" s="291">
        <f>IF(SUM(NFM_ued!F$34,NFM_ued!F$72)=0,"",SUM(NFM_ued!F$34,NFM_ued!F$72)/F$12)</f>
        <v>0.50784433303876197</v>
      </c>
      <c r="G92" s="291">
        <f>IF(SUM(NFM_ued!G$34,NFM_ued!G$72)=0,"",SUM(NFM_ued!G$34,NFM_ued!G$72)/G$12)</f>
        <v>0.42913372796326532</v>
      </c>
      <c r="H92" s="291">
        <f>IF(SUM(NFM_ued!H$34,NFM_ued!H$72)=0,"",SUM(NFM_ued!H$34,NFM_ued!H$72)/H$12)</f>
        <v>0.4213116826542434</v>
      </c>
      <c r="I92" s="291">
        <f>IF(SUM(NFM_ued!I$34,NFM_ued!I$72)=0,"",SUM(NFM_ued!I$34,NFM_ued!I$72)/I$12)</f>
        <v>0.43229523801442526</v>
      </c>
      <c r="J92" s="291">
        <f>IF(SUM(NFM_ued!J$34,NFM_ued!J$72)=0,"",SUM(NFM_ued!J$34,NFM_ued!J$72)/J$12)</f>
        <v>0.42785087328293658</v>
      </c>
      <c r="K92" s="291">
        <f>IF(SUM(NFM_ued!K$34,NFM_ued!K$72)=0,"",SUM(NFM_ued!K$34,NFM_ued!K$72)/K$12)</f>
        <v>0.42278740575543611</v>
      </c>
      <c r="L92" s="291">
        <f>IF(SUM(NFM_ued!L$34,NFM_ued!L$72)=0,"",SUM(NFM_ued!L$34,NFM_ued!L$72)/L$12)</f>
        <v>0.39718323907404074</v>
      </c>
      <c r="M92" s="291">
        <f>IF(SUM(NFM_ued!M$34,NFM_ued!M$72)=0,"",SUM(NFM_ued!M$34,NFM_ued!M$72)/M$12)</f>
        <v>0.4048150092296145</v>
      </c>
      <c r="N92" s="291">
        <f>IF(SUM(NFM_ued!N$34,NFM_ued!N$72)=0,"",SUM(NFM_ued!N$34,NFM_ued!N$72)/N$12)</f>
        <v>0.34114358837397601</v>
      </c>
      <c r="O92" s="291">
        <f>IF(SUM(NFM_ued!O$34,NFM_ued!O$72)=0,"",SUM(NFM_ued!O$34,NFM_ued!O$72)/O$12)</f>
        <v>0.30793994700557437</v>
      </c>
      <c r="P92" s="291">
        <f>IF(SUM(NFM_ued!P$34,NFM_ued!P$72)=0,"",SUM(NFM_ued!P$34,NFM_ued!P$72)/P$12)</f>
        <v>0.26003933198277057</v>
      </c>
      <c r="Q92" s="291">
        <f>IF(SUM(NFM_ued!Q$34,NFM_ued!Q$72)=0,"",SUM(NFM_ued!Q$34,NFM_ued!Q$72)/Q$12)</f>
        <v>0.29440848302964945</v>
      </c>
      <c r="R92" s="291">
        <f>IF(SUM(NFM_ued!R$34,NFM_ued!R$72)=0,"",SUM(NFM_ued!R$34,NFM_ued!R$72)/R$12)</f>
        <v>0.31328846391270238</v>
      </c>
      <c r="S92" s="291">
        <f>IF(SUM(NFM_ued!S$34,NFM_ued!S$72)=0,"",SUM(NFM_ued!S$34,NFM_ued!S$72)/S$12)</f>
        <v>0.38972056365679841</v>
      </c>
      <c r="T92" s="291">
        <f>IF(SUM(NFM_ued!T$34,NFM_ued!T$72)=0,"",SUM(NFM_ued!T$34,NFM_ued!T$72)/T$12)</f>
        <v>0.41556726112823211</v>
      </c>
      <c r="U92" s="291">
        <f>IF(SUM(NFM_ued!U$34,NFM_ued!U$72)=0,"",SUM(NFM_ued!U$34,NFM_ued!U$72)/U$12)</f>
        <v>0.33559673467989914</v>
      </c>
      <c r="V92" s="291">
        <f>IF(SUM(NFM_ued!V$34,NFM_ued!V$72)=0,"",SUM(NFM_ued!V$34,NFM_ued!V$72)/V$12)</f>
        <v>0.35662176875021595</v>
      </c>
      <c r="W92" s="291">
        <f>IF(SUM(NFM_ued!W$34,NFM_ued!W$72)=0,"",SUM(NFM_ued!W$34,NFM_ued!W$72)/W$12)</f>
        <v>0.32687271158952119</v>
      </c>
      <c r="X92" s="291">
        <f>IF(SUM(NFM_ued!X$34,NFM_ued!X$72)=0,"",SUM(NFM_ued!X$34,NFM_ued!X$72)/X$12)</f>
        <v>8.1201429730969374E-2</v>
      </c>
      <c r="Y92" s="291">
        <f>IF(SUM(NFM_ued!Y$34,NFM_ued!Y$72)=0,"",SUM(NFM_ued!Y$34,NFM_ued!Y$72)/Y$12)</f>
        <v>8.9077936487742607E-2</v>
      </c>
      <c r="DA92" s="94"/>
    </row>
    <row r="93" spans="1:105" ht="12" customHeight="1" x14ac:dyDescent="0.25">
      <c r="A93" s="99" t="s">
        <v>46</v>
      </c>
      <c r="B93" s="291">
        <f>IF(NFM_ued!B$34=0,"",NFM_ued!B$34/B$13)</f>
        <v>0.66388008331240311</v>
      </c>
      <c r="C93" s="291">
        <f>IF(NFM_ued!C$34=0,"",NFM_ued!C$34/C$13)</f>
        <v>0.78044678637022424</v>
      </c>
      <c r="D93" s="291">
        <f>IF(NFM_ued!D$34=0,"",NFM_ued!D$34/D$13)</f>
        <v>0.81053142658576893</v>
      </c>
      <c r="E93" s="291">
        <f>IF(NFM_ued!E$34=0,"",NFM_ued!E$34/E$13)</f>
        <v>0.72707962442846907</v>
      </c>
      <c r="F93" s="291">
        <f>IF(NFM_ued!F$34=0,"",NFM_ued!F$34/F$13)</f>
        <v>0.76182945693376225</v>
      </c>
      <c r="G93" s="291">
        <f>IF(NFM_ued!G$34=0,"",NFM_ued!G$34/G$13)</f>
        <v>0.64149161642323715</v>
      </c>
      <c r="H93" s="291">
        <f>IF(NFM_ued!H$34=0,"",NFM_ued!H$34/H$13)</f>
        <v>0.65443390803923296</v>
      </c>
      <c r="I93" s="291">
        <f>IF(NFM_ued!I$34=0,"",NFM_ued!I$34/I$13)</f>
        <v>0.63929319950429098</v>
      </c>
      <c r="J93" s="291">
        <f>IF(NFM_ued!J$34=0,"",NFM_ued!J$34/J$13)</f>
        <v>0.63223772967769998</v>
      </c>
      <c r="K93" s="291">
        <f>IF(NFM_ued!K$34=0,"",NFM_ued!K$34/K$13)</f>
        <v>0.63031465892008587</v>
      </c>
      <c r="L93" s="291">
        <f>IF(NFM_ued!L$34=0,"",NFM_ued!L$34/L$13)</f>
        <v>0.6417033602841421</v>
      </c>
      <c r="M93" s="291">
        <f>IF(NFM_ued!M$34=0,"",NFM_ued!M$34/M$13)</f>
        <v>0.66516919704035227</v>
      </c>
      <c r="N93" s="291">
        <f>IF(NFM_ued!N$34=0,"",NFM_ued!N$34/N$13)</f>
        <v>0.65950273687620131</v>
      </c>
      <c r="O93" s="291">
        <f>IF(NFM_ued!O$34=0,"",NFM_ued!O$34/O$13)</f>
        <v>0.64268101587894433</v>
      </c>
      <c r="P93" s="291">
        <f>IF(NFM_ued!P$34=0,"",NFM_ued!P$34/P$13)</f>
        <v>0.69073972226794789</v>
      </c>
      <c r="Q93" s="291">
        <f>IF(NFM_ued!Q$34=0,"",NFM_ued!Q$34/Q$13)</f>
        <v>0.73394016690246577</v>
      </c>
      <c r="R93" s="291">
        <f>IF(NFM_ued!R$34=0,"",NFM_ued!R$34/R$13)</f>
        <v>0.78413140183463781</v>
      </c>
      <c r="S93" s="291">
        <f>IF(NFM_ued!S$34=0,"",NFM_ued!S$34/S$13)</f>
        <v>0.63418285054232826</v>
      </c>
      <c r="T93" s="291">
        <f>IF(NFM_ued!T$34=0,"",NFM_ued!T$34/T$13)</f>
        <v>0.66767209603125621</v>
      </c>
      <c r="U93" s="291">
        <f>IF(NFM_ued!U$34=0,"",NFM_ued!U$34/U$13)</f>
        <v>0.75147362751369773</v>
      </c>
      <c r="V93" s="291">
        <f>IF(NFM_ued!V$34=0,"",NFM_ued!V$34/V$13)</f>
        <v>0.70000874545509306</v>
      </c>
      <c r="W93" s="291">
        <f>IF(NFM_ued!W$34=0,"",NFM_ued!W$34/W$13)</f>
        <v>0.76583199093200538</v>
      </c>
      <c r="X93" s="291" t="str">
        <f>IF(NFM_ued!X$34=0,"",NFM_ued!X$34/X$13)</f>
        <v/>
      </c>
      <c r="Y93" s="291" t="str">
        <f>IF(NFM_ued!Y$34=0,"",NFM_ued!Y$34/Y$13)</f>
        <v/>
      </c>
      <c r="DA93" s="94"/>
    </row>
    <row r="94" spans="1:105" ht="12" customHeight="1" x14ac:dyDescent="0.25">
      <c r="A94" s="99" t="s">
        <v>80</v>
      </c>
      <c r="B94" s="291">
        <f>IF(NFM_ued!B$72=0,"",NFM_ued!B$72/B$14)</f>
        <v>8.1840002388055583E-2</v>
      </c>
      <c r="C94" s="291">
        <f>IF(NFM_ued!C$72=0,"",NFM_ued!C$72/C$14)</f>
        <v>9.5275231907888655E-2</v>
      </c>
      <c r="D94" s="291">
        <f>IF(NFM_ued!D$72=0,"",NFM_ued!D$72/D$14)</f>
        <v>9.74397799715742E-2</v>
      </c>
      <c r="E94" s="291">
        <f>IF(NFM_ued!E$72=0,"",NFM_ued!E$72/E$14)</f>
        <v>9.1856319754247753E-2</v>
      </c>
      <c r="F94" s="291">
        <f>IF(NFM_ued!F$72=0,"",NFM_ued!F$72/F$14)</f>
        <v>9.5766427943812488E-2</v>
      </c>
      <c r="G94" s="291">
        <f>IF(NFM_ued!G$72=0,"",NFM_ued!G$72/G$14)</f>
        <v>8.4074042757490725E-2</v>
      </c>
      <c r="H94" s="291">
        <f>IF(NFM_ued!H$72=0,"",NFM_ued!H$72/H$14)</f>
        <v>8.5946238881113357E-2</v>
      </c>
      <c r="I94" s="291">
        <f>IF(NFM_ued!I$72=0,"",NFM_ued!I$72/I$14)</f>
        <v>8.4743105142551928E-2</v>
      </c>
      <c r="J94" s="291">
        <f>IF(NFM_ued!J$72=0,"",NFM_ued!J$72/J$14)</f>
        <v>8.4682818101605481E-2</v>
      </c>
      <c r="K94" s="291">
        <f>IF(NFM_ued!K$72=0,"",NFM_ued!K$72/K$14)</f>
        <v>8.0731037932950098E-2</v>
      </c>
      <c r="L94" s="291">
        <f>IF(NFM_ued!L$72=0,"",NFM_ued!L$72/L$14)</f>
        <v>7.9138704982860728E-2</v>
      </c>
      <c r="M94" s="291">
        <f>IF(NFM_ued!M$72=0,"",NFM_ued!M$72/M$14)</f>
        <v>8.2244477827987578E-2</v>
      </c>
      <c r="N94" s="291">
        <f>IF(NFM_ued!N$72=0,"",NFM_ued!N$72/N$14)</f>
        <v>8.3680141976255104E-2</v>
      </c>
      <c r="O94" s="291">
        <f>IF(NFM_ued!O$72=0,"",NFM_ued!O$72/O$14)</f>
        <v>8.1476644596529174E-2</v>
      </c>
      <c r="P94" s="291">
        <f>IF(NFM_ued!P$72=0,"",NFM_ued!P$72/P$14)</f>
        <v>8.6306134581342217E-2</v>
      </c>
      <c r="Q94" s="291">
        <f>IF(NFM_ued!Q$72=0,"",NFM_ued!Q$72/Q$14)</f>
        <v>9.127830243504112E-2</v>
      </c>
      <c r="R94" s="291">
        <f>IF(NFM_ued!R$72=0,"",NFM_ued!R$72/R$14)</f>
        <v>9.6808952224456249E-2</v>
      </c>
      <c r="S94" s="291">
        <f>IF(NFM_ued!S$72=0,"",NFM_ued!S$72/S$14)</f>
        <v>8.0386505775614611E-2</v>
      </c>
      <c r="T94" s="291">
        <f>IF(NFM_ued!T$72=0,"",NFM_ued!T$72/T$14)</f>
        <v>8.2221238400395205E-2</v>
      </c>
      <c r="U94" s="291">
        <f>IF(NFM_ued!U$72=0,"",NFM_ued!U$72/U$14)</f>
        <v>8.1449744614800021E-2</v>
      </c>
      <c r="V94" s="291">
        <f>IF(NFM_ued!V$72=0,"",NFM_ued!V$72/V$14)</f>
        <v>7.7445364925112559E-2</v>
      </c>
      <c r="W94" s="291">
        <f>IF(NFM_ued!W$72=0,"",NFM_ued!W$72/W$14)</f>
        <v>8.4921037566081062E-2</v>
      </c>
      <c r="X94" s="291">
        <f>IF(NFM_ued!X$72=0,"",NFM_ued!X$72/X$14)</f>
        <v>8.1201429730969374E-2</v>
      </c>
      <c r="Y94" s="291">
        <f>IF(NFM_ued!Y$72=0,"",NFM_ued!Y$72/Y$14)</f>
        <v>8.9077936487742607E-2</v>
      </c>
      <c r="DA94" s="94"/>
    </row>
    <row r="95" spans="1:105" ht="12" customHeight="1" x14ac:dyDescent="0.25">
      <c r="A95" s="49" t="s">
        <v>47</v>
      </c>
      <c r="B95" s="253">
        <f>IF(NFM_ued!B$115=0,"",NFM_ued!B$115/B$15)</f>
        <v>0.123706096955636</v>
      </c>
      <c r="C95" s="253">
        <f>IF(NFM_ued!C$115=0,"",NFM_ued!C$115/C$15)</f>
        <v>0.14408991109452193</v>
      </c>
      <c r="D95" s="253">
        <f>IF(NFM_ued!D$115=0,"",NFM_ued!D$115/D$15)</f>
        <v>0.14731025809776374</v>
      </c>
      <c r="E95" s="253">
        <f>IF(NFM_ued!E$115=0,"",NFM_ued!E$115/E$15)</f>
        <v>0.13918023329735471</v>
      </c>
      <c r="F95" s="253">
        <f>IF(NFM_ued!F$115=0,"",NFM_ued!F$115/F$15)</f>
        <v>0.15052455041710674</v>
      </c>
      <c r="G95" s="253">
        <f>IF(NFM_ued!G$115=0,"",NFM_ued!G$115/G$15)</f>
        <v>0.13154577839565906</v>
      </c>
      <c r="H95" s="253">
        <f>IF(NFM_ued!H$115=0,"",NFM_ued!H$115/H$15)</f>
        <v>0.1344794209719386</v>
      </c>
      <c r="I95" s="253">
        <f>IF(NFM_ued!I$115=0,"",NFM_ued!I$115/I$15)</f>
        <v>0.13247277833466289</v>
      </c>
      <c r="J95" s="253">
        <f>IF(NFM_ued!J$115=0,"",NFM_ued!J$115/J$15)</f>
        <v>0.13268219984444718</v>
      </c>
      <c r="K95" s="253">
        <f>IF(NFM_ued!K$115=0,"",NFM_ued!K$115/K$15)</f>
        <v>0.13016524926380646</v>
      </c>
      <c r="L95" s="253">
        <f>IF(NFM_ued!L$115=0,"",NFM_ued!L$115/L$15)</f>
        <v>0.12547521123262673</v>
      </c>
      <c r="M95" s="253">
        <f>IF(NFM_ued!M$115=0,"",NFM_ued!M$115/M$15)</f>
        <v>0.12654368243632461</v>
      </c>
      <c r="N95" s="253">
        <f>IF(NFM_ued!N$115=0,"",NFM_ued!N$115/N$15)</f>
        <v>0.12818728660561754</v>
      </c>
      <c r="O95" s="253">
        <f>IF(NFM_ued!O$115=0,"",NFM_ued!O$115/O$15)</f>
        <v>0.12481138261612859</v>
      </c>
      <c r="P95" s="253">
        <f>IF(NFM_ued!P$115=0,"",NFM_ued!P$115/P$15)</f>
        <v>0.13127184149704885</v>
      </c>
      <c r="Q95" s="253">
        <f>IF(NFM_ued!Q$115=0,"",NFM_ued!Q$115/Q$15)</f>
        <v>0.13903206058244524</v>
      </c>
      <c r="R95" s="253">
        <f>IF(NFM_ued!R$115=0,"",NFM_ued!R$115/R$15)</f>
        <v>0.14246918906061876</v>
      </c>
      <c r="S95" s="253">
        <f>IF(NFM_ued!S$115=0,"",NFM_ued!S$115/S$15)</f>
        <v>0.12240282241526335</v>
      </c>
      <c r="T95" s="253">
        <f>IF(NFM_ued!T$115=0,"",NFM_ued!T$115/T$15)</f>
        <v>0.1219794774764803</v>
      </c>
      <c r="U95" s="253">
        <f>IF(NFM_ued!U$115=0,"",NFM_ued!U$115/U$15)</f>
        <v>0.135925449071089</v>
      </c>
      <c r="V95" s="253">
        <f>IF(NFM_ued!V$115=0,"",NFM_ued!V$115/V$15)</f>
        <v>0.1276195823302142</v>
      </c>
      <c r="W95" s="253">
        <f>IF(NFM_ued!W$115=0,"",NFM_ued!W$115/W$15)</f>
        <v>0.13830862902388941</v>
      </c>
      <c r="X95" s="253">
        <f>IF(NFM_ued!X$115=0,"",NFM_ued!X$115/X$15)</f>
        <v>0.1309920711520883</v>
      </c>
      <c r="Y95" s="253">
        <f>IF(NFM_ued!Y$115=0,"",NFM_ued!Y$115/Y$15)</f>
        <v>0.13675441481748077</v>
      </c>
      <c r="DA95" s="84"/>
    </row>
    <row r="96" spans="1:105" ht="12" customHeight="1" x14ac:dyDescent="0.25">
      <c r="A96" s="110" t="s">
        <v>87</v>
      </c>
      <c r="B96" s="292">
        <f t="shared" ref="B96:Y96" si="31">IF(B$63=0,"",B$73/B$63)</f>
        <v>1.6658972662495684</v>
      </c>
      <c r="C96" s="292">
        <f t="shared" si="31"/>
        <v>1.6054261919589043</v>
      </c>
      <c r="D96" s="292">
        <f t="shared" si="31"/>
        <v>1.6897010470999123</v>
      </c>
      <c r="E96" s="292">
        <f t="shared" si="31"/>
        <v>1.5559053717981648</v>
      </c>
      <c r="F96" s="292">
        <f t="shared" si="31"/>
        <v>1.4571436277719849</v>
      </c>
      <c r="G96" s="292">
        <f t="shared" si="31"/>
        <v>1.5357882375555305</v>
      </c>
      <c r="H96" s="292">
        <f t="shared" si="31"/>
        <v>1.5613821542832163</v>
      </c>
      <c r="I96" s="292">
        <f t="shared" si="31"/>
        <v>1.6071591051171341</v>
      </c>
      <c r="J96" s="292">
        <f t="shared" si="31"/>
        <v>1.5903067129658821</v>
      </c>
      <c r="K96" s="292">
        <f t="shared" si="31"/>
        <v>1.5282575491551993</v>
      </c>
      <c r="L96" s="292">
        <f t="shared" si="31"/>
        <v>1.8053966854504864</v>
      </c>
      <c r="M96" s="292">
        <f t="shared" si="31"/>
        <v>1.604302194322526</v>
      </c>
      <c r="N96" s="292">
        <f t="shared" si="31"/>
        <v>1.3382978564932231</v>
      </c>
      <c r="O96" s="292">
        <f t="shared" si="31"/>
        <v>1.489122307051701</v>
      </c>
      <c r="P96" s="292">
        <f t="shared" si="31"/>
        <v>1.38915968659337</v>
      </c>
      <c r="Q96" s="292">
        <f t="shared" si="31"/>
        <v>1.4476578656156225</v>
      </c>
      <c r="R96" s="292">
        <f t="shared" si="31"/>
        <v>1.4950347057676725</v>
      </c>
      <c r="S96" s="292">
        <f t="shared" si="31"/>
        <v>1.3989690787605027</v>
      </c>
      <c r="T96" s="292">
        <f t="shared" si="31"/>
        <v>1.5860661388326882</v>
      </c>
      <c r="U96" s="292">
        <f t="shared" si="31"/>
        <v>1.578018998339388</v>
      </c>
      <c r="V96" s="292">
        <f t="shared" si="31"/>
        <v>1.5466953814697337</v>
      </c>
      <c r="W96" s="292">
        <f t="shared" si="31"/>
        <v>1.6258537273382714</v>
      </c>
      <c r="X96" s="292">
        <f t="shared" si="31"/>
        <v>1.6489612842512738</v>
      </c>
      <c r="Y96" s="292">
        <f t="shared" si="31"/>
        <v>1.3798035691746697</v>
      </c>
      <c r="DA96" s="119"/>
    </row>
    <row r="97" spans="1:105" ht="12" customHeight="1" x14ac:dyDescent="0.25">
      <c r="A97" s="50" t="s">
        <v>45</v>
      </c>
      <c r="B97" s="255">
        <f t="shared" ref="B97:Y97" si="32">IF(B$64=0,"",B$74/B$64)</f>
        <v>1.9324475049894732</v>
      </c>
      <c r="C97" s="255">
        <f t="shared" si="32"/>
        <v>1.9575269014498866</v>
      </c>
      <c r="D97" s="255">
        <f t="shared" si="32"/>
        <v>2.0126441092004739</v>
      </c>
      <c r="E97" s="255">
        <f t="shared" si="32"/>
        <v>1.8311539064845301</v>
      </c>
      <c r="F97" s="255">
        <f t="shared" si="32"/>
        <v>1.6654463911096029</v>
      </c>
      <c r="G97" s="255">
        <f t="shared" si="32"/>
        <v>1.7738953141407408</v>
      </c>
      <c r="H97" s="255">
        <f t="shared" si="32"/>
        <v>1.738698206744498</v>
      </c>
      <c r="I97" s="255">
        <f t="shared" si="32"/>
        <v>1.8549165905158969</v>
      </c>
      <c r="J97" s="255">
        <f t="shared" si="32"/>
        <v>1.5733585495068476</v>
      </c>
      <c r="K97" s="255">
        <f t="shared" si="32"/>
        <v>1.7013071546064233</v>
      </c>
      <c r="L97" s="255">
        <f t="shared" si="32"/>
        <v>1.9031775185799285</v>
      </c>
      <c r="M97" s="255">
        <f t="shared" si="32"/>
        <v>1.6728039111839355</v>
      </c>
      <c r="N97" s="255">
        <f t="shared" si="32"/>
        <v>1.1857628946782592</v>
      </c>
      <c r="O97" s="255">
        <f t="shared" si="32"/>
        <v>1.188126683464134</v>
      </c>
      <c r="P97" s="255">
        <f t="shared" si="32"/>
        <v>1.005704234258828</v>
      </c>
      <c r="Q97" s="255">
        <f t="shared" si="32"/>
        <v>1.1744126612913355</v>
      </c>
      <c r="R97" s="255">
        <f t="shared" si="32"/>
        <v>1.2627250595232267</v>
      </c>
      <c r="S97" s="255">
        <f t="shared" si="32"/>
        <v>1.4190193791244554</v>
      </c>
      <c r="T97" s="255">
        <f t="shared" si="32"/>
        <v>1.6393079208055963</v>
      </c>
      <c r="U97" s="255">
        <f t="shared" si="32"/>
        <v>1.6825861228060961</v>
      </c>
      <c r="V97" s="255">
        <f t="shared" si="32"/>
        <v>1.6066822284537474</v>
      </c>
      <c r="W97" s="255">
        <f t="shared" si="32"/>
        <v>1.6976055222629867</v>
      </c>
      <c r="X97" s="255">
        <f t="shared" si="32"/>
        <v>1.6745089436329343</v>
      </c>
      <c r="Y97" s="255">
        <f t="shared" si="32"/>
        <v>1.5300645723642141</v>
      </c>
      <c r="DA97" s="83"/>
    </row>
    <row r="98" spans="1:105" ht="12" customHeight="1" x14ac:dyDescent="0.25">
      <c r="A98" s="107" t="s">
        <v>58</v>
      </c>
      <c r="B98" s="293">
        <f t="shared" ref="B98:Y98" si="33">IF(B$65=0,"",B$75/B$65)</f>
        <v>1.4579750343134861</v>
      </c>
      <c r="C98" s="293">
        <f t="shared" si="33"/>
        <v>1.2914921453519481</v>
      </c>
      <c r="D98" s="293">
        <f t="shared" si="33"/>
        <v>1.3073292449083125</v>
      </c>
      <c r="E98" s="293">
        <f t="shared" si="33"/>
        <v>1.3420738366613765</v>
      </c>
      <c r="F98" s="293">
        <f t="shared" si="33"/>
        <v>1.2705007593785587</v>
      </c>
      <c r="G98" s="293">
        <f t="shared" si="33"/>
        <v>1.4767095190372876</v>
      </c>
      <c r="H98" s="293">
        <f t="shared" si="33"/>
        <v>1.6468518485170212</v>
      </c>
      <c r="I98" s="293">
        <f t="shared" si="33"/>
        <v>1.4768313374169464</v>
      </c>
      <c r="J98" s="293">
        <f t="shared" si="33"/>
        <v>1.483201505860426</v>
      </c>
      <c r="K98" s="293">
        <f t="shared" si="33"/>
        <v>1.5163219345711025</v>
      </c>
      <c r="L98" s="293">
        <f t="shared" si="33"/>
        <v>1.6671503660033642</v>
      </c>
      <c r="M98" s="293">
        <f t="shared" si="33"/>
        <v>1.59335185839801</v>
      </c>
      <c r="N98" s="293">
        <f t="shared" si="33"/>
        <v>1.9767384530769692</v>
      </c>
      <c r="O98" s="293">
        <f t="shared" si="33"/>
        <v>2.7865153712723774</v>
      </c>
      <c r="P98" s="293">
        <f t="shared" si="33"/>
        <v>3.5156906366672289</v>
      </c>
      <c r="Q98" s="293">
        <f t="shared" si="33"/>
        <v>3.3344658637580054</v>
      </c>
      <c r="R98" s="293">
        <f t="shared" si="33"/>
        <v>3.0166605999539331</v>
      </c>
      <c r="S98" s="293">
        <f t="shared" si="33"/>
        <v>1.5911734409992306</v>
      </c>
      <c r="T98" s="293">
        <f t="shared" si="33"/>
        <v>1.6068165584956891</v>
      </c>
      <c r="U98" s="293">
        <f t="shared" si="33"/>
        <v>1.470390572192156</v>
      </c>
      <c r="V98" s="293">
        <f t="shared" si="33"/>
        <v>1.5443211494141182</v>
      </c>
      <c r="W98" s="293">
        <f t="shared" si="33"/>
        <v>1.4377968636555924</v>
      </c>
      <c r="X98" s="293">
        <f t="shared" si="33"/>
        <v>1.1302718086243335</v>
      </c>
      <c r="Y98" s="293">
        <f t="shared" si="33"/>
        <v>0.89321739029643255</v>
      </c>
      <c r="DA98" s="94"/>
    </row>
    <row r="99" spans="1:105" ht="12" customHeight="1" x14ac:dyDescent="0.25">
      <c r="A99" s="99" t="s">
        <v>46</v>
      </c>
      <c r="B99" s="293">
        <f t="shared" ref="B99:Y99" si="34">IF(B$66=0,"",B$76/B$66)</f>
        <v>1.4934504507029767</v>
      </c>
      <c r="C99" s="293">
        <f t="shared" si="34"/>
        <v>1.3026358014547597</v>
      </c>
      <c r="D99" s="293">
        <f t="shared" si="34"/>
        <v>1.3055464886645998</v>
      </c>
      <c r="E99" s="293">
        <f t="shared" si="34"/>
        <v>1.3637792181453607</v>
      </c>
      <c r="F99" s="293">
        <f t="shared" si="34"/>
        <v>1.2918060293839806</v>
      </c>
      <c r="G99" s="293">
        <f t="shared" si="34"/>
        <v>1.5281217233805564</v>
      </c>
      <c r="H99" s="293">
        <f t="shared" si="34"/>
        <v>1.721866716710462</v>
      </c>
      <c r="I99" s="293">
        <f t="shared" si="34"/>
        <v>1.5238439823080201</v>
      </c>
      <c r="J99" s="293">
        <f t="shared" si="34"/>
        <v>1.5432961667120293</v>
      </c>
      <c r="K99" s="293">
        <f t="shared" si="34"/>
        <v>1.559180514022408</v>
      </c>
      <c r="L99" s="293">
        <f t="shared" si="34"/>
        <v>1.7107750969825866</v>
      </c>
      <c r="M99" s="293">
        <f t="shared" si="34"/>
        <v>1.666004725048347</v>
      </c>
      <c r="N99" s="293">
        <f t="shared" si="34"/>
        <v>2.1857036916410739</v>
      </c>
      <c r="O99" s="293">
        <f t="shared" si="34"/>
        <v>3.1582986190165658</v>
      </c>
      <c r="P99" s="293">
        <f t="shared" si="34"/>
        <v>4.3175254156163341</v>
      </c>
      <c r="Q99" s="293">
        <f t="shared" si="34"/>
        <v>3.9725598380367204</v>
      </c>
      <c r="R99" s="293">
        <f t="shared" si="34"/>
        <v>3.5620478825270765</v>
      </c>
      <c r="S99" s="293">
        <f t="shared" si="34"/>
        <v>1.6719315933859846</v>
      </c>
      <c r="T99" s="293">
        <f t="shared" si="34"/>
        <v>1.6604508818080699</v>
      </c>
      <c r="U99" s="293">
        <f t="shared" si="34"/>
        <v>1.5301373754254481</v>
      </c>
      <c r="V99" s="293">
        <f t="shared" si="34"/>
        <v>1.6083863199727195</v>
      </c>
      <c r="W99" s="293">
        <f t="shared" si="34"/>
        <v>1.4914370628925475</v>
      </c>
      <c r="X99" s="293" t="str">
        <f t="shared" si="34"/>
        <v/>
      </c>
      <c r="Y99" s="293" t="str">
        <f t="shared" si="34"/>
        <v/>
      </c>
      <c r="DA99" s="94"/>
    </row>
    <row r="100" spans="1:105" ht="12" customHeight="1" x14ac:dyDescent="0.25">
      <c r="A100" s="99" t="s">
        <v>80</v>
      </c>
      <c r="B100" s="293">
        <f t="shared" ref="B100:Y100" si="35">IF(B$67=0,"",B$77/B$67)</f>
        <v>0.95229879999682299</v>
      </c>
      <c r="C100" s="293">
        <f t="shared" si="35"/>
        <v>1.114137028660642</v>
      </c>
      <c r="D100" s="293">
        <f t="shared" si="35"/>
        <v>1.3335153143732945</v>
      </c>
      <c r="E100" s="293">
        <f t="shared" si="35"/>
        <v>1.0294198456135404</v>
      </c>
      <c r="F100" s="293">
        <f t="shared" si="35"/>
        <v>0.95287630233365117</v>
      </c>
      <c r="G100" s="293">
        <f t="shared" si="35"/>
        <v>0.73233310435105003</v>
      </c>
      <c r="H100" s="293">
        <f t="shared" si="35"/>
        <v>0.68527823646030017</v>
      </c>
      <c r="I100" s="293">
        <f t="shared" si="35"/>
        <v>0.78949240713375224</v>
      </c>
      <c r="J100" s="293">
        <f t="shared" si="35"/>
        <v>0.60459958926595814</v>
      </c>
      <c r="K100" s="293">
        <f t="shared" si="35"/>
        <v>0.87399833814865857</v>
      </c>
      <c r="L100" s="293">
        <f t="shared" si="35"/>
        <v>1.1331956432844124</v>
      </c>
      <c r="M100" s="293">
        <f t="shared" si="35"/>
        <v>0.71774473157878882</v>
      </c>
      <c r="N100" s="293">
        <f t="shared" si="35"/>
        <v>0.33286378905871727</v>
      </c>
      <c r="O100" s="293">
        <f t="shared" si="35"/>
        <v>0.33984723837731179</v>
      </c>
      <c r="P100" s="293">
        <f t="shared" si="35"/>
        <v>0.26096409935688392</v>
      </c>
      <c r="Q100" s="293">
        <f t="shared" si="35"/>
        <v>0.36696414321312287</v>
      </c>
      <c r="R100" s="293">
        <f t="shared" si="35"/>
        <v>0.49336683994682512</v>
      </c>
      <c r="S100" s="293">
        <f t="shared" si="35"/>
        <v>0.61345822979569786</v>
      </c>
      <c r="T100" s="293">
        <f t="shared" si="35"/>
        <v>0.92828970880616202</v>
      </c>
      <c r="U100" s="293">
        <f t="shared" si="35"/>
        <v>1.0719220070260724</v>
      </c>
      <c r="V100" s="293">
        <f t="shared" si="35"/>
        <v>0.97589233083918203</v>
      </c>
      <c r="W100" s="293">
        <f t="shared" si="35"/>
        <v>1.1151302790971975</v>
      </c>
      <c r="X100" s="293">
        <f t="shared" si="35"/>
        <v>1.1302718086243335</v>
      </c>
      <c r="Y100" s="293">
        <f t="shared" si="35"/>
        <v>0.89321739029643255</v>
      </c>
      <c r="DA100" s="94"/>
    </row>
    <row r="101" spans="1:105" ht="12" customHeight="1" x14ac:dyDescent="0.25">
      <c r="A101" s="49" t="s">
        <v>47</v>
      </c>
      <c r="B101" s="256">
        <f t="shared" ref="B101:Y101" si="36">IF(B$68=0,"",B$78/B$68)</f>
        <v>1.671505905221031</v>
      </c>
      <c r="C101" s="256">
        <f t="shared" si="36"/>
        <v>1.7215083902749104</v>
      </c>
      <c r="D101" s="256">
        <f t="shared" si="36"/>
        <v>1.8499546186385383</v>
      </c>
      <c r="E101" s="256">
        <f t="shared" si="36"/>
        <v>1.5252921797334442</v>
      </c>
      <c r="F101" s="256">
        <f t="shared" si="36"/>
        <v>1.4632601547585169</v>
      </c>
      <c r="G101" s="256">
        <f t="shared" si="36"/>
        <v>1.4051991377060979</v>
      </c>
      <c r="H101" s="256">
        <f t="shared" si="36"/>
        <v>1.3060252238804</v>
      </c>
      <c r="I101" s="256">
        <f t="shared" si="36"/>
        <v>1.5252444764057465</v>
      </c>
      <c r="J101" s="256">
        <f t="shared" si="36"/>
        <v>1.8738859906973686</v>
      </c>
      <c r="K101" s="256">
        <f t="shared" si="36"/>
        <v>1.3208837650640237</v>
      </c>
      <c r="L101" s="256">
        <f t="shared" si="36"/>
        <v>1.8497829079194494</v>
      </c>
      <c r="M101" s="256">
        <f t="shared" si="36"/>
        <v>1.5322002828166443</v>
      </c>
      <c r="N101" s="256">
        <f t="shared" si="36"/>
        <v>1.0019399288181086</v>
      </c>
      <c r="O101" s="256">
        <f t="shared" si="36"/>
        <v>1.071076583026092</v>
      </c>
      <c r="P101" s="256">
        <f t="shared" si="36"/>
        <v>0.90435950401900422</v>
      </c>
      <c r="Q101" s="256">
        <f t="shared" si="36"/>
        <v>0.92917349080446621</v>
      </c>
      <c r="R101" s="256">
        <f t="shared" si="36"/>
        <v>1.0123538516479045</v>
      </c>
      <c r="S101" s="256">
        <f t="shared" si="36"/>
        <v>1.1507877700808569</v>
      </c>
      <c r="T101" s="256">
        <f t="shared" si="36"/>
        <v>1.4932274964954098</v>
      </c>
      <c r="U101" s="256">
        <f t="shared" si="36"/>
        <v>1.5328790668918701</v>
      </c>
      <c r="V101" s="256">
        <f t="shared" si="36"/>
        <v>1.4728104119798158</v>
      </c>
      <c r="W101" s="256">
        <f t="shared" si="36"/>
        <v>1.6806112867648386</v>
      </c>
      <c r="X101" s="256">
        <f t="shared" si="36"/>
        <v>1.6763282675836713</v>
      </c>
      <c r="Y101" s="256">
        <f t="shared" si="36"/>
        <v>1.3174215168734982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Y5 B12:Y12 B19:Y19 C25:Y25" formulaRange="1"/>
    <ignoredError sqref="C31:Y31 B37:Y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ES: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371.30036454404501</v>
      </c>
      <c r="C5" s="223">
        <v>400.98010818523949</v>
      </c>
      <c r="D5" s="223">
        <v>512.62677430922815</v>
      </c>
      <c r="E5" s="223">
        <v>481.87977332530278</v>
      </c>
      <c r="F5" s="223">
        <v>523.32927635774888</v>
      </c>
      <c r="G5" s="223">
        <v>322.05762554703512</v>
      </c>
      <c r="H5" s="223">
        <v>328.40244147030842</v>
      </c>
      <c r="I5" s="223">
        <v>391.42136736153901</v>
      </c>
      <c r="J5" s="223">
        <v>442.51921179917173</v>
      </c>
      <c r="K5" s="223">
        <v>442.41286754862602</v>
      </c>
      <c r="L5" s="223">
        <v>440.68742420499319</v>
      </c>
      <c r="M5" s="223">
        <v>462.13826882373297</v>
      </c>
      <c r="N5" s="223">
        <v>456.53575481204348</v>
      </c>
      <c r="O5" s="223">
        <v>439.46479804825441</v>
      </c>
      <c r="P5" s="223">
        <v>456.13017549918521</v>
      </c>
      <c r="Q5" s="223">
        <v>505.18900900893249</v>
      </c>
      <c r="R5" s="223">
        <v>523.23155965818432</v>
      </c>
      <c r="S5" s="223">
        <v>438.23783317867992</v>
      </c>
      <c r="T5" s="223">
        <v>458.09237717555351</v>
      </c>
      <c r="U5" s="223">
        <v>502.07140758196022</v>
      </c>
      <c r="V5" s="223">
        <v>454.15434091770999</v>
      </c>
      <c r="W5" s="223">
        <v>475.54102205859863</v>
      </c>
      <c r="X5" s="223">
        <v>394.69123297852781</v>
      </c>
      <c r="Y5" s="223">
        <v>224.818817489254</v>
      </c>
      <c r="DA5" s="89" t="s">
        <v>474</v>
      </c>
    </row>
    <row r="6" spans="1:105" ht="12" customHeight="1" x14ac:dyDescent="0.25">
      <c r="A6" s="55" t="s">
        <v>91</v>
      </c>
      <c r="B6" s="259">
        <v>0.55695054681644451</v>
      </c>
      <c r="C6" s="259">
        <v>0.60147016227742145</v>
      </c>
      <c r="D6" s="259">
        <v>0.76894016146310096</v>
      </c>
      <c r="E6" s="259">
        <v>0.72281965998846998</v>
      </c>
      <c r="F6" s="259">
        <v>0.7849939145372542</v>
      </c>
      <c r="G6" s="259">
        <v>0.48308643832103959</v>
      </c>
      <c r="H6" s="259">
        <v>0.49260366220601198</v>
      </c>
      <c r="I6" s="259">
        <v>0.58713205104286981</v>
      </c>
      <c r="J6" s="259">
        <v>0.66377881769941749</v>
      </c>
      <c r="K6" s="259">
        <v>0.66361930132363001</v>
      </c>
      <c r="L6" s="259">
        <v>0.66103113630787214</v>
      </c>
      <c r="M6" s="259">
        <v>0.69320740323640806</v>
      </c>
      <c r="N6" s="259">
        <v>0.68480363221873664</v>
      </c>
      <c r="O6" s="259">
        <v>0.65919719707285351</v>
      </c>
      <c r="P6" s="259">
        <v>0.68419526324917412</v>
      </c>
      <c r="Q6" s="259">
        <v>0.75778351351376505</v>
      </c>
      <c r="R6" s="259">
        <v>0.784847339487736</v>
      </c>
      <c r="S6" s="259">
        <v>0.65735674976874903</v>
      </c>
      <c r="T6" s="259">
        <v>0.68713856576321608</v>
      </c>
      <c r="U6" s="259">
        <v>0.75310711137272379</v>
      </c>
      <c r="V6" s="259">
        <v>0.68123151137639026</v>
      </c>
      <c r="W6" s="259">
        <v>0.71331153308771211</v>
      </c>
      <c r="X6" s="259">
        <v>0.59203684946776858</v>
      </c>
      <c r="Y6" s="259">
        <v>0.33722822623385451</v>
      </c>
      <c r="DA6" s="67" t="s">
        <v>475</v>
      </c>
    </row>
    <row r="7" spans="1:105" ht="12" customHeight="1" x14ac:dyDescent="0.25">
      <c r="A7" s="173" t="s">
        <v>92</v>
      </c>
      <c r="B7" s="224">
        <v>0.27847527340822231</v>
      </c>
      <c r="C7" s="224">
        <v>0.30073508113871072</v>
      </c>
      <c r="D7" s="224">
        <v>0.38447008073155048</v>
      </c>
      <c r="E7" s="224">
        <v>0.36140982999423488</v>
      </c>
      <c r="F7" s="224">
        <v>0.3924969572686271</v>
      </c>
      <c r="G7" s="224">
        <v>0.24154321916051991</v>
      </c>
      <c r="H7" s="224">
        <v>0.24630183110300599</v>
      </c>
      <c r="I7" s="224">
        <v>0.2935660255214349</v>
      </c>
      <c r="J7" s="224">
        <v>0.33188940884970869</v>
      </c>
      <c r="K7" s="224">
        <v>0.331809650661815</v>
      </c>
      <c r="L7" s="224">
        <v>0.33051556815393612</v>
      </c>
      <c r="M7" s="224">
        <v>0.34660370161820409</v>
      </c>
      <c r="N7" s="224">
        <v>0.34240181610936837</v>
      </c>
      <c r="O7" s="224">
        <v>0.32959859853642692</v>
      </c>
      <c r="P7" s="224">
        <v>0.34209763162458712</v>
      </c>
      <c r="Q7" s="224">
        <v>0.37889175675688258</v>
      </c>
      <c r="R7" s="224">
        <v>0.39242366974386822</v>
      </c>
      <c r="S7" s="224">
        <v>0.32867837488437462</v>
      </c>
      <c r="T7" s="224">
        <v>0.34356928288160798</v>
      </c>
      <c r="U7" s="224">
        <v>0.3765535556863619</v>
      </c>
      <c r="V7" s="224">
        <v>0.34061575568819519</v>
      </c>
      <c r="W7" s="224">
        <v>0.35665576654385611</v>
      </c>
      <c r="X7" s="224">
        <v>0.29601842473388429</v>
      </c>
      <c r="Y7" s="224">
        <v>0.16861411311692731</v>
      </c>
      <c r="DA7" s="177" t="s">
        <v>476</v>
      </c>
    </row>
    <row r="8" spans="1:105" ht="12" customHeight="1" x14ac:dyDescent="0.25">
      <c r="A8" s="173" t="s">
        <v>93</v>
      </c>
      <c r="B8" s="224">
        <v>7.0547069263416251</v>
      </c>
      <c r="C8" s="224">
        <v>7.618622055513999</v>
      </c>
      <c r="D8" s="224">
        <v>9.7399087118659367</v>
      </c>
      <c r="E8" s="224">
        <v>9.1557156931872772</v>
      </c>
      <c r="F8" s="224">
        <v>9.9432562508052094</v>
      </c>
      <c r="G8" s="224">
        <v>6.1190948853998304</v>
      </c>
      <c r="H8" s="224">
        <v>6.2396463879428126</v>
      </c>
      <c r="I8" s="224">
        <v>7.4370059798763481</v>
      </c>
      <c r="J8" s="224">
        <v>8.4078650241926169</v>
      </c>
      <c r="K8" s="224">
        <v>8.4058444834326398</v>
      </c>
      <c r="L8" s="224">
        <v>8.3730610598997082</v>
      </c>
      <c r="M8" s="224">
        <v>8.7806271076611644</v>
      </c>
      <c r="N8" s="224">
        <v>8.6741793414373252</v>
      </c>
      <c r="O8" s="224">
        <v>8.3498311629228059</v>
      </c>
      <c r="P8" s="224">
        <v>8.6664733344895311</v>
      </c>
      <c r="Q8" s="224">
        <v>9.5985911711743519</v>
      </c>
      <c r="R8" s="224">
        <v>9.9413996335113204</v>
      </c>
      <c r="S8" s="224">
        <v>8.3265188304041455</v>
      </c>
      <c r="T8" s="224">
        <v>8.703755166334064</v>
      </c>
      <c r="U8" s="224">
        <v>9.5393567440544942</v>
      </c>
      <c r="V8" s="224">
        <v>8.6289324774342688</v>
      </c>
      <c r="W8" s="224">
        <v>9.0352794191110135</v>
      </c>
      <c r="X8" s="224">
        <v>7.4991334265917287</v>
      </c>
      <c r="Y8" s="224">
        <v>4.2715575322954873</v>
      </c>
      <c r="DA8" s="177" t="s">
        <v>477</v>
      </c>
    </row>
    <row r="9" spans="1:105" ht="12" customHeight="1" x14ac:dyDescent="0.25">
      <c r="A9" s="173" t="s">
        <v>94</v>
      </c>
      <c r="B9" s="224">
        <v>0.1856501822721488</v>
      </c>
      <c r="C9" s="224">
        <v>0.2004900540924745</v>
      </c>
      <c r="D9" s="224">
        <v>0.25631338715436791</v>
      </c>
      <c r="E9" s="224">
        <v>0.24093988666282409</v>
      </c>
      <c r="F9" s="224">
        <v>0.26166463817908558</v>
      </c>
      <c r="G9" s="224">
        <v>0.16102881277368039</v>
      </c>
      <c r="H9" s="224">
        <v>0.16420122073533791</v>
      </c>
      <c r="I9" s="224">
        <v>0.1957106836809574</v>
      </c>
      <c r="J9" s="224">
        <v>0.22125960589980659</v>
      </c>
      <c r="K9" s="224">
        <v>0.2212064337745441</v>
      </c>
      <c r="L9" s="224">
        <v>0.22034371210262479</v>
      </c>
      <c r="M9" s="224">
        <v>0.23106913441213681</v>
      </c>
      <c r="N9" s="224">
        <v>0.22826787740624629</v>
      </c>
      <c r="O9" s="224">
        <v>0.21973239902428529</v>
      </c>
      <c r="P9" s="224">
        <v>0.22806508774972539</v>
      </c>
      <c r="Q9" s="224">
        <v>0.25259450450458931</v>
      </c>
      <c r="R9" s="224">
        <v>0.26161577982924628</v>
      </c>
      <c r="S9" s="224">
        <v>0.2191189165895838</v>
      </c>
      <c r="T9" s="224">
        <v>0.22904618858773951</v>
      </c>
      <c r="U9" s="224">
        <v>0.25103570379090878</v>
      </c>
      <c r="V9" s="224">
        <v>0.22707717045879761</v>
      </c>
      <c r="W9" s="224">
        <v>0.23777051102923821</v>
      </c>
      <c r="X9" s="224">
        <v>0.1973456164892568</v>
      </c>
      <c r="Y9" s="224">
        <v>0.11240940874461861</v>
      </c>
      <c r="DA9" s="177" t="s">
        <v>478</v>
      </c>
    </row>
    <row r="10" spans="1:105" ht="12" customHeight="1" x14ac:dyDescent="0.25">
      <c r="A10" s="56" t="s">
        <v>95</v>
      </c>
      <c r="B10" s="260">
        <v>0.97159605382625258</v>
      </c>
      <c r="C10" s="260">
        <v>0.99351506964291492</v>
      </c>
      <c r="D10" s="260">
        <v>1.237941645039659</v>
      </c>
      <c r="E10" s="260">
        <v>1.2467044743809801</v>
      </c>
      <c r="F10" s="260">
        <v>1.3825194056752119</v>
      </c>
      <c r="G10" s="260">
        <v>0.91411508158543098</v>
      </c>
      <c r="H10" s="260">
        <v>0.9588976740270001</v>
      </c>
      <c r="I10" s="260">
        <v>1.1055864322148601</v>
      </c>
      <c r="J10" s="260">
        <v>1.383898154028933</v>
      </c>
      <c r="K10" s="260">
        <v>1.244450091199391</v>
      </c>
      <c r="L10" s="260">
        <v>1.161947258529503</v>
      </c>
      <c r="M10" s="260">
        <v>1.3489970567142571</v>
      </c>
      <c r="N10" s="260">
        <v>1.6717200423635781</v>
      </c>
      <c r="O10" s="260">
        <v>1.6166633527094341</v>
      </c>
      <c r="P10" s="260">
        <v>4.2268280360550001</v>
      </c>
      <c r="Q10" s="260">
        <v>4.8481417145563483</v>
      </c>
      <c r="R10" s="260">
        <v>5.0530993951849883</v>
      </c>
      <c r="S10" s="260">
        <v>4.6033363976779977</v>
      </c>
      <c r="T10" s="260">
        <v>4.9734858760065386</v>
      </c>
      <c r="U10" s="260">
        <v>5.797617718448687</v>
      </c>
      <c r="V10" s="260">
        <v>6.1621622452470577</v>
      </c>
      <c r="W10" s="260">
        <v>6.4855610092925398</v>
      </c>
      <c r="X10" s="260">
        <v>6.2834594735332328</v>
      </c>
      <c r="Y10" s="260">
        <v>4.0020444446861063</v>
      </c>
      <c r="DA10" s="68" t="s">
        <v>479</v>
      </c>
    </row>
    <row r="11" spans="1:105" ht="12" customHeight="1" x14ac:dyDescent="0.25">
      <c r="A11" s="37" t="s">
        <v>159</v>
      </c>
      <c r="B11" s="226">
        <v>2.614984180616485E-2</v>
      </c>
      <c r="C11" s="226">
        <v>2.7954064521457211E-2</v>
      </c>
      <c r="D11" s="226">
        <v>3.1382179145863581E-2</v>
      </c>
      <c r="E11" s="226">
        <v>3.071097314348575E-2</v>
      </c>
      <c r="F11" s="226">
        <v>3.3220101318529302E-2</v>
      </c>
      <c r="G11" s="226">
        <v>2.238138097064063E-2</v>
      </c>
      <c r="H11" s="226">
        <v>1.1542258992125449E-2</v>
      </c>
      <c r="I11" s="226">
        <v>4.9281476517299153E-2</v>
      </c>
      <c r="J11" s="226">
        <v>4.1799468130540647E-2</v>
      </c>
      <c r="K11" s="226">
        <v>4.5390522709981833E-2</v>
      </c>
      <c r="L11" s="226">
        <v>5.0849297489605289E-2</v>
      </c>
      <c r="M11" s="226">
        <v>3.7150769890015312E-2</v>
      </c>
      <c r="N11" s="226">
        <v>1.6247519435629569E-2</v>
      </c>
      <c r="O11" s="226">
        <v>1.0430445291861049E-2</v>
      </c>
      <c r="P11" s="226">
        <v>1.3765759350725739E-3</v>
      </c>
      <c r="Q11" s="226">
        <v>2.116643611519978E-3</v>
      </c>
      <c r="R11" s="226">
        <v>2.9276810286674791E-3</v>
      </c>
      <c r="S11" s="226">
        <v>2.749299791338612E-3</v>
      </c>
      <c r="T11" s="226">
        <v>4.2201131979991841E-3</v>
      </c>
      <c r="U11" s="226">
        <v>4.7340255982048279E-3</v>
      </c>
      <c r="V11" s="226">
        <v>2.836940871397034E-3</v>
      </c>
      <c r="W11" s="226">
        <v>3.8859422896633561E-3</v>
      </c>
      <c r="X11" s="226">
        <v>2.7338714796218931E-3</v>
      </c>
      <c r="Y11" s="226">
        <v>1.6233782388742749E-3</v>
      </c>
      <c r="DA11" s="69" t="s">
        <v>480</v>
      </c>
    </row>
    <row r="12" spans="1:105" ht="12" customHeight="1" x14ac:dyDescent="0.25">
      <c r="A12" s="37" t="s">
        <v>35</v>
      </c>
      <c r="B12" s="226">
        <v>0.1290644132725513</v>
      </c>
      <c r="C12" s="226">
        <v>0.22725911859508161</v>
      </c>
      <c r="D12" s="226">
        <v>0.44904681335834351</v>
      </c>
      <c r="E12" s="226">
        <v>0.27434312287505602</v>
      </c>
      <c r="F12" s="226">
        <v>0.32202521103899112</v>
      </c>
      <c r="G12" s="226">
        <v>7.9471427058923294E-2</v>
      </c>
      <c r="H12" s="226">
        <v>7.5672193534839602E-2</v>
      </c>
      <c r="I12" s="226">
        <v>8.6214372448565543E-2</v>
      </c>
      <c r="J12" s="226">
        <v>7.4757604247879333E-2</v>
      </c>
      <c r="K12" s="226">
        <v>0.20102600238614801</v>
      </c>
      <c r="L12" s="226">
        <v>0.29702709276822842</v>
      </c>
      <c r="M12" s="226">
        <v>0.1450823905480455</v>
      </c>
      <c r="N12" s="226">
        <v>3.9008152801799978E-2</v>
      </c>
      <c r="O12" s="226">
        <v>4.6346106959166009E-2</v>
      </c>
      <c r="P12" s="226">
        <v>1.4479553822717751E-2</v>
      </c>
      <c r="Q12" s="226">
        <v>2.989372312657505E-2</v>
      </c>
      <c r="R12" s="226">
        <v>5.0954235363371098E-2</v>
      </c>
      <c r="S12" s="226">
        <v>4.3258813984795842E-2</v>
      </c>
      <c r="T12" s="226">
        <v>7.309357934844081E-2</v>
      </c>
      <c r="U12" s="226">
        <v>9.7088977978085564E-2</v>
      </c>
      <c r="V12" s="226">
        <v>7.0243778811250129E-2</v>
      </c>
      <c r="W12" s="226">
        <v>8.3470584997580616E-2</v>
      </c>
      <c r="X12" s="226">
        <v>6.9441521825260283E-2</v>
      </c>
      <c r="Y12" s="226">
        <v>2.565088575684453E-2</v>
      </c>
      <c r="DA12" s="69" t="s">
        <v>481</v>
      </c>
    </row>
    <row r="13" spans="1:105" ht="12" customHeight="1" x14ac:dyDescent="0.25">
      <c r="A13" s="37" t="s">
        <v>96</v>
      </c>
      <c r="B13" s="226">
        <v>3.5219366981394649E-3</v>
      </c>
      <c r="C13" s="226">
        <v>4.0656760886551022E-3</v>
      </c>
      <c r="D13" s="226">
        <v>5.5412185884278634E-3</v>
      </c>
      <c r="E13" s="226">
        <v>6.5678933845335274E-3</v>
      </c>
      <c r="F13" s="226">
        <v>8.0362653337915924E-3</v>
      </c>
      <c r="G13" s="226">
        <v>6.7106733137195368E-2</v>
      </c>
      <c r="H13" s="226">
        <v>7.0650528113031047E-2</v>
      </c>
      <c r="I13" s="226">
        <v>7.5514560108793011E-2</v>
      </c>
      <c r="J13" s="226">
        <v>0.1049371419857137</v>
      </c>
      <c r="K13" s="226">
        <v>9.3692606495304379E-2</v>
      </c>
      <c r="L13" s="226">
        <v>8.9723619558349815E-2</v>
      </c>
      <c r="M13" s="226">
        <v>9.6021434525591517E-2</v>
      </c>
      <c r="N13" s="226">
        <v>0.11658490350020061</v>
      </c>
      <c r="O13" s="226">
        <v>0.1248275276045399</v>
      </c>
      <c r="P13" s="226">
        <v>0.1289170497160739</v>
      </c>
      <c r="Q13" s="226">
        <v>0.12659313158448049</v>
      </c>
      <c r="R13" s="226">
        <v>0.12216534272083129</v>
      </c>
      <c r="S13" s="226">
        <v>9.978073335843067E-2</v>
      </c>
      <c r="T13" s="226">
        <v>9.4067605956901931E-2</v>
      </c>
      <c r="U13" s="226">
        <v>0.1030943701741414</v>
      </c>
      <c r="V13" s="226">
        <v>0.10294096299679401</v>
      </c>
      <c r="W13" s="226">
        <v>0.10028019051155319</v>
      </c>
      <c r="X13" s="226">
        <v>0.11751440131725539</v>
      </c>
      <c r="Y13" s="226">
        <v>8.9460584582157818E-2</v>
      </c>
      <c r="DA13" s="69" t="s">
        <v>482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3.4022679282352848</v>
      </c>
      <c r="Q14" s="226">
        <v>4.1052226160184633</v>
      </c>
      <c r="R14" s="226">
        <v>4.3864756286298263</v>
      </c>
      <c r="S14" s="226">
        <v>4.1512646984896318</v>
      </c>
      <c r="T14" s="226">
        <v>4.5888552130567524</v>
      </c>
      <c r="U14" s="226">
        <v>5.3983505288171498</v>
      </c>
      <c r="V14" s="226">
        <v>5.8237959836148709</v>
      </c>
      <c r="W14" s="226">
        <v>6.1527693452819427</v>
      </c>
      <c r="X14" s="226">
        <v>5.9861462638362264</v>
      </c>
      <c r="Y14" s="226">
        <v>3.8163578902148552</v>
      </c>
      <c r="DA14" s="69" t="s">
        <v>483</v>
      </c>
    </row>
    <row r="15" spans="1:105" ht="12" customHeight="1" x14ac:dyDescent="0.25">
      <c r="A15" s="37" t="s">
        <v>40</v>
      </c>
      <c r="B15" s="226">
        <v>0.81285986204939698</v>
      </c>
      <c r="C15" s="226">
        <v>0.73423621043772103</v>
      </c>
      <c r="D15" s="226">
        <v>0.75197143394702359</v>
      </c>
      <c r="E15" s="226">
        <v>0.93508248497790492</v>
      </c>
      <c r="F15" s="226">
        <v>1.0192378279839001</v>
      </c>
      <c r="G15" s="226">
        <v>0.74515554041867171</v>
      </c>
      <c r="H15" s="226">
        <v>0.801032693387004</v>
      </c>
      <c r="I15" s="226">
        <v>0.89457602314020257</v>
      </c>
      <c r="J15" s="226">
        <v>1.1624039396647989</v>
      </c>
      <c r="K15" s="226">
        <v>0.90434095960795635</v>
      </c>
      <c r="L15" s="226">
        <v>0.72434724871331968</v>
      </c>
      <c r="M15" s="226">
        <v>1.0707424617506049</v>
      </c>
      <c r="N15" s="226">
        <v>1.4998794666259481</v>
      </c>
      <c r="O15" s="226">
        <v>1.4350592728538669</v>
      </c>
      <c r="P15" s="226">
        <v>0.67978692834585075</v>
      </c>
      <c r="Q15" s="226">
        <v>0.58431560021530993</v>
      </c>
      <c r="R15" s="226">
        <v>0.49057650744229181</v>
      </c>
      <c r="S15" s="226">
        <v>0.30628285205380168</v>
      </c>
      <c r="T15" s="226">
        <v>0.21324936444644421</v>
      </c>
      <c r="U15" s="226">
        <v>0.19434981588110589</v>
      </c>
      <c r="V15" s="226">
        <v>0.16234457895274571</v>
      </c>
      <c r="W15" s="226">
        <v>0.14515494621179981</v>
      </c>
      <c r="X15" s="226">
        <v>0.10762341507486869</v>
      </c>
      <c r="Y15" s="226">
        <v>6.8951705893374265E-2</v>
      </c>
      <c r="DA15" s="69" t="s">
        <v>484</v>
      </c>
    </row>
    <row r="16" spans="1:105" ht="12" customHeight="1" x14ac:dyDescent="0.25">
      <c r="A16" s="57" t="s">
        <v>485</v>
      </c>
      <c r="B16" s="294">
        <v>198.53965271350719</v>
      </c>
      <c r="C16" s="294">
        <v>222.30049374794271</v>
      </c>
      <c r="D16" s="294">
        <v>288.93815939190819</v>
      </c>
      <c r="E16" s="294">
        <v>259.30985518412228</v>
      </c>
      <c r="F16" s="294">
        <v>276.69731215370803</v>
      </c>
      <c r="G16" s="294">
        <v>165.30597087375119</v>
      </c>
      <c r="H16" s="294">
        <v>164.8496387628737</v>
      </c>
      <c r="I16" s="294">
        <v>201.40032642277089</v>
      </c>
      <c r="J16" s="294">
        <v>207.8870366741634</v>
      </c>
      <c r="K16" s="294">
        <v>228.7506210242984</v>
      </c>
      <c r="L16" s="294">
        <v>240.07444132206251</v>
      </c>
      <c r="M16" s="294">
        <v>230.5057808372764</v>
      </c>
      <c r="N16" s="294">
        <v>172.67176149774701</v>
      </c>
      <c r="O16" s="294">
        <v>166.87038019809691</v>
      </c>
      <c r="P16" s="294">
        <v>154.0908464996854</v>
      </c>
      <c r="Q16" s="294">
        <v>197.4229095779632</v>
      </c>
      <c r="R16" s="294">
        <v>226.4702160840155</v>
      </c>
      <c r="S16" s="294">
        <v>208.22678047748141</v>
      </c>
      <c r="T16" s="294">
        <v>238.19012018826189</v>
      </c>
      <c r="U16" s="294">
        <v>261.80015798126112</v>
      </c>
      <c r="V16" s="294">
        <v>232.4458309903726</v>
      </c>
      <c r="W16" s="294">
        <v>248.72633235028101</v>
      </c>
      <c r="X16" s="294">
        <v>197.9775840932864</v>
      </c>
      <c r="Y16" s="294">
        <v>109.7771447488357</v>
      </c>
      <c r="DA16" s="70" t="s">
        <v>486</v>
      </c>
    </row>
    <row r="17" spans="1:105" ht="12" customHeight="1" x14ac:dyDescent="0.25">
      <c r="A17" s="46" t="s">
        <v>28</v>
      </c>
      <c r="B17" s="229">
        <v>37.694483472962183</v>
      </c>
      <c r="C17" s="229">
        <v>30.311761408415649</v>
      </c>
      <c r="D17" s="229">
        <v>28.802844968050248</v>
      </c>
      <c r="E17" s="229">
        <v>22.58414257652062</v>
      </c>
      <c r="F17" s="229">
        <v>0.96180872689043817</v>
      </c>
      <c r="G17" s="229">
        <v>39.899555443192362</v>
      </c>
      <c r="H17" s="229">
        <v>41.303167585118821</v>
      </c>
      <c r="I17" s="229">
        <v>51.793898186866642</v>
      </c>
      <c r="J17" s="229">
        <v>31.194064509018901</v>
      </c>
      <c r="K17" s="229">
        <v>19.644266563765299</v>
      </c>
      <c r="L17" s="229">
        <v>31.261775259488719</v>
      </c>
      <c r="M17" s="229">
        <v>45.151362392357747</v>
      </c>
      <c r="N17" s="229">
        <v>30.98278127611724</v>
      </c>
      <c r="O17" s="229">
        <v>31.745721074673501</v>
      </c>
      <c r="P17" s="229">
        <v>20.200684608566579</v>
      </c>
      <c r="Q17" s="229">
        <v>25.428091500579139</v>
      </c>
      <c r="R17" s="229">
        <v>9.6735573296453836</v>
      </c>
      <c r="S17" s="229">
        <v>9.9170641423127677</v>
      </c>
      <c r="T17" s="229">
        <v>7.8059944436061306</v>
      </c>
      <c r="U17" s="229">
        <v>0.44615016974679572</v>
      </c>
      <c r="V17" s="229">
        <v>0.45353211081483352</v>
      </c>
      <c r="W17" s="229">
        <v>0.87227645860131586</v>
      </c>
      <c r="X17" s="229">
        <v>1.7052366853307379</v>
      </c>
      <c r="Y17" s="229">
        <v>9.5095686744429711E-2</v>
      </c>
      <c r="DA17" s="73" t="s">
        <v>487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488</v>
      </c>
    </row>
    <row r="19" spans="1:105" ht="12" customHeight="1" x14ac:dyDescent="0.25">
      <c r="A19" s="46" t="s">
        <v>31</v>
      </c>
      <c r="B19" s="229">
        <v>6.3548483097487098</v>
      </c>
      <c r="C19" s="229">
        <v>5.6667414548729038</v>
      </c>
      <c r="D19" s="229">
        <v>5.2036355837005672</v>
      </c>
      <c r="E19" s="229">
        <v>6.1106569933015642</v>
      </c>
      <c r="F19" s="229">
        <v>6.5300474480196851</v>
      </c>
      <c r="G19" s="229">
        <v>7.1274363657320876</v>
      </c>
      <c r="H19" s="229">
        <v>6.7000678967941596</v>
      </c>
      <c r="I19" s="229">
        <v>6.6967879515162769</v>
      </c>
      <c r="J19" s="229">
        <v>8.5906546690858132</v>
      </c>
      <c r="K19" s="229">
        <v>5.5596271950636513</v>
      </c>
      <c r="L19" s="229">
        <v>5.202019845112642</v>
      </c>
      <c r="M19" s="229">
        <v>5.2650000301682409</v>
      </c>
      <c r="N19" s="229">
        <v>6.7881572629549787</v>
      </c>
      <c r="O19" s="229">
        <v>5.0893416167516987</v>
      </c>
      <c r="P19" s="229">
        <v>5.3126524448480614</v>
      </c>
      <c r="Q19" s="229">
        <v>4.1048123018912701</v>
      </c>
      <c r="R19" s="229">
        <v>6.0173829300548238</v>
      </c>
      <c r="S19" s="229">
        <v>5.5647413986298018</v>
      </c>
      <c r="T19" s="229">
        <v>4.1196726602580966</v>
      </c>
      <c r="U19" s="229">
        <v>3.855495958344207</v>
      </c>
      <c r="V19" s="229">
        <v>3.444519136908013</v>
      </c>
      <c r="W19" s="229">
        <v>2.317638031146886</v>
      </c>
      <c r="X19" s="229">
        <v>0.61167558175087156</v>
      </c>
      <c r="Y19" s="229">
        <v>3.7977794705174379E-2</v>
      </c>
      <c r="DA19" s="73" t="s">
        <v>489</v>
      </c>
    </row>
    <row r="20" spans="1:105" ht="12" customHeight="1" x14ac:dyDescent="0.25">
      <c r="A20" s="46" t="s">
        <v>159</v>
      </c>
      <c r="B20" s="229">
        <v>16.768630965771269</v>
      </c>
      <c r="C20" s="229">
        <v>15.41537951222773</v>
      </c>
      <c r="D20" s="229">
        <v>13.723521063656699</v>
      </c>
      <c r="E20" s="229">
        <v>18.139317843538439</v>
      </c>
      <c r="F20" s="229">
        <v>22.081364246622609</v>
      </c>
      <c r="G20" s="229">
        <v>21.56088065618572</v>
      </c>
      <c r="H20" s="229">
        <v>11.60924966812007</v>
      </c>
      <c r="I20" s="229">
        <v>42.540249980912932</v>
      </c>
      <c r="J20" s="229">
        <v>48.925682621919727</v>
      </c>
      <c r="K20" s="229">
        <v>33.633796367019777</v>
      </c>
      <c r="L20" s="229">
        <v>27.367583220710809</v>
      </c>
      <c r="M20" s="229">
        <v>33.451699088278943</v>
      </c>
      <c r="N20" s="229">
        <v>36.230414999007436</v>
      </c>
      <c r="O20" s="229">
        <v>20.80540050571053</v>
      </c>
      <c r="P20" s="229">
        <v>8.852499712591241</v>
      </c>
      <c r="Q20" s="229">
        <v>9.6995089377452679</v>
      </c>
      <c r="R20" s="229">
        <v>10.25318450573867</v>
      </c>
      <c r="S20" s="229">
        <v>10.1137312210496</v>
      </c>
      <c r="T20" s="229">
        <v>11.23009359061054</v>
      </c>
      <c r="U20" s="229">
        <v>11.01057594417917</v>
      </c>
      <c r="V20" s="229">
        <v>8.3472286009394203</v>
      </c>
      <c r="W20" s="229">
        <v>10.29568352844233</v>
      </c>
      <c r="X20" s="229">
        <v>7.1324008142531827</v>
      </c>
      <c r="Y20" s="229">
        <v>6.1755559405241778</v>
      </c>
      <c r="DA20" s="73" t="s">
        <v>490</v>
      </c>
    </row>
    <row r="21" spans="1:105" ht="12" customHeight="1" x14ac:dyDescent="0.25">
      <c r="A21" s="46" t="s">
        <v>32</v>
      </c>
      <c r="B21" s="229">
        <v>54.95891330948961</v>
      </c>
      <c r="C21" s="229">
        <v>45.583671015453533</v>
      </c>
      <c r="D21" s="229">
        <v>44.838639488813207</v>
      </c>
      <c r="E21" s="229">
        <v>50.436030309549949</v>
      </c>
      <c r="F21" s="229">
        <v>33.074293588384428</v>
      </c>
      <c r="G21" s="229">
        <v>20.16008991748015</v>
      </c>
      <c r="H21" s="229">
        <v>29.125762568886682</v>
      </c>
      <c r="I21" s="229">
        <v>25.948305240772299</v>
      </c>
      <c r="J21" s="229">
        <v>31.673922935696108</v>
      </c>
      <c r="K21" s="229">
        <v>20.93485432743763</v>
      </c>
      <c r="L21" s="229">
        <v>16.36023049575471</v>
      </c>
      <c r="M21" s="229">
        <v>15.98070526285559</v>
      </c>
      <c r="N21" s="229">
        <v>11.664930510882661</v>
      </c>
      <c r="O21" s="229">
        <v>16.763009274367011</v>
      </c>
      <c r="P21" s="229">
        <v>26.58846014370614</v>
      </c>
      <c r="Q21" s="229">
        <v>21.181454538754249</v>
      </c>
      <c r="R21" s="229">
        <v>22.05556548911666</v>
      </c>
      <c r="S21" s="229">
        <v>23.476420650217591</v>
      </c>
      <c r="T21" s="229">
        <v>20.485245027525401</v>
      </c>
      <c r="U21" s="229">
        <v>20.633733802748651</v>
      </c>
      <c r="V21" s="229">
        <v>13.47865853242312</v>
      </c>
      <c r="W21" s="229">
        <v>14.047173751629041</v>
      </c>
      <c r="X21" s="229">
        <v>7.2972236833514383</v>
      </c>
      <c r="Y21" s="229">
        <v>5.8271748042190081</v>
      </c>
      <c r="DA21" s="73" t="s">
        <v>491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2.3544846912627541E-2</v>
      </c>
      <c r="Y22" s="229">
        <v>2.3498967933551392E-2</v>
      </c>
      <c r="DA22" s="73" t="s">
        <v>492</v>
      </c>
    </row>
    <row r="23" spans="1:105" ht="12" customHeight="1" x14ac:dyDescent="0.25">
      <c r="A23" s="46" t="s">
        <v>35</v>
      </c>
      <c r="B23" s="229">
        <v>82.76277665553539</v>
      </c>
      <c r="C23" s="229">
        <v>125.32294035697289</v>
      </c>
      <c r="D23" s="229">
        <v>196.3695182876875</v>
      </c>
      <c r="E23" s="229">
        <v>162.0397074612118</v>
      </c>
      <c r="F23" s="229">
        <v>214.04979814379081</v>
      </c>
      <c r="G23" s="229">
        <v>76.558008491160933</v>
      </c>
      <c r="H23" s="229">
        <v>76.111391043953915</v>
      </c>
      <c r="I23" s="229">
        <v>74.421085062702801</v>
      </c>
      <c r="J23" s="229">
        <v>87.502711938442886</v>
      </c>
      <c r="K23" s="229">
        <v>148.95769480189011</v>
      </c>
      <c r="L23" s="229">
        <v>159.86285123805331</v>
      </c>
      <c r="M23" s="229">
        <v>130.63665937447371</v>
      </c>
      <c r="N23" s="229">
        <v>86.984451377524721</v>
      </c>
      <c r="O23" s="229">
        <v>92.4456521447227</v>
      </c>
      <c r="P23" s="229">
        <v>93.115274492504213</v>
      </c>
      <c r="Q23" s="229">
        <v>136.98783917642069</v>
      </c>
      <c r="R23" s="229">
        <v>178.4494866120254</v>
      </c>
      <c r="S23" s="229">
        <v>159.13434357429151</v>
      </c>
      <c r="T23" s="229">
        <v>194.508464214866</v>
      </c>
      <c r="U23" s="229">
        <v>225.8132203120793</v>
      </c>
      <c r="V23" s="229">
        <v>206.6806839166124</v>
      </c>
      <c r="W23" s="229">
        <v>221.15272513310691</v>
      </c>
      <c r="X23" s="229">
        <v>181.16607547256271</v>
      </c>
      <c r="Y23" s="229">
        <v>97.57952652194966</v>
      </c>
      <c r="DA23" s="73" t="s">
        <v>493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494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2.0381769122012519E-2</v>
      </c>
      <c r="L25" s="229">
        <v>1.998126294235093E-2</v>
      </c>
      <c r="M25" s="229">
        <v>2.0354689142215519E-2</v>
      </c>
      <c r="N25" s="229">
        <v>2.1026071260033578E-2</v>
      </c>
      <c r="O25" s="229">
        <v>2.125558187140078E-2</v>
      </c>
      <c r="P25" s="229">
        <v>2.1275097469134169E-2</v>
      </c>
      <c r="Q25" s="229">
        <v>2.1203122572516098E-2</v>
      </c>
      <c r="R25" s="229">
        <v>2.103921743454517E-2</v>
      </c>
      <c r="S25" s="229">
        <v>2.0479490980146529E-2</v>
      </c>
      <c r="T25" s="229">
        <v>4.0650251395756398E-2</v>
      </c>
      <c r="U25" s="229">
        <v>4.0981794162996243E-2</v>
      </c>
      <c r="V25" s="229">
        <v>4.1208692674752467E-2</v>
      </c>
      <c r="W25" s="229">
        <v>4.08354473544996E-2</v>
      </c>
      <c r="X25" s="229">
        <v>4.1427009124749718E-2</v>
      </c>
      <c r="Y25" s="229">
        <v>3.8315032759690851E-2</v>
      </c>
      <c r="DA25" s="73" t="s">
        <v>495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496</v>
      </c>
    </row>
    <row r="27" spans="1:105" ht="12" customHeight="1" x14ac:dyDescent="0.25">
      <c r="A27" s="57" t="s">
        <v>497</v>
      </c>
      <c r="B27" s="261">
        <v>163.71333284787309</v>
      </c>
      <c r="C27" s="261">
        <v>168.9647820146314</v>
      </c>
      <c r="D27" s="261">
        <v>211.3010409310653</v>
      </c>
      <c r="E27" s="261">
        <v>210.84232859696661</v>
      </c>
      <c r="F27" s="261">
        <v>233.86703303757551</v>
      </c>
      <c r="G27" s="261">
        <v>148.8327862360434</v>
      </c>
      <c r="H27" s="261">
        <v>155.45115193142061</v>
      </c>
      <c r="I27" s="261">
        <v>180.40203976643161</v>
      </c>
      <c r="J27" s="261">
        <v>223.62348411433771</v>
      </c>
      <c r="K27" s="261">
        <v>202.79531656393559</v>
      </c>
      <c r="L27" s="261">
        <v>189.86608414793699</v>
      </c>
      <c r="M27" s="261">
        <v>220.23198358281439</v>
      </c>
      <c r="N27" s="261">
        <v>272.26262060476108</v>
      </c>
      <c r="O27" s="261">
        <v>261.41939513989172</v>
      </c>
      <c r="P27" s="261">
        <v>287.89166964633182</v>
      </c>
      <c r="Q27" s="261">
        <v>291.93009677046348</v>
      </c>
      <c r="R27" s="261">
        <v>280.32795775641171</v>
      </c>
      <c r="S27" s="261">
        <v>215.8760434318736</v>
      </c>
      <c r="T27" s="261">
        <v>204.9652619077184</v>
      </c>
      <c r="U27" s="261">
        <v>223.55357876734581</v>
      </c>
      <c r="V27" s="261">
        <v>205.66849076713271</v>
      </c>
      <c r="W27" s="261">
        <v>209.98611146925319</v>
      </c>
      <c r="X27" s="261">
        <v>181.84565509442561</v>
      </c>
      <c r="Y27" s="261">
        <v>106.14981901534129</v>
      </c>
      <c r="DA27" s="70" t="s">
        <v>498</v>
      </c>
    </row>
    <row r="28" spans="1:105" ht="12" customHeight="1" x14ac:dyDescent="0.25">
      <c r="A28" s="18" t="s">
        <v>31</v>
      </c>
      <c r="B28" s="295">
        <v>1.5252663055842359</v>
      </c>
      <c r="C28" s="295">
        <v>1.6041244384549229</v>
      </c>
      <c r="D28" s="295">
        <v>1.8668605915082011</v>
      </c>
      <c r="E28" s="295">
        <v>1.632875144072143</v>
      </c>
      <c r="F28" s="295">
        <v>1.602106564605386</v>
      </c>
      <c r="G28" s="295">
        <v>1.257993498753468</v>
      </c>
      <c r="H28" s="295">
        <v>1.1208583009244451</v>
      </c>
      <c r="I28" s="295">
        <v>1.3105846887965731</v>
      </c>
      <c r="J28" s="295">
        <v>1.249664551756082</v>
      </c>
      <c r="K28" s="295">
        <v>1.2823906230073701</v>
      </c>
      <c r="L28" s="295">
        <v>1.6498756731537989</v>
      </c>
      <c r="M28" s="295">
        <v>1.0087499924860039</v>
      </c>
      <c r="N28" s="295">
        <v>0.53012791028565587</v>
      </c>
      <c r="O28" s="295">
        <v>0.44384113661444802</v>
      </c>
      <c r="P28" s="295">
        <v>0.33947071348901292</v>
      </c>
      <c r="Q28" s="295">
        <v>0.42052201118533378</v>
      </c>
      <c r="R28" s="295">
        <v>0.87182022380685353</v>
      </c>
      <c r="S28" s="295">
        <v>0.90663805179414703</v>
      </c>
      <c r="T28" s="295">
        <v>1.058372818512751</v>
      </c>
      <c r="U28" s="295">
        <v>1.2082750220126139</v>
      </c>
      <c r="V28" s="295">
        <v>0.99831731728425066</v>
      </c>
      <c r="W28" s="295">
        <v>0.76956720674759893</v>
      </c>
      <c r="X28" s="295">
        <v>0.23319445557099799</v>
      </c>
      <c r="Y28" s="295">
        <v>1.08391950507309E-2</v>
      </c>
      <c r="DA28" s="122" t="s">
        <v>499</v>
      </c>
    </row>
    <row r="29" spans="1:105" ht="12" customHeight="1" x14ac:dyDescent="0.25">
      <c r="A29" s="18" t="s">
        <v>159</v>
      </c>
      <c r="B29" s="295">
        <v>4.0247424574448631</v>
      </c>
      <c r="C29" s="295">
        <v>4.3637401142340364</v>
      </c>
      <c r="D29" s="295">
        <v>4.9234617294729519</v>
      </c>
      <c r="E29" s="295">
        <v>4.8471451219740374</v>
      </c>
      <c r="F29" s="295">
        <v>5.4175255075191133</v>
      </c>
      <c r="G29" s="295">
        <v>3.8054984009801212</v>
      </c>
      <c r="H29" s="295">
        <v>1.942118208121868</v>
      </c>
      <c r="I29" s="295">
        <v>8.3252748461207844</v>
      </c>
      <c r="J29" s="295">
        <v>7.1171166340909471</v>
      </c>
      <c r="K29" s="295">
        <v>7.758013903432543</v>
      </c>
      <c r="L29" s="295">
        <v>8.6799187879463329</v>
      </c>
      <c r="M29" s="295">
        <v>6.4091929744712948</v>
      </c>
      <c r="N29" s="295">
        <v>2.8294503866348149</v>
      </c>
      <c r="O29" s="295">
        <v>1.814437564532603</v>
      </c>
      <c r="P29" s="295">
        <v>0.56566177155234099</v>
      </c>
      <c r="Q29" s="295">
        <v>0.99367686169997305</v>
      </c>
      <c r="R29" s="295">
        <v>1.4855184910834001</v>
      </c>
      <c r="S29" s="295">
        <v>1.64778431085402</v>
      </c>
      <c r="T29" s="295">
        <v>2.8850898568508661</v>
      </c>
      <c r="U29" s="295">
        <v>3.450607661131651</v>
      </c>
      <c r="V29" s="295">
        <v>2.419258692558325</v>
      </c>
      <c r="W29" s="295">
        <v>3.4186617185513701</v>
      </c>
      <c r="X29" s="295">
        <v>2.7191478202105701</v>
      </c>
      <c r="Y29" s="295">
        <v>1.7625577236827099</v>
      </c>
      <c r="DA29" s="122" t="s">
        <v>500</v>
      </c>
    </row>
    <row r="30" spans="1:105" ht="12" customHeight="1" x14ac:dyDescent="0.25">
      <c r="A30" s="18" t="s">
        <v>32</v>
      </c>
      <c r="B30" s="295">
        <v>13.191027476437799</v>
      </c>
      <c r="C30" s="295">
        <v>12.90369099290738</v>
      </c>
      <c r="D30" s="295">
        <v>16.086347264729131</v>
      </c>
      <c r="E30" s="295">
        <v>13.47739536819212</v>
      </c>
      <c r="F30" s="295">
        <v>8.1145724130543506</v>
      </c>
      <c r="G30" s="295">
        <v>3.5582586429546321</v>
      </c>
      <c r="H30" s="295">
        <v>4.8724659583989354</v>
      </c>
      <c r="I30" s="295">
        <v>5.0781735654443336</v>
      </c>
      <c r="J30" s="295">
        <v>4.6075392659225054</v>
      </c>
      <c r="K30" s="295">
        <v>4.8288599112127857</v>
      </c>
      <c r="L30" s="295">
        <v>5.1888203247617852</v>
      </c>
      <c r="M30" s="295">
        <v>3.0618302414922312</v>
      </c>
      <c r="N30" s="295">
        <v>0.91098437997437776</v>
      </c>
      <c r="O30" s="295">
        <v>1.461900899897201</v>
      </c>
      <c r="P30" s="295">
        <v>1.698963677609111</v>
      </c>
      <c r="Q30" s="295">
        <v>2.1699574078852959</v>
      </c>
      <c r="R30" s="295">
        <v>3.1954901764467269</v>
      </c>
      <c r="S30" s="295">
        <v>3.824906632077103</v>
      </c>
      <c r="T30" s="295">
        <v>5.2628032141631529</v>
      </c>
      <c r="U30" s="295">
        <v>6.4664119568745626</v>
      </c>
      <c r="V30" s="295">
        <v>3.906489612003706</v>
      </c>
      <c r="W30" s="295">
        <v>4.6643367607278527</v>
      </c>
      <c r="X30" s="295">
        <v>2.7819846905577519</v>
      </c>
      <c r="Y30" s="295">
        <v>1.663126697797142</v>
      </c>
      <c r="DA30" s="122" t="s">
        <v>501</v>
      </c>
    </row>
    <row r="31" spans="1:105" ht="12" customHeight="1" x14ac:dyDescent="0.25">
      <c r="A31" s="18" t="s">
        <v>35</v>
      </c>
      <c r="B31" s="295">
        <v>19.864404063843569</v>
      </c>
      <c r="C31" s="295">
        <v>35.476047906293218</v>
      </c>
      <c r="D31" s="295">
        <v>70.449690253680075</v>
      </c>
      <c r="E31" s="295">
        <v>43.299863002648543</v>
      </c>
      <c r="F31" s="295">
        <v>52.515787900227721</v>
      </c>
      <c r="G31" s="295">
        <v>13.512499027341491</v>
      </c>
      <c r="H31" s="295">
        <v>12.73271939338723</v>
      </c>
      <c r="I31" s="295">
        <v>14.564465130588751</v>
      </c>
      <c r="J31" s="295">
        <v>12.72883633484855</v>
      </c>
      <c r="K31" s="295">
        <v>34.358769812541432</v>
      </c>
      <c r="L31" s="295">
        <v>50.702195906935764</v>
      </c>
      <c r="M31" s="295">
        <v>25.029388111548791</v>
      </c>
      <c r="N31" s="295">
        <v>6.7931374671832252</v>
      </c>
      <c r="O31" s="295">
        <v>8.0621790425548188</v>
      </c>
      <c r="P31" s="295">
        <v>5.9499297190708074</v>
      </c>
      <c r="Q31" s="295">
        <v>14.03386985852182</v>
      </c>
      <c r="R31" s="295">
        <v>25.854407666041059</v>
      </c>
      <c r="S31" s="295">
        <v>25.927036118383018</v>
      </c>
      <c r="T31" s="295">
        <v>49.970589528046879</v>
      </c>
      <c r="U31" s="295">
        <v>70.767672094900448</v>
      </c>
      <c r="V31" s="295">
        <v>59.901802748386608</v>
      </c>
      <c r="W31" s="295">
        <v>73.433332840626932</v>
      </c>
      <c r="X31" s="295">
        <v>69.067534487530537</v>
      </c>
      <c r="Y31" s="295">
        <v>27.85005104009565</v>
      </c>
      <c r="DA31" s="122" t="s">
        <v>502</v>
      </c>
    </row>
    <row r="32" spans="1:105" ht="12" customHeight="1" x14ac:dyDescent="0.25">
      <c r="A32" s="47" t="s">
        <v>40</v>
      </c>
      <c r="B32" s="296">
        <v>125.1078925445626</v>
      </c>
      <c r="C32" s="296">
        <v>114.6171785627418</v>
      </c>
      <c r="D32" s="296">
        <v>117.974681091675</v>
      </c>
      <c r="E32" s="296">
        <v>147.5850499600798</v>
      </c>
      <c r="F32" s="296">
        <v>166.21704065216889</v>
      </c>
      <c r="G32" s="296">
        <v>126.69853666601369</v>
      </c>
      <c r="H32" s="296">
        <v>134.78299007058811</v>
      </c>
      <c r="I32" s="296">
        <v>151.12354153548111</v>
      </c>
      <c r="J32" s="296">
        <v>197.92032732771969</v>
      </c>
      <c r="K32" s="296">
        <v>154.56728231374149</v>
      </c>
      <c r="L32" s="296">
        <v>123.6452734551394</v>
      </c>
      <c r="M32" s="296">
        <v>184.72282226281609</v>
      </c>
      <c r="N32" s="296">
        <v>261.19892046068298</v>
      </c>
      <c r="O32" s="296">
        <v>249.63703649629261</v>
      </c>
      <c r="P32" s="296">
        <v>279.3376437646105</v>
      </c>
      <c r="Q32" s="296">
        <v>274.31207063117108</v>
      </c>
      <c r="R32" s="296">
        <v>248.92072119903369</v>
      </c>
      <c r="S32" s="296">
        <v>183.56967831876531</v>
      </c>
      <c r="T32" s="296">
        <v>145.78840649014481</v>
      </c>
      <c r="U32" s="296">
        <v>141.66061203242651</v>
      </c>
      <c r="V32" s="296">
        <v>138.44262239689979</v>
      </c>
      <c r="W32" s="296">
        <v>127.70021294259951</v>
      </c>
      <c r="X32" s="296">
        <v>107.04379364055571</v>
      </c>
      <c r="Y32" s="296">
        <v>74.863244358715107</v>
      </c>
      <c r="DA32" s="123" t="s">
        <v>503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452.61514437919061</v>
      </c>
      <c r="C34" s="223">
        <v>548.83240989426974</v>
      </c>
      <c r="D34" s="223">
        <v>577.33166493314855</v>
      </c>
      <c r="E34" s="223">
        <v>525.78835579695783</v>
      </c>
      <c r="F34" s="223">
        <v>559.64287443414094</v>
      </c>
      <c r="G34" s="223">
        <v>463.68363464484253</v>
      </c>
      <c r="H34" s="223">
        <v>418.60399195529777</v>
      </c>
      <c r="I34" s="223">
        <v>475.00351211672779</v>
      </c>
      <c r="J34" s="223">
        <v>468.7991343348923</v>
      </c>
      <c r="K34" s="223">
        <v>413.89955295920851</v>
      </c>
      <c r="L34" s="223">
        <v>398.90602789662279</v>
      </c>
      <c r="M34" s="223">
        <v>436.00935607300607</v>
      </c>
      <c r="N34" s="223">
        <v>271.41487346139002</v>
      </c>
      <c r="O34" s="223">
        <v>184.00178784202021</v>
      </c>
      <c r="P34" s="223">
        <v>135.61743338813719</v>
      </c>
      <c r="Q34" s="223">
        <v>152.0053979389034</v>
      </c>
      <c r="R34" s="223">
        <v>173.7273595610356</v>
      </c>
      <c r="S34" s="223">
        <v>383.6380275285984</v>
      </c>
      <c r="T34" s="223">
        <v>400.76653316111441</v>
      </c>
      <c r="U34" s="223">
        <v>283.76621682964549</v>
      </c>
      <c r="V34" s="223">
        <v>239.8142334025942</v>
      </c>
      <c r="W34" s="223">
        <v>249.59567402619831</v>
      </c>
      <c r="X34" s="223">
        <v>0</v>
      </c>
      <c r="Y34" s="223">
        <v>0</v>
      </c>
      <c r="DA34" s="89" t="s">
        <v>504</v>
      </c>
    </row>
    <row r="35" spans="1:105" ht="12" customHeight="1" x14ac:dyDescent="0.25">
      <c r="A35" s="55" t="s">
        <v>91</v>
      </c>
      <c r="B35" s="259">
        <v>0.51848991719575344</v>
      </c>
      <c r="C35" s="259">
        <v>0.62871089112816825</v>
      </c>
      <c r="D35" s="259">
        <v>0.66135800108216258</v>
      </c>
      <c r="E35" s="259">
        <v>0.60231294609805142</v>
      </c>
      <c r="F35" s="259">
        <v>0.64109473849465237</v>
      </c>
      <c r="G35" s="259">
        <v>0.53116934401689464</v>
      </c>
      <c r="H35" s="259">
        <v>0.47952869412791432</v>
      </c>
      <c r="I35" s="259">
        <v>0.54413674558516978</v>
      </c>
      <c r="J35" s="259">
        <v>0.53702936669534873</v>
      </c>
      <c r="K35" s="259">
        <v>0.47413955897439902</v>
      </c>
      <c r="L35" s="259">
        <v>0.45696383769189231</v>
      </c>
      <c r="M35" s="259">
        <v>0.49946727972797889</v>
      </c>
      <c r="N35" s="259">
        <v>0.31091729257020079</v>
      </c>
      <c r="O35" s="259">
        <v>0.21078188153185951</v>
      </c>
      <c r="P35" s="259">
        <v>0.15535554362449949</v>
      </c>
      <c r="Q35" s="259">
        <v>0.17412865470674291</v>
      </c>
      <c r="R35" s="259">
        <v>0.19901208651992311</v>
      </c>
      <c r="S35" s="259">
        <v>0.43947369326139379</v>
      </c>
      <c r="T35" s="259">
        <v>0.45909512568056199</v>
      </c>
      <c r="U35" s="259">
        <v>0.32506628223611789</v>
      </c>
      <c r="V35" s="259">
        <v>0.27471741404045041</v>
      </c>
      <c r="W35" s="259">
        <v>0.28592247070278309</v>
      </c>
      <c r="X35" s="259">
        <v>0</v>
      </c>
      <c r="Y35" s="259">
        <v>0</v>
      </c>
      <c r="DA35" s="67" t="s">
        <v>505</v>
      </c>
    </row>
    <row r="36" spans="1:105" ht="12" customHeight="1" x14ac:dyDescent="0.25">
      <c r="A36" s="173" t="s">
        <v>92</v>
      </c>
      <c r="B36" s="224">
        <v>0.24095585649027229</v>
      </c>
      <c r="C36" s="224">
        <v>0.2921784324676755</v>
      </c>
      <c r="D36" s="224">
        <v>0.30735040029193472</v>
      </c>
      <c r="E36" s="224">
        <v>0.27991061540246259</v>
      </c>
      <c r="F36" s="224">
        <v>0.29793353097561698</v>
      </c>
      <c r="G36" s="224">
        <v>0.24684831851926939</v>
      </c>
      <c r="H36" s="224">
        <v>0.22284955478050289</v>
      </c>
      <c r="I36" s="224">
        <v>0.25287460996238209</v>
      </c>
      <c r="J36" s="224">
        <v>0.24957162467568639</v>
      </c>
      <c r="K36" s="224">
        <v>0.22034508240101991</v>
      </c>
      <c r="L36" s="224">
        <v>0.21236307446758099</v>
      </c>
      <c r="M36" s="224">
        <v>0.23211553818950001</v>
      </c>
      <c r="N36" s="224">
        <v>0.14449141640801591</v>
      </c>
      <c r="O36" s="224">
        <v>9.7955865895778121E-2</v>
      </c>
      <c r="P36" s="224">
        <v>7.219779369483896E-2</v>
      </c>
      <c r="Q36" s="224">
        <v>8.0922150543038099E-2</v>
      </c>
      <c r="R36" s="224">
        <v>9.2486133614088709E-2</v>
      </c>
      <c r="S36" s="224">
        <v>0.20423494585481519</v>
      </c>
      <c r="T36" s="224">
        <v>0.21335353986662839</v>
      </c>
      <c r="U36" s="224">
        <v>0.1510668228148794</v>
      </c>
      <c r="V36" s="224">
        <v>0.127668383892445</v>
      </c>
      <c r="W36" s="224">
        <v>0.13287566745872331</v>
      </c>
      <c r="X36" s="224">
        <v>0</v>
      </c>
      <c r="Y36" s="224">
        <v>0</v>
      </c>
      <c r="DA36" s="177" t="s">
        <v>506</v>
      </c>
    </row>
    <row r="37" spans="1:105" ht="12" customHeight="1" x14ac:dyDescent="0.25">
      <c r="A37" s="173" t="s">
        <v>93</v>
      </c>
      <c r="B37" s="224">
        <v>7.0660302193094067</v>
      </c>
      <c r="C37" s="224">
        <v>8.5681322019678614</v>
      </c>
      <c r="D37" s="224">
        <v>9.013050141270714</v>
      </c>
      <c r="E37" s="224">
        <v>8.2083784803924988</v>
      </c>
      <c r="F37" s="224">
        <v>8.7369004592102772</v>
      </c>
      <c r="G37" s="224">
        <v>7.2388266616515686</v>
      </c>
      <c r="H37" s="224">
        <v>6.5350629421296142</v>
      </c>
      <c r="I37" s="224">
        <v>7.4155476514114458</v>
      </c>
      <c r="J37" s="224">
        <v>7.3186876116112964</v>
      </c>
      <c r="K37" s="224">
        <v>6.4616192924312044</v>
      </c>
      <c r="L37" s="224">
        <v>6.2275469188023713</v>
      </c>
      <c r="M37" s="224">
        <v>6.806787895128366</v>
      </c>
      <c r="N37" s="224">
        <v>4.2372106228971349</v>
      </c>
      <c r="O37" s="224">
        <v>2.8725556567085611</v>
      </c>
      <c r="P37" s="224">
        <v>2.117200218521329</v>
      </c>
      <c r="Q37" s="224">
        <v>2.3730419732366901</v>
      </c>
      <c r="R37" s="224">
        <v>2.7121557637285378</v>
      </c>
      <c r="S37" s="224">
        <v>5.9891895564173874</v>
      </c>
      <c r="T37" s="224">
        <v>6.2565923155102592</v>
      </c>
      <c r="U37" s="224">
        <v>4.4300344083485337</v>
      </c>
      <c r="V37" s="224">
        <v>3.7438752133871871</v>
      </c>
      <c r="W37" s="224">
        <v>3.8965787980843318</v>
      </c>
      <c r="X37" s="224">
        <v>0</v>
      </c>
      <c r="Y37" s="224">
        <v>0</v>
      </c>
      <c r="DA37" s="177" t="s">
        <v>507</v>
      </c>
    </row>
    <row r="38" spans="1:105" ht="12" customHeight="1" x14ac:dyDescent="0.25">
      <c r="A38" s="173" t="s">
        <v>94</v>
      </c>
      <c r="B38" s="224">
        <v>0.17282997239858441</v>
      </c>
      <c r="C38" s="224">
        <v>0.20957029704272259</v>
      </c>
      <c r="D38" s="224">
        <v>0.2204526670273875</v>
      </c>
      <c r="E38" s="224">
        <v>0.20077098203268379</v>
      </c>
      <c r="F38" s="224">
        <v>0.21369824616488409</v>
      </c>
      <c r="G38" s="224">
        <v>0.1770564480056315</v>
      </c>
      <c r="H38" s="224">
        <v>0.15984289804263799</v>
      </c>
      <c r="I38" s="224">
        <v>0.1813789151950565</v>
      </c>
      <c r="J38" s="224">
        <v>0.17900978889844951</v>
      </c>
      <c r="K38" s="224">
        <v>0.15804651965813299</v>
      </c>
      <c r="L38" s="224">
        <v>0.15232127923063071</v>
      </c>
      <c r="M38" s="224">
        <v>0.16648909324265959</v>
      </c>
      <c r="N38" s="224">
        <v>0.1036390975234002</v>
      </c>
      <c r="O38" s="224">
        <v>7.0260627177286469E-2</v>
      </c>
      <c r="P38" s="224">
        <v>5.1785181208166491E-2</v>
      </c>
      <c r="Q38" s="224">
        <v>5.8042884902247599E-2</v>
      </c>
      <c r="R38" s="224">
        <v>6.6337362173307671E-2</v>
      </c>
      <c r="S38" s="224">
        <v>0.14649123108713119</v>
      </c>
      <c r="T38" s="224">
        <v>0.1530317085601873</v>
      </c>
      <c r="U38" s="224">
        <v>0.1083554274120393</v>
      </c>
      <c r="V38" s="224">
        <v>9.1572471346816744E-2</v>
      </c>
      <c r="W38" s="224">
        <v>9.5307490234261008E-2</v>
      </c>
      <c r="X38" s="224">
        <v>0</v>
      </c>
      <c r="Y38" s="224">
        <v>0</v>
      </c>
      <c r="DA38" s="177" t="s">
        <v>508</v>
      </c>
    </row>
    <row r="39" spans="1:105" ht="12" customHeight="1" x14ac:dyDescent="0.25">
      <c r="A39" s="56" t="s">
        <v>95</v>
      </c>
      <c r="B39" s="260">
        <v>0.85147121965419759</v>
      </c>
      <c r="C39" s="260">
        <v>1.048005891061597</v>
      </c>
      <c r="D39" s="260">
        <v>1.1270324750798031</v>
      </c>
      <c r="E39" s="260">
        <v>0.98694888491061605</v>
      </c>
      <c r="F39" s="260">
        <v>1.0398458601874609</v>
      </c>
      <c r="G39" s="260">
        <v>0.89778882621253064</v>
      </c>
      <c r="H39" s="260">
        <v>0.81009711983359123</v>
      </c>
      <c r="I39" s="260">
        <v>0.91458344754991372</v>
      </c>
      <c r="J39" s="260">
        <v>0.89399875267988749</v>
      </c>
      <c r="K39" s="260">
        <v>0.78852767978185379</v>
      </c>
      <c r="L39" s="260">
        <v>0.77791374278970982</v>
      </c>
      <c r="M39" s="260">
        <v>0.82715446516027646</v>
      </c>
      <c r="N39" s="260">
        <v>0.51365710804984133</v>
      </c>
      <c r="O39" s="260">
        <v>0.34825021628315628</v>
      </c>
      <c r="P39" s="260">
        <v>0.60891335807435376</v>
      </c>
      <c r="Q39" s="260">
        <v>0.75996783012980029</v>
      </c>
      <c r="R39" s="260">
        <v>0.92773632796249583</v>
      </c>
      <c r="S39" s="260">
        <v>2.4882035968924101</v>
      </c>
      <c r="T39" s="260">
        <v>3.0085360458322441</v>
      </c>
      <c r="U39" s="260">
        <v>2.2465545577841919</v>
      </c>
      <c r="V39" s="260">
        <v>2.1662500941219309</v>
      </c>
      <c r="W39" s="260">
        <v>2.3524252916707522</v>
      </c>
      <c r="X39" s="260">
        <v>0</v>
      </c>
      <c r="Y39" s="260">
        <v>0</v>
      </c>
      <c r="DA39" s="68" t="s">
        <v>509</v>
      </c>
    </row>
    <row r="40" spans="1:105" ht="12" customHeight="1" x14ac:dyDescent="0.25">
      <c r="A40" s="37" t="s">
        <v>159</v>
      </c>
      <c r="B40" s="226">
        <v>2.2916764234245469E-2</v>
      </c>
      <c r="C40" s="226">
        <v>2.948724704108675E-2</v>
      </c>
      <c r="D40" s="226">
        <v>2.857059957380086E-2</v>
      </c>
      <c r="E40" s="226">
        <v>2.431222580919418E-2</v>
      </c>
      <c r="F40" s="226">
        <v>2.4986112085862398E-2</v>
      </c>
      <c r="G40" s="226">
        <v>2.198164558864573E-2</v>
      </c>
      <c r="H40" s="226">
        <v>9.7511455279960541E-3</v>
      </c>
      <c r="I40" s="226">
        <v>4.0767525161508361E-2</v>
      </c>
      <c r="J40" s="226">
        <v>2.7002472878943379E-2</v>
      </c>
      <c r="K40" s="226">
        <v>2.87610437812671E-2</v>
      </c>
      <c r="L40" s="226">
        <v>3.4043169376230212E-2</v>
      </c>
      <c r="M40" s="226">
        <v>2.2779460522705339E-2</v>
      </c>
      <c r="N40" s="226">
        <v>4.9922556617132408E-3</v>
      </c>
      <c r="O40" s="226">
        <v>2.24685295348134E-3</v>
      </c>
      <c r="P40" s="226">
        <v>1.983083929886372E-4</v>
      </c>
      <c r="Q40" s="226">
        <v>3.317933235687486E-4</v>
      </c>
      <c r="R40" s="226">
        <v>5.3751486653311632E-4</v>
      </c>
      <c r="S40" s="226">
        <v>1.4860564248997559E-3</v>
      </c>
      <c r="T40" s="226">
        <v>2.5528096369839262E-3</v>
      </c>
      <c r="U40" s="226">
        <v>1.8344167036870179E-3</v>
      </c>
      <c r="V40" s="226">
        <v>9.9729984137017589E-4</v>
      </c>
      <c r="W40" s="226">
        <v>1.4094985632051281E-3</v>
      </c>
      <c r="X40" s="226">
        <v>0</v>
      </c>
      <c r="Y40" s="226">
        <v>0</v>
      </c>
      <c r="DA40" s="69" t="s">
        <v>510</v>
      </c>
    </row>
    <row r="41" spans="1:105" ht="12" customHeight="1" x14ac:dyDescent="0.25">
      <c r="A41" s="37" t="s">
        <v>35</v>
      </c>
      <c r="B41" s="226">
        <v>0.11310732783480899</v>
      </c>
      <c r="C41" s="226">
        <v>0.2397234851915365</v>
      </c>
      <c r="D41" s="226">
        <v>0.40881599186344447</v>
      </c>
      <c r="E41" s="226">
        <v>0.21718269627521231</v>
      </c>
      <c r="F41" s="226">
        <v>0.24220750985505851</v>
      </c>
      <c r="G41" s="226">
        <v>7.805205346018286E-2</v>
      </c>
      <c r="H41" s="226">
        <v>6.392947620429576E-2</v>
      </c>
      <c r="I41" s="226">
        <v>7.131983143497693E-2</v>
      </c>
      <c r="J41" s="226">
        <v>4.8293441794376092E-2</v>
      </c>
      <c r="K41" s="226">
        <v>0.12737719926123811</v>
      </c>
      <c r="L41" s="226">
        <v>0.19885709592163209</v>
      </c>
      <c r="M41" s="226">
        <v>8.8959087464756684E-2</v>
      </c>
      <c r="N41" s="226">
        <v>1.198574788288692E-2</v>
      </c>
      <c r="O41" s="226">
        <v>9.983551458231597E-3</v>
      </c>
      <c r="P41" s="226">
        <v>2.0859125723596602E-3</v>
      </c>
      <c r="Q41" s="226">
        <v>4.6859743870096846E-3</v>
      </c>
      <c r="R41" s="226">
        <v>9.3550693372854363E-3</v>
      </c>
      <c r="S41" s="226">
        <v>2.3382331260553221E-2</v>
      </c>
      <c r="T41" s="226">
        <v>4.4215400158179603E-2</v>
      </c>
      <c r="U41" s="226">
        <v>3.7621605386848452E-2</v>
      </c>
      <c r="V41" s="226">
        <v>2.4693538794555051E-2</v>
      </c>
      <c r="W41" s="226">
        <v>3.0276226679159891E-2</v>
      </c>
      <c r="X41" s="226">
        <v>0</v>
      </c>
      <c r="Y41" s="226">
        <v>0</v>
      </c>
      <c r="DA41" s="69" t="s">
        <v>511</v>
      </c>
    </row>
    <row r="42" spans="1:105" ht="12" customHeight="1" x14ac:dyDescent="0.25">
      <c r="A42" s="37" t="s">
        <v>96</v>
      </c>
      <c r="B42" s="226">
        <v>3.0864964139160219E-3</v>
      </c>
      <c r="C42" s="226">
        <v>4.2886641805949012E-3</v>
      </c>
      <c r="D42" s="226">
        <v>5.0447719613423286E-3</v>
      </c>
      <c r="E42" s="226">
        <v>5.1994479728612007E-3</v>
      </c>
      <c r="F42" s="226">
        <v>6.0443833225110894E-3</v>
      </c>
      <c r="G42" s="226">
        <v>6.5908195136335876E-2</v>
      </c>
      <c r="H42" s="226">
        <v>5.9687066607147753E-2</v>
      </c>
      <c r="I42" s="226">
        <v>6.2468536798299903E-2</v>
      </c>
      <c r="J42" s="226">
        <v>6.7789435062039202E-2</v>
      </c>
      <c r="K42" s="226">
        <v>5.9366955842521933E-2</v>
      </c>
      <c r="L42" s="226">
        <v>6.006919521941767E-2</v>
      </c>
      <c r="M42" s="226">
        <v>5.8876746931080789E-2</v>
      </c>
      <c r="N42" s="226">
        <v>3.5822184849512453E-2</v>
      </c>
      <c r="O42" s="226">
        <v>2.6889465523862739E-2</v>
      </c>
      <c r="P42" s="226">
        <v>1.8571683774700781E-2</v>
      </c>
      <c r="Q42" s="226">
        <v>1.984403781571344E-2</v>
      </c>
      <c r="R42" s="226">
        <v>2.242924937674904E-2</v>
      </c>
      <c r="S42" s="226">
        <v>5.3933659892473583E-2</v>
      </c>
      <c r="T42" s="226">
        <v>5.6902902777261517E-2</v>
      </c>
      <c r="U42" s="226">
        <v>3.9948671755229287E-2</v>
      </c>
      <c r="V42" s="226">
        <v>3.6187925910715249E-2</v>
      </c>
      <c r="W42" s="226">
        <v>3.6373361699155761E-2</v>
      </c>
      <c r="X42" s="226">
        <v>0</v>
      </c>
      <c r="Y42" s="226">
        <v>0</v>
      </c>
      <c r="DA42" s="69" t="s">
        <v>512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0.49012790952905111</v>
      </c>
      <c r="Q43" s="226">
        <v>0.64351194898617525</v>
      </c>
      <c r="R43" s="226">
        <v>0.8053458826239922</v>
      </c>
      <c r="S43" s="226">
        <v>2.2438489960552541</v>
      </c>
      <c r="T43" s="226">
        <v>2.7758672009483538</v>
      </c>
      <c r="U43" s="226">
        <v>2.091840058105102</v>
      </c>
      <c r="V43" s="226">
        <v>2.0473006220151602</v>
      </c>
      <c r="W43" s="226">
        <v>2.2317159920197231</v>
      </c>
      <c r="X43" s="226">
        <v>0</v>
      </c>
      <c r="Y43" s="226">
        <v>0</v>
      </c>
      <c r="DA43" s="69" t="s">
        <v>513</v>
      </c>
    </row>
    <row r="44" spans="1:105" ht="12" customHeight="1" x14ac:dyDescent="0.25">
      <c r="A44" s="37" t="s">
        <v>40</v>
      </c>
      <c r="B44" s="226">
        <v>0.71236063117122717</v>
      </c>
      <c r="C44" s="226">
        <v>0.77450649464837873</v>
      </c>
      <c r="D44" s="226">
        <v>0.68460111168121507</v>
      </c>
      <c r="E44" s="226">
        <v>0.74025451485334837</v>
      </c>
      <c r="F44" s="226">
        <v>0.76660785492402905</v>
      </c>
      <c r="G44" s="226">
        <v>0.73184693202736617</v>
      </c>
      <c r="H44" s="226">
        <v>0.67672943149415166</v>
      </c>
      <c r="I44" s="226">
        <v>0.74002755415512855</v>
      </c>
      <c r="J44" s="226">
        <v>0.7509134029445288</v>
      </c>
      <c r="K44" s="226">
        <v>0.57302248089682672</v>
      </c>
      <c r="L44" s="226">
        <v>0.48494428227242969</v>
      </c>
      <c r="M44" s="226">
        <v>0.65653917024173369</v>
      </c>
      <c r="N44" s="226">
        <v>0.46085691965572873</v>
      </c>
      <c r="O44" s="226">
        <v>0.30913034634758058</v>
      </c>
      <c r="P44" s="226">
        <v>9.7929543805253594E-2</v>
      </c>
      <c r="Q44" s="226">
        <v>9.1594075617333084E-2</v>
      </c>
      <c r="R44" s="226">
        <v>9.0068611757935971E-2</v>
      </c>
      <c r="S44" s="226">
        <v>0.16555255325922921</v>
      </c>
      <c r="T44" s="226">
        <v>0.12899773231146519</v>
      </c>
      <c r="U44" s="226">
        <v>7.5309805833325305E-2</v>
      </c>
      <c r="V44" s="226">
        <v>5.7070707560130281E-2</v>
      </c>
      <c r="W44" s="226">
        <v>5.2650212709508301E-2</v>
      </c>
      <c r="X44" s="226">
        <v>0</v>
      </c>
      <c r="Y44" s="226">
        <v>0</v>
      </c>
      <c r="DA44" s="69" t="s">
        <v>514</v>
      </c>
    </row>
    <row r="45" spans="1:105" ht="12" customHeight="1" x14ac:dyDescent="0.25">
      <c r="A45" s="57" t="s">
        <v>515</v>
      </c>
      <c r="B45" s="261">
        <v>381.80748915637213</v>
      </c>
      <c r="C45" s="261">
        <v>460.40060441880792</v>
      </c>
      <c r="D45" s="261">
        <v>481.89943497874373</v>
      </c>
      <c r="E45" s="261">
        <v>443.2950145428992</v>
      </c>
      <c r="F45" s="261">
        <v>472.93916421214641</v>
      </c>
      <c r="G45" s="261">
        <v>392.19436086346292</v>
      </c>
      <c r="H45" s="261">
        <v>354.64264203604972</v>
      </c>
      <c r="I45" s="261">
        <v>401.91894179294638</v>
      </c>
      <c r="J45" s="261">
        <v>399.1248918045352</v>
      </c>
      <c r="K45" s="261">
        <v>350.72135896841547</v>
      </c>
      <c r="L45" s="261">
        <v>335.88188909184612</v>
      </c>
      <c r="M45" s="261">
        <v>370.14863902334349</v>
      </c>
      <c r="N45" s="261">
        <v>232.35093093562821</v>
      </c>
      <c r="O45" s="261">
        <v>157.64607716931809</v>
      </c>
      <c r="P45" s="261">
        <v>116.0719566459403</v>
      </c>
      <c r="Q45" s="261">
        <v>129.93475129009491</v>
      </c>
      <c r="R45" s="261">
        <v>148.38480485098151</v>
      </c>
      <c r="S45" s="261">
        <v>325.20935391773207</v>
      </c>
      <c r="T45" s="261">
        <v>337.29139093298141</v>
      </c>
      <c r="U45" s="261">
        <v>239.1016466241517</v>
      </c>
      <c r="V45" s="261">
        <v>202.2935733561728</v>
      </c>
      <c r="W45" s="261">
        <v>209.89130338351831</v>
      </c>
      <c r="X45" s="261">
        <v>0</v>
      </c>
      <c r="Y45" s="261">
        <v>0</v>
      </c>
      <c r="DA45" s="70" t="s">
        <v>516</v>
      </c>
    </row>
    <row r="46" spans="1:105" ht="12" customHeight="1" x14ac:dyDescent="0.25">
      <c r="A46" s="57" t="s">
        <v>517</v>
      </c>
      <c r="B46" s="294">
        <v>45.154907512333828</v>
      </c>
      <c r="C46" s="294">
        <v>56.094739270025102</v>
      </c>
      <c r="D46" s="294">
        <v>60.544482307678017</v>
      </c>
      <c r="E46" s="294">
        <v>52.532204099670892</v>
      </c>
      <c r="F46" s="294">
        <v>55.360934635469739</v>
      </c>
      <c r="G46" s="294">
        <v>46.005378709876886</v>
      </c>
      <c r="H46" s="294">
        <v>41.332858750261813</v>
      </c>
      <c r="I46" s="294">
        <v>46.968723449549273</v>
      </c>
      <c r="J46" s="294">
        <v>45.466012688526973</v>
      </c>
      <c r="K46" s="294">
        <v>40.442133318340261</v>
      </c>
      <c r="L46" s="294">
        <v>40.006365475342172</v>
      </c>
      <c r="M46" s="294">
        <v>42.500367278996357</v>
      </c>
      <c r="N46" s="294">
        <v>26.32900517034588</v>
      </c>
      <c r="O46" s="294">
        <v>17.72336913996606</v>
      </c>
      <c r="P46" s="294">
        <v>13.05289056510019</v>
      </c>
      <c r="Q46" s="294">
        <v>14.402419293258809</v>
      </c>
      <c r="R46" s="294">
        <v>16.19831392502169</v>
      </c>
      <c r="S46" s="294">
        <v>36.724367665744552</v>
      </c>
      <c r="T46" s="294">
        <v>39.022156690326142</v>
      </c>
      <c r="U46" s="294">
        <v>27.26375669351345</v>
      </c>
      <c r="V46" s="294">
        <v>22.755160511266979</v>
      </c>
      <c r="W46" s="294">
        <v>23.97151810752926</v>
      </c>
      <c r="X46" s="294">
        <v>0</v>
      </c>
      <c r="Y46" s="294">
        <v>0</v>
      </c>
      <c r="DA46" s="70" t="s">
        <v>518</v>
      </c>
    </row>
    <row r="47" spans="1:105" ht="12" customHeight="1" x14ac:dyDescent="0.25">
      <c r="A47" s="60" t="s">
        <v>519</v>
      </c>
      <c r="B47" s="262">
        <v>10.64803370650796</v>
      </c>
      <c r="C47" s="262">
        <v>18.042899882654059</v>
      </c>
      <c r="D47" s="262">
        <v>26.740976368305461</v>
      </c>
      <c r="E47" s="262">
        <v>15.76080236950342</v>
      </c>
      <c r="F47" s="262">
        <v>16.01408611506514</v>
      </c>
      <c r="G47" s="262">
        <v>6.841869722933013</v>
      </c>
      <c r="H47" s="262">
        <v>5.4954511703986064</v>
      </c>
      <c r="I47" s="262">
        <v>7.6228278139653014</v>
      </c>
      <c r="J47" s="262">
        <v>5.2258377836473811</v>
      </c>
      <c r="K47" s="262">
        <v>9.6177989900122345</v>
      </c>
      <c r="L47" s="262">
        <v>13.953276418685199</v>
      </c>
      <c r="M47" s="262">
        <v>6.8525578043552846</v>
      </c>
      <c r="N47" s="262">
        <v>1.0699089638142349</v>
      </c>
      <c r="O47" s="262">
        <v>0.79880489153541923</v>
      </c>
      <c r="P47" s="262">
        <v>0.38783603520833981</v>
      </c>
      <c r="Q47" s="262">
        <v>0.86918821452381301</v>
      </c>
      <c r="R47" s="262">
        <v>1.8148181913268009</v>
      </c>
      <c r="S47" s="262">
        <v>5.4958892681947233</v>
      </c>
      <c r="T47" s="262">
        <v>11.26634095481511</v>
      </c>
      <c r="U47" s="262">
        <v>9.9873593269308891</v>
      </c>
      <c r="V47" s="262">
        <v>7.4378696492015974</v>
      </c>
      <c r="W47" s="262">
        <v>9.3935636634464643</v>
      </c>
      <c r="X47" s="262">
        <v>0</v>
      </c>
      <c r="Y47" s="262">
        <v>0</v>
      </c>
      <c r="DA47" s="72" t="s">
        <v>520</v>
      </c>
    </row>
    <row r="48" spans="1:105" ht="12" customHeight="1" x14ac:dyDescent="0.25">
      <c r="A48" s="59" t="s">
        <v>31</v>
      </c>
      <c r="B48" s="297">
        <v>0.42069425722542841</v>
      </c>
      <c r="C48" s="297">
        <v>0.53255442382077189</v>
      </c>
      <c r="D48" s="297">
        <v>0.53491505557866048</v>
      </c>
      <c r="E48" s="297">
        <v>0.40683733151916712</v>
      </c>
      <c r="F48" s="297">
        <v>0.37925019037602109</v>
      </c>
      <c r="G48" s="297">
        <v>0.38885563314610988</v>
      </c>
      <c r="H48" s="297">
        <v>0.29802466727044169</v>
      </c>
      <c r="I48" s="297">
        <v>0.34121836917696541</v>
      </c>
      <c r="J48" s="297">
        <v>0.25407557078170728</v>
      </c>
      <c r="K48" s="297">
        <v>0.25573870945635302</v>
      </c>
      <c r="L48" s="297">
        <v>0.34764254745801709</v>
      </c>
      <c r="M48" s="297">
        <v>0.1946685693688929</v>
      </c>
      <c r="N48" s="297">
        <v>5.1265724467986731E-2</v>
      </c>
      <c r="O48" s="297">
        <v>3.0090959010560359E-2</v>
      </c>
      <c r="P48" s="297">
        <v>1.5391463319074291E-2</v>
      </c>
      <c r="Q48" s="297">
        <v>2.0746522520758561E-2</v>
      </c>
      <c r="R48" s="297">
        <v>5.0376772207919682E-2</v>
      </c>
      <c r="S48" s="297">
        <v>0.1542353131200967</v>
      </c>
      <c r="T48" s="297">
        <v>0.2014975102433757</v>
      </c>
      <c r="U48" s="297">
        <v>0.1473566936420404</v>
      </c>
      <c r="V48" s="297">
        <v>0.1104538216391234</v>
      </c>
      <c r="W48" s="297">
        <v>8.7851973173054099E-2</v>
      </c>
      <c r="X48" s="297">
        <v>0</v>
      </c>
      <c r="Y48" s="297">
        <v>0</v>
      </c>
      <c r="DA48" s="71" t="s">
        <v>521</v>
      </c>
    </row>
    <row r="49" spans="1:105" ht="12" customHeight="1" x14ac:dyDescent="0.25">
      <c r="A49" s="59" t="s">
        <v>159</v>
      </c>
      <c r="B49" s="297">
        <v>1.1100920753703121</v>
      </c>
      <c r="C49" s="297">
        <v>1.4487212129739031</v>
      </c>
      <c r="D49" s="297">
        <v>1.410728694279614</v>
      </c>
      <c r="E49" s="297">
        <v>1.2076854706675231</v>
      </c>
      <c r="F49" s="297">
        <v>1.282435029906791</v>
      </c>
      <c r="G49" s="297">
        <v>1.176309330386796</v>
      </c>
      <c r="H49" s="297">
        <v>0.51638921021329187</v>
      </c>
      <c r="I49" s="297">
        <v>2.1675338726502398</v>
      </c>
      <c r="J49" s="297">
        <v>1.4470166962690589</v>
      </c>
      <c r="K49" s="297">
        <v>1.5471295781588701</v>
      </c>
      <c r="L49" s="297">
        <v>1.8289311905558829</v>
      </c>
      <c r="M49" s="297">
        <v>1.2368460336487159</v>
      </c>
      <c r="N49" s="297">
        <v>0.27362042462336628</v>
      </c>
      <c r="O49" s="297">
        <v>0.1230128572534713</v>
      </c>
      <c r="P49" s="297">
        <v>2.5646873388187639E-2</v>
      </c>
      <c r="Q49" s="297">
        <v>4.9023211250004028E-2</v>
      </c>
      <c r="R49" s="297">
        <v>8.5838369645965432E-2</v>
      </c>
      <c r="S49" s="297">
        <v>0.28031751881141731</v>
      </c>
      <c r="T49" s="297">
        <v>0.5492756548687413</v>
      </c>
      <c r="U49" s="297">
        <v>0.42082317910809702</v>
      </c>
      <c r="V49" s="297">
        <v>0.26766676636808412</v>
      </c>
      <c r="W49" s="297">
        <v>0.39026634055162601</v>
      </c>
      <c r="X49" s="297">
        <v>0</v>
      </c>
      <c r="Y49" s="297">
        <v>0</v>
      </c>
      <c r="DA49" s="71" t="s">
        <v>522</v>
      </c>
    </row>
    <row r="50" spans="1:105" ht="12" customHeight="1" x14ac:dyDescent="0.25">
      <c r="A50" s="59" t="s">
        <v>32</v>
      </c>
      <c r="B50" s="297">
        <v>3.6383085930129329</v>
      </c>
      <c r="C50" s="297">
        <v>4.2839056354680549</v>
      </c>
      <c r="D50" s="297">
        <v>4.6092511568946541</v>
      </c>
      <c r="E50" s="297">
        <v>3.3579466178596049</v>
      </c>
      <c r="F50" s="297">
        <v>1.920879172746464</v>
      </c>
      <c r="G50" s="297">
        <v>1.0998855867496811</v>
      </c>
      <c r="H50" s="297">
        <v>1.295538468012186</v>
      </c>
      <c r="I50" s="297">
        <v>1.322132111881744</v>
      </c>
      <c r="J50" s="297">
        <v>0.93678192859301579</v>
      </c>
      <c r="K50" s="297">
        <v>0.9629877041232705</v>
      </c>
      <c r="L50" s="297">
        <v>1.0933276642318059</v>
      </c>
      <c r="M50" s="297">
        <v>0.59087198731252943</v>
      </c>
      <c r="N50" s="297">
        <v>8.8096237365131308E-2</v>
      </c>
      <c r="O50" s="297">
        <v>9.9112039032382082E-2</v>
      </c>
      <c r="P50" s="297">
        <v>7.7030318331735931E-2</v>
      </c>
      <c r="Q50" s="297">
        <v>0.1070552052789888</v>
      </c>
      <c r="R50" s="297">
        <v>0.1846464171346931</v>
      </c>
      <c r="S50" s="297">
        <v>0.65068488013063441</v>
      </c>
      <c r="T50" s="297">
        <v>1.0019548178163411</v>
      </c>
      <c r="U50" s="297">
        <v>0.78861936921050102</v>
      </c>
      <c r="V50" s="297">
        <v>0.43221398584282827</v>
      </c>
      <c r="W50" s="297">
        <v>0.53246965876490282</v>
      </c>
      <c r="X50" s="297">
        <v>0</v>
      </c>
      <c r="Y50" s="297">
        <v>0</v>
      </c>
      <c r="DA50" s="71" t="s">
        <v>523</v>
      </c>
    </row>
    <row r="51" spans="1:105" ht="12" customHeight="1" x14ac:dyDescent="0.25">
      <c r="A51" s="59" t="s">
        <v>35</v>
      </c>
      <c r="B51" s="297">
        <v>5.478938780899286</v>
      </c>
      <c r="C51" s="297">
        <v>11.777718610391331</v>
      </c>
      <c r="D51" s="297">
        <v>20.186081461552529</v>
      </c>
      <c r="E51" s="297">
        <v>10.78833294945712</v>
      </c>
      <c r="F51" s="297">
        <v>12.43152172203586</v>
      </c>
      <c r="G51" s="297">
        <v>4.1768191726504256</v>
      </c>
      <c r="H51" s="297">
        <v>3.3854988249026881</v>
      </c>
      <c r="I51" s="297">
        <v>3.791943460256352</v>
      </c>
      <c r="J51" s="297">
        <v>2.5879635880035989</v>
      </c>
      <c r="K51" s="297">
        <v>6.8519429982737412</v>
      </c>
      <c r="L51" s="297">
        <v>10.68337501643949</v>
      </c>
      <c r="M51" s="297">
        <v>4.8301712140251469</v>
      </c>
      <c r="N51" s="297">
        <v>0.65692657735775029</v>
      </c>
      <c r="O51" s="297">
        <v>0.54658903623900545</v>
      </c>
      <c r="P51" s="297">
        <v>0.26976738016934187</v>
      </c>
      <c r="Q51" s="297">
        <v>0.69236327547406162</v>
      </c>
      <c r="R51" s="297">
        <v>1.493956632338223</v>
      </c>
      <c r="S51" s="297">
        <v>4.4106515561325752</v>
      </c>
      <c r="T51" s="297">
        <v>9.5136129718866549</v>
      </c>
      <c r="U51" s="297">
        <v>8.6305600849702504</v>
      </c>
      <c r="V51" s="297">
        <v>6.6275350753515614</v>
      </c>
      <c r="W51" s="297">
        <v>8.3829756909568811</v>
      </c>
      <c r="X51" s="297">
        <v>0</v>
      </c>
      <c r="Y51" s="297">
        <v>0</v>
      </c>
      <c r="DA51" s="71" t="s">
        <v>524</v>
      </c>
    </row>
    <row r="52" spans="1:105" ht="12" customHeight="1" x14ac:dyDescent="0.25">
      <c r="A52" s="60" t="s">
        <v>525</v>
      </c>
      <c r="B52" s="262">
        <v>34.506873805825869</v>
      </c>
      <c r="C52" s="262">
        <v>38.051839387371039</v>
      </c>
      <c r="D52" s="262">
        <v>33.803505939372563</v>
      </c>
      <c r="E52" s="262">
        <v>36.771401730167469</v>
      </c>
      <c r="F52" s="262">
        <v>39.346848520404599</v>
      </c>
      <c r="G52" s="262">
        <v>39.163508986943867</v>
      </c>
      <c r="H52" s="262">
        <v>35.837407579863203</v>
      </c>
      <c r="I52" s="262">
        <v>39.345895635583958</v>
      </c>
      <c r="J52" s="262">
        <v>40.240174904879588</v>
      </c>
      <c r="K52" s="262">
        <v>30.824334328328032</v>
      </c>
      <c r="L52" s="262">
        <v>26.053089056656969</v>
      </c>
      <c r="M52" s="262">
        <v>35.647809474641072</v>
      </c>
      <c r="N52" s="262">
        <v>25.259096206531641</v>
      </c>
      <c r="O52" s="262">
        <v>16.924564248430642</v>
      </c>
      <c r="P52" s="262">
        <v>12.665054529891851</v>
      </c>
      <c r="Q52" s="262">
        <v>13.533231078734991</v>
      </c>
      <c r="R52" s="262">
        <v>14.38349573369489</v>
      </c>
      <c r="S52" s="262">
        <v>31.228478397549829</v>
      </c>
      <c r="T52" s="262">
        <v>27.755815735511032</v>
      </c>
      <c r="U52" s="262">
        <v>17.276397366582561</v>
      </c>
      <c r="V52" s="262">
        <v>15.317290862065381</v>
      </c>
      <c r="W52" s="262">
        <v>14.577954444082801</v>
      </c>
      <c r="X52" s="262">
        <v>0</v>
      </c>
      <c r="Y52" s="262">
        <v>0</v>
      </c>
      <c r="DA52" s="72" t="s">
        <v>526</v>
      </c>
    </row>
    <row r="53" spans="1:105" ht="12" customHeight="1" x14ac:dyDescent="0.25">
      <c r="A53" s="57" t="s">
        <v>527</v>
      </c>
      <c r="B53" s="294">
        <f t="shared" ref="B53:Y53" si="0">B54+B58+B69</f>
        <v>16.802970525436546</v>
      </c>
      <c r="C53" s="294">
        <f t="shared" si="0"/>
        <v>21.5904684917687</v>
      </c>
      <c r="D53" s="294">
        <f t="shared" si="0"/>
        <v>23.5585039619749</v>
      </c>
      <c r="E53" s="294">
        <f t="shared" si="0"/>
        <v>19.682815245551375</v>
      </c>
      <c r="F53" s="294">
        <f t="shared" si="0"/>
        <v>20.413302751491898</v>
      </c>
      <c r="G53" s="294">
        <f t="shared" si="0"/>
        <v>16.392205473096919</v>
      </c>
      <c r="H53" s="294">
        <f t="shared" si="0"/>
        <v>14.421109960072119</v>
      </c>
      <c r="I53" s="294">
        <f t="shared" si="0"/>
        <v>16.807325504528254</v>
      </c>
      <c r="J53" s="294">
        <f t="shared" si="0"/>
        <v>15.029932697269533</v>
      </c>
      <c r="K53" s="294">
        <f t="shared" si="0"/>
        <v>14.633382539206124</v>
      </c>
      <c r="L53" s="294">
        <f t="shared" si="0"/>
        <v>15.190664476452408</v>
      </c>
      <c r="M53" s="294">
        <f t="shared" si="0"/>
        <v>14.828335499217445</v>
      </c>
      <c r="N53" s="294">
        <f t="shared" si="0"/>
        <v>7.425021817967334</v>
      </c>
      <c r="O53" s="294">
        <f t="shared" si="0"/>
        <v>5.0325372851394015</v>
      </c>
      <c r="P53" s="294">
        <f t="shared" si="0"/>
        <v>3.4871340819735597</v>
      </c>
      <c r="Q53" s="294">
        <f t="shared" si="0"/>
        <v>4.2221238620311308</v>
      </c>
      <c r="R53" s="294">
        <f t="shared" si="0"/>
        <v>5.1465131110340696</v>
      </c>
      <c r="S53" s="294">
        <f t="shared" si="0"/>
        <v>12.436712921608539</v>
      </c>
      <c r="T53" s="294">
        <f t="shared" si="0"/>
        <v>14.362376802356916</v>
      </c>
      <c r="U53" s="294">
        <f t="shared" si="0"/>
        <v>10.139736013384539</v>
      </c>
      <c r="V53" s="294">
        <f t="shared" si="0"/>
        <v>8.361415958365539</v>
      </c>
      <c r="W53" s="294">
        <f t="shared" si="0"/>
        <v>8.9697428169998616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1.318342763834746</v>
      </c>
      <c r="C54" s="262">
        <v>2.5143509629668448</v>
      </c>
      <c r="D54" s="262">
        <v>3.9407170207708959</v>
      </c>
      <c r="E54" s="262">
        <v>2.2877832992741429</v>
      </c>
      <c r="F54" s="262">
        <v>2.5460911480053561</v>
      </c>
      <c r="G54" s="262">
        <v>1.0228320454096811</v>
      </c>
      <c r="H54" s="262">
        <v>0.75752795875674606</v>
      </c>
      <c r="I54" s="262">
        <v>1.131089611625798</v>
      </c>
      <c r="J54" s="262">
        <v>0.77897469491914118</v>
      </c>
      <c r="K54" s="262">
        <v>1.5653261995447889</v>
      </c>
      <c r="L54" s="262">
        <v>2.2742318661357621</v>
      </c>
      <c r="M54" s="262">
        <v>1.1238146529173481</v>
      </c>
      <c r="N54" s="262">
        <v>0.17518764150638</v>
      </c>
      <c r="O54" s="262">
        <v>0.12601977511833329</v>
      </c>
      <c r="P54" s="262">
        <v>5.6038744864635677E-2</v>
      </c>
      <c r="Q54" s="262">
        <v>0.139802391748231</v>
      </c>
      <c r="R54" s="262">
        <v>0.30509200060037561</v>
      </c>
      <c r="S54" s="262">
        <v>0.88892129205604786</v>
      </c>
      <c r="T54" s="262">
        <v>1.8665088361737669</v>
      </c>
      <c r="U54" s="262">
        <v>1.7008689388082681</v>
      </c>
      <c r="V54" s="262">
        <v>1.298351439323133</v>
      </c>
      <c r="W54" s="262">
        <v>1.6278128055578971</v>
      </c>
      <c r="X54" s="262">
        <v>0</v>
      </c>
      <c r="Y54" s="262">
        <v>0</v>
      </c>
      <c r="DA54" s="72" t="s">
        <v>529</v>
      </c>
    </row>
    <row r="55" spans="1:105" ht="12" customHeight="1" x14ac:dyDescent="0.25">
      <c r="A55" s="59" t="s">
        <v>31</v>
      </c>
      <c r="B55" s="230">
        <v>7.9121395036194989E-2</v>
      </c>
      <c r="C55" s="230">
        <v>9.7320247709229882E-2</v>
      </c>
      <c r="D55" s="230">
        <v>9.5245573675323242E-2</v>
      </c>
      <c r="E55" s="230">
        <v>7.5043656977744871E-2</v>
      </c>
      <c r="F55" s="230">
        <v>6.8515672589482865E-2</v>
      </c>
      <c r="G55" s="230">
        <v>6.926769443920551E-2</v>
      </c>
      <c r="H55" s="230">
        <v>5.3753978678713142E-2</v>
      </c>
      <c r="I55" s="230">
        <v>6.1254910714753877E-2</v>
      </c>
      <c r="J55" s="230">
        <v>4.6144990162078077E-2</v>
      </c>
      <c r="K55" s="230">
        <v>4.6253406218398477E-2</v>
      </c>
      <c r="L55" s="230">
        <v>6.1479230947933991E-2</v>
      </c>
      <c r="M55" s="230">
        <v>3.4938097680304828E-2</v>
      </c>
      <c r="N55" s="230">
        <v>9.1474892489368086E-3</v>
      </c>
      <c r="O55" s="230">
        <v>5.4196007205738047E-3</v>
      </c>
      <c r="P55" s="230">
        <v>2.7751043150002269E-3</v>
      </c>
      <c r="Q55" s="230">
        <v>3.805652600895112E-3</v>
      </c>
      <c r="R55" s="230">
        <v>9.4281783429360153E-3</v>
      </c>
      <c r="S55" s="230">
        <v>2.829665022122322E-2</v>
      </c>
      <c r="T55" s="230">
        <v>3.6640952348879867E-2</v>
      </c>
      <c r="U55" s="230">
        <v>2.7246603805869941E-2</v>
      </c>
      <c r="V55" s="230">
        <v>2.0470300739151851E-2</v>
      </c>
      <c r="W55" s="230">
        <v>1.6138703285290958E-2</v>
      </c>
      <c r="X55" s="230">
        <v>0</v>
      </c>
      <c r="Y55" s="230">
        <v>0</v>
      </c>
      <c r="DA55" s="71" t="s">
        <v>530</v>
      </c>
    </row>
    <row r="56" spans="1:105" ht="12" customHeight="1" x14ac:dyDescent="0.25">
      <c r="A56" s="59" t="s">
        <v>159</v>
      </c>
      <c r="B56" s="230">
        <v>0.20877877963249519</v>
      </c>
      <c r="C56" s="230">
        <v>0.2647427211226876</v>
      </c>
      <c r="D56" s="230">
        <v>0.25119065613426678</v>
      </c>
      <c r="E56" s="230">
        <v>0.22276503943077849</v>
      </c>
      <c r="F56" s="230">
        <v>0.23168583920619409</v>
      </c>
      <c r="G56" s="230">
        <v>0.209538523600617</v>
      </c>
      <c r="H56" s="230">
        <v>9.3139856005724206E-2</v>
      </c>
      <c r="I56" s="230">
        <v>0.3891118000494746</v>
      </c>
      <c r="J56" s="230">
        <v>0.26280594788495848</v>
      </c>
      <c r="K56" s="230">
        <v>0.27981689984751762</v>
      </c>
      <c r="L56" s="230">
        <v>0.3234393599812288</v>
      </c>
      <c r="M56" s="230">
        <v>0.22198266355586449</v>
      </c>
      <c r="N56" s="230">
        <v>4.8822871782388387E-2</v>
      </c>
      <c r="O56" s="230">
        <v>2.215551088208207E-2</v>
      </c>
      <c r="P56" s="230">
        <v>4.6241703943523827E-3</v>
      </c>
      <c r="Q56" s="230">
        <v>8.9926064096349095E-3</v>
      </c>
      <c r="R56" s="230">
        <v>1.606493275013357E-2</v>
      </c>
      <c r="S56" s="230">
        <v>5.1428214591242673E-2</v>
      </c>
      <c r="T56" s="230">
        <v>9.9882043565384313E-2</v>
      </c>
      <c r="U56" s="230">
        <v>7.7811208640024443E-2</v>
      </c>
      <c r="V56" s="230">
        <v>4.9606424876205542E-2</v>
      </c>
      <c r="W56" s="230">
        <v>7.1693240856323129E-2</v>
      </c>
      <c r="X56" s="230">
        <v>0</v>
      </c>
      <c r="Y56" s="230">
        <v>0</v>
      </c>
      <c r="DA56" s="71" t="s">
        <v>531</v>
      </c>
    </row>
    <row r="57" spans="1:105" ht="12" customHeight="1" x14ac:dyDescent="0.25">
      <c r="A57" s="59" t="s">
        <v>35</v>
      </c>
      <c r="B57" s="230">
        <v>1.030442589166056</v>
      </c>
      <c r="C57" s="230">
        <v>2.152287994134928</v>
      </c>
      <c r="D57" s="230">
        <v>3.5942807909613061</v>
      </c>
      <c r="E57" s="230">
        <v>1.98997460286562</v>
      </c>
      <c r="F57" s="230">
        <v>2.2458896362096792</v>
      </c>
      <c r="G57" s="230">
        <v>0.74402582736985878</v>
      </c>
      <c r="H57" s="230">
        <v>0.61063412407230866</v>
      </c>
      <c r="I57" s="230">
        <v>0.68072290086156917</v>
      </c>
      <c r="J57" s="230">
        <v>0.47002375687210463</v>
      </c>
      <c r="K57" s="230">
        <v>1.2392558934788731</v>
      </c>
      <c r="L57" s="230">
        <v>1.8893132752065991</v>
      </c>
      <c r="M57" s="230">
        <v>0.86689389168117903</v>
      </c>
      <c r="N57" s="230">
        <v>0.11721728047505479</v>
      </c>
      <c r="O57" s="230">
        <v>9.8444663515677391E-2</v>
      </c>
      <c r="P57" s="230">
        <v>4.8639470155283068E-2</v>
      </c>
      <c r="Q57" s="230">
        <v>0.12700413273770089</v>
      </c>
      <c r="R57" s="230">
        <v>0.27959888950730599</v>
      </c>
      <c r="S57" s="230">
        <v>0.80919642724358198</v>
      </c>
      <c r="T57" s="230">
        <v>1.729985840259503</v>
      </c>
      <c r="U57" s="230">
        <v>1.595811126362374</v>
      </c>
      <c r="V57" s="230">
        <v>1.228274713707775</v>
      </c>
      <c r="W57" s="230">
        <v>1.5399808614162831</v>
      </c>
      <c r="X57" s="230">
        <v>0</v>
      </c>
      <c r="Y57" s="230">
        <v>0</v>
      </c>
      <c r="DA57" s="71" t="s">
        <v>532</v>
      </c>
    </row>
    <row r="58" spans="1:105" ht="12" customHeight="1" x14ac:dyDescent="0.25">
      <c r="A58" s="60" t="s">
        <v>533</v>
      </c>
      <c r="B58" s="262">
        <v>8.9948030326849846</v>
      </c>
      <c r="C58" s="262">
        <v>12.122434920360931</v>
      </c>
      <c r="D58" s="262">
        <v>13.598823216300429</v>
      </c>
      <c r="E58" s="262">
        <v>10.612319927875509</v>
      </c>
      <c r="F58" s="262">
        <v>10.75877538100476</v>
      </c>
      <c r="G58" s="262">
        <v>8.3930929203777218</v>
      </c>
      <c r="H58" s="262">
        <v>7.1996766454536436</v>
      </c>
      <c r="I58" s="262">
        <v>8.612931153585329</v>
      </c>
      <c r="J58" s="262">
        <v>6.9425714880824083</v>
      </c>
      <c r="K58" s="262">
        <v>7.4931065789047944</v>
      </c>
      <c r="L58" s="262">
        <v>8.3090452501295662</v>
      </c>
      <c r="M58" s="262">
        <v>7.306638262831922</v>
      </c>
      <c r="N58" s="262">
        <v>2.742781688957451</v>
      </c>
      <c r="O58" s="262">
        <v>1.8582803114657851</v>
      </c>
      <c r="P58" s="262">
        <v>1.147566685738955</v>
      </c>
      <c r="Q58" s="262">
        <v>1.59984393691461</v>
      </c>
      <c r="R58" s="262">
        <v>2.1495026522118792</v>
      </c>
      <c r="S58" s="262">
        <v>5.8184854656104994</v>
      </c>
      <c r="T58" s="262">
        <v>7.4486615737032533</v>
      </c>
      <c r="U58" s="262">
        <v>5.2444200317867997</v>
      </c>
      <c r="V58" s="262">
        <v>4.2243257067270186</v>
      </c>
      <c r="W58" s="262">
        <v>4.6639106934683232</v>
      </c>
      <c r="X58" s="262">
        <v>0</v>
      </c>
      <c r="Y58" s="262">
        <v>0</v>
      </c>
      <c r="DA58" s="72" t="s">
        <v>534</v>
      </c>
    </row>
    <row r="59" spans="1:105" ht="12" customHeight="1" x14ac:dyDescent="0.25">
      <c r="A59" s="64" t="s">
        <v>28</v>
      </c>
      <c r="B59" s="229">
        <v>1.7077417514543061</v>
      </c>
      <c r="C59" s="229">
        <v>1.6529533911502039</v>
      </c>
      <c r="D59" s="229">
        <v>1.3556007890108861</v>
      </c>
      <c r="E59" s="229">
        <v>0.92426161801144957</v>
      </c>
      <c r="F59" s="229">
        <v>3.7397848109041357E-2</v>
      </c>
      <c r="G59" s="229">
        <v>2.0258232327992181</v>
      </c>
      <c r="H59" s="229">
        <v>1.8038829400990439</v>
      </c>
      <c r="I59" s="229">
        <v>2.2149779356507202</v>
      </c>
      <c r="J59" s="229">
        <v>1.0417533787696409</v>
      </c>
      <c r="K59" s="229">
        <v>0.6434805832115037</v>
      </c>
      <c r="L59" s="229">
        <v>1.081979005345296</v>
      </c>
      <c r="M59" s="229">
        <v>1.4312208174418179</v>
      </c>
      <c r="N59" s="229">
        <v>0.49214187901949957</v>
      </c>
      <c r="O59" s="229">
        <v>0.35352258667067532</v>
      </c>
      <c r="P59" s="229">
        <v>0.15044133517663549</v>
      </c>
      <c r="Q59" s="229">
        <v>0.20606006720028791</v>
      </c>
      <c r="R59" s="229">
        <v>9.1814886283689237E-2</v>
      </c>
      <c r="S59" s="229">
        <v>0.27711273949132631</v>
      </c>
      <c r="T59" s="229">
        <v>0.2441084072281158</v>
      </c>
      <c r="U59" s="229">
        <v>8.9373471179213411E-3</v>
      </c>
      <c r="V59" s="229">
        <v>8.2422100081486083E-3</v>
      </c>
      <c r="W59" s="229">
        <v>1.6356207501190861E-2</v>
      </c>
      <c r="X59" s="229">
        <v>0</v>
      </c>
      <c r="Y59" s="229">
        <v>0</v>
      </c>
      <c r="DA59" s="73" t="s">
        <v>535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536</v>
      </c>
    </row>
    <row r="61" spans="1:105" ht="12" customHeight="1" x14ac:dyDescent="0.25">
      <c r="A61" s="64" t="s">
        <v>31</v>
      </c>
      <c r="B61" s="229">
        <v>0.28790525251529242</v>
      </c>
      <c r="C61" s="229">
        <v>0.30901732757777067</v>
      </c>
      <c r="D61" s="229">
        <v>0.24490818566063061</v>
      </c>
      <c r="E61" s="229">
        <v>0.25008014807759898</v>
      </c>
      <c r="F61" s="229">
        <v>0.25390674442663058</v>
      </c>
      <c r="G61" s="229">
        <v>0.36188188112912051</v>
      </c>
      <c r="H61" s="229">
        <v>0.29262012778135699</v>
      </c>
      <c r="I61" s="229">
        <v>0.28638967275302318</v>
      </c>
      <c r="J61" s="229">
        <v>0.2868925120282379</v>
      </c>
      <c r="K61" s="229">
        <v>0.1821148241042998</v>
      </c>
      <c r="L61" s="229">
        <v>0.18004339840211361</v>
      </c>
      <c r="M61" s="229">
        <v>0.16689147896640241</v>
      </c>
      <c r="N61" s="229">
        <v>0.10782558352970401</v>
      </c>
      <c r="O61" s="229">
        <v>5.6675266835887451E-2</v>
      </c>
      <c r="P61" s="229">
        <v>3.9565120817411391E-2</v>
      </c>
      <c r="Q61" s="229">
        <v>3.3263915962903443E-2</v>
      </c>
      <c r="R61" s="229">
        <v>5.7112943110934108E-2</v>
      </c>
      <c r="S61" s="229">
        <v>0.1554956901968241</v>
      </c>
      <c r="T61" s="229">
        <v>0.12883005985490309</v>
      </c>
      <c r="U61" s="229">
        <v>7.7233873318978949E-2</v>
      </c>
      <c r="V61" s="229">
        <v>6.2598544681820301E-2</v>
      </c>
      <c r="W61" s="229">
        <v>4.3458433592114293E-2</v>
      </c>
      <c r="X61" s="229">
        <v>0</v>
      </c>
      <c r="Y61" s="229">
        <v>0</v>
      </c>
      <c r="DA61" s="73" t="s">
        <v>537</v>
      </c>
    </row>
    <row r="62" spans="1:105" ht="12" customHeight="1" x14ac:dyDescent="0.25">
      <c r="A62" s="64" t="s">
        <v>159</v>
      </c>
      <c r="B62" s="229">
        <v>0.75969979096590479</v>
      </c>
      <c r="C62" s="229">
        <v>0.84062761966481325</v>
      </c>
      <c r="D62" s="229">
        <v>0.64589508441047105</v>
      </c>
      <c r="E62" s="229">
        <v>0.74235606700087264</v>
      </c>
      <c r="F62" s="229">
        <v>0.85858599849206518</v>
      </c>
      <c r="G62" s="229">
        <v>1.0947122710452331</v>
      </c>
      <c r="H62" s="229">
        <v>0.50702473074286458</v>
      </c>
      <c r="I62" s="229">
        <v>1.8192435476633211</v>
      </c>
      <c r="J62" s="229">
        <v>1.633916451165248</v>
      </c>
      <c r="K62" s="229">
        <v>1.1017308705119959</v>
      </c>
      <c r="L62" s="229">
        <v>0.94719990231078044</v>
      </c>
      <c r="M62" s="229">
        <v>1.0603615389919629</v>
      </c>
      <c r="N62" s="229">
        <v>0.57549722074216247</v>
      </c>
      <c r="O62" s="229">
        <v>0.23169040596674509</v>
      </c>
      <c r="P62" s="229">
        <v>6.5927561477210281E-2</v>
      </c>
      <c r="Q62" s="229">
        <v>7.860131632277878E-2</v>
      </c>
      <c r="R62" s="229">
        <v>9.7316316775742984E-2</v>
      </c>
      <c r="S62" s="229">
        <v>0.28260821195923042</v>
      </c>
      <c r="T62" s="229">
        <v>0.35118655018670342</v>
      </c>
      <c r="U62" s="229">
        <v>0.22056550877748601</v>
      </c>
      <c r="V62" s="229">
        <v>0.15169733184130921</v>
      </c>
      <c r="W62" s="229">
        <v>0.1930561515185451</v>
      </c>
      <c r="X62" s="229">
        <v>0</v>
      </c>
      <c r="Y62" s="229">
        <v>0</v>
      </c>
      <c r="DA62" s="73" t="s">
        <v>538</v>
      </c>
    </row>
    <row r="63" spans="1:105" ht="12" customHeight="1" x14ac:dyDescent="0.25">
      <c r="A63" s="64" t="s">
        <v>32</v>
      </c>
      <c r="B63" s="229">
        <v>2.4899036205256579</v>
      </c>
      <c r="C63" s="229">
        <v>2.4857573458317699</v>
      </c>
      <c r="D63" s="229">
        <v>2.1103226134999549</v>
      </c>
      <c r="E63" s="229">
        <v>2.064107008801968</v>
      </c>
      <c r="F63" s="229">
        <v>1.2860222343076539</v>
      </c>
      <c r="G63" s="229">
        <v>1.023589813884024</v>
      </c>
      <c r="H63" s="229">
        <v>1.272044477148516</v>
      </c>
      <c r="I63" s="229">
        <v>1.109685225245596</v>
      </c>
      <c r="J63" s="229">
        <v>1.0577786754146981</v>
      </c>
      <c r="K63" s="229">
        <v>0.68575592926007223</v>
      </c>
      <c r="L63" s="229">
        <v>0.56623226838800955</v>
      </c>
      <c r="M63" s="229">
        <v>0.50656097264237188</v>
      </c>
      <c r="N63" s="229">
        <v>0.1852900412359984</v>
      </c>
      <c r="O63" s="229">
        <v>0.1866740523902147</v>
      </c>
      <c r="P63" s="229">
        <v>0.19801326152152349</v>
      </c>
      <c r="Q63" s="229">
        <v>0.17164685542979649</v>
      </c>
      <c r="R63" s="229">
        <v>0.2093365623729592</v>
      </c>
      <c r="S63" s="229">
        <v>0.65600213394559725</v>
      </c>
      <c r="T63" s="229">
        <v>0.64061287405128764</v>
      </c>
      <c r="U63" s="229">
        <v>0.4133380503667875</v>
      </c>
      <c r="V63" s="229">
        <v>0.24495274227167679</v>
      </c>
      <c r="W63" s="229">
        <v>0.26340099680706852</v>
      </c>
      <c r="X63" s="229">
        <v>0</v>
      </c>
      <c r="Y63" s="229">
        <v>0</v>
      </c>
      <c r="DA63" s="73" t="s">
        <v>539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540</v>
      </c>
    </row>
    <row r="65" spans="1:105" ht="12" customHeight="1" x14ac:dyDescent="0.25">
      <c r="A65" s="64" t="s">
        <v>35</v>
      </c>
      <c r="B65" s="229">
        <v>3.7495526172238232</v>
      </c>
      <c r="C65" s="229">
        <v>6.8340792361363683</v>
      </c>
      <c r="D65" s="229">
        <v>9.2420965437184908</v>
      </c>
      <c r="E65" s="229">
        <v>6.6315150859836249</v>
      </c>
      <c r="F65" s="229">
        <v>8.3228625556693672</v>
      </c>
      <c r="G65" s="229">
        <v>3.8870857215201262</v>
      </c>
      <c r="H65" s="229">
        <v>3.3241043696818608</v>
      </c>
      <c r="I65" s="229">
        <v>3.1826347722726691</v>
      </c>
      <c r="J65" s="229">
        <v>2.9222304707045841</v>
      </c>
      <c r="K65" s="229">
        <v>4.8793567331123198</v>
      </c>
      <c r="L65" s="229">
        <v>5.5328991184437522</v>
      </c>
      <c r="M65" s="229">
        <v>4.1409582460229117</v>
      </c>
      <c r="N65" s="229">
        <v>1.381692978590465</v>
      </c>
      <c r="O65" s="229">
        <v>1.029481295944888</v>
      </c>
      <c r="P65" s="229">
        <v>0.69346096389479095</v>
      </c>
      <c r="Q65" s="229">
        <v>1.1100999595534951</v>
      </c>
      <c r="R65" s="229">
        <v>1.693722253596905</v>
      </c>
      <c r="S65" s="229">
        <v>4.4466944311546719</v>
      </c>
      <c r="T65" s="229">
        <v>6.0826524711107872</v>
      </c>
      <c r="U65" s="229">
        <v>4.5235242987581401</v>
      </c>
      <c r="V65" s="229">
        <v>3.7560859768185262</v>
      </c>
      <c r="W65" s="229">
        <v>4.146873191477721</v>
      </c>
      <c r="X65" s="229">
        <v>0</v>
      </c>
      <c r="Y65" s="229">
        <v>0</v>
      </c>
      <c r="DA65" s="73" t="s">
        <v>541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542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6.6763870460333317E-4</v>
      </c>
      <c r="L67" s="229">
        <v>6.9155723961471704E-4</v>
      </c>
      <c r="M67" s="229">
        <v>6.4520876645411359E-4</v>
      </c>
      <c r="N67" s="229">
        <v>3.3398583962141999E-4</v>
      </c>
      <c r="O67" s="229">
        <v>2.367036573745615E-4</v>
      </c>
      <c r="P67" s="229">
        <v>1.5844285138298189E-4</v>
      </c>
      <c r="Q67" s="229">
        <v>1.7182244534746539E-4</v>
      </c>
      <c r="R67" s="229">
        <v>1.996900716482744E-4</v>
      </c>
      <c r="S67" s="229">
        <v>5.7225886285059433E-4</v>
      </c>
      <c r="T67" s="229">
        <v>1.271211271456713E-3</v>
      </c>
      <c r="U67" s="229">
        <v>8.2095344748556068E-4</v>
      </c>
      <c r="V67" s="229">
        <v>7.489011055387796E-4</v>
      </c>
      <c r="W67" s="229">
        <v>7.6571257168299683E-4</v>
      </c>
      <c r="X67" s="229">
        <v>0</v>
      </c>
      <c r="Y67" s="229">
        <v>0</v>
      </c>
      <c r="DA67" s="73" t="s">
        <v>543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544</v>
      </c>
    </row>
    <row r="69" spans="1:105" ht="12" customHeight="1" x14ac:dyDescent="0.25">
      <c r="A69" s="61" t="s">
        <v>545</v>
      </c>
      <c r="B69" s="263">
        <v>6.4898247289168163</v>
      </c>
      <c r="C69" s="263">
        <v>6.9536826084409249</v>
      </c>
      <c r="D69" s="263">
        <v>6.0189637249035739</v>
      </c>
      <c r="E69" s="263">
        <v>6.7827120184017238</v>
      </c>
      <c r="F69" s="263">
        <v>7.1084362224817799</v>
      </c>
      <c r="G69" s="263">
        <v>6.9762805073095153</v>
      </c>
      <c r="H69" s="263">
        <v>6.4639053558617299</v>
      </c>
      <c r="I69" s="263">
        <v>7.063304739317128</v>
      </c>
      <c r="J69" s="263">
        <v>7.3083865142679834</v>
      </c>
      <c r="K69" s="263">
        <v>5.5749497607565406</v>
      </c>
      <c r="L69" s="263">
        <v>4.6073873601870803</v>
      </c>
      <c r="M69" s="263">
        <v>6.3978825834681734</v>
      </c>
      <c r="N69" s="263">
        <v>4.5070524875035032</v>
      </c>
      <c r="O69" s="263">
        <v>3.0482371985552832</v>
      </c>
      <c r="P69" s="263">
        <v>2.2835286513699691</v>
      </c>
      <c r="Q69" s="263">
        <v>2.4824775333682898</v>
      </c>
      <c r="R69" s="263">
        <v>2.691918458221815</v>
      </c>
      <c r="S69" s="263">
        <v>5.7293061639419918</v>
      </c>
      <c r="T69" s="263">
        <v>5.0472063924798967</v>
      </c>
      <c r="U69" s="263">
        <v>3.1944470427894718</v>
      </c>
      <c r="V69" s="263">
        <v>2.838738812315388</v>
      </c>
      <c r="W69" s="263">
        <v>2.6780193179736411</v>
      </c>
      <c r="X69" s="263">
        <v>0</v>
      </c>
      <c r="Y69" s="263">
        <v>0</v>
      </c>
      <c r="DA69" s="74" t="s">
        <v>546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298"/>
      <c r="R71" s="298"/>
      <c r="S71" s="298"/>
      <c r="T71" s="298"/>
      <c r="U71" s="298"/>
      <c r="V71" s="298"/>
      <c r="W71" s="298"/>
      <c r="X71" s="298"/>
      <c r="Y71" s="298"/>
      <c r="DA71" s="124"/>
    </row>
    <row r="72" spans="1:105" ht="15" customHeight="1" x14ac:dyDescent="0.25">
      <c r="A72" s="34" t="s">
        <v>80</v>
      </c>
      <c r="B72" s="223">
        <v>31.75294708626976</v>
      </c>
      <c r="C72" s="223">
        <v>34.484483718528523</v>
      </c>
      <c r="D72" s="223">
        <v>39.304930116715063</v>
      </c>
      <c r="E72" s="223">
        <v>36.501810848989123</v>
      </c>
      <c r="F72" s="223">
        <v>37.539119806331371</v>
      </c>
      <c r="G72" s="223">
        <v>32.025460915548507</v>
      </c>
      <c r="H72" s="223">
        <v>32.656390408436607</v>
      </c>
      <c r="I72" s="223">
        <v>32.4893156102125</v>
      </c>
      <c r="J72" s="223">
        <v>32.064948247072863</v>
      </c>
      <c r="K72" s="223">
        <v>27.617149633244079</v>
      </c>
      <c r="L72" s="223">
        <v>32.591093237956073</v>
      </c>
      <c r="M72" s="223">
        <v>36.177560271973007</v>
      </c>
      <c r="N72" s="223">
        <v>34.501580335857021</v>
      </c>
      <c r="O72" s="223">
        <v>27.959975999563738</v>
      </c>
      <c r="P72" s="223">
        <v>33.410725440634209</v>
      </c>
      <c r="Q72" s="223">
        <v>32.685314994473813</v>
      </c>
      <c r="R72" s="223">
        <v>37.549608389367101</v>
      </c>
      <c r="S72" s="223">
        <v>31.688060013273859</v>
      </c>
      <c r="T72" s="223">
        <v>31.678690124319338</v>
      </c>
      <c r="U72" s="223">
        <v>42.54821033149743</v>
      </c>
      <c r="V72" s="223">
        <v>27.028432168225809</v>
      </c>
      <c r="W72" s="223">
        <v>41.492867015562808</v>
      </c>
      <c r="X72" s="223">
        <v>36.722797711691911</v>
      </c>
      <c r="Y72" s="223">
        <v>28.993812054205819</v>
      </c>
      <c r="DA72" s="89" t="s">
        <v>547</v>
      </c>
    </row>
    <row r="73" spans="1:105" ht="12" customHeight="1" x14ac:dyDescent="0.25">
      <c r="A73" s="55" t="s">
        <v>91</v>
      </c>
      <c r="B73" s="259">
        <v>5.4509134619587882E-2</v>
      </c>
      <c r="C73" s="259">
        <v>5.9198264658481783E-2</v>
      </c>
      <c r="D73" s="259">
        <v>6.7473350461729906E-2</v>
      </c>
      <c r="E73" s="259">
        <v>6.266133710425667E-2</v>
      </c>
      <c r="F73" s="259">
        <v>6.4442047834642774E-2</v>
      </c>
      <c r="G73" s="259">
        <v>5.4976949243706587E-2</v>
      </c>
      <c r="H73" s="259">
        <v>5.6060043060787219E-2</v>
      </c>
      <c r="I73" s="259">
        <v>5.5773231803766532E-2</v>
      </c>
      <c r="J73" s="259">
        <v>5.5044735716052673E-2</v>
      </c>
      <c r="K73" s="259">
        <v>4.7409360872166732E-2</v>
      </c>
      <c r="L73" s="259">
        <v>5.5947949772369207E-2</v>
      </c>
      <c r="M73" s="259">
        <v>6.2104707878459703E-2</v>
      </c>
      <c r="N73" s="259">
        <v>5.922761380244318E-2</v>
      </c>
      <c r="O73" s="259">
        <v>4.7997878482879043E-2</v>
      </c>
      <c r="P73" s="259">
        <v>5.7354982699178603E-2</v>
      </c>
      <c r="Q73" s="259">
        <v>5.6109696850382813E-2</v>
      </c>
      <c r="R73" s="259">
        <v>6.4460053205367213E-2</v>
      </c>
      <c r="S73" s="259">
        <v>5.4397745330660982E-2</v>
      </c>
      <c r="T73" s="259">
        <v>5.4381660381528592E-2</v>
      </c>
      <c r="U73" s="259">
        <v>7.3040972180627703E-2</v>
      </c>
      <c r="V73" s="259">
        <v>4.6398730914987772E-2</v>
      </c>
      <c r="W73" s="259">
        <v>7.1229302519797047E-2</v>
      </c>
      <c r="X73" s="259">
        <v>6.3040697250415237E-2</v>
      </c>
      <c r="Y73" s="259">
        <v>4.9772627406941272E-2</v>
      </c>
      <c r="DA73" s="67" t="s">
        <v>548</v>
      </c>
    </row>
    <row r="74" spans="1:105" ht="12" customHeight="1" x14ac:dyDescent="0.25">
      <c r="A74" s="173" t="s">
        <v>92</v>
      </c>
      <c r="B74" s="224">
        <v>2.835395200444276E-2</v>
      </c>
      <c r="C74" s="224">
        <v>3.0793091223828031E-2</v>
      </c>
      <c r="D74" s="224">
        <v>3.5097532806608683E-2</v>
      </c>
      <c r="E74" s="224">
        <v>3.2594473516918493E-2</v>
      </c>
      <c r="F74" s="224">
        <v>3.3520743708796007E-2</v>
      </c>
      <c r="G74" s="224">
        <v>2.85972945834767E-2</v>
      </c>
      <c r="H74" s="224">
        <v>2.9160686211689719E-2</v>
      </c>
      <c r="I74" s="224">
        <v>2.9011495939771949E-2</v>
      </c>
      <c r="J74" s="224">
        <v>2.8632554992523061E-2</v>
      </c>
      <c r="K74" s="224">
        <v>2.4660871101917441E-2</v>
      </c>
      <c r="L74" s="224">
        <v>2.9102378778596061E-2</v>
      </c>
      <c r="M74" s="224">
        <v>3.2304932351705312E-2</v>
      </c>
      <c r="N74" s="224">
        <v>3.0808357733286679E-2</v>
      </c>
      <c r="O74" s="224">
        <v>2.4966999610549261E-2</v>
      </c>
      <c r="P74" s="224">
        <v>2.9834273429902591E-2</v>
      </c>
      <c r="Q74" s="224">
        <v>2.9186514564622811E-2</v>
      </c>
      <c r="R74" s="224">
        <v>3.3530109541163478E-2</v>
      </c>
      <c r="S74" s="224">
        <v>2.8296010769930709E-2</v>
      </c>
      <c r="T74" s="224">
        <v>2.8287643880988578E-2</v>
      </c>
      <c r="U74" s="224">
        <v>3.7993636002857059E-2</v>
      </c>
      <c r="V74" s="224">
        <v>2.4135172913896531E-2</v>
      </c>
      <c r="W74" s="224">
        <v>3.7051261940792272E-2</v>
      </c>
      <c r="X74" s="224">
        <v>3.2791804834901163E-2</v>
      </c>
      <c r="Y74" s="224">
        <v>2.589016865669138E-2</v>
      </c>
      <c r="DA74" s="177" t="s">
        <v>549</v>
      </c>
    </row>
    <row r="75" spans="1:105" ht="12" customHeight="1" x14ac:dyDescent="0.25">
      <c r="A75" s="173" t="s">
        <v>93</v>
      </c>
      <c r="B75" s="224">
        <v>0.66367784608068092</v>
      </c>
      <c r="C75" s="224">
        <v>0.72077051038225293</v>
      </c>
      <c r="D75" s="224">
        <v>0.82152410260785713</v>
      </c>
      <c r="E75" s="224">
        <v>0.76293526822831326</v>
      </c>
      <c r="F75" s="224">
        <v>0.78461637306116694</v>
      </c>
      <c r="G75" s="224">
        <v>0.66937373915010767</v>
      </c>
      <c r="H75" s="224">
        <v>0.68256098522620035</v>
      </c>
      <c r="I75" s="224">
        <v>0.67906890488737992</v>
      </c>
      <c r="J75" s="224">
        <v>0.67019907567900361</v>
      </c>
      <c r="K75" s="224">
        <v>0.57723430627340278</v>
      </c>
      <c r="L75" s="224">
        <v>0.6811961895321107</v>
      </c>
      <c r="M75" s="224">
        <v>0.75615800991701154</v>
      </c>
      <c r="N75" s="224">
        <v>0.72112785189546069</v>
      </c>
      <c r="O75" s="224">
        <v>0.58439982271360957</v>
      </c>
      <c r="P75" s="224">
        <v>0.6983275673965077</v>
      </c>
      <c r="Q75" s="224">
        <v>0.68316554665170326</v>
      </c>
      <c r="R75" s="224">
        <v>0.78483559807260173</v>
      </c>
      <c r="S75" s="224">
        <v>0.66232162195664401</v>
      </c>
      <c r="T75" s="224">
        <v>0.66212577910445058</v>
      </c>
      <c r="U75" s="224">
        <v>0.88931287261820102</v>
      </c>
      <c r="V75" s="224">
        <v>0.56492934641949755</v>
      </c>
      <c r="W75" s="224">
        <v>0.86725482626136641</v>
      </c>
      <c r="X75" s="224">
        <v>0.76755418075459847</v>
      </c>
      <c r="Y75" s="224">
        <v>0.60600833936821741</v>
      </c>
      <c r="DA75" s="177" t="s">
        <v>550</v>
      </c>
    </row>
    <row r="76" spans="1:105" ht="12" customHeight="1" x14ac:dyDescent="0.25">
      <c r="A76" s="173" t="s">
        <v>94</v>
      </c>
      <c r="B76" s="224">
        <v>1.8169711539862628E-2</v>
      </c>
      <c r="C76" s="224">
        <v>1.9732754886160601E-2</v>
      </c>
      <c r="D76" s="224">
        <v>2.2491116820576629E-2</v>
      </c>
      <c r="E76" s="224">
        <v>2.0887112368085561E-2</v>
      </c>
      <c r="F76" s="224">
        <v>2.1480682611547591E-2</v>
      </c>
      <c r="G76" s="224">
        <v>1.8325649747902201E-2</v>
      </c>
      <c r="H76" s="224">
        <v>1.868668102026241E-2</v>
      </c>
      <c r="I76" s="224">
        <v>1.8591077267922178E-2</v>
      </c>
      <c r="J76" s="224">
        <v>1.8348245238684221E-2</v>
      </c>
      <c r="K76" s="224">
        <v>1.5803120290722238E-2</v>
      </c>
      <c r="L76" s="224">
        <v>1.8649316590789739E-2</v>
      </c>
      <c r="M76" s="224">
        <v>2.07015692928199E-2</v>
      </c>
      <c r="N76" s="224">
        <v>1.9742537934147729E-2</v>
      </c>
      <c r="O76" s="224">
        <v>1.5999292827626351E-2</v>
      </c>
      <c r="P76" s="224">
        <v>1.9118327566392871E-2</v>
      </c>
      <c r="Q76" s="224">
        <v>1.8703232283460949E-2</v>
      </c>
      <c r="R76" s="224">
        <v>2.148668440178907E-2</v>
      </c>
      <c r="S76" s="224">
        <v>1.8132581776887001E-2</v>
      </c>
      <c r="T76" s="224">
        <v>1.81272201271762E-2</v>
      </c>
      <c r="U76" s="224">
        <v>2.4346990726875899E-2</v>
      </c>
      <c r="V76" s="224">
        <v>1.546624363832926E-2</v>
      </c>
      <c r="W76" s="224">
        <v>2.3743100839932339E-2</v>
      </c>
      <c r="X76" s="224">
        <v>2.1013565750138411E-2</v>
      </c>
      <c r="Y76" s="224">
        <v>1.6590875802313759E-2</v>
      </c>
      <c r="DA76" s="177" t="s">
        <v>551</v>
      </c>
    </row>
    <row r="77" spans="1:105" ht="12" customHeight="1" x14ac:dyDescent="0.25">
      <c r="A77" s="56" t="s">
        <v>95</v>
      </c>
      <c r="B77" s="260">
        <v>9.2790407938148134E-2</v>
      </c>
      <c r="C77" s="260">
        <v>9.8486714589549079E-2</v>
      </c>
      <c r="D77" s="260">
        <v>0.1110867546166852</v>
      </c>
      <c r="E77" s="260">
        <v>0.1060339787379531</v>
      </c>
      <c r="F77" s="260">
        <v>0.109707496858454</v>
      </c>
      <c r="G77" s="260">
        <v>9.818580946772143E-2</v>
      </c>
      <c r="H77" s="260">
        <v>0.1012434286000508</v>
      </c>
      <c r="I77" s="260">
        <v>9.9313640012443208E-2</v>
      </c>
      <c r="J77" s="260">
        <v>0.10155041531694869</v>
      </c>
      <c r="K77" s="260">
        <v>8.4397607043054254E-2</v>
      </c>
      <c r="L77" s="260">
        <v>9.7523288895422222E-2</v>
      </c>
      <c r="M77" s="260">
        <v>0.1115893860829798</v>
      </c>
      <c r="N77" s="260">
        <v>0.1130720548459344</v>
      </c>
      <c r="O77" s="260">
        <v>9.2233343566435505E-2</v>
      </c>
      <c r="P77" s="260">
        <v>0.26424731054745931</v>
      </c>
      <c r="Q77" s="260">
        <v>0.28614579314229183</v>
      </c>
      <c r="R77" s="260">
        <v>0.34989622448847352</v>
      </c>
      <c r="S77" s="260">
        <v>0.34111342431098152</v>
      </c>
      <c r="T77" s="260">
        <v>0.37715921745076753</v>
      </c>
      <c r="U77" s="260">
        <v>0.54025409055120299</v>
      </c>
      <c r="V77" s="260">
        <v>0.39776265045382542</v>
      </c>
      <c r="W77" s="260">
        <v>0.6245981283680434</v>
      </c>
      <c r="X77" s="260">
        <v>0.625113947891481</v>
      </c>
      <c r="Y77" s="260">
        <v>0.54151295988438208</v>
      </c>
      <c r="DA77" s="68" t="s">
        <v>552</v>
      </c>
    </row>
    <row r="78" spans="1:105" ht="12" customHeight="1" x14ac:dyDescent="0.25">
      <c r="A78" s="37" t="s">
        <v>159</v>
      </c>
      <c r="B78" s="226">
        <v>2.497390226274006E-3</v>
      </c>
      <c r="C78" s="226">
        <v>2.771074197326574E-3</v>
      </c>
      <c r="D78" s="226">
        <v>2.8160813945327131E-3</v>
      </c>
      <c r="E78" s="226">
        <v>2.61201169983376E-3</v>
      </c>
      <c r="F78" s="226">
        <v>2.6361251394226431E-3</v>
      </c>
      <c r="G78" s="226">
        <v>2.404001478453269E-3</v>
      </c>
      <c r="H78" s="226">
        <v>1.2186679619786451E-3</v>
      </c>
      <c r="I78" s="226">
        <v>4.4269020272940151E-3</v>
      </c>
      <c r="J78" s="226">
        <v>3.0672440282735001E-3</v>
      </c>
      <c r="K78" s="226">
        <v>3.0783488435954338E-3</v>
      </c>
      <c r="L78" s="226">
        <v>4.2678277286732191E-3</v>
      </c>
      <c r="M78" s="226">
        <v>3.0731213117946628E-3</v>
      </c>
      <c r="N78" s="226">
        <v>1.098952194255225E-3</v>
      </c>
      <c r="O78" s="226">
        <v>5.9507431930266408E-4</v>
      </c>
      <c r="P78" s="226">
        <v>8.6058975076446284E-5</v>
      </c>
      <c r="Q78" s="226">
        <v>1.249280034862541E-4</v>
      </c>
      <c r="R78" s="226">
        <v>2.0272400329457199E-4</v>
      </c>
      <c r="S78" s="226">
        <v>2.0372681578388109E-4</v>
      </c>
      <c r="T78" s="226">
        <v>3.2002797052055727E-4</v>
      </c>
      <c r="U78" s="226">
        <v>4.4114269315580451E-4</v>
      </c>
      <c r="V78" s="226">
        <v>1.8312226703508789E-4</v>
      </c>
      <c r="W78" s="226">
        <v>3.7423937229058948E-4</v>
      </c>
      <c r="X78" s="226">
        <v>2.7198093675193129E-4</v>
      </c>
      <c r="Y78" s="226">
        <v>2.1965781922085909E-4</v>
      </c>
      <c r="DA78" s="69" t="s">
        <v>553</v>
      </c>
    </row>
    <row r="79" spans="1:105" ht="12" customHeight="1" x14ac:dyDescent="0.25">
      <c r="A79" s="37" t="s">
        <v>35</v>
      </c>
      <c r="B79" s="226">
        <v>1.2326047960667601E-2</v>
      </c>
      <c r="C79" s="226">
        <v>2.2528097091663379E-2</v>
      </c>
      <c r="D79" s="226">
        <v>4.0295237959576589E-2</v>
      </c>
      <c r="E79" s="226">
        <v>2.3333270599097761E-2</v>
      </c>
      <c r="F79" s="226">
        <v>2.5553767768741669E-2</v>
      </c>
      <c r="G79" s="226">
        <v>8.5360875807912306E-3</v>
      </c>
      <c r="H79" s="226">
        <v>7.9897079017609909E-3</v>
      </c>
      <c r="I79" s="226">
        <v>7.744544342953321E-3</v>
      </c>
      <c r="J79" s="226">
        <v>5.4857113129103269E-3</v>
      </c>
      <c r="K79" s="226">
        <v>1.3633422243932989E-2</v>
      </c>
      <c r="L79" s="226">
        <v>2.4929753708840829E-2</v>
      </c>
      <c r="M79" s="226">
        <v>1.200125293982519E-2</v>
      </c>
      <c r="N79" s="226">
        <v>2.6384393805601318E-3</v>
      </c>
      <c r="O79" s="226">
        <v>2.6441227847266088E-3</v>
      </c>
      <c r="P79" s="226">
        <v>9.0521382061036436E-4</v>
      </c>
      <c r="Q79" s="226">
        <v>1.764379759846326E-3</v>
      </c>
      <c r="R79" s="226">
        <v>3.528269123763778E-3</v>
      </c>
      <c r="S79" s="226">
        <v>3.2055363534650091E-3</v>
      </c>
      <c r="T79" s="226">
        <v>5.5429768727661864E-3</v>
      </c>
      <c r="U79" s="226">
        <v>9.0472880495700535E-3</v>
      </c>
      <c r="V79" s="226">
        <v>4.5341798099207461E-3</v>
      </c>
      <c r="W79" s="226">
        <v>8.0387141665269161E-3</v>
      </c>
      <c r="X79" s="226">
        <v>6.9084338076221864E-3</v>
      </c>
      <c r="Y79" s="226">
        <v>3.470797803929556E-3</v>
      </c>
      <c r="DA79" s="69" t="s">
        <v>554</v>
      </c>
    </row>
    <row r="80" spans="1:105" ht="12" customHeight="1" x14ac:dyDescent="0.25">
      <c r="A80" s="37" t="s">
        <v>96</v>
      </c>
      <c r="B80" s="226">
        <v>3.3635577426000581E-4</v>
      </c>
      <c r="C80" s="226">
        <v>4.0302869356661581E-4</v>
      </c>
      <c r="D80" s="226">
        <v>4.9724152352139403E-4</v>
      </c>
      <c r="E80" s="226">
        <v>5.5860862120877598E-4</v>
      </c>
      <c r="F80" s="226">
        <v>6.3770428844726315E-4</v>
      </c>
      <c r="G80" s="226">
        <v>7.2079862224591323E-3</v>
      </c>
      <c r="H80" s="226">
        <v>7.4595046920158973E-3</v>
      </c>
      <c r="I80" s="226">
        <v>6.7833917094282789E-3</v>
      </c>
      <c r="J80" s="226">
        <v>7.7002851111542467E-3</v>
      </c>
      <c r="K80" s="226">
        <v>6.3541574240306379E-3</v>
      </c>
      <c r="L80" s="226">
        <v>7.5305848924723182E-3</v>
      </c>
      <c r="M80" s="226">
        <v>7.9429179449925433E-3</v>
      </c>
      <c r="N80" s="226">
        <v>7.8855874600536908E-3</v>
      </c>
      <c r="O80" s="226">
        <v>7.1216188706218139E-3</v>
      </c>
      <c r="P80" s="226">
        <v>8.0594676151008581E-3</v>
      </c>
      <c r="Q80" s="226">
        <v>7.4717477698406243E-3</v>
      </c>
      <c r="R80" s="226">
        <v>8.4592027265662888E-3</v>
      </c>
      <c r="S80" s="226">
        <v>7.3938866717026966E-3</v>
      </c>
      <c r="T80" s="226">
        <v>7.1335207407203357E-3</v>
      </c>
      <c r="U80" s="226">
        <v>9.6069037153217376E-3</v>
      </c>
      <c r="V80" s="226">
        <v>6.6447569298351541E-3</v>
      </c>
      <c r="W80" s="226">
        <v>9.6575792311819359E-3</v>
      </c>
      <c r="X80" s="226">
        <v>1.1690994690258799E-2</v>
      </c>
      <c r="Y80" s="226">
        <v>1.210482957389321E-2</v>
      </c>
      <c r="DA80" s="69" t="s">
        <v>555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0.21269853945540351</v>
      </c>
      <c r="Q81" s="226">
        <v>0.24229741015187559</v>
      </c>
      <c r="R81" s="226">
        <v>0.3037366062363181</v>
      </c>
      <c r="S81" s="226">
        <v>0.30761430279945928</v>
      </c>
      <c r="T81" s="226">
        <v>0.34799114429999117</v>
      </c>
      <c r="U81" s="226">
        <v>0.50304816513550676</v>
      </c>
      <c r="V81" s="226">
        <v>0.37592137856021668</v>
      </c>
      <c r="W81" s="226">
        <v>0.59254831029067401</v>
      </c>
      <c r="X81" s="226">
        <v>0.59553555480136433</v>
      </c>
      <c r="Y81" s="226">
        <v>0.51638788266142133</v>
      </c>
      <c r="DA81" s="69" t="s">
        <v>556</v>
      </c>
    </row>
    <row r="82" spans="1:105" ht="12" customHeight="1" x14ac:dyDescent="0.25">
      <c r="A82" s="37" t="s">
        <v>40</v>
      </c>
      <c r="B82" s="226">
        <v>7.7630613976946525E-2</v>
      </c>
      <c r="C82" s="226">
        <v>7.2784514606992506E-2</v>
      </c>
      <c r="D82" s="226">
        <v>6.7478193739054476E-2</v>
      </c>
      <c r="E82" s="226">
        <v>7.9530087817812845E-2</v>
      </c>
      <c r="F82" s="226">
        <v>8.0879899661842433E-2</v>
      </c>
      <c r="G82" s="226">
        <v>8.0037734186017798E-2</v>
      </c>
      <c r="H82" s="226">
        <v>8.4575548044295221E-2</v>
      </c>
      <c r="I82" s="226">
        <v>8.0358801932767593E-2</v>
      </c>
      <c r="J82" s="226">
        <v>8.5297174864610636E-2</v>
      </c>
      <c r="K82" s="226">
        <v>6.1331678531495203E-2</v>
      </c>
      <c r="L82" s="226">
        <v>6.0795122565435851E-2</v>
      </c>
      <c r="M82" s="226">
        <v>8.8572093886367373E-2</v>
      </c>
      <c r="N82" s="226">
        <v>0.1014490758110654</v>
      </c>
      <c r="O82" s="226">
        <v>8.1872527591784414E-2</v>
      </c>
      <c r="P82" s="226">
        <v>4.2498030681268083E-2</v>
      </c>
      <c r="Q82" s="226">
        <v>3.4487327457242971E-2</v>
      </c>
      <c r="R82" s="226">
        <v>3.3969422398530798E-2</v>
      </c>
      <c r="S82" s="226">
        <v>2.2695971670570511E-2</v>
      </c>
      <c r="T82" s="226">
        <v>1.6171547566769182E-2</v>
      </c>
      <c r="U82" s="226">
        <v>1.8110590957648699E-2</v>
      </c>
      <c r="V82" s="226">
        <v>1.0479212886817701E-2</v>
      </c>
      <c r="W82" s="226">
        <v>1.3979285307369881E-2</v>
      </c>
      <c r="X82" s="226">
        <v>1.0706983655483719E-2</v>
      </c>
      <c r="Y82" s="226">
        <v>9.3297920259171555E-3</v>
      </c>
      <c r="DA82" s="69" t="s">
        <v>557</v>
      </c>
    </row>
    <row r="83" spans="1:105" ht="12" customHeight="1" x14ac:dyDescent="0.25">
      <c r="A83" s="57" t="s">
        <v>558</v>
      </c>
      <c r="B83" s="261">
        <v>7.9191155892565384</v>
      </c>
      <c r="C83" s="261">
        <v>8.4834923777082238</v>
      </c>
      <c r="D83" s="261">
        <v>9.6037099024162664</v>
      </c>
      <c r="E83" s="261">
        <v>9.0826929806167556</v>
      </c>
      <c r="F83" s="261">
        <v>9.3995998681570505</v>
      </c>
      <c r="G83" s="261">
        <v>8.0969555128032358</v>
      </c>
      <c r="H83" s="261">
        <v>8.3131154887978269</v>
      </c>
      <c r="I83" s="261">
        <v>8.2079165727292001</v>
      </c>
      <c r="J83" s="261">
        <v>8.311325170465393</v>
      </c>
      <c r="K83" s="261">
        <v>6.9660383431502853</v>
      </c>
      <c r="L83" s="261">
        <v>8.0713207695972571</v>
      </c>
      <c r="M83" s="261">
        <v>9.2271497077877882</v>
      </c>
      <c r="N83" s="261">
        <v>9.3272806851207335</v>
      </c>
      <c r="O83" s="261">
        <v>7.55407782585399</v>
      </c>
      <c r="P83" s="261">
        <v>9.1159174825739413</v>
      </c>
      <c r="Q83" s="261">
        <v>8.7270250172850599</v>
      </c>
      <c r="R83" s="261">
        <v>9.8315755044631992</v>
      </c>
      <c r="S83" s="261">
        <v>8.1022537091977842</v>
      </c>
      <c r="T83" s="261">
        <v>7.8726218140120698</v>
      </c>
      <c r="U83" s="261">
        <v>10.55128624967443</v>
      </c>
      <c r="V83" s="261">
        <v>6.7240962842345553</v>
      </c>
      <c r="W83" s="261">
        <v>10.242807037169881</v>
      </c>
      <c r="X83" s="261">
        <v>9.1630190617267182</v>
      </c>
      <c r="Y83" s="261">
        <v>7.2748073344320829</v>
      </c>
      <c r="DA83" s="70" t="s">
        <v>559</v>
      </c>
    </row>
    <row r="84" spans="1:105" ht="12" customHeight="1" x14ac:dyDescent="0.25">
      <c r="A84" s="60" t="s">
        <v>560</v>
      </c>
      <c r="B84" s="262">
        <v>1.867416286858828</v>
      </c>
      <c r="C84" s="262">
        <v>2.7287194061001969</v>
      </c>
      <c r="D84" s="262">
        <v>4.241717325180705</v>
      </c>
      <c r="E84" s="262">
        <v>2.725005194504555</v>
      </c>
      <c r="F84" s="262">
        <v>2.7189931442989042</v>
      </c>
      <c r="G84" s="262">
        <v>1.204170388865651</v>
      </c>
      <c r="H84" s="262">
        <v>1.1052785029606369</v>
      </c>
      <c r="I84" s="262">
        <v>1.3321106078710629</v>
      </c>
      <c r="J84" s="262">
        <v>0.95529901435490805</v>
      </c>
      <c r="K84" s="262">
        <v>1.656637547128458</v>
      </c>
      <c r="L84" s="262">
        <v>2.815086259997285</v>
      </c>
      <c r="M84" s="262">
        <v>1.487741890016649</v>
      </c>
      <c r="N84" s="262">
        <v>0.37902462126680309</v>
      </c>
      <c r="O84" s="262">
        <v>0.34046767692290858</v>
      </c>
      <c r="P84" s="262">
        <v>0.27085811193275178</v>
      </c>
      <c r="Q84" s="262">
        <v>0.52667729903052352</v>
      </c>
      <c r="R84" s="262">
        <v>1.1015048947373021</v>
      </c>
      <c r="S84" s="262">
        <v>1.2125216045613889</v>
      </c>
      <c r="T84" s="262">
        <v>2.2729559073028711</v>
      </c>
      <c r="U84" s="262">
        <v>3.865185870070329</v>
      </c>
      <c r="V84" s="262">
        <v>2.1978729460534479</v>
      </c>
      <c r="W84" s="262">
        <v>4.0137825049065992</v>
      </c>
      <c r="X84" s="262">
        <v>3.7691903169121228</v>
      </c>
      <c r="Y84" s="262">
        <v>2.1441751374855089</v>
      </c>
      <c r="DA84" s="72" t="s">
        <v>561</v>
      </c>
    </row>
    <row r="85" spans="1:105" ht="12" customHeight="1" x14ac:dyDescent="0.25">
      <c r="A85" s="59" t="s">
        <v>31</v>
      </c>
      <c r="B85" s="230">
        <v>7.3779941854483944E-2</v>
      </c>
      <c r="C85" s="230">
        <v>8.054091085886407E-2</v>
      </c>
      <c r="D85" s="230">
        <v>8.4849499416082261E-2</v>
      </c>
      <c r="E85" s="230">
        <v>7.0341205715088992E-2</v>
      </c>
      <c r="F85" s="230">
        <v>6.4391977175418183E-2</v>
      </c>
      <c r="G85" s="230">
        <v>6.8438666320793221E-2</v>
      </c>
      <c r="H85" s="230">
        <v>5.9940530426389527E-2</v>
      </c>
      <c r="I85" s="230">
        <v>5.9628870056380498E-2</v>
      </c>
      <c r="J85" s="230">
        <v>4.6445785802792412E-2</v>
      </c>
      <c r="K85" s="230">
        <v>4.4050239434150533E-2</v>
      </c>
      <c r="L85" s="230">
        <v>7.0137201426683587E-2</v>
      </c>
      <c r="M85" s="230">
        <v>4.2264012006676122E-2</v>
      </c>
      <c r="N85" s="230">
        <v>1.8161331905450509E-2</v>
      </c>
      <c r="O85" s="230">
        <v>1.282540833095748E-2</v>
      </c>
      <c r="P85" s="230">
        <v>1.0749137047688701E-2</v>
      </c>
      <c r="Q85" s="230">
        <v>1.257118108935161E-2</v>
      </c>
      <c r="R85" s="230">
        <v>3.0576209470063238E-2</v>
      </c>
      <c r="S85" s="230">
        <v>3.4027914358951E-2</v>
      </c>
      <c r="T85" s="230">
        <v>4.0651615111893039E-2</v>
      </c>
      <c r="U85" s="230">
        <v>5.7028188481181089E-2</v>
      </c>
      <c r="V85" s="230">
        <v>3.2638843891933653E-2</v>
      </c>
      <c r="W85" s="230">
        <v>3.7538332157761083E-2</v>
      </c>
      <c r="X85" s="230">
        <v>1.1750433302222691E-2</v>
      </c>
      <c r="Y85" s="230">
        <v>7.4284682146279343E-4</v>
      </c>
      <c r="DA85" s="71" t="s">
        <v>562</v>
      </c>
    </row>
    <row r="86" spans="1:105" ht="12" customHeight="1" x14ac:dyDescent="0.25">
      <c r="A86" s="59" t="s">
        <v>159</v>
      </c>
      <c r="B86" s="230">
        <v>0.19468420917868071</v>
      </c>
      <c r="C86" s="230">
        <v>0.2190974684546888</v>
      </c>
      <c r="D86" s="230">
        <v>0.22377314355461531</v>
      </c>
      <c r="E86" s="230">
        <v>0.20880594171173331</v>
      </c>
      <c r="F86" s="230">
        <v>0.21774155760565181</v>
      </c>
      <c r="G86" s="230">
        <v>0.2070306686855386</v>
      </c>
      <c r="H86" s="230">
        <v>0.10385933302145479</v>
      </c>
      <c r="I86" s="230">
        <v>0.37878264275987128</v>
      </c>
      <c r="J86" s="230">
        <v>0.26451904573588308</v>
      </c>
      <c r="K86" s="230">
        <v>0.26648851282009761</v>
      </c>
      <c r="L86" s="230">
        <v>0.36898853792645558</v>
      </c>
      <c r="M86" s="230">
        <v>0.26852858571884192</v>
      </c>
      <c r="N86" s="230">
        <v>9.6932431937022195E-2</v>
      </c>
      <c r="O86" s="230">
        <v>5.243070264659451E-2</v>
      </c>
      <c r="P86" s="230">
        <v>1.7911341578074849E-2</v>
      </c>
      <c r="Q86" s="230">
        <v>2.9705203153381599E-2</v>
      </c>
      <c r="R86" s="230">
        <v>5.2099645448327181E-2</v>
      </c>
      <c r="S86" s="230">
        <v>6.1844595316516218E-2</v>
      </c>
      <c r="T86" s="230">
        <v>0.1108149797240045</v>
      </c>
      <c r="U86" s="230">
        <v>0.16286184890741609</v>
      </c>
      <c r="V86" s="230">
        <v>7.90948984190884E-2</v>
      </c>
      <c r="W86" s="230">
        <v>0.1667571824797017</v>
      </c>
      <c r="X86" s="230">
        <v>0.1370151147977903</v>
      </c>
      <c r="Y86" s="230">
        <v>0.1207940623408294</v>
      </c>
      <c r="DA86" s="71" t="s">
        <v>563</v>
      </c>
    </row>
    <row r="87" spans="1:105" ht="12" customHeight="1" x14ac:dyDescent="0.25">
      <c r="A87" s="59" t="s">
        <v>32</v>
      </c>
      <c r="B87" s="230">
        <v>0.63807430653212693</v>
      </c>
      <c r="C87" s="230">
        <v>0.64787681123485652</v>
      </c>
      <c r="D87" s="230">
        <v>0.73113039026810167</v>
      </c>
      <c r="E87" s="230">
        <v>0.58058097310084678</v>
      </c>
      <c r="F87" s="230">
        <v>0.32614145223128388</v>
      </c>
      <c r="G87" s="230">
        <v>0.1935800750874741</v>
      </c>
      <c r="H87" s="230">
        <v>0.26056656206237599</v>
      </c>
      <c r="I87" s="230">
        <v>0.23104630646621849</v>
      </c>
      <c r="J87" s="230">
        <v>0.171246580950279</v>
      </c>
      <c r="K87" s="230">
        <v>0.1658717955875694</v>
      </c>
      <c r="L87" s="230">
        <v>0.2205798547165814</v>
      </c>
      <c r="M87" s="230">
        <v>0.12828275692961369</v>
      </c>
      <c r="N87" s="230">
        <v>3.1208863680617611E-2</v>
      </c>
      <c r="O87" s="230">
        <v>4.2243664306544283E-2</v>
      </c>
      <c r="P87" s="230">
        <v>5.3796668413508421E-2</v>
      </c>
      <c r="Q87" s="230">
        <v>6.4869202574710419E-2</v>
      </c>
      <c r="R87" s="230">
        <v>0.1120712439634924</v>
      </c>
      <c r="S87" s="230">
        <v>0.14355629024145</v>
      </c>
      <c r="T87" s="230">
        <v>0.20214186053306751</v>
      </c>
      <c r="U87" s="230">
        <v>0.30520183994149958</v>
      </c>
      <c r="V87" s="230">
        <v>0.1277182138425686</v>
      </c>
      <c r="W87" s="230">
        <v>0.22751933955169651</v>
      </c>
      <c r="X87" s="230">
        <v>0.14018140128657949</v>
      </c>
      <c r="Y87" s="230">
        <v>0.11397971670093809</v>
      </c>
      <c r="DA87" s="71" t="s">
        <v>564</v>
      </c>
    </row>
    <row r="88" spans="1:105" ht="12" customHeight="1" x14ac:dyDescent="0.25">
      <c r="A88" s="59" t="s">
        <v>35</v>
      </c>
      <c r="B88" s="230">
        <v>0.96087782929353682</v>
      </c>
      <c r="C88" s="230">
        <v>1.781204215551788</v>
      </c>
      <c r="D88" s="230">
        <v>3.201964291941906</v>
      </c>
      <c r="E88" s="230">
        <v>1.865277073976886</v>
      </c>
      <c r="F88" s="230">
        <v>2.1107181572865499</v>
      </c>
      <c r="G88" s="230">
        <v>0.73512097877184523</v>
      </c>
      <c r="H88" s="230">
        <v>0.68091207745041626</v>
      </c>
      <c r="I88" s="230">
        <v>0.66265278858859222</v>
      </c>
      <c r="J88" s="230">
        <v>0.47308760186595361</v>
      </c>
      <c r="K88" s="230">
        <v>1.180226999286641</v>
      </c>
      <c r="L88" s="230">
        <v>2.1553806659275638</v>
      </c>
      <c r="M88" s="230">
        <v>1.0486665353615181</v>
      </c>
      <c r="N88" s="230">
        <v>0.2327219937437128</v>
      </c>
      <c r="O88" s="230">
        <v>0.23296790163881231</v>
      </c>
      <c r="P88" s="230">
        <v>0.18840096489347979</v>
      </c>
      <c r="Q88" s="230">
        <v>0.41953171221307989</v>
      </c>
      <c r="R88" s="230">
        <v>0.90675779585541894</v>
      </c>
      <c r="S88" s="230">
        <v>0.97309280464447212</v>
      </c>
      <c r="T88" s="230">
        <v>1.919347451933906</v>
      </c>
      <c r="U88" s="230">
        <v>3.3400939927402322</v>
      </c>
      <c r="V88" s="230">
        <v>1.958420989899857</v>
      </c>
      <c r="W88" s="230">
        <v>3.5819676507174401</v>
      </c>
      <c r="X88" s="230">
        <v>3.4802433675255302</v>
      </c>
      <c r="Y88" s="230">
        <v>1.908658511622279</v>
      </c>
      <c r="DA88" s="71" t="s">
        <v>565</v>
      </c>
    </row>
    <row r="89" spans="1:105" ht="12" customHeight="1" x14ac:dyDescent="0.25">
      <c r="A89" s="60" t="s">
        <v>566</v>
      </c>
      <c r="B89" s="262">
        <v>6.0516993023977097</v>
      </c>
      <c r="C89" s="262">
        <v>5.754772971608026</v>
      </c>
      <c r="D89" s="262">
        <v>5.3619925772355614</v>
      </c>
      <c r="E89" s="262">
        <v>6.3576877861122014</v>
      </c>
      <c r="F89" s="262">
        <v>6.6806067238581468</v>
      </c>
      <c r="G89" s="262">
        <v>6.8927851239375846</v>
      </c>
      <c r="H89" s="262">
        <v>7.2078369858371909</v>
      </c>
      <c r="I89" s="262">
        <v>6.875805964858138</v>
      </c>
      <c r="J89" s="262">
        <v>7.3560261561104854</v>
      </c>
      <c r="K89" s="262">
        <v>5.3094007960218272</v>
      </c>
      <c r="L89" s="262">
        <v>5.2562345095999712</v>
      </c>
      <c r="M89" s="262">
        <v>7.7394078177711396</v>
      </c>
      <c r="N89" s="262">
        <v>8.9482560638539308</v>
      </c>
      <c r="O89" s="262">
        <v>7.2136101489310818</v>
      </c>
      <c r="P89" s="262">
        <v>8.8450593706411897</v>
      </c>
      <c r="Q89" s="262">
        <v>8.2003477182545357</v>
      </c>
      <c r="R89" s="262">
        <v>8.7300706097258978</v>
      </c>
      <c r="S89" s="262">
        <v>6.8897321046363951</v>
      </c>
      <c r="T89" s="262">
        <v>5.5996659067091992</v>
      </c>
      <c r="U89" s="262">
        <v>6.6861003796041008</v>
      </c>
      <c r="V89" s="262">
        <v>4.5262233381811079</v>
      </c>
      <c r="W89" s="262">
        <v>6.2290245322632769</v>
      </c>
      <c r="X89" s="262">
        <v>5.393828744814595</v>
      </c>
      <c r="Y89" s="262">
        <v>5.130632196946574</v>
      </c>
      <c r="DA89" s="72" t="s">
        <v>567</v>
      </c>
    </row>
    <row r="90" spans="1:105" ht="12" customHeight="1" x14ac:dyDescent="0.25">
      <c r="A90" s="57" t="s">
        <v>517</v>
      </c>
      <c r="B90" s="294">
        <v>15.188311066515849</v>
      </c>
      <c r="C90" s="294">
        <v>16.27074636186051</v>
      </c>
      <c r="D90" s="294">
        <v>18.41924540012565</v>
      </c>
      <c r="E90" s="294">
        <v>17.419971303161439</v>
      </c>
      <c r="F90" s="294">
        <v>18.027776598188741</v>
      </c>
      <c r="G90" s="294">
        <v>15.529395629359851</v>
      </c>
      <c r="H90" s="294">
        <v>15.94397537864277</v>
      </c>
      <c r="I90" s="294">
        <v>15.742211198905551</v>
      </c>
      <c r="J90" s="294">
        <v>15.940541673018121</v>
      </c>
      <c r="K90" s="294">
        <v>13.36037541876266</v>
      </c>
      <c r="L90" s="294">
        <v>15.4802299808055</v>
      </c>
      <c r="M90" s="294">
        <v>17.697029224995671</v>
      </c>
      <c r="N90" s="294">
        <v>17.88907345190281</v>
      </c>
      <c r="O90" s="294">
        <v>14.488194110386971</v>
      </c>
      <c r="P90" s="294">
        <v>17.483693579351019</v>
      </c>
      <c r="Q90" s="294">
        <v>16.73782496969908</v>
      </c>
      <c r="R90" s="294">
        <v>18.85627572330252</v>
      </c>
      <c r="S90" s="294">
        <v>15.53955720031116</v>
      </c>
      <c r="T90" s="294">
        <v>15.09913925015449</v>
      </c>
      <c r="U90" s="294">
        <v>20.236630707767191</v>
      </c>
      <c r="V90" s="294">
        <v>12.89634743363378</v>
      </c>
      <c r="W90" s="294">
        <v>19.64498910533506</v>
      </c>
      <c r="X90" s="294">
        <v>17.57403112119307</v>
      </c>
      <c r="Y90" s="294">
        <v>13.9525727966674</v>
      </c>
      <c r="DA90" s="70" t="s">
        <v>568</v>
      </c>
    </row>
    <row r="91" spans="1:105" ht="12" customHeight="1" x14ac:dyDescent="0.25">
      <c r="A91" s="60" t="s">
        <v>519</v>
      </c>
      <c r="B91" s="262">
        <v>3.5815741209748722</v>
      </c>
      <c r="C91" s="262">
        <v>5.233493397837762</v>
      </c>
      <c r="D91" s="262">
        <v>8.1353178224189069</v>
      </c>
      <c r="E91" s="262">
        <v>5.2263697991927298</v>
      </c>
      <c r="F91" s="262">
        <v>5.2148391064478474</v>
      </c>
      <c r="G91" s="262">
        <v>2.3095147730879262</v>
      </c>
      <c r="H91" s="262">
        <v>2.1198470370698468</v>
      </c>
      <c r="I91" s="262">
        <v>2.554895184861254</v>
      </c>
      <c r="J91" s="262">
        <v>1.832196844208521</v>
      </c>
      <c r="K91" s="262">
        <v>3.177315207318379</v>
      </c>
      <c r="L91" s="262">
        <v>5.3991389965211436</v>
      </c>
      <c r="M91" s="262">
        <v>2.853385123322902</v>
      </c>
      <c r="N91" s="262">
        <v>0.72694277344283842</v>
      </c>
      <c r="O91" s="262">
        <v>0.65299324487883026</v>
      </c>
      <c r="P91" s="262">
        <v>0.51948695691535196</v>
      </c>
      <c r="Q91" s="262">
        <v>1.0101303054851569</v>
      </c>
      <c r="R91" s="262">
        <v>2.112609519837882</v>
      </c>
      <c r="S91" s="262">
        <v>2.325531822004665</v>
      </c>
      <c r="T91" s="262">
        <v>4.3593708124964756</v>
      </c>
      <c r="U91" s="262">
        <v>7.413156767679066</v>
      </c>
      <c r="V91" s="262">
        <v>4.2153669324674352</v>
      </c>
      <c r="W91" s="262">
        <v>7.6981547435127036</v>
      </c>
      <c r="X91" s="262">
        <v>7.2290439957494401</v>
      </c>
      <c r="Y91" s="262">
        <v>4.1123782829234719</v>
      </c>
      <c r="DA91" s="72" t="s">
        <v>569</v>
      </c>
    </row>
    <row r="92" spans="1:105" ht="12" customHeight="1" x14ac:dyDescent="0.25">
      <c r="A92" s="59" t="s">
        <v>31</v>
      </c>
      <c r="B92" s="297">
        <v>0.14150477976045789</v>
      </c>
      <c r="C92" s="297">
        <v>0.15447184649817641</v>
      </c>
      <c r="D92" s="297">
        <v>0.16273541867704949</v>
      </c>
      <c r="E92" s="297">
        <v>0.1349095238165168</v>
      </c>
      <c r="F92" s="297">
        <v>0.1234993186429872</v>
      </c>
      <c r="G92" s="297">
        <v>0.1312605860265359</v>
      </c>
      <c r="H92" s="297">
        <v>0.114961754421548</v>
      </c>
      <c r="I92" s="297">
        <v>0.1143640115810186</v>
      </c>
      <c r="J92" s="297">
        <v>8.907977596116945E-2</v>
      </c>
      <c r="K92" s="297">
        <v>8.44852851987722E-2</v>
      </c>
      <c r="L92" s="297">
        <v>0.13451825782774809</v>
      </c>
      <c r="M92" s="297">
        <v>8.1059425644350563E-2</v>
      </c>
      <c r="N92" s="297">
        <v>3.4832167210242453E-2</v>
      </c>
      <c r="O92" s="297">
        <v>2.459823816057646E-2</v>
      </c>
      <c r="P92" s="297">
        <v>2.0616094731385679E-2</v>
      </c>
      <c r="Q92" s="297">
        <v>2.4110648052366561E-2</v>
      </c>
      <c r="R92" s="297">
        <v>5.8643036009765732E-2</v>
      </c>
      <c r="S92" s="297">
        <v>6.526316511021274E-2</v>
      </c>
      <c r="T92" s="297">
        <v>7.7966960920906783E-2</v>
      </c>
      <c r="U92" s="297">
        <v>0.10937608580775771</v>
      </c>
      <c r="V92" s="297">
        <v>6.2599024890439697E-2</v>
      </c>
      <c r="W92" s="297">
        <v>7.1995901474623744E-2</v>
      </c>
      <c r="X92" s="297">
        <v>2.2536511072350732E-2</v>
      </c>
      <c r="Y92" s="297">
        <v>1.4247283641693499E-3</v>
      </c>
      <c r="DA92" s="71" t="s">
        <v>570</v>
      </c>
    </row>
    <row r="93" spans="1:105" ht="12" customHeight="1" x14ac:dyDescent="0.25">
      <c r="A93" s="59" t="s">
        <v>159</v>
      </c>
      <c r="B93" s="297">
        <v>0.37339072721150229</v>
      </c>
      <c r="C93" s="297">
        <v>0.42021365482914608</v>
      </c>
      <c r="D93" s="297">
        <v>0.42918127337988288</v>
      </c>
      <c r="E93" s="297">
        <v>0.40047522472800789</v>
      </c>
      <c r="F93" s="297">
        <v>0.41761311244262311</v>
      </c>
      <c r="G93" s="297">
        <v>0.39707037495079028</v>
      </c>
      <c r="H93" s="297">
        <v>0.19919495293524461</v>
      </c>
      <c r="I93" s="297">
        <v>0.72647867555295842</v>
      </c>
      <c r="J93" s="297">
        <v>0.50732907032004892</v>
      </c>
      <c r="K93" s="297">
        <v>0.51110637074876042</v>
      </c>
      <c r="L93" s="297">
        <v>0.70769426596184271</v>
      </c>
      <c r="M93" s="297">
        <v>0.51501908820252906</v>
      </c>
      <c r="N93" s="297">
        <v>0.1859096400475177</v>
      </c>
      <c r="O93" s="297">
        <v>0.1005584288115227</v>
      </c>
      <c r="P93" s="297">
        <v>3.4352703207854017E-2</v>
      </c>
      <c r="Q93" s="297">
        <v>5.6972506677347823E-2</v>
      </c>
      <c r="R93" s="297">
        <v>9.9923484207997168E-2</v>
      </c>
      <c r="S93" s="297">
        <v>0.1186136180060762</v>
      </c>
      <c r="T93" s="297">
        <v>0.2125353979125135</v>
      </c>
      <c r="U93" s="297">
        <v>0.31235766092738237</v>
      </c>
      <c r="V93" s="297">
        <v>0.15169849554833559</v>
      </c>
      <c r="W93" s="297">
        <v>0.3198286388840596</v>
      </c>
      <c r="X93" s="297">
        <v>0.26278542861357451</v>
      </c>
      <c r="Y93" s="297">
        <v>0.23167458198357549</v>
      </c>
      <c r="DA93" s="71" t="s">
        <v>571</v>
      </c>
    </row>
    <row r="94" spans="1:105" ht="12" customHeight="1" x14ac:dyDescent="0.25">
      <c r="A94" s="59" t="s">
        <v>32</v>
      </c>
      <c r="B94" s="297">
        <v>1.2237819920584301</v>
      </c>
      <c r="C94" s="297">
        <v>1.242582512012707</v>
      </c>
      <c r="D94" s="297">
        <v>1.4022570667664149</v>
      </c>
      <c r="E94" s="297">
        <v>1.1135137906964161</v>
      </c>
      <c r="F94" s="297">
        <v>0.62551654567262205</v>
      </c>
      <c r="G94" s="297">
        <v>0.37127307507631419</v>
      </c>
      <c r="H94" s="297">
        <v>0.49974848245743547</v>
      </c>
      <c r="I94" s="297">
        <v>0.44313069228832053</v>
      </c>
      <c r="J94" s="297">
        <v>0.3284389918589769</v>
      </c>
      <c r="K94" s="297">
        <v>0.31813052861147251</v>
      </c>
      <c r="L94" s="297">
        <v>0.42305676823146848</v>
      </c>
      <c r="M94" s="297">
        <v>0.246037375608017</v>
      </c>
      <c r="N94" s="297">
        <v>5.9856422635978991E-2</v>
      </c>
      <c r="O94" s="297">
        <v>8.1020400175457349E-2</v>
      </c>
      <c r="P94" s="297">
        <v>0.10317825582885359</v>
      </c>
      <c r="Q94" s="297">
        <v>0.1244146036557638</v>
      </c>
      <c r="R94" s="297">
        <v>0.21494482505573739</v>
      </c>
      <c r="S94" s="297">
        <v>0.27533094664007479</v>
      </c>
      <c r="T94" s="297">
        <v>0.38769398207871458</v>
      </c>
      <c r="U94" s="297">
        <v>0.58535583056689156</v>
      </c>
      <c r="V94" s="297">
        <v>0.24495462136357549</v>
      </c>
      <c r="W94" s="297">
        <v>0.43636621587485008</v>
      </c>
      <c r="X94" s="297">
        <v>0.26885814514049028</v>
      </c>
      <c r="Y94" s="297">
        <v>0.2186051425838228</v>
      </c>
      <c r="DA94" s="71" t="s">
        <v>572</v>
      </c>
    </row>
    <row r="95" spans="1:105" ht="12" customHeight="1" x14ac:dyDescent="0.25">
      <c r="A95" s="59" t="s">
        <v>35</v>
      </c>
      <c r="B95" s="297">
        <v>1.842896621944482</v>
      </c>
      <c r="C95" s="297">
        <v>3.4162253844977331</v>
      </c>
      <c r="D95" s="297">
        <v>6.1411440635955588</v>
      </c>
      <c r="E95" s="297">
        <v>3.5774712599517891</v>
      </c>
      <c r="F95" s="297">
        <v>4.0482101296896147</v>
      </c>
      <c r="G95" s="297">
        <v>1.4099107370342849</v>
      </c>
      <c r="H95" s="297">
        <v>1.305941847255619</v>
      </c>
      <c r="I95" s="297">
        <v>1.2709218054389571</v>
      </c>
      <c r="J95" s="297">
        <v>0.90734900606832636</v>
      </c>
      <c r="K95" s="297">
        <v>2.2635930227593728</v>
      </c>
      <c r="L95" s="297">
        <v>4.1338697045000847</v>
      </c>
      <c r="M95" s="297">
        <v>2.0112692338680049</v>
      </c>
      <c r="N95" s="297">
        <v>0.4463445435490993</v>
      </c>
      <c r="O95" s="297">
        <v>0.4468161777312738</v>
      </c>
      <c r="P95" s="297">
        <v>0.36133990314725872</v>
      </c>
      <c r="Q95" s="297">
        <v>0.80463254709967924</v>
      </c>
      <c r="R95" s="297">
        <v>1.739098174564381</v>
      </c>
      <c r="S95" s="297">
        <v>1.866324092248302</v>
      </c>
      <c r="T95" s="297">
        <v>3.68117447158434</v>
      </c>
      <c r="U95" s="297">
        <v>6.4060671903770343</v>
      </c>
      <c r="V95" s="297">
        <v>3.7561147906650851</v>
      </c>
      <c r="W95" s="297">
        <v>6.8699639872791698</v>
      </c>
      <c r="X95" s="297">
        <v>6.6748639109230243</v>
      </c>
      <c r="Y95" s="297">
        <v>3.6606738299919042</v>
      </c>
      <c r="DA95" s="71" t="s">
        <v>573</v>
      </c>
    </row>
    <row r="96" spans="1:105" ht="12" customHeight="1" x14ac:dyDescent="0.25">
      <c r="A96" s="60" t="s">
        <v>525</v>
      </c>
      <c r="B96" s="262">
        <v>11.60673694554098</v>
      </c>
      <c r="C96" s="262">
        <v>11.03725296402275</v>
      </c>
      <c r="D96" s="262">
        <v>10.28392757770675</v>
      </c>
      <c r="E96" s="262">
        <v>12.19360150396871</v>
      </c>
      <c r="F96" s="262">
        <v>12.8129374917409</v>
      </c>
      <c r="G96" s="262">
        <v>13.21988085627193</v>
      </c>
      <c r="H96" s="262">
        <v>13.824128341572919</v>
      </c>
      <c r="I96" s="262">
        <v>13.187316014044301</v>
      </c>
      <c r="J96" s="262">
        <v>14.108344828809599</v>
      </c>
      <c r="K96" s="262">
        <v>10.18306021144428</v>
      </c>
      <c r="L96" s="262">
        <v>10.08109098428436</v>
      </c>
      <c r="M96" s="262">
        <v>14.843644101672769</v>
      </c>
      <c r="N96" s="262">
        <v>17.16213067845997</v>
      </c>
      <c r="O96" s="262">
        <v>13.83520086550814</v>
      </c>
      <c r="P96" s="262">
        <v>16.964206622435668</v>
      </c>
      <c r="Q96" s="262">
        <v>15.727694664213921</v>
      </c>
      <c r="R96" s="262">
        <v>16.743666203464631</v>
      </c>
      <c r="S96" s="262">
        <v>13.21402537830649</v>
      </c>
      <c r="T96" s="262">
        <v>10.739768437658009</v>
      </c>
      <c r="U96" s="262">
        <v>12.823473940088119</v>
      </c>
      <c r="V96" s="262">
        <v>8.6809805011663439</v>
      </c>
      <c r="W96" s="262">
        <v>11.946834361822351</v>
      </c>
      <c r="X96" s="262">
        <v>10.34498712544363</v>
      </c>
      <c r="Y96" s="262">
        <v>9.8401945137439242</v>
      </c>
      <c r="DA96" s="72" t="s">
        <v>574</v>
      </c>
    </row>
    <row r="97" spans="1:105" ht="12" customHeight="1" x14ac:dyDescent="0.25">
      <c r="A97" s="57" t="s">
        <v>527</v>
      </c>
      <c r="B97" s="294">
        <f t="shared" ref="B97:Y97" si="1">B98+B102+B113</f>
        <v>7.7880193783146376</v>
      </c>
      <c r="C97" s="294">
        <f t="shared" si="1"/>
        <v>8.8012636432195155</v>
      </c>
      <c r="D97" s="294">
        <f t="shared" si="1"/>
        <v>10.22430195685968</v>
      </c>
      <c r="E97" s="294">
        <f t="shared" si="1"/>
        <v>9.0140343952554005</v>
      </c>
      <c r="F97" s="294">
        <f t="shared" si="1"/>
        <v>9.0979759959109661</v>
      </c>
      <c r="G97" s="294">
        <f t="shared" si="1"/>
        <v>7.5296503311925074</v>
      </c>
      <c r="H97" s="294">
        <f t="shared" si="1"/>
        <v>7.511587716877016</v>
      </c>
      <c r="I97" s="294">
        <f t="shared" si="1"/>
        <v>7.657429488666466</v>
      </c>
      <c r="J97" s="294">
        <f t="shared" si="1"/>
        <v>6.939306376646134</v>
      </c>
      <c r="K97" s="294">
        <f t="shared" si="1"/>
        <v>6.5412306057498757</v>
      </c>
      <c r="L97" s="294">
        <f t="shared" si="1"/>
        <v>8.1571233639840273</v>
      </c>
      <c r="M97" s="294">
        <f t="shared" si="1"/>
        <v>8.2705227336665743</v>
      </c>
      <c r="N97" s="294">
        <f t="shared" si="1"/>
        <v>6.3412477826222045</v>
      </c>
      <c r="O97" s="294">
        <f t="shared" si="1"/>
        <v>5.1521067261216817</v>
      </c>
      <c r="P97" s="294">
        <f t="shared" si="1"/>
        <v>5.7422319170698071</v>
      </c>
      <c r="Q97" s="294">
        <f t="shared" si="1"/>
        <v>6.1471542239971999</v>
      </c>
      <c r="R97" s="294">
        <f t="shared" si="1"/>
        <v>7.6075484918919862</v>
      </c>
      <c r="S97" s="294">
        <f t="shared" si="1"/>
        <v>6.9419877196198048</v>
      </c>
      <c r="T97" s="294">
        <f t="shared" si="1"/>
        <v>7.5668475392078705</v>
      </c>
      <c r="U97" s="294">
        <f t="shared" si="1"/>
        <v>10.195344811976049</v>
      </c>
      <c r="V97" s="294">
        <f t="shared" si="1"/>
        <v>6.3592963060169332</v>
      </c>
      <c r="W97" s="294">
        <f t="shared" si="1"/>
        <v>9.9811942531279474</v>
      </c>
      <c r="X97" s="294">
        <f t="shared" si="1"/>
        <v>8.4762333322905903</v>
      </c>
      <c r="Y97" s="294">
        <f t="shared" si="1"/>
        <v>6.5266569519877926</v>
      </c>
      <c r="DA97" s="70"/>
    </row>
    <row r="98" spans="1:105" ht="12" customHeight="1" x14ac:dyDescent="0.25">
      <c r="A98" s="60" t="s">
        <v>528</v>
      </c>
      <c r="B98" s="262">
        <v>0.55401079706461065</v>
      </c>
      <c r="C98" s="262">
        <v>0.94633479240694751</v>
      </c>
      <c r="D98" s="262">
        <v>1.607059034945348</v>
      </c>
      <c r="E98" s="262">
        <v>0.95137834569948465</v>
      </c>
      <c r="F98" s="262">
        <v>1.0230149592478659</v>
      </c>
      <c r="G98" s="262">
        <v>0.42316805702033572</v>
      </c>
      <c r="H98" s="262">
        <v>0.3539960456338524</v>
      </c>
      <c r="I98" s="262">
        <v>0.46342097484095018</v>
      </c>
      <c r="J98" s="262">
        <v>0.31915527185946518</v>
      </c>
      <c r="K98" s="262">
        <v>0.62563880883480305</v>
      </c>
      <c r="L98" s="262">
        <v>1.113007269082797</v>
      </c>
      <c r="M98" s="262">
        <v>0.5585641883325122</v>
      </c>
      <c r="N98" s="262">
        <v>0.13339628702329689</v>
      </c>
      <c r="O98" s="262">
        <v>0.1147065934432355</v>
      </c>
      <c r="P98" s="262">
        <v>8.2697754000954929E-2</v>
      </c>
      <c r="Q98" s="262">
        <v>0.18007075935297381</v>
      </c>
      <c r="R98" s="262">
        <v>0.39500531957990231</v>
      </c>
      <c r="S98" s="262">
        <v>0.43981723290869512</v>
      </c>
      <c r="T98" s="262">
        <v>0.88377303954068309</v>
      </c>
      <c r="U98" s="262">
        <v>1.5276588766554799</v>
      </c>
      <c r="V98" s="262">
        <v>0.87654273185145204</v>
      </c>
      <c r="W98" s="262">
        <v>1.6209730013988579</v>
      </c>
      <c r="X98" s="262">
        <v>1.526284950547246</v>
      </c>
      <c r="Y98" s="262">
        <v>0.84944431518864505</v>
      </c>
      <c r="DA98" s="72" t="s">
        <v>575</v>
      </c>
    </row>
    <row r="99" spans="1:105" ht="12" customHeight="1" x14ac:dyDescent="0.25">
      <c r="A99" s="59" t="s">
        <v>31</v>
      </c>
      <c r="B99" s="230">
        <v>3.3249400938313883E-2</v>
      </c>
      <c r="C99" s="230">
        <v>3.6628751423084922E-2</v>
      </c>
      <c r="D99" s="230">
        <v>3.8841982031873439E-2</v>
      </c>
      <c r="E99" s="230">
        <v>3.1207024832018981E-2</v>
      </c>
      <c r="F99" s="230">
        <v>2.752947711902674E-2</v>
      </c>
      <c r="G99" s="230">
        <v>2.8657564848172539E-2</v>
      </c>
      <c r="H99" s="230">
        <v>2.5119463472451559E-2</v>
      </c>
      <c r="I99" s="230">
        <v>2.5096871322533122E-2</v>
      </c>
      <c r="J99" s="230">
        <v>1.8906155714928721E-2</v>
      </c>
      <c r="K99" s="230">
        <v>1.848683423266442E-2</v>
      </c>
      <c r="L99" s="230">
        <v>3.0087886798867779E-2</v>
      </c>
      <c r="M99" s="230">
        <v>1.7365114542706311E-2</v>
      </c>
      <c r="N99" s="230">
        <v>6.9653377995231363E-3</v>
      </c>
      <c r="O99" s="230">
        <v>4.9330665436895091E-3</v>
      </c>
      <c r="P99" s="230">
        <v>4.0952896879334734E-3</v>
      </c>
      <c r="Q99" s="230">
        <v>4.901824247119678E-3</v>
      </c>
      <c r="R99" s="230">
        <v>1.2206746135851231E-2</v>
      </c>
      <c r="S99" s="230">
        <v>1.4000513332398519E-2</v>
      </c>
      <c r="T99" s="230">
        <v>1.7349120026357159E-2</v>
      </c>
      <c r="U99" s="230">
        <v>2.447191268712107E-2</v>
      </c>
      <c r="V99" s="230">
        <v>1.381990483337178E-2</v>
      </c>
      <c r="W99" s="230">
        <v>1.6070891083866241E-2</v>
      </c>
      <c r="X99" s="230">
        <v>4.9419855196195456E-3</v>
      </c>
      <c r="Y99" s="230">
        <v>3.1081097075062389E-4</v>
      </c>
      <c r="DA99" s="71" t="s">
        <v>576</v>
      </c>
    </row>
    <row r="100" spans="1:105" ht="12" customHeight="1" x14ac:dyDescent="0.25">
      <c r="A100" s="59" t="s">
        <v>159</v>
      </c>
      <c r="B100" s="230">
        <v>8.773567943584816E-2</v>
      </c>
      <c r="C100" s="230">
        <v>9.9642115092503342E-2</v>
      </c>
      <c r="D100" s="230">
        <v>0.10243775721694801</v>
      </c>
      <c r="E100" s="230">
        <v>9.2637198095018844E-2</v>
      </c>
      <c r="F100" s="230">
        <v>9.3090963981990918E-2</v>
      </c>
      <c r="G100" s="230">
        <v>8.6690684263287146E-2</v>
      </c>
      <c r="H100" s="230">
        <v>4.3524651909937387E-2</v>
      </c>
      <c r="I100" s="230">
        <v>0.1594237696532759</v>
      </c>
      <c r="J100" s="230">
        <v>0.1076747477043716</v>
      </c>
      <c r="K100" s="230">
        <v>0.1118388690889851</v>
      </c>
      <c r="L100" s="230">
        <v>0.15829096589798</v>
      </c>
      <c r="M100" s="230">
        <v>0.1103309749264229</v>
      </c>
      <c r="N100" s="230">
        <v>3.71760802393582E-2</v>
      </c>
      <c r="O100" s="230">
        <v>2.016654272626495E-2</v>
      </c>
      <c r="P100" s="230">
        <v>6.8240019767462417E-3</v>
      </c>
      <c r="Q100" s="230">
        <v>1.1582816606325109E-2</v>
      </c>
      <c r="R100" s="230">
        <v>2.079941094000724E-2</v>
      </c>
      <c r="S100" s="230">
        <v>2.5445464336485681E-2</v>
      </c>
      <c r="T100" s="230">
        <v>4.729313653733843E-2</v>
      </c>
      <c r="U100" s="230">
        <v>6.9887209337547079E-2</v>
      </c>
      <c r="V100" s="230">
        <v>3.3490278411091458E-2</v>
      </c>
      <c r="W100" s="230">
        <v>7.1391997540562357E-2</v>
      </c>
      <c r="X100" s="230">
        <v>5.7625680337388567E-2</v>
      </c>
      <c r="Y100" s="230">
        <v>5.0540863462448078E-2</v>
      </c>
      <c r="DA100" s="71" t="s">
        <v>577</v>
      </c>
    </row>
    <row r="101" spans="1:105" ht="12" customHeight="1" x14ac:dyDescent="0.25">
      <c r="A101" s="59" t="s">
        <v>35</v>
      </c>
      <c r="B101" s="230">
        <v>0.43302571669044859</v>
      </c>
      <c r="C101" s="230">
        <v>0.81006392589135923</v>
      </c>
      <c r="D101" s="230">
        <v>1.4657792956965261</v>
      </c>
      <c r="E101" s="230">
        <v>0.82753412277244687</v>
      </c>
      <c r="F101" s="230">
        <v>0.90239451814684879</v>
      </c>
      <c r="G101" s="230">
        <v>0.30781980790887598</v>
      </c>
      <c r="H101" s="230">
        <v>0.28535193025146338</v>
      </c>
      <c r="I101" s="230">
        <v>0.27890033386514118</v>
      </c>
      <c r="J101" s="230">
        <v>0.1925743684401649</v>
      </c>
      <c r="K101" s="230">
        <v>0.49531310551315338</v>
      </c>
      <c r="L101" s="230">
        <v>0.92462841638594973</v>
      </c>
      <c r="M101" s="230">
        <v>0.43086809886338301</v>
      </c>
      <c r="N101" s="230">
        <v>8.9254868984415522E-2</v>
      </c>
      <c r="O101" s="230">
        <v>8.9606984173281029E-2</v>
      </c>
      <c r="P101" s="230">
        <v>7.1778462336275217E-2</v>
      </c>
      <c r="Q101" s="230">
        <v>0.163586118499529</v>
      </c>
      <c r="R101" s="230">
        <v>0.36199916250404379</v>
      </c>
      <c r="S101" s="230">
        <v>0.40037125523981087</v>
      </c>
      <c r="T101" s="230">
        <v>0.81913078297698749</v>
      </c>
      <c r="U101" s="230">
        <v>1.4332997546308119</v>
      </c>
      <c r="V101" s="230">
        <v>0.82923254860698881</v>
      </c>
      <c r="W101" s="230">
        <v>1.5335101127744299</v>
      </c>
      <c r="X101" s="230">
        <v>1.463717284690238</v>
      </c>
      <c r="Y101" s="230">
        <v>0.79859264075544634</v>
      </c>
      <c r="DA101" s="71" t="s">
        <v>578</v>
      </c>
    </row>
    <row r="102" spans="1:105" ht="12" customHeight="1" x14ac:dyDescent="0.25">
      <c r="A102" s="60" t="s">
        <v>533</v>
      </c>
      <c r="B102" s="262">
        <v>4.506771727900472</v>
      </c>
      <c r="C102" s="262">
        <v>5.2377477632694136</v>
      </c>
      <c r="D102" s="262">
        <v>6.1626566158866121</v>
      </c>
      <c r="E102" s="262">
        <v>5.2420544036437366</v>
      </c>
      <c r="F102" s="262">
        <v>5.2188038255768952</v>
      </c>
      <c r="G102" s="262">
        <v>4.2202419762114527</v>
      </c>
      <c r="H102" s="262">
        <v>4.1369811328784571</v>
      </c>
      <c r="I102" s="262">
        <v>4.3000878781403227</v>
      </c>
      <c r="J102" s="262">
        <v>3.6258175275484938</v>
      </c>
      <c r="K102" s="262">
        <v>3.6873629915402542</v>
      </c>
      <c r="L102" s="262">
        <v>4.789264380031141</v>
      </c>
      <c r="M102" s="262">
        <v>4.532049756100256</v>
      </c>
      <c r="N102" s="262">
        <v>2.7759651931042999</v>
      </c>
      <c r="O102" s="262">
        <v>2.262812535415224</v>
      </c>
      <c r="P102" s="262">
        <v>2.2896747716551999</v>
      </c>
      <c r="Q102" s="262">
        <v>2.7695586661031322</v>
      </c>
      <c r="R102" s="262">
        <v>3.7272924650484178</v>
      </c>
      <c r="S102" s="262">
        <v>3.6674452910941069</v>
      </c>
      <c r="T102" s="262">
        <v>4.2932733649374626</v>
      </c>
      <c r="U102" s="262">
        <v>5.7985493019345613</v>
      </c>
      <c r="V102" s="262">
        <v>3.5662648653326201</v>
      </c>
      <c r="W102" s="262">
        <v>5.6934545345499146</v>
      </c>
      <c r="X102" s="262">
        <v>4.6814172674788903</v>
      </c>
      <c r="Y102" s="262">
        <v>3.53052946117861</v>
      </c>
      <c r="DA102" s="72" t="s">
        <v>579</v>
      </c>
    </row>
    <row r="103" spans="1:105" ht="12" customHeight="1" x14ac:dyDescent="0.25">
      <c r="A103" s="64" t="s">
        <v>28</v>
      </c>
      <c r="B103" s="229">
        <v>0.85564989205906961</v>
      </c>
      <c r="C103" s="229">
        <v>0.71419256809075138</v>
      </c>
      <c r="D103" s="229">
        <v>0.61432537492547712</v>
      </c>
      <c r="E103" s="229">
        <v>0.45654764629638672</v>
      </c>
      <c r="F103" s="229">
        <v>1.8140729392342951E-2</v>
      </c>
      <c r="G103" s="229">
        <v>1.018630953398153</v>
      </c>
      <c r="H103" s="229">
        <v>1.0365228963197211</v>
      </c>
      <c r="I103" s="229">
        <v>1.105848822148672</v>
      </c>
      <c r="J103" s="229">
        <v>0.54406464040158153</v>
      </c>
      <c r="K103" s="229">
        <v>0.31665724533917439</v>
      </c>
      <c r="L103" s="229">
        <v>0.62364367436330248</v>
      </c>
      <c r="M103" s="229">
        <v>0.88773574430367419</v>
      </c>
      <c r="N103" s="229">
        <v>0.49809605034455662</v>
      </c>
      <c r="O103" s="229">
        <v>0.43048152409246893</v>
      </c>
      <c r="P103" s="229">
        <v>0.30016707006988141</v>
      </c>
      <c r="Q103" s="229">
        <v>0.35671944724369181</v>
      </c>
      <c r="R103" s="229">
        <v>0.1592093563933594</v>
      </c>
      <c r="S103" s="229">
        <v>0.17466672685810661</v>
      </c>
      <c r="T103" s="229">
        <v>0.14069965624558919</v>
      </c>
      <c r="U103" s="229">
        <v>9.8816737747287331E-3</v>
      </c>
      <c r="V103" s="229">
        <v>6.9582475418372668E-3</v>
      </c>
      <c r="W103" s="229">
        <v>1.9966789650606099E-2</v>
      </c>
      <c r="X103" s="229">
        <v>4.0322365283961943E-2</v>
      </c>
      <c r="Y103" s="229">
        <v>3.0583608678324851E-3</v>
      </c>
      <c r="DA103" s="73" t="s">
        <v>580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581</v>
      </c>
    </row>
    <row r="105" spans="1:105" ht="12" customHeight="1" x14ac:dyDescent="0.25">
      <c r="A105" s="64" t="s">
        <v>31</v>
      </c>
      <c r="B105" s="229">
        <v>0.1442525475694213</v>
      </c>
      <c r="C105" s="229">
        <v>0.13351730299771911</v>
      </c>
      <c r="D105" s="229">
        <v>0.1109864454180965</v>
      </c>
      <c r="E105" s="229">
        <v>0.1235294215028902</v>
      </c>
      <c r="F105" s="229">
        <v>0.123163598293259</v>
      </c>
      <c r="G105" s="229">
        <v>0.18196261135909669</v>
      </c>
      <c r="H105" s="229">
        <v>0.168141432920656</v>
      </c>
      <c r="I105" s="229">
        <v>0.1429827707048614</v>
      </c>
      <c r="J105" s="229">
        <v>0.1498320759707033</v>
      </c>
      <c r="K105" s="229">
        <v>8.9618832395042355E-2</v>
      </c>
      <c r="L105" s="229">
        <v>0.1037755131750609</v>
      </c>
      <c r="M105" s="229">
        <v>0.1035168923569707</v>
      </c>
      <c r="N105" s="229">
        <v>0.1091301097749387</v>
      </c>
      <c r="O105" s="229">
        <v>6.901300274934874E-2</v>
      </c>
      <c r="P105" s="229">
        <v>7.8942043280719867E-2</v>
      </c>
      <c r="Q105" s="229">
        <v>5.7584595970814827E-2</v>
      </c>
      <c r="R105" s="229">
        <v>9.9035301163769018E-2</v>
      </c>
      <c r="S105" s="229">
        <v>9.8010374034325332E-2</v>
      </c>
      <c r="T105" s="229">
        <v>7.4255308702845024E-2</v>
      </c>
      <c r="U105" s="229">
        <v>8.5394461066247748E-2</v>
      </c>
      <c r="V105" s="229">
        <v>5.2847011811666643E-2</v>
      </c>
      <c r="W105" s="229">
        <v>5.3051748213355877E-2</v>
      </c>
      <c r="X105" s="229">
        <v>1.4463802271445289E-2</v>
      </c>
      <c r="Y105" s="229">
        <v>1.221399257413582E-3</v>
      </c>
      <c r="DA105" s="73" t="s">
        <v>582</v>
      </c>
    </row>
    <row r="106" spans="1:105" ht="12" customHeight="1" x14ac:dyDescent="0.25">
      <c r="A106" s="64" t="s">
        <v>159</v>
      </c>
      <c r="B106" s="229">
        <v>0.38064130222482728</v>
      </c>
      <c r="C106" s="229">
        <v>0.36321048234679049</v>
      </c>
      <c r="D106" s="229">
        <v>0.29270397532189618</v>
      </c>
      <c r="E106" s="229">
        <v>0.36669370284171271</v>
      </c>
      <c r="F106" s="229">
        <v>0.41647787362753619</v>
      </c>
      <c r="G106" s="229">
        <v>0.5504467449564403</v>
      </c>
      <c r="H106" s="229">
        <v>0.29133971541771181</v>
      </c>
      <c r="I106" s="229">
        <v>0.90827466134285506</v>
      </c>
      <c r="J106" s="229">
        <v>0.85332688577343274</v>
      </c>
      <c r="K106" s="229">
        <v>0.54216253242685652</v>
      </c>
      <c r="L106" s="229">
        <v>0.54595812350826467</v>
      </c>
      <c r="M106" s="229">
        <v>0.65770482693966725</v>
      </c>
      <c r="N106" s="229">
        <v>0.58245986544986317</v>
      </c>
      <c r="O106" s="229">
        <v>0.28212748729143822</v>
      </c>
      <c r="P106" s="229">
        <v>0.1315415270825088</v>
      </c>
      <c r="Q106" s="229">
        <v>0.1360701201947829</v>
      </c>
      <c r="R106" s="229">
        <v>0.1687489772907419</v>
      </c>
      <c r="S106" s="229">
        <v>0.1781305740643723</v>
      </c>
      <c r="T106" s="229">
        <v>0.2024175547676606</v>
      </c>
      <c r="U106" s="229">
        <v>0.24387062233777351</v>
      </c>
      <c r="V106" s="229">
        <v>0.128066087292668</v>
      </c>
      <c r="W106" s="229">
        <v>0.23567269905604199</v>
      </c>
      <c r="X106" s="229">
        <v>0.16865416599230859</v>
      </c>
      <c r="Y106" s="229">
        <v>0.19861130690783829</v>
      </c>
      <c r="DA106" s="73" t="s">
        <v>583</v>
      </c>
    </row>
    <row r="107" spans="1:105" ht="12" customHeight="1" x14ac:dyDescent="0.25">
      <c r="A107" s="64" t="s">
        <v>32</v>
      </c>
      <c r="B107" s="229">
        <v>1.247545632895579</v>
      </c>
      <c r="C107" s="229">
        <v>1.0740226747922379</v>
      </c>
      <c r="D107" s="229">
        <v>0.95634698744754287</v>
      </c>
      <c r="E107" s="229">
        <v>1.01958490778824</v>
      </c>
      <c r="F107" s="229">
        <v>0.62381614249808304</v>
      </c>
      <c r="G107" s="229">
        <v>0.51468472230156348</v>
      </c>
      <c r="H107" s="229">
        <v>0.73092504862266261</v>
      </c>
      <c r="I107" s="229">
        <v>0.55402091350093452</v>
      </c>
      <c r="J107" s="229">
        <v>0.55243398907297148</v>
      </c>
      <c r="K107" s="229">
        <v>0.33746097271613551</v>
      </c>
      <c r="L107" s="229">
        <v>0.32637155680102242</v>
      </c>
      <c r="M107" s="229">
        <v>0.31420188737029042</v>
      </c>
      <c r="N107" s="229">
        <v>0.18753177008976721</v>
      </c>
      <c r="O107" s="229">
        <v>0.2273114465987891</v>
      </c>
      <c r="P107" s="229">
        <v>0.39508463864742299</v>
      </c>
      <c r="Q107" s="229">
        <v>0.29714525585648899</v>
      </c>
      <c r="R107" s="229">
        <v>0.36299494247609709</v>
      </c>
      <c r="S107" s="229">
        <v>0.41348422219252462</v>
      </c>
      <c r="T107" s="229">
        <v>0.36923763580697228</v>
      </c>
      <c r="U107" s="229">
        <v>0.4570116521732413</v>
      </c>
      <c r="V107" s="229">
        <v>0.2067942718146113</v>
      </c>
      <c r="W107" s="229">
        <v>0.32154595107843847</v>
      </c>
      <c r="X107" s="229">
        <v>0.17255160028521521</v>
      </c>
      <c r="Y107" s="229">
        <v>0.18740706336280541</v>
      </c>
      <c r="DA107" s="73" t="s">
        <v>584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5.5674612558654507E-4</v>
      </c>
      <c r="Y108" s="229">
        <v>7.5574746261174348E-4</v>
      </c>
      <c r="DA108" s="73" t="s">
        <v>585</v>
      </c>
    </row>
    <row r="109" spans="1:105" ht="12" customHeight="1" x14ac:dyDescent="0.25">
      <c r="A109" s="64" t="s">
        <v>35</v>
      </c>
      <c r="B109" s="229">
        <v>1.8786823531515751</v>
      </c>
      <c r="C109" s="229">
        <v>2.9528047350419162</v>
      </c>
      <c r="D109" s="229">
        <v>4.1882938327735992</v>
      </c>
      <c r="E109" s="229">
        <v>3.2756987252145069</v>
      </c>
      <c r="F109" s="229">
        <v>4.0372054817656737</v>
      </c>
      <c r="G109" s="229">
        <v>1.9545169441961989</v>
      </c>
      <c r="H109" s="229">
        <v>1.910052039597705</v>
      </c>
      <c r="I109" s="229">
        <v>1.588960710442999</v>
      </c>
      <c r="J109" s="229">
        <v>1.5261599363298051</v>
      </c>
      <c r="K109" s="229">
        <v>2.4011348631892622</v>
      </c>
      <c r="L109" s="229">
        <v>3.189116904358555</v>
      </c>
      <c r="M109" s="229">
        <v>2.5684902049106939</v>
      </c>
      <c r="N109" s="229">
        <v>1.3984093708827581</v>
      </c>
      <c r="O109" s="229">
        <v>1.2535908426011939</v>
      </c>
      <c r="P109" s="229">
        <v>1.383623360532783</v>
      </c>
      <c r="Q109" s="229">
        <v>1.9217417976102369</v>
      </c>
      <c r="R109" s="229">
        <v>2.9369576200431178</v>
      </c>
      <c r="S109" s="229">
        <v>2.8027926938821501</v>
      </c>
      <c r="T109" s="229">
        <v>3.5059305063053938</v>
      </c>
      <c r="U109" s="229">
        <v>5.0014831965912139</v>
      </c>
      <c r="V109" s="229">
        <v>3.1709670087619681</v>
      </c>
      <c r="W109" s="229">
        <v>5.0622826053010623</v>
      </c>
      <c r="X109" s="229">
        <v>4.2838889962361133</v>
      </c>
      <c r="Y109" s="229">
        <v>3.138243338190454</v>
      </c>
      <c r="DA109" s="73" t="s">
        <v>586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587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3.2854547378318902E-4</v>
      </c>
      <c r="L111" s="229">
        <v>3.986078249348537E-4</v>
      </c>
      <c r="M111" s="229">
        <v>4.0020021895935181E-4</v>
      </c>
      <c r="N111" s="229">
        <v>3.3802656241707158E-4</v>
      </c>
      <c r="O111" s="229">
        <v>2.8823208198514559E-4</v>
      </c>
      <c r="P111" s="229">
        <v>3.1613204188401519E-4</v>
      </c>
      <c r="Q111" s="229">
        <v>2.9744922711702232E-4</v>
      </c>
      <c r="R111" s="229">
        <v>3.4626768133255839E-4</v>
      </c>
      <c r="S111" s="229">
        <v>3.6070006262842381E-4</v>
      </c>
      <c r="T111" s="229">
        <v>7.3270310900163597E-4</v>
      </c>
      <c r="U111" s="229">
        <v>9.0769599135565396E-4</v>
      </c>
      <c r="V111" s="229">
        <v>6.322381098689022E-4</v>
      </c>
      <c r="W111" s="229">
        <v>9.347412504094177E-4</v>
      </c>
      <c r="X111" s="229">
        <v>9.7959128425987056E-4</v>
      </c>
      <c r="Y111" s="229">
        <v>1.232245129654339E-3</v>
      </c>
      <c r="DA111" s="73" t="s">
        <v>588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589</v>
      </c>
    </row>
    <row r="113" spans="1:105" ht="12" customHeight="1" x14ac:dyDescent="0.25">
      <c r="A113" s="61" t="s">
        <v>545</v>
      </c>
      <c r="B113" s="263">
        <v>2.727236853349555</v>
      </c>
      <c r="C113" s="263">
        <v>2.617181087543154</v>
      </c>
      <c r="D113" s="263">
        <v>2.45458630602772</v>
      </c>
      <c r="E113" s="263">
        <v>2.8206016459121792</v>
      </c>
      <c r="F113" s="263">
        <v>2.856157211086205</v>
      </c>
      <c r="G113" s="263">
        <v>2.8862402979607191</v>
      </c>
      <c r="H113" s="263">
        <v>3.0206105383647062</v>
      </c>
      <c r="I113" s="263">
        <v>2.893920635685193</v>
      </c>
      <c r="J113" s="263">
        <v>2.9943335772381752</v>
      </c>
      <c r="K113" s="263">
        <v>2.2282288053748189</v>
      </c>
      <c r="L113" s="263">
        <v>2.254851714870088</v>
      </c>
      <c r="M113" s="263">
        <v>3.1799087892338069</v>
      </c>
      <c r="N113" s="263">
        <v>3.431886302494608</v>
      </c>
      <c r="O113" s="263">
        <v>2.7745875972632219</v>
      </c>
      <c r="P113" s="263">
        <v>3.3698593914136521</v>
      </c>
      <c r="Q113" s="263">
        <v>3.1975247985410942</v>
      </c>
      <c r="R113" s="263">
        <v>3.485250707263666</v>
      </c>
      <c r="S113" s="263">
        <v>2.8347251956170019</v>
      </c>
      <c r="T113" s="263">
        <v>2.3898011347297241</v>
      </c>
      <c r="U113" s="263">
        <v>2.8691366333860082</v>
      </c>
      <c r="V113" s="263">
        <v>1.916488708832861</v>
      </c>
      <c r="W113" s="263">
        <v>2.6667667171791751</v>
      </c>
      <c r="X113" s="263">
        <v>2.2685311142644551</v>
      </c>
      <c r="Y113" s="263">
        <v>2.146683175620538</v>
      </c>
      <c r="DA113" s="74" t="s">
        <v>590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310.35940297587689</v>
      </c>
      <c r="C115" s="223">
        <v>361.2754831546705</v>
      </c>
      <c r="D115" s="223">
        <v>438.2753236761618</v>
      </c>
      <c r="E115" s="223">
        <v>405.09764386366021</v>
      </c>
      <c r="F115" s="223">
        <v>400.36216018423829</v>
      </c>
      <c r="G115" s="223">
        <v>362.95787046609053</v>
      </c>
      <c r="H115" s="223">
        <v>379.07767487618952</v>
      </c>
      <c r="I115" s="223">
        <v>376.45493646784041</v>
      </c>
      <c r="J115" s="223">
        <v>215.6188552319326</v>
      </c>
      <c r="K115" s="223">
        <v>343.77343931721862</v>
      </c>
      <c r="L115" s="223">
        <v>373.13617693041903</v>
      </c>
      <c r="M115" s="223">
        <v>367.35030924229409</v>
      </c>
      <c r="N115" s="223">
        <v>373.62526344573951</v>
      </c>
      <c r="O115" s="223">
        <v>341.3998353586569</v>
      </c>
      <c r="P115" s="223">
        <v>380.64756377355752</v>
      </c>
      <c r="Q115" s="223">
        <v>405.86650356229291</v>
      </c>
      <c r="R115" s="223">
        <v>414.21317013904519</v>
      </c>
      <c r="S115" s="223">
        <v>357.05463249674398</v>
      </c>
      <c r="T115" s="223">
        <v>359.36624549353752</v>
      </c>
      <c r="U115" s="223">
        <v>385.0128829618364</v>
      </c>
      <c r="V115" s="223">
        <v>360.15093095468029</v>
      </c>
      <c r="W115" s="223">
        <v>376.57405489181502</v>
      </c>
      <c r="X115" s="223">
        <v>327.55862780669372</v>
      </c>
      <c r="Y115" s="223">
        <v>315.37136255588018</v>
      </c>
      <c r="DA115" s="89" t="s">
        <v>591</v>
      </c>
    </row>
    <row r="116" spans="1:105" ht="12" customHeight="1" x14ac:dyDescent="0.25">
      <c r="A116" s="55" t="s">
        <v>91</v>
      </c>
      <c r="B116" s="259">
        <v>0.48024131947120591</v>
      </c>
      <c r="C116" s="259">
        <v>0.55902741485895668</v>
      </c>
      <c r="D116" s="259">
        <v>0.67817477967701556</v>
      </c>
      <c r="E116" s="259">
        <v>0.62683658087487115</v>
      </c>
      <c r="F116" s="259">
        <v>0.61950902801602714</v>
      </c>
      <c r="G116" s="259">
        <v>0.56163069316972991</v>
      </c>
      <c r="H116" s="259">
        <v>0.58657402037452544</v>
      </c>
      <c r="I116" s="259">
        <v>0.58251566950205569</v>
      </c>
      <c r="J116" s="259">
        <v>0.33364248850381117</v>
      </c>
      <c r="K116" s="259">
        <v>0.53194524964874945</v>
      </c>
      <c r="L116" s="259">
        <v>0.57738031531604339</v>
      </c>
      <c r="M116" s="259">
        <v>0.56842742809487845</v>
      </c>
      <c r="N116" s="259">
        <v>0.57813711388926281</v>
      </c>
      <c r="O116" s="259">
        <v>0.5282724023430414</v>
      </c>
      <c r="P116" s="259">
        <v>0.58900322183647147</v>
      </c>
      <c r="Q116" s="259">
        <v>0.62802629252061926</v>
      </c>
      <c r="R116" s="259">
        <v>0.64094168716168654</v>
      </c>
      <c r="S116" s="259">
        <v>0.5524961905111816</v>
      </c>
      <c r="T116" s="259">
        <v>0.55607311476439958</v>
      </c>
      <c r="U116" s="259">
        <v>0.59575799268231799</v>
      </c>
      <c r="V116" s="259">
        <v>0.55728731474552029</v>
      </c>
      <c r="W116" s="259">
        <v>0.58269998996585681</v>
      </c>
      <c r="X116" s="259">
        <v>0.50685491115695458</v>
      </c>
      <c r="Y116" s="259">
        <v>0.4879966832809014</v>
      </c>
      <c r="DA116" s="67" t="s">
        <v>592</v>
      </c>
    </row>
    <row r="117" spans="1:105" ht="12" customHeight="1" x14ac:dyDescent="0.25">
      <c r="A117" s="173" t="s">
        <v>92</v>
      </c>
      <c r="B117" s="224">
        <v>0.23970807614046569</v>
      </c>
      <c r="C117" s="224">
        <v>0.27903343734181352</v>
      </c>
      <c r="D117" s="224">
        <v>0.33850475819606879</v>
      </c>
      <c r="E117" s="224">
        <v>0.31287976432646791</v>
      </c>
      <c r="F117" s="224">
        <v>0.30922228312400662</v>
      </c>
      <c r="G117" s="224">
        <v>0.28033283997593239</v>
      </c>
      <c r="H117" s="224">
        <v>0.29278307433599798</v>
      </c>
      <c r="I117" s="224">
        <v>0.29075738549894858</v>
      </c>
      <c r="J117" s="224">
        <v>0.16653460623927269</v>
      </c>
      <c r="K117" s="224">
        <v>0.26551562149163799</v>
      </c>
      <c r="L117" s="224">
        <v>0.28819412027723817</v>
      </c>
      <c r="M117" s="224">
        <v>0.28372536824638189</v>
      </c>
      <c r="N117" s="224">
        <v>0.28857186938514928</v>
      </c>
      <c r="O117" s="224">
        <v>0.26368235324521061</v>
      </c>
      <c r="P117" s="224">
        <v>0.2939955880981247</v>
      </c>
      <c r="Q117" s="224">
        <v>0.31347359804756092</v>
      </c>
      <c r="R117" s="224">
        <v>0.31992019952994483</v>
      </c>
      <c r="S117" s="224">
        <v>0.27577343625533712</v>
      </c>
      <c r="T117" s="224">
        <v>0.2775588253846672</v>
      </c>
      <c r="U117" s="224">
        <v>0.29736717038098698</v>
      </c>
      <c r="V117" s="224">
        <v>0.27816488223509572</v>
      </c>
      <c r="W117" s="224">
        <v>0.29084938737796168</v>
      </c>
      <c r="X117" s="224">
        <v>0.25299200778800318</v>
      </c>
      <c r="Y117" s="224">
        <v>0.24357909527859101</v>
      </c>
      <c r="DA117" s="177" t="s">
        <v>593</v>
      </c>
    </row>
    <row r="118" spans="1:105" ht="12" customHeight="1" x14ac:dyDescent="0.25">
      <c r="A118" s="173" t="s">
        <v>93</v>
      </c>
      <c r="B118" s="224">
        <v>6.0935268211456473</v>
      </c>
      <c r="C118" s="224">
        <v>7.0932017052377141</v>
      </c>
      <c r="D118" s="224">
        <v>8.6049992823122903</v>
      </c>
      <c r="E118" s="224">
        <v>7.9535961675310967</v>
      </c>
      <c r="F118" s="224">
        <v>7.860620744408628</v>
      </c>
      <c r="G118" s="224">
        <v>7.1262333198998409</v>
      </c>
      <c r="H118" s="224">
        <v>7.4427259396902246</v>
      </c>
      <c r="I118" s="224">
        <v>7.3912316827648841</v>
      </c>
      <c r="J118" s="224">
        <v>4.233412182463506</v>
      </c>
      <c r="K118" s="224">
        <v>6.7495705069376486</v>
      </c>
      <c r="L118" s="224">
        <v>7.3260719032960884</v>
      </c>
      <c r="M118" s="224">
        <v>7.2124734764282552</v>
      </c>
      <c r="N118" s="224">
        <v>7.3356745181006504</v>
      </c>
      <c r="O118" s="224">
        <v>6.7029676998490224</v>
      </c>
      <c r="P118" s="224">
        <v>7.473548785751519</v>
      </c>
      <c r="Q118" s="224">
        <v>7.9686917861896021</v>
      </c>
      <c r="R118" s="224">
        <v>8.132568363360603</v>
      </c>
      <c r="S118" s="224">
        <v>7.0103304712882712</v>
      </c>
      <c r="T118" s="224">
        <v>7.0557161617536197</v>
      </c>
      <c r="U118" s="224">
        <v>7.5592564823844954</v>
      </c>
      <c r="V118" s="224">
        <v>7.0711224998824207</v>
      </c>
      <c r="W118" s="224">
        <v>7.3935704271509266</v>
      </c>
      <c r="X118" s="224">
        <v>6.4312125390732406</v>
      </c>
      <c r="Y118" s="224">
        <v>6.1919305100122326</v>
      </c>
      <c r="DA118" s="177" t="s">
        <v>594</v>
      </c>
    </row>
    <row r="119" spans="1:105" ht="12" customHeight="1" x14ac:dyDescent="0.25">
      <c r="A119" s="173" t="s">
        <v>94</v>
      </c>
      <c r="B119" s="224">
        <v>0.16008043982373529</v>
      </c>
      <c r="C119" s="224">
        <v>0.18634247161965231</v>
      </c>
      <c r="D119" s="224">
        <v>0.22605825989233849</v>
      </c>
      <c r="E119" s="224">
        <v>0.20894552695829041</v>
      </c>
      <c r="F119" s="224">
        <v>0.2065030093386758</v>
      </c>
      <c r="G119" s="224">
        <v>0.18721023105657669</v>
      </c>
      <c r="H119" s="224">
        <v>0.1955246734581752</v>
      </c>
      <c r="I119" s="224">
        <v>0.19417188983401859</v>
      </c>
      <c r="J119" s="224">
        <v>0.11121416283460379</v>
      </c>
      <c r="K119" s="224">
        <v>0.17731508321624989</v>
      </c>
      <c r="L119" s="224">
        <v>0.19246010510534789</v>
      </c>
      <c r="M119" s="224">
        <v>0.1894758093649595</v>
      </c>
      <c r="N119" s="224">
        <v>0.19271237129642099</v>
      </c>
      <c r="O119" s="224">
        <v>0.17609080078101391</v>
      </c>
      <c r="P119" s="224">
        <v>0.1963344072788239</v>
      </c>
      <c r="Q119" s="224">
        <v>0.2093420975068731</v>
      </c>
      <c r="R119" s="224">
        <v>0.2136472290538956</v>
      </c>
      <c r="S119" s="224">
        <v>0.1841653968370606</v>
      </c>
      <c r="T119" s="224">
        <v>0.18535770492146661</v>
      </c>
      <c r="U119" s="224">
        <v>0.19858599756077269</v>
      </c>
      <c r="V119" s="224">
        <v>0.1857624382485068</v>
      </c>
      <c r="W119" s="224">
        <v>0.194233329988619</v>
      </c>
      <c r="X119" s="224">
        <v>0.16895163705231819</v>
      </c>
      <c r="Y119" s="224">
        <v>0.16266556109363389</v>
      </c>
      <c r="DA119" s="177" t="s">
        <v>595</v>
      </c>
    </row>
    <row r="120" spans="1:105" ht="12" customHeight="1" x14ac:dyDescent="0.25">
      <c r="A120" s="56" t="s">
        <v>95</v>
      </c>
      <c r="B120" s="260">
        <v>0.81200385379807005</v>
      </c>
      <c r="C120" s="260">
        <v>0.92770601439353717</v>
      </c>
      <c r="D120" s="260">
        <v>1.1161083058954531</v>
      </c>
      <c r="E120" s="260">
        <v>1.055166211773674</v>
      </c>
      <c r="F120" s="260">
        <v>1.0476765946233151</v>
      </c>
      <c r="G120" s="260">
        <v>0.99347552595794009</v>
      </c>
      <c r="H120" s="260">
        <v>1.0473039779946189</v>
      </c>
      <c r="I120" s="260">
        <v>1.027701659993822</v>
      </c>
      <c r="J120" s="260">
        <v>0.60398390833520299</v>
      </c>
      <c r="K120" s="260">
        <v>0.93765993401874637</v>
      </c>
      <c r="L120" s="260">
        <v>1.001425041156166</v>
      </c>
      <c r="M120" s="260">
        <v>1.008861968010804</v>
      </c>
      <c r="N120" s="260">
        <v>1.06624075780907</v>
      </c>
      <c r="O120" s="260">
        <v>0.98186950198887368</v>
      </c>
      <c r="P120" s="260">
        <v>2.6020412190509989</v>
      </c>
      <c r="Q120" s="260">
        <v>3.102090516461832</v>
      </c>
      <c r="R120" s="260">
        <v>3.3857892740991038</v>
      </c>
      <c r="S120" s="260">
        <v>3.404793957843022</v>
      </c>
      <c r="T120" s="260">
        <v>3.833517969980059</v>
      </c>
      <c r="U120" s="260">
        <v>4.3841912324673942</v>
      </c>
      <c r="V120" s="260">
        <v>4.7438657730562639</v>
      </c>
      <c r="W120" s="260">
        <v>5.0905454960277696</v>
      </c>
      <c r="X120" s="260">
        <v>4.9807333162281786</v>
      </c>
      <c r="Y120" s="260">
        <v>5.2458915810265712</v>
      </c>
      <c r="DA120" s="68" t="s">
        <v>596</v>
      </c>
    </row>
    <row r="121" spans="1:105" ht="12" customHeight="1" x14ac:dyDescent="0.25">
      <c r="A121" s="37" t="s">
        <v>159</v>
      </c>
      <c r="B121" s="226">
        <v>2.1854527135217149E-2</v>
      </c>
      <c r="C121" s="226">
        <v>2.6102426199354611E-2</v>
      </c>
      <c r="D121" s="226">
        <v>2.829366872190112E-2</v>
      </c>
      <c r="E121" s="226">
        <v>2.5992672568039742E-2</v>
      </c>
      <c r="F121" s="226">
        <v>2.517427421240449E-2</v>
      </c>
      <c r="G121" s="226">
        <v>2.432445835256046E-2</v>
      </c>
      <c r="H121" s="226">
        <v>1.2606406381956431E-2</v>
      </c>
      <c r="I121" s="226">
        <v>4.5809765521735511E-2</v>
      </c>
      <c r="J121" s="226">
        <v>1.8242820871115121E-2</v>
      </c>
      <c r="K121" s="226">
        <v>3.4200547559362672E-2</v>
      </c>
      <c r="L121" s="226">
        <v>4.3824501893256221E-2</v>
      </c>
      <c r="M121" s="226">
        <v>2.778360311300242E-2</v>
      </c>
      <c r="N121" s="226">
        <v>1.036284006685107E-2</v>
      </c>
      <c r="O121" s="226">
        <v>6.3348600728023634E-3</v>
      </c>
      <c r="P121" s="226">
        <v>8.4742206062293226E-4</v>
      </c>
      <c r="Q121" s="226">
        <v>1.3543374885910289E-3</v>
      </c>
      <c r="R121" s="226">
        <v>1.9616695120407181E-3</v>
      </c>
      <c r="S121" s="226">
        <v>2.0334814815120899E-3</v>
      </c>
      <c r="T121" s="226">
        <v>3.2528251176757992E-3</v>
      </c>
      <c r="U121" s="226">
        <v>3.5798968696886349E-3</v>
      </c>
      <c r="V121" s="226">
        <v>2.1839844788872861E-3</v>
      </c>
      <c r="W121" s="226">
        <v>3.050093275219603E-3</v>
      </c>
      <c r="X121" s="226">
        <v>2.167068128344597E-3</v>
      </c>
      <c r="Y121" s="226">
        <v>2.1279289507741199E-3</v>
      </c>
      <c r="DA121" s="69" t="s">
        <v>597</v>
      </c>
    </row>
    <row r="122" spans="1:105" ht="12" customHeight="1" x14ac:dyDescent="0.25">
      <c r="A122" s="37" t="s">
        <v>35</v>
      </c>
      <c r="B122" s="226">
        <v>0.10786458071004019</v>
      </c>
      <c r="C122" s="226">
        <v>0.21220579092193029</v>
      </c>
      <c r="D122" s="226">
        <v>0.4048533952576388</v>
      </c>
      <c r="E122" s="226">
        <v>0.2321942365964198</v>
      </c>
      <c r="F122" s="226">
        <v>0.24403149431339199</v>
      </c>
      <c r="G122" s="226">
        <v>8.6370873193621106E-2</v>
      </c>
      <c r="H122" s="226">
        <v>8.2648849256030957E-2</v>
      </c>
      <c r="I122" s="226">
        <v>8.0140865606694894E-2</v>
      </c>
      <c r="J122" s="226">
        <v>3.2626960199317198E-2</v>
      </c>
      <c r="K122" s="226">
        <v>0.15146772816881621</v>
      </c>
      <c r="L122" s="226">
        <v>0.25599300348309811</v>
      </c>
      <c r="M122" s="226">
        <v>0.1085014272814805</v>
      </c>
      <c r="N122" s="226">
        <v>2.4879813216403032E-2</v>
      </c>
      <c r="O122" s="226">
        <v>2.814799313837001E-2</v>
      </c>
      <c r="P122" s="226">
        <v>8.913633476166527E-3</v>
      </c>
      <c r="Q122" s="226">
        <v>1.9127542153781742E-2</v>
      </c>
      <c r="R122" s="226">
        <v>3.4141482300469851E-2</v>
      </c>
      <c r="S122" s="226">
        <v>3.199578213601386E-2</v>
      </c>
      <c r="T122" s="226">
        <v>5.6339870446641807E-2</v>
      </c>
      <c r="U122" s="226">
        <v>7.3419232983619145E-2</v>
      </c>
      <c r="V122" s="226">
        <v>5.4076320098492371E-2</v>
      </c>
      <c r="W122" s="226">
        <v>6.5516431022917376E-2</v>
      </c>
      <c r="X122" s="226">
        <v>5.5044470763519558E-2</v>
      </c>
      <c r="Y122" s="226">
        <v>3.3623256187565703E-2</v>
      </c>
      <c r="DA122" s="69" t="s">
        <v>598</v>
      </c>
    </row>
    <row r="123" spans="1:105" ht="12" customHeight="1" x14ac:dyDescent="0.25">
      <c r="A123" s="37" t="s">
        <v>96</v>
      </c>
      <c r="B123" s="226">
        <v>2.9434312340604761E-3</v>
      </c>
      <c r="C123" s="226">
        <v>3.7963713639260219E-3</v>
      </c>
      <c r="D123" s="226">
        <v>4.9958736876716727E-3</v>
      </c>
      <c r="E123" s="226">
        <v>5.5588307608606634E-3</v>
      </c>
      <c r="F123" s="226">
        <v>6.0899015694352594E-3</v>
      </c>
      <c r="G123" s="226">
        <v>7.293271749019227E-2</v>
      </c>
      <c r="H123" s="226">
        <v>7.7164207552467862E-2</v>
      </c>
      <c r="I123" s="226">
        <v>7.019481834815762E-2</v>
      </c>
      <c r="J123" s="226">
        <v>4.5798417290707938E-2</v>
      </c>
      <c r="K123" s="226">
        <v>7.0594878690362448E-2</v>
      </c>
      <c r="L123" s="226">
        <v>7.7328363012458698E-2</v>
      </c>
      <c r="M123" s="226">
        <v>7.1810663280956408E-2</v>
      </c>
      <c r="N123" s="226">
        <v>7.4359086872822111E-2</v>
      </c>
      <c r="O123" s="226">
        <v>7.5813150683573818E-2</v>
      </c>
      <c r="P123" s="226">
        <v>7.9361515145232278E-2</v>
      </c>
      <c r="Q123" s="226">
        <v>8.1000799081088357E-2</v>
      </c>
      <c r="R123" s="226">
        <v>8.1855921426158593E-2</v>
      </c>
      <c r="S123" s="226">
        <v>7.3801436327637804E-2</v>
      </c>
      <c r="T123" s="226">
        <v>7.2506460623215571E-2</v>
      </c>
      <c r="U123" s="226">
        <v>7.7960544448446287E-2</v>
      </c>
      <c r="V123" s="226">
        <v>7.9247850278950857E-2</v>
      </c>
      <c r="W123" s="226">
        <v>7.8710364672843994E-2</v>
      </c>
      <c r="X123" s="226">
        <v>9.3150579906317074E-2</v>
      </c>
      <c r="Y123" s="226">
        <v>0.1172651963214431</v>
      </c>
      <c r="DA123" s="69" t="s">
        <v>599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2.094440869609171</v>
      </c>
      <c r="Q124" s="226">
        <v>2.6267326524057388</v>
      </c>
      <c r="R124" s="226">
        <v>2.9391232930553279</v>
      </c>
      <c r="S124" s="226">
        <v>3.0704253918862121</v>
      </c>
      <c r="T124" s="226">
        <v>3.537048130719695</v>
      </c>
      <c r="U124" s="226">
        <v>4.0822631307534252</v>
      </c>
      <c r="V124" s="226">
        <v>4.483378615556961</v>
      </c>
      <c r="W124" s="226">
        <v>4.829335848332307</v>
      </c>
      <c r="X124" s="226">
        <v>4.7450609425731729</v>
      </c>
      <c r="Y124" s="226">
        <v>5.0024931015059453</v>
      </c>
      <c r="DA124" s="69" t="s">
        <v>600</v>
      </c>
    </row>
    <row r="125" spans="1:105" ht="12" customHeight="1" x14ac:dyDescent="0.25">
      <c r="A125" s="37" t="s">
        <v>40</v>
      </c>
      <c r="B125" s="226">
        <v>0.67934131471875214</v>
      </c>
      <c r="C125" s="226">
        <v>0.68560142590832629</v>
      </c>
      <c r="D125" s="226">
        <v>0.67796536822824116</v>
      </c>
      <c r="E125" s="226">
        <v>0.79142047184835418</v>
      </c>
      <c r="F125" s="226">
        <v>0.77238092452808305</v>
      </c>
      <c r="G125" s="226">
        <v>0.80984747692156622</v>
      </c>
      <c r="H125" s="226">
        <v>0.87488451480416418</v>
      </c>
      <c r="I125" s="226">
        <v>0.8315562105172335</v>
      </c>
      <c r="J125" s="226">
        <v>0.50731570997406272</v>
      </c>
      <c r="K125" s="226">
        <v>0.68139677960020495</v>
      </c>
      <c r="L125" s="226">
        <v>0.62427917276735267</v>
      </c>
      <c r="M125" s="226">
        <v>0.80076627433536407</v>
      </c>
      <c r="N125" s="226">
        <v>0.95663901765299342</v>
      </c>
      <c r="O125" s="226">
        <v>0.87157349809412754</v>
      </c>
      <c r="P125" s="226">
        <v>0.41847777875980657</v>
      </c>
      <c r="Q125" s="226">
        <v>0.37387518533263148</v>
      </c>
      <c r="R125" s="226">
        <v>0.32870690780510631</v>
      </c>
      <c r="S125" s="226">
        <v>0.22653786601164599</v>
      </c>
      <c r="T125" s="226">
        <v>0.1643706830728307</v>
      </c>
      <c r="U125" s="226">
        <v>0.14696842741221491</v>
      </c>
      <c r="V125" s="226">
        <v>0.1249790026429731</v>
      </c>
      <c r="W125" s="226">
        <v>0.1139327587244813</v>
      </c>
      <c r="X125" s="226">
        <v>8.5310254856825155E-2</v>
      </c>
      <c r="Y125" s="226">
        <v>9.0382098060843144E-2</v>
      </c>
      <c r="DA125" s="69" t="s">
        <v>601</v>
      </c>
    </row>
    <row r="126" spans="1:105" ht="12" customHeight="1" x14ac:dyDescent="0.25">
      <c r="A126" s="57" t="s">
        <v>602</v>
      </c>
      <c r="B126" s="294">
        <v>172.1969799551066</v>
      </c>
      <c r="C126" s="294">
        <v>199.36459539893539</v>
      </c>
      <c r="D126" s="294">
        <v>241.18007136118109</v>
      </c>
      <c r="E126" s="294">
        <v>224.47182412124371</v>
      </c>
      <c r="F126" s="294">
        <v>222.39461432702629</v>
      </c>
      <c r="G126" s="294">
        <v>202.43819238574989</v>
      </c>
      <c r="H126" s="294">
        <v>211.9579500553391</v>
      </c>
      <c r="I126" s="294">
        <v>209.86656509332809</v>
      </c>
      <c r="J126" s="294">
        <v>121.6869178899999</v>
      </c>
      <c r="K126" s="294">
        <v>191.7024919540697</v>
      </c>
      <c r="L126" s="294">
        <v>206.554183717135</v>
      </c>
      <c r="M126" s="294">
        <v>205.70889262055891</v>
      </c>
      <c r="N126" s="294">
        <v>215.2587001920449</v>
      </c>
      <c r="O126" s="294">
        <v>196.43205493613451</v>
      </c>
      <c r="P126" s="294">
        <v>220.22549970972861</v>
      </c>
      <c r="Q126" s="294">
        <v>232.0821705453987</v>
      </c>
      <c r="R126" s="294">
        <v>235.01609401099989</v>
      </c>
      <c r="S126" s="294">
        <v>200.0051783690316</v>
      </c>
      <c r="T126" s="294">
        <v>198.3126441252405</v>
      </c>
      <c r="U126" s="294">
        <v>212.13578474114681</v>
      </c>
      <c r="V126" s="294">
        <v>198.67704336629609</v>
      </c>
      <c r="W126" s="294">
        <v>206.83786844711489</v>
      </c>
      <c r="X126" s="294">
        <v>180.87840681969479</v>
      </c>
      <c r="Y126" s="294">
        <v>174.59167363156911</v>
      </c>
      <c r="DA126" s="70" t="s">
        <v>603</v>
      </c>
    </row>
    <row r="127" spans="1:105" ht="12" customHeight="1" x14ac:dyDescent="0.25">
      <c r="A127" s="60" t="s">
        <v>604</v>
      </c>
      <c r="B127" s="262">
        <v>47.497256727663768</v>
      </c>
      <c r="C127" s="262">
        <v>70.66165863548936</v>
      </c>
      <c r="D127" s="262">
        <v>112.8013294883031</v>
      </c>
      <c r="E127" s="262">
        <v>71.71863485254184</v>
      </c>
      <c r="F127" s="262">
        <v>64.49072769767406</v>
      </c>
      <c r="G127" s="262">
        <v>37.892162993115363</v>
      </c>
      <c r="H127" s="262">
        <v>36.002120543360668</v>
      </c>
      <c r="I127" s="262">
        <v>43.41299150871393</v>
      </c>
      <c r="J127" s="262">
        <v>16.12859958421253</v>
      </c>
      <c r="K127" s="262">
        <v>48.783304453940517</v>
      </c>
      <c r="L127" s="262">
        <v>78.717015092135711</v>
      </c>
      <c r="M127" s="262">
        <v>39.688856391781037</v>
      </c>
      <c r="N127" s="262">
        <v>10.56640667526616</v>
      </c>
      <c r="O127" s="262">
        <v>10.819053203502699</v>
      </c>
      <c r="P127" s="262">
        <v>7.4972748602760682</v>
      </c>
      <c r="Q127" s="262">
        <v>15.934962439008469</v>
      </c>
      <c r="R127" s="262">
        <v>27.368772452758261</v>
      </c>
      <c r="S127" s="262">
        <v>31.19472816078283</v>
      </c>
      <c r="T127" s="262">
        <v>58.622883044178877</v>
      </c>
      <c r="U127" s="262">
        <v>77.794380916351926</v>
      </c>
      <c r="V127" s="262">
        <v>65.026026273205176</v>
      </c>
      <c r="W127" s="262">
        <v>81.225476389756224</v>
      </c>
      <c r="X127" s="262">
        <v>74.783278234219864</v>
      </c>
      <c r="Y127" s="262">
        <v>51.490587418712018</v>
      </c>
      <c r="DA127" s="72" t="s">
        <v>605</v>
      </c>
    </row>
    <row r="128" spans="1:105" ht="12" customHeight="1" x14ac:dyDescent="0.25">
      <c r="A128" s="59" t="s">
        <v>28</v>
      </c>
      <c r="B128" s="230">
        <v>9.0177681599730075</v>
      </c>
      <c r="C128" s="230">
        <v>9.635063337783027</v>
      </c>
      <c r="D128" s="230">
        <v>11.24461792197787</v>
      </c>
      <c r="E128" s="230">
        <v>6.2462102481726278</v>
      </c>
      <c r="F128" s="230">
        <v>0.22417183680006561</v>
      </c>
      <c r="G128" s="230">
        <v>9.1459518988636734</v>
      </c>
      <c r="H128" s="230">
        <v>9.020351087096028</v>
      </c>
      <c r="I128" s="230">
        <v>11.164470793704769</v>
      </c>
      <c r="J128" s="230">
        <v>2.420144054766785</v>
      </c>
      <c r="K128" s="230">
        <v>4.1897050415157926</v>
      </c>
      <c r="L128" s="230">
        <v>10.251147320079291</v>
      </c>
      <c r="M128" s="230">
        <v>7.7749208174742384</v>
      </c>
      <c r="N128" s="230">
        <v>1.896178814909655</v>
      </c>
      <c r="O128" s="230">
        <v>2.0584983354299808</v>
      </c>
      <c r="P128" s="230">
        <v>0.98299802808430103</v>
      </c>
      <c r="Q128" s="230">
        <v>2.0526452898165122</v>
      </c>
      <c r="R128" s="230">
        <v>1.1691514759612629</v>
      </c>
      <c r="S128" s="230">
        <v>1.485834571800738</v>
      </c>
      <c r="T128" s="230">
        <v>1.921523904430043</v>
      </c>
      <c r="U128" s="230">
        <v>0.13259506985294381</v>
      </c>
      <c r="V128" s="230">
        <v>0.12689674870498349</v>
      </c>
      <c r="W128" s="230">
        <v>0.28490230341465322</v>
      </c>
      <c r="X128" s="230">
        <v>0.644340893956865</v>
      </c>
      <c r="Y128" s="230">
        <v>4.4629430892358823E-2</v>
      </c>
      <c r="DA128" s="71" t="s">
        <v>606</v>
      </c>
    </row>
    <row r="129" spans="1:105" ht="12" customHeight="1" x14ac:dyDescent="0.25">
      <c r="A129" s="59" t="s">
        <v>31</v>
      </c>
      <c r="B129" s="230">
        <v>1.5202900655268441</v>
      </c>
      <c r="C129" s="230">
        <v>1.801261632436258</v>
      </c>
      <c r="D129" s="230">
        <v>2.031497027770242</v>
      </c>
      <c r="E129" s="230">
        <v>1.690055232573205</v>
      </c>
      <c r="F129" s="230">
        <v>1.521979048315397</v>
      </c>
      <c r="G129" s="230">
        <v>1.6337823677260941</v>
      </c>
      <c r="H129" s="230">
        <v>1.463252536549748</v>
      </c>
      <c r="I129" s="230">
        <v>1.4435309199278601</v>
      </c>
      <c r="J129" s="230">
        <v>0.66649287776947141</v>
      </c>
      <c r="K129" s="230">
        <v>1.1857504586641989</v>
      </c>
      <c r="L129" s="230">
        <v>1.705810733766302</v>
      </c>
      <c r="M129" s="230">
        <v>0.90661623857193185</v>
      </c>
      <c r="N129" s="230">
        <v>0.41544236715159749</v>
      </c>
      <c r="O129" s="230">
        <v>0.33000986879066019</v>
      </c>
      <c r="P129" s="230">
        <v>0.25852227181291831</v>
      </c>
      <c r="Q129" s="230">
        <v>0.33135493620770118</v>
      </c>
      <c r="R129" s="230">
        <v>0.72726422084021602</v>
      </c>
      <c r="S129" s="230">
        <v>0.83374323636135106</v>
      </c>
      <c r="T129" s="230">
        <v>1.014098786810802</v>
      </c>
      <c r="U129" s="230">
        <v>1.1458468259790779</v>
      </c>
      <c r="V129" s="230">
        <v>0.96376478953257572</v>
      </c>
      <c r="W129" s="230">
        <v>0.75698525054078958</v>
      </c>
      <c r="X129" s="230">
        <v>0.23112779272661449</v>
      </c>
      <c r="Y129" s="230">
        <v>1.782338844446121E-2</v>
      </c>
      <c r="DA129" s="71" t="s">
        <v>607</v>
      </c>
    </row>
    <row r="130" spans="1:105" ht="12" customHeight="1" x14ac:dyDescent="0.25">
      <c r="A130" s="59" t="s">
        <v>159</v>
      </c>
      <c r="B130" s="230">
        <v>4.0116115801914312</v>
      </c>
      <c r="C130" s="230">
        <v>4.9000173884662503</v>
      </c>
      <c r="D130" s="230">
        <v>5.3576565466435904</v>
      </c>
      <c r="E130" s="230">
        <v>5.0168826478700934</v>
      </c>
      <c r="F130" s="230">
        <v>5.1465742031893136</v>
      </c>
      <c r="G130" s="230">
        <v>4.9422800627283694</v>
      </c>
      <c r="H130" s="230">
        <v>2.535386847712997</v>
      </c>
      <c r="I130" s="230">
        <v>9.1697940316304063</v>
      </c>
      <c r="J130" s="230">
        <v>3.7958246796794128</v>
      </c>
      <c r="K130" s="230">
        <v>7.1733747730823101</v>
      </c>
      <c r="L130" s="230">
        <v>8.9741905269721638</v>
      </c>
      <c r="M130" s="230">
        <v>5.7602760546017411</v>
      </c>
      <c r="N130" s="230">
        <v>2.217339520434181</v>
      </c>
      <c r="O130" s="230">
        <v>1.349091495140962</v>
      </c>
      <c r="P130" s="230">
        <v>0.43077697264793408</v>
      </c>
      <c r="Q130" s="230">
        <v>0.78297859413249826</v>
      </c>
      <c r="R130" s="230">
        <v>1.2392055362561201</v>
      </c>
      <c r="S130" s="230">
        <v>1.5153004238441321</v>
      </c>
      <c r="T130" s="230">
        <v>2.7644002873996389</v>
      </c>
      <c r="U130" s="230">
        <v>3.2723243998049929</v>
      </c>
      <c r="V130" s="230">
        <v>2.33552629438607</v>
      </c>
      <c r="W130" s="230">
        <v>3.36276867678508</v>
      </c>
      <c r="X130" s="230">
        <v>2.695049641055085</v>
      </c>
      <c r="Y130" s="230">
        <v>2.8982549735428869</v>
      </c>
      <c r="DA130" s="71" t="s">
        <v>608</v>
      </c>
    </row>
    <row r="131" spans="1:105" ht="12" customHeight="1" x14ac:dyDescent="0.25">
      <c r="A131" s="59" t="s">
        <v>32</v>
      </c>
      <c r="B131" s="230">
        <v>13.147991241331781</v>
      </c>
      <c r="C131" s="230">
        <v>14.489476592429909</v>
      </c>
      <c r="D131" s="230">
        <v>17.504985002429219</v>
      </c>
      <c r="E131" s="230">
        <v>13.94934734977179</v>
      </c>
      <c r="F131" s="230">
        <v>7.7087314112272036</v>
      </c>
      <c r="G131" s="230">
        <v>4.6211846376223056</v>
      </c>
      <c r="H131" s="230">
        <v>6.3608826976605828</v>
      </c>
      <c r="I131" s="230">
        <v>5.5933055079487701</v>
      </c>
      <c r="J131" s="230">
        <v>2.45737314102827</v>
      </c>
      <c r="K131" s="230">
        <v>4.464960014381532</v>
      </c>
      <c r="L131" s="230">
        <v>5.3647347794662039</v>
      </c>
      <c r="M131" s="230">
        <v>2.7518265550083658</v>
      </c>
      <c r="N131" s="230">
        <v>0.7139060213803009</v>
      </c>
      <c r="O131" s="230">
        <v>1.0869693779175471</v>
      </c>
      <c r="P131" s="230">
        <v>1.293837530633857</v>
      </c>
      <c r="Q131" s="230">
        <v>1.7098417665142609</v>
      </c>
      <c r="R131" s="230">
        <v>2.665647813523254</v>
      </c>
      <c r="S131" s="230">
        <v>3.5173794304102541</v>
      </c>
      <c r="T131" s="230">
        <v>5.0426487352599612</v>
      </c>
      <c r="U131" s="230">
        <v>6.1323105098340136</v>
      </c>
      <c r="V131" s="230">
        <v>3.7712830114635332</v>
      </c>
      <c r="W131" s="230">
        <v>4.5880776889499462</v>
      </c>
      <c r="X131" s="230">
        <v>2.7573296258413049</v>
      </c>
      <c r="Y131" s="230">
        <v>2.7347559508299151</v>
      </c>
      <c r="DA131" s="71" t="s">
        <v>609</v>
      </c>
    </row>
    <row r="132" spans="1:105" ht="12" customHeight="1" x14ac:dyDescent="0.25">
      <c r="A132" s="59" t="s">
        <v>35</v>
      </c>
      <c r="B132" s="230">
        <v>19.79959568064071</v>
      </c>
      <c r="C132" s="230">
        <v>39.835839684373909</v>
      </c>
      <c r="D132" s="230">
        <v>76.662572989482172</v>
      </c>
      <c r="E132" s="230">
        <v>44.816139374154112</v>
      </c>
      <c r="F132" s="230">
        <v>49.889271198142083</v>
      </c>
      <c r="G132" s="230">
        <v>17.548964026174922</v>
      </c>
      <c r="H132" s="230">
        <v>16.62224737434131</v>
      </c>
      <c r="I132" s="230">
        <v>16.041890255502121</v>
      </c>
      <c r="J132" s="230">
        <v>6.7887648309685913</v>
      </c>
      <c r="K132" s="230">
        <v>31.769514166296691</v>
      </c>
      <c r="L132" s="230">
        <v>52.421131731851752</v>
      </c>
      <c r="M132" s="230">
        <v>22.49521672612477</v>
      </c>
      <c r="N132" s="230">
        <v>5.3235399513904227</v>
      </c>
      <c r="O132" s="230">
        <v>5.9944841262235462</v>
      </c>
      <c r="P132" s="230">
        <v>4.5311400570970566</v>
      </c>
      <c r="Q132" s="230">
        <v>11.058141852337499</v>
      </c>
      <c r="R132" s="230">
        <v>21.567503406177401</v>
      </c>
      <c r="S132" s="230">
        <v>23.84247049836636</v>
      </c>
      <c r="T132" s="230">
        <v>47.880211330278428</v>
      </c>
      <c r="U132" s="230">
        <v>67.111304110880894</v>
      </c>
      <c r="V132" s="230">
        <v>57.828555429118019</v>
      </c>
      <c r="W132" s="230">
        <v>72.232742470065759</v>
      </c>
      <c r="X132" s="230">
        <v>68.455430280639987</v>
      </c>
      <c r="Y132" s="230">
        <v>45.795123675002401</v>
      </c>
      <c r="DA132" s="71" t="s">
        <v>610</v>
      </c>
    </row>
    <row r="133" spans="1:105" ht="12" customHeight="1" x14ac:dyDescent="0.25">
      <c r="A133" s="60" t="s">
        <v>611</v>
      </c>
      <c r="B133" s="262">
        <v>124.6997232274428</v>
      </c>
      <c r="C133" s="262">
        <v>128.70293676344599</v>
      </c>
      <c r="D133" s="262">
        <v>128.37874187287809</v>
      </c>
      <c r="E133" s="262">
        <v>152.75318926870179</v>
      </c>
      <c r="F133" s="262">
        <v>157.9038866293522</v>
      </c>
      <c r="G133" s="262">
        <v>164.54602939263461</v>
      </c>
      <c r="H133" s="262">
        <v>175.95582951197849</v>
      </c>
      <c r="I133" s="262">
        <v>166.45357358461419</v>
      </c>
      <c r="J133" s="262">
        <v>105.5583183057873</v>
      </c>
      <c r="K133" s="262">
        <v>142.9191875001292</v>
      </c>
      <c r="L133" s="262">
        <v>127.83716862499929</v>
      </c>
      <c r="M133" s="262">
        <v>166.02003622877791</v>
      </c>
      <c r="N133" s="262">
        <v>204.6922935167787</v>
      </c>
      <c r="O133" s="262">
        <v>185.6130017326318</v>
      </c>
      <c r="P133" s="262">
        <v>212.72822484945249</v>
      </c>
      <c r="Q133" s="262">
        <v>216.14720810639031</v>
      </c>
      <c r="R133" s="262">
        <v>207.6473215582416</v>
      </c>
      <c r="S133" s="262">
        <v>168.81045020824871</v>
      </c>
      <c r="T133" s="262">
        <v>139.68976108106159</v>
      </c>
      <c r="U133" s="262">
        <v>134.3414038247949</v>
      </c>
      <c r="V133" s="262">
        <v>133.6510170930909</v>
      </c>
      <c r="W133" s="262">
        <v>125.6123920573587</v>
      </c>
      <c r="X133" s="262">
        <v>106.0951285854749</v>
      </c>
      <c r="Y133" s="262">
        <v>123.1010862128571</v>
      </c>
      <c r="DA133" s="72" t="s">
        <v>612</v>
      </c>
    </row>
    <row r="134" spans="1:105" ht="12" customHeight="1" x14ac:dyDescent="0.25">
      <c r="A134" s="57" t="s">
        <v>613</v>
      </c>
      <c r="B134" s="294">
        <v>87.973686469827896</v>
      </c>
      <c r="C134" s="294">
        <v>101.4444983130612</v>
      </c>
      <c r="D134" s="294">
        <v>122.4910046260368</v>
      </c>
      <c r="E134" s="294">
        <v>114.7391306044231</v>
      </c>
      <c r="F134" s="294">
        <v>113.95185643492709</v>
      </c>
      <c r="G134" s="294">
        <v>104.0043020100162</v>
      </c>
      <c r="H134" s="294">
        <v>109.1668617317366</v>
      </c>
      <c r="I134" s="294">
        <v>107.8231944448994</v>
      </c>
      <c r="J134" s="294">
        <v>62.753079178814872</v>
      </c>
      <c r="K134" s="294">
        <v>98.247654090551251</v>
      </c>
      <c r="L134" s="294">
        <v>105.21455383006609</v>
      </c>
      <c r="M134" s="294">
        <v>105.9003832224443</v>
      </c>
      <c r="N134" s="294">
        <v>111.6544775868141</v>
      </c>
      <c r="O134" s="294">
        <v>102.086514338577</v>
      </c>
      <c r="P134" s="294">
        <v>113.952821808206</v>
      </c>
      <c r="Q134" s="294">
        <v>120.1031572588719</v>
      </c>
      <c r="R134" s="294">
        <v>120.7716195004748</v>
      </c>
      <c r="S134" s="294">
        <v>102.66418536723219</v>
      </c>
      <c r="T134" s="294">
        <v>101.5811837216451</v>
      </c>
      <c r="U134" s="294">
        <v>108.69709398257881</v>
      </c>
      <c r="V134" s="294">
        <v>101.80366604822849</v>
      </c>
      <c r="W134" s="294">
        <v>105.9750764583726</v>
      </c>
      <c r="X134" s="294">
        <v>92.681657569960066</v>
      </c>
      <c r="Y134" s="294">
        <v>89.46497693708497</v>
      </c>
      <c r="DA134" s="70" t="s">
        <v>614</v>
      </c>
    </row>
    <row r="135" spans="1:105" ht="12" customHeight="1" x14ac:dyDescent="0.25">
      <c r="A135" s="60" t="s">
        <v>615</v>
      </c>
      <c r="B135" s="262">
        <v>20.7451820947839</v>
      </c>
      <c r="C135" s="262">
        <v>32.629671704111168</v>
      </c>
      <c r="D135" s="262">
        <v>54.101198576430043</v>
      </c>
      <c r="E135" s="262">
        <v>34.42423162130909</v>
      </c>
      <c r="F135" s="262">
        <v>32.962500614129652</v>
      </c>
      <c r="G135" s="262">
        <v>15.46740631056562</v>
      </c>
      <c r="H135" s="262">
        <v>14.514388218274769</v>
      </c>
      <c r="I135" s="262">
        <v>17.49925450897166</v>
      </c>
      <c r="J135" s="262">
        <v>7.2128034287822906</v>
      </c>
      <c r="K135" s="262">
        <v>23.364894745912348</v>
      </c>
      <c r="L135" s="262">
        <v>36.696354078062882</v>
      </c>
      <c r="M135" s="262">
        <v>17.074875912750301</v>
      </c>
      <c r="N135" s="262">
        <v>4.5372062349957236</v>
      </c>
      <c r="O135" s="262">
        <v>4.601112032901673</v>
      </c>
      <c r="P135" s="262">
        <v>3.3858408902210719</v>
      </c>
      <c r="Q135" s="262">
        <v>7.2482439714398144</v>
      </c>
      <c r="R135" s="262">
        <v>13.53094729982317</v>
      </c>
      <c r="S135" s="262">
        <v>15.363940360340729</v>
      </c>
      <c r="T135" s="262">
        <v>29.328165008508741</v>
      </c>
      <c r="U135" s="262">
        <v>39.818318055027071</v>
      </c>
      <c r="V135" s="262">
        <v>33.276073684589193</v>
      </c>
      <c r="W135" s="262">
        <v>41.527767368961761</v>
      </c>
      <c r="X135" s="262">
        <v>38.124422083459947</v>
      </c>
      <c r="Y135" s="262">
        <v>26.36888791766021</v>
      </c>
      <c r="DA135" s="72" t="s">
        <v>616</v>
      </c>
    </row>
    <row r="136" spans="1:105" ht="12" customHeight="1" x14ac:dyDescent="0.25">
      <c r="A136" s="59" t="s">
        <v>31</v>
      </c>
      <c r="B136" s="297">
        <v>0.81962352983887454</v>
      </c>
      <c r="C136" s="297">
        <v>0.9630977352232446</v>
      </c>
      <c r="D136" s="297">
        <v>1.0822172401185619</v>
      </c>
      <c r="E136" s="297">
        <v>0.88860085952923362</v>
      </c>
      <c r="F136" s="297">
        <v>0.7806274141000229</v>
      </c>
      <c r="G136" s="297">
        <v>0.8790854426624134</v>
      </c>
      <c r="H136" s="297">
        <v>0.78713204526055336</v>
      </c>
      <c r="I136" s="297">
        <v>0.78331391329930755</v>
      </c>
      <c r="J136" s="297">
        <v>0.35068006776610122</v>
      </c>
      <c r="K136" s="297">
        <v>0.62127603572379797</v>
      </c>
      <c r="L136" s="297">
        <v>0.91428089226668308</v>
      </c>
      <c r="M136" s="297">
        <v>0.48506583395383701</v>
      </c>
      <c r="N136" s="297">
        <v>0.21740463213663519</v>
      </c>
      <c r="O136" s="297">
        <v>0.17332376785890191</v>
      </c>
      <c r="P136" s="297">
        <v>0.13436875673005749</v>
      </c>
      <c r="Q136" s="297">
        <v>0.17300724316862989</v>
      </c>
      <c r="R136" s="297">
        <v>0.37559985520214079</v>
      </c>
      <c r="S136" s="297">
        <v>0.43116992293660689</v>
      </c>
      <c r="T136" s="297">
        <v>0.5245316339104511</v>
      </c>
      <c r="U136" s="297">
        <v>0.58749219917964313</v>
      </c>
      <c r="V136" s="297">
        <v>0.49415621420610373</v>
      </c>
      <c r="W136" s="297">
        <v>0.38838256018124578</v>
      </c>
      <c r="X136" s="297">
        <v>0.1188527087282991</v>
      </c>
      <c r="Y136" s="297">
        <v>9.135468569099069E-3</v>
      </c>
      <c r="DA136" s="71" t="s">
        <v>617</v>
      </c>
    </row>
    <row r="137" spans="1:105" ht="12" customHeight="1" x14ac:dyDescent="0.25">
      <c r="A137" s="59" t="s">
        <v>159</v>
      </c>
      <c r="B137" s="297">
        <v>2.1627525682472788</v>
      </c>
      <c r="C137" s="297">
        <v>2.619939027404651</v>
      </c>
      <c r="D137" s="297">
        <v>2.854125899350088</v>
      </c>
      <c r="E137" s="297">
        <v>2.6377873025292158</v>
      </c>
      <c r="F137" s="297">
        <v>2.639692652902411</v>
      </c>
      <c r="G137" s="297">
        <v>2.659281029426301</v>
      </c>
      <c r="H137" s="297">
        <v>1.3638686317761179</v>
      </c>
      <c r="I137" s="297">
        <v>4.9758734973435894</v>
      </c>
      <c r="J137" s="297">
        <v>1.9972007208134459</v>
      </c>
      <c r="K137" s="297">
        <v>3.7585023132120789</v>
      </c>
      <c r="L137" s="297">
        <v>4.8099890333410267</v>
      </c>
      <c r="M137" s="297">
        <v>3.0819138124317011</v>
      </c>
      <c r="N137" s="297">
        <v>1.16035320631155</v>
      </c>
      <c r="O137" s="297">
        <v>0.70855341987532916</v>
      </c>
      <c r="P137" s="297">
        <v>0.223899340806228</v>
      </c>
      <c r="Q137" s="297">
        <v>0.40880926531905609</v>
      </c>
      <c r="R137" s="297">
        <v>0.63999493807870256</v>
      </c>
      <c r="S137" s="297">
        <v>0.78363690220272342</v>
      </c>
      <c r="T137" s="297">
        <v>1.4298561623294579</v>
      </c>
      <c r="U137" s="297">
        <v>1.6777679306551081</v>
      </c>
      <c r="V137" s="297">
        <v>1.197506740594221</v>
      </c>
      <c r="W137" s="297">
        <v>1.7253185673750659</v>
      </c>
      <c r="X137" s="297">
        <v>1.385873789637688</v>
      </c>
      <c r="Y137" s="297">
        <v>1.4855153552053151</v>
      </c>
      <c r="DA137" s="71" t="s">
        <v>618</v>
      </c>
    </row>
    <row r="138" spans="1:105" ht="12" customHeight="1" x14ac:dyDescent="0.25">
      <c r="A138" s="59" t="s">
        <v>32</v>
      </c>
      <c r="B138" s="297">
        <v>7.0883861151697296</v>
      </c>
      <c r="C138" s="297">
        <v>7.7472266324049919</v>
      </c>
      <c r="D138" s="297">
        <v>9.3252396132908864</v>
      </c>
      <c r="E138" s="297">
        <v>7.3343177228630294</v>
      </c>
      <c r="F138" s="297">
        <v>3.9538304250630421</v>
      </c>
      <c r="G138" s="297">
        <v>2.4865099679359601</v>
      </c>
      <c r="H138" s="297">
        <v>3.421729662111415</v>
      </c>
      <c r="I138" s="297">
        <v>3.0351369445753749</v>
      </c>
      <c r="J138" s="297">
        <v>1.2929647238037789</v>
      </c>
      <c r="K138" s="297">
        <v>2.3394236427496158</v>
      </c>
      <c r="L138" s="297">
        <v>2.8753919786369688</v>
      </c>
      <c r="M138" s="297">
        <v>1.4723065681064811</v>
      </c>
      <c r="N138" s="297">
        <v>0.3735932784671368</v>
      </c>
      <c r="O138" s="297">
        <v>0.57088483086372432</v>
      </c>
      <c r="P138" s="297">
        <v>0.67248109488906249</v>
      </c>
      <c r="Q138" s="297">
        <v>0.89274363516283461</v>
      </c>
      <c r="R138" s="297">
        <v>1.376689384805045</v>
      </c>
      <c r="S138" s="297">
        <v>1.8190111197393799</v>
      </c>
      <c r="T138" s="297">
        <v>2.6082555415144708</v>
      </c>
      <c r="U138" s="297">
        <v>3.1441240712051379</v>
      </c>
      <c r="V138" s="297">
        <v>1.9336698703720621</v>
      </c>
      <c r="W138" s="297">
        <v>2.353981610436696</v>
      </c>
      <c r="X138" s="297">
        <v>1.4178999895337561</v>
      </c>
      <c r="Y138" s="297">
        <v>1.401713097978692</v>
      </c>
      <c r="DA138" s="71" t="s">
        <v>619</v>
      </c>
    </row>
    <row r="139" spans="1:105" ht="12" customHeight="1" x14ac:dyDescent="0.25">
      <c r="A139" s="59" t="s">
        <v>35</v>
      </c>
      <c r="B139" s="297">
        <v>10.67441988152801</v>
      </c>
      <c r="C139" s="297">
        <v>21.299408309078292</v>
      </c>
      <c r="D139" s="297">
        <v>40.839615823670513</v>
      </c>
      <c r="E139" s="297">
        <v>23.563525736387611</v>
      </c>
      <c r="F139" s="297">
        <v>25.58835012206417</v>
      </c>
      <c r="G139" s="297">
        <v>9.4425298705409411</v>
      </c>
      <c r="H139" s="297">
        <v>8.9416578791266783</v>
      </c>
      <c r="I139" s="297">
        <v>8.7049301537533843</v>
      </c>
      <c r="J139" s="297">
        <v>3.571957916398965</v>
      </c>
      <c r="K139" s="297">
        <v>16.645692754226861</v>
      </c>
      <c r="L139" s="297">
        <v>28.096692173818202</v>
      </c>
      <c r="M139" s="297">
        <v>12.03558969825828</v>
      </c>
      <c r="N139" s="297">
        <v>2.7858551180804021</v>
      </c>
      <c r="O139" s="297">
        <v>3.148350014303718</v>
      </c>
      <c r="P139" s="297">
        <v>2.3550916977957241</v>
      </c>
      <c r="Q139" s="297">
        <v>5.7736838277892941</v>
      </c>
      <c r="R139" s="297">
        <v>11.138663121737279</v>
      </c>
      <c r="S139" s="297">
        <v>12.33012241546202</v>
      </c>
      <c r="T139" s="297">
        <v>24.76552167075436</v>
      </c>
      <c r="U139" s="297">
        <v>34.408933853987179</v>
      </c>
      <c r="V139" s="297">
        <v>29.6507408594168</v>
      </c>
      <c r="W139" s="297">
        <v>37.060084630968753</v>
      </c>
      <c r="X139" s="297">
        <v>35.201795595560213</v>
      </c>
      <c r="Y139" s="297">
        <v>23.4725239959071</v>
      </c>
      <c r="DA139" s="71" t="s">
        <v>620</v>
      </c>
    </row>
    <row r="140" spans="1:105" ht="12" customHeight="1" x14ac:dyDescent="0.25">
      <c r="A140" s="60" t="s">
        <v>621</v>
      </c>
      <c r="B140" s="262">
        <v>67.228504375043997</v>
      </c>
      <c r="C140" s="262">
        <v>68.814826608950028</v>
      </c>
      <c r="D140" s="262">
        <v>68.389806049606733</v>
      </c>
      <c r="E140" s="262">
        <v>80.314898983113991</v>
      </c>
      <c r="F140" s="262">
        <v>80.989355820797456</v>
      </c>
      <c r="G140" s="262">
        <v>88.536895699450568</v>
      </c>
      <c r="H140" s="262">
        <v>94.652473513461871</v>
      </c>
      <c r="I140" s="262">
        <v>90.323939935927697</v>
      </c>
      <c r="J140" s="262">
        <v>55.540275750032578</v>
      </c>
      <c r="K140" s="262">
        <v>74.882759344638899</v>
      </c>
      <c r="L140" s="262">
        <v>68.518199752003255</v>
      </c>
      <c r="M140" s="262">
        <v>88.825507309693961</v>
      </c>
      <c r="N140" s="262">
        <v>107.1172713518184</v>
      </c>
      <c r="O140" s="262">
        <v>97.485402305675294</v>
      </c>
      <c r="P140" s="262">
        <v>110.56698091798491</v>
      </c>
      <c r="Q140" s="262">
        <v>112.8549132874321</v>
      </c>
      <c r="R140" s="262">
        <v>107.2406722006516</v>
      </c>
      <c r="S140" s="262">
        <v>87.30024500689143</v>
      </c>
      <c r="T140" s="262">
        <v>72.253018713136356</v>
      </c>
      <c r="U140" s="262">
        <v>68.878775927551743</v>
      </c>
      <c r="V140" s="262">
        <v>68.527592363639357</v>
      </c>
      <c r="W140" s="262">
        <v>64.447309089410837</v>
      </c>
      <c r="X140" s="262">
        <v>54.557235486500112</v>
      </c>
      <c r="Y140" s="262">
        <v>63.096089019424753</v>
      </c>
      <c r="DA140" s="72" t="s">
        <v>622</v>
      </c>
    </row>
    <row r="141" spans="1:105" ht="12" customHeight="1" x14ac:dyDescent="0.25">
      <c r="A141" s="57" t="s">
        <v>623</v>
      </c>
      <c r="B141" s="261">
        <f t="shared" ref="B141:Y141" si="2">B142+B146+B157</f>
        <v>42.403176040563309</v>
      </c>
      <c r="C141" s="261">
        <f t="shared" si="2"/>
        <v>51.421078399222196</v>
      </c>
      <c r="D141" s="261">
        <f t="shared" si="2"/>
        <v>63.640402302970678</v>
      </c>
      <c r="E141" s="261">
        <f t="shared" si="2"/>
        <v>55.729264886528973</v>
      </c>
      <c r="F141" s="261">
        <f t="shared" si="2"/>
        <v>53.972157762774216</v>
      </c>
      <c r="G141" s="261">
        <f t="shared" si="2"/>
        <v>47.36649346026438</v>
      </c>
      <c r="H141" s="261">
        <f t="shared" si="2"/>
        <v>48.387951403260175</v>
      </c>
      <c r="I141" s="261">
        <f t="shared" si="2"/>
        <v>49.278798642019105</v>
      </c>
      <c r="J141" s="261">
        <f t="shared" si="2"/>
        <v>25.730070814741474</v>
      </c>
      <c r="K141" s="261">
        <f t="shared" si="2"/>
        <v>45.161286877284581</v>
      </c>
      <c r="L141" s="261">
        <f t="shared" si="2"/>
        <v>51.981907898067043</v>
      </c>
      <c r="M141" s="261">
        <f t="shared" si="2"/>
        <v>46.478069349145713</v>
      </c>
      <c r="N141" s="261">
        <f t="shared" si="2"/>
        <v>37.250749036399931</v>
      </c>
      <c r="O141" s="261">
        <f t="shared" si="2"/>
        <v>34.22838332573825</v>
      </c>
      <c r="P141" s="261">
        <f t="shared" si="2"/>
        <v>35.314319033607035</v>
      </c>
      <c r="Q141" s="261">
        <f t="shared" si="2"/>
        <v>41.45955146729581</v>
      </c>
      <c r="R141" s="261">
        <f t="shared" si="2"/>
        <v>45.732589874365374</v>
      </c>
      <c r="S141" s="261">
        <f t="shared" si="2"/>
        <v>42.957709307745404</v>
      </c>
      <c r="T141" s="261">
        <f t="shared" si="2"/>
        <v>47.564193869847678</v>
      </c>
      <c r="U141" s="261">
        <f t="shared" si="2"/>
        <v>51.14484536263479</v>
      </c>
      <c r="V141" s="261">
        <f t="shared" si="2"/>
        <v>46.834018631987902</v>
      </c>
      <c r="W141" s="261">
        <f t="shared" si="2"/>
        <v>50.209211355816329</v>
      </c>
      <c r="X141" s="261">
        <f t="shared" si="2"/>
        <v>41.657819005740194</v>
      </c>
      <c r="Y141" s="261">
        <f t="shared" si="2"/>
        <v>38.982648556534201</v>
      </c>
      <c r="DA141" s="70"/>
    </row>
    <row r="142" spans="1:105" ht="12" customHeight="1" x14ac:dyDescent="0.25">
      <c r="A142" s="60" t="s">
        <v>624</v>
      </c>
      <c r="B142" s="262">
        <v>2.551777530069804</v>
      </c>
      <c r="C142" s="262">
        <v>4.5893581405105612</v>
      </c>
      <c r="D142" s="262">
        <v>8.2284251241590685</v>
      </c>
      <c r="E142" s="262">
        <v>4.9520170831333754</v>
      </c>
      <c r="F142" s="262">
        <v>5.1389359454978587</v>
      </c>
      <c r="G142" s="262">
        <v>2.27845042369733</v>
      </c>
      <c r="H142" s="262">
        <v>1.9695939129223099</v>
      </c>
      <c r="I142" s="262">
        <v>2.552004772888854</v>
      </c>
      <c r="J142" s="262">
        <v>1.041029514206961</v>
      </c>
      <c r="K142" s="262">
        <v>3.686072440157846</v>
      </c>
      <c r="L142" s="262">
        <v>5.9328459138926988</v>
      </c>
      <c r="M142" s="262">
        <v>2.7082259807370739</v>
      </c>
      <c r="N142" s="262">
        <v>0.71604202627949354</v>
      </c>
      <c r="O142" s="262">
        <v>0.69714251703254693</v>
      </c>
      <c r="P142" s="262">
        <v>0.47218235799500902</v>
      </c>
      <c r="Q142" s="262">
        <v>1.102722746986134</v>
      </c>
      <c r="R142" s="262">
        <v>2.1149274132740592</v>
      </c>
      <c r="S142" s="262">
        <v>2.3676570350520998</v>
      </c>
      <c r="T142" s="262">
        <v>4.6891021652297509</v>
      </c>
      <c r="U142" s="262">
        <v>6.4571415105739938</v>
      </c>
      <c r="V142" s="262">
        <v>5.4617185081207928</v>
      </c>
      <c r="W142" s="262">
        <v>6.8429973266292814</v>
      </c>
      <c r="X142" s="262">
        <v>6.3739848117960047</v>
      </c>
      <c r="Y142" s="262">
        <v>4.3424227782361191</v>
      </c>
      <c r="DA142" s="72" t="s">
        <v>625</v>
      </c>
    </row>
    <row r="143" spans="1:105" ht="12" customHeight="1" x14ac:dyDescent="0.25">
      <c r="A143" s="59" t="s">
        <v>31</v>
      </c>
      <c r="B143" s="230">
        <v>0.1531469687093053</v>
      </c>
      <c r="C143" s="230">
        <v>0.17763529341736839</v>
      </c>
      <c r="D143" s="230">
        <v>0.19887778474427459</v>
      </c>
      <c r="E143" s="230">
        <v>0.1624356080632719</v>
      </c>
      <c r="F143" s="230">
        <v>0.1382894924935795</v>
      </c>
      <c r="G143" s="230">
        <v>0.15430002262036199</v>
      </c>
      <c r="H143" s="230">
        <v>0.13976185034108651</v>
      </c>
      <c r="I143" s="230">
        <v>0.1382055169636279</v>
      </c>
      <c r="J143" s="230">
        <v>6.1668622876766957E-2</v>
      </c>
      <c r="K143" s="230">
        <v>0.1089187710361235</v>
      </c>
      <c r="L143" s="230">
        <v>0.160382417267977</v>
      </c>
      <c r="M143" s="230">
        <v>8.4195613226525676E-2</v>
      </c>
      <c r="N143" s="230">
        <v>3.7388406401601432E-2</v>
      </c>
      <c r="O143" s="230">
        <v>2.9981279399240678E-2</v>
      </c>
      <c r="P143" s="230">
        <v>2.338302369733938E-2</v>
      </c>
      <c r="Q143" s="230">
        <v>3.0017939161524312E-2</v>
      </c>
      <c r="R143" s="230">
        <v>6.5357049006441958E-2</v>
      </c>
      <c r="S143" s="230">
        <v>7.5368610880864675E-2</v>
      </c>
      <c r="T143" s="230">
        <v>9.2050552167446217E-2</v>
      </c>
      <c r="U143" s="230">
        <v>0.103438408711442</v>
      </c>
      <c r="V143" s="230">
        <v>8.6111523450161154E-2</v>
      </c>
      <c r="W143" s="230">
        <v>6.7843859600710862E-2</v>
      </c>
      <c r="X143" s="230">
        <v>2.063844017519564E-2</v>
      </c>
      <c r="Y143" s="230">
        <v>1.5888888947516869E-3</v>
      </c>
      <c r="DA143" s="71" t="s">
        <v>626</v>
      </c>
    </row>
    <row r="144" spans="1:105" ht="12" customHeight="1" x14ac:dyDescent="0.25">
      <c r="A144" s="59" t="s">
        <v>159</v>
      </c>
      <c r="B144" s="230">
        <v>0.40411114107527912</v>
      </c>
      <c r="C144" s="230">
        <v>0.48322576291882008</v>
      </c>
      <c r="D144" s="230">
        <v>0.52449934745247651</v>
      </c>
      <c r="E144" s="230">
        <v>0.48218565155891002</v>
      </c>
      <c r="F144" s="230">
        <v>0.46762610525247528</v>
      </c>
      <c r="G144" s="230">
        <v>0.46676591726016309</v>
      </c>
      <c r="H144" s="230">
        <v>0.24216623468315149</v>
      </c>
      <c r="I144" s="230">
        <v>0.87792793842947547</v>
      </c>
      <c r="J144" s="230">
        <v>0.35121647730261268</v>
      </c>
      <c r="K144" s="230">
        <v>0.65892039826477744</v>
      </c>
      <c r="L144" s="230">
        <v>0.84376439967715766</v>
      </c>
      <c r="M144" s="230">
        <v>0.53494516658471025</v>
      </c>
      <c r="N144" s="230">
        <v>0.1995530491719768</v>
      </c>
      <c r="O144" s="230">
        <v>0.1225644832961591</v>
      </c>
      <c r="P144" s="230">
        <v>3.8963250976627922E-2</v>
      </c>
      <c r="Q144" s="230">
        <v>7.0931201666821334E-2</v>
      </c>
      <c r="R144" s="230">
        <v>0.1113636758708903</v>
      </c>
      <c r="S144" s="230">
        <v>0.13697992743034371</v>
      </c>
      <c r="T144" s="230">
        <v>0.25092680927786032</v>
      </c>
      <c r="U144" s="230">
        <v>0.2954007647699618</v>
      </c>
      <c r="V144" s="230">
        <v>0.20867718913557201</v>
      </c>
      <c r="W144" s="230">
        <v>0.30138395142374308</v>
      </c>
      <c r="X144" s="230">
        <v>0.2406531041980268</v>
      </c>
      <c r="Y144" s="230">
        <v>0.2583686685598881</v>
      </c>
      <c r="DA144" s="71" t="s">
        <v>627</v>
      </c>
    </row>
    <row r="145" spans="1:105" ht="12" customHeight="1" x14ac:dyDescent="0.25">
      <c r="A145" s="59" t="s">
        <v>35</v>
      </c>
      <c r="B145" s="230">
        <v>1.994519420285219</v>
      </c>
      <c r="C145" s="230">
        <v>3.928497084174372</v>
      </c>
      <c r="D145" s="230">
        <v>7.505047991962317</v>
      </c>
      <c r="E145" s="230">
        <v>4.307395823511194</v>
      </c>
      <c r="F145" s="230">
        <v>4.5330203477518038</v>
      </c>
      <c r="G145" s="230">
        <v>1.657384483816805</v>
      </c>
      <c r="H145" s="230">
        <v>1.587665827898072</v>
      </c>
      <c r="I145" s="230">
        <v>1.5358713174957499</v>
      </c>
      <c r="J145" s="230">
        <v>0.62814441402758114</v>
      </c>
      <c r="K145" s="230">
        <v>2.9182332708569461</v>
      </c>
      <c r="L145" s="230">
        <v>4.9286990969475637</v>
      </c>
      <c r="M145" s="230">
        <v>2.089085200925838</v>
      </c>
      <c r="N145" s="230">
        <v>0.47910057070591527</v>
      </c>
      <c r="O145" s="230">
        <v>0.54459675433714716</v>
      </c>
      <c r="P145" s="230">
        <v>0.40983608332104171</v>
      </c>
      <c r="Q145" s="230">
        <v>1.0017736061577891</v>
      </c>
      <c r="R145" s="230">
        <v>1.9382066883967271</v>
      </c>
      <c r="S145" s="230">
        <v>2.1553084967408922</v>
      </c>
      <c r="T145" s="230">
        <v>4.346124803784444</v>
      </c>
      <c r="U145" s="230">
        <v>6.0583023370925897</v>
      </c>
      <c r="V145" s="230">
        <v>5.1669297955350597</v>
      </c>
      <c r="W145" s="230">
        <v>6.4737695156048272</v>
      </c>
      <c r="X145" s="230">
        <v>6.1126932674227827</v>
      </c>
      <c r="Y145" s="230">
        <v>4.0824652207814793</v>
      </c>
      <c r="DA145" s="71" t="s">
        <v>628</v>
      </c>
    </row>
    <row r="146" spans="1:105" ht="12" customHeight="1" x14ac:dyDescent="0.25">
      <c r="A146" s="60" t="s">
        <v>629</v>
      </c>
      <c r="B146" s="262">
        <v>27.28972686360672</v>
      </c>
      <c r="C146" s="262">
        <v>34.139403093919753</v>
      </c>
      <c r="D146" s="262">
        <v>42.844063249861172</v>
      </c>
      <c r="E146" s="262">
        <v>36.095741125837428</v>
      </c>
      <c r="F146" s="262">
        <v>34.485817778497712</v>
      </c>
      <c r="G146" s="262">
        <v>29.547750425433399</v>
      </c>
      <c r="H146" s="262">
        <v>29.612022495777762</v>
      </c>
      <c r="I146" s="262">
        <v>30.79031348611597</v>
      </c>
      <c r="J146" s="262">
        <v>14.922041021565439</v>
      </c>
      <c r="K146" s="262">
        <v>28.34717206847202</v>
      </c>
      <c r="L146" s="262">
        <v>34.029654605078633</v>
      </c>
      <c r="M146" s="262">
        <v>28.351898968703381</v>
      </c>
      <c r="N146" s="262">
        <v>18.1130936591438</v>
      </c>
      <c r="O146" s="262">
        <v>16.66836550903443</v>
      </c>
      <c r="P146" s="262">
        <v>15.60112858812575</v>
      </c>
      <c r="Q146" s="262">
        <v>20.77572992296464</v>
      </c>
      <c r="R146" s="262">
        <v>24.95702196449237</v>
      </c>
      <c r="S146" s="262">
        <v>25.329947507231878</v>
      </c>
      <c r="T146" s="262">
        <v>30.195341164644809</v>
      </c>
      <c r="U146" s="262">
        <v>32.560375206869132</v>
      </c>
      <c r="V146" s="262">
        <v>29.430701076519291</v>
      </c>
      <c r="W146" s="262">
        <v>32.108359949783569</v>
      </c>
      <c r="X146" s="262">
        <v>25.810122969690909</v>
      </c>
      <c r="Y146" s="262">
        <v>23.66622106393293</v>
      </c>
      <c r="DA146" s="72" t="s">
        <v>630</v>
      </c>
    </row>
    <row r="147" spans="1:105" ht="12" customHeight="1" x14ac:dyDescent="0.25">
      <c r="A147" s="64" t="s">
        <v>28</v>
      </c>
      <c r="B147" s="229">
        <v>5.1811924932005899</v>
      </c>
      <c r="C147" s="229">
        <v>4.6550748662842301</v>
      </c>
      <c r="D147" s="229">
        <v>4.2709170508464496</v>
      </c>
      <c r="E147" s="229">
        <v>3.143696036590153</v>
      </c>
      <c r="F147" s="229">
        <v>0.1198738080798087</v>
      </c>
      <c r="G147" s="229">
        <v>7.1318785406824867</v>
      </c>
      <c r="H147" s="229">
        <v>7.4193085095972267</v>
      </c>
      <c r="I147" s="229">
        <v>7.918310710648826</v>
      </c>
      <c r="J147" s="229">
        <v>2.2390963750304351</v>
      </c>
      <c r="K147" s="229">
        <v>2.434351443281265</v>
      </c>
      <c r="L147" s="229">
        <v>4.4312397794768073</v>
      </c>
      <c r="M147" s="229">
        <v>5.5535564452985868</v>
      </c>
      <c r="N147" s="229">
        <v>3.2500625128701239</v>
      </c>
      <c r="O147" s="229">
        <v>3.171019815454045</v>
      </c>
      <c r="P147" s="229">
        <v>2.045244641751407</v>
      </c>
      <c r="Q147" s="229">
        <v>2.675916197374459</v>
      </c>
      <c r="R147" s="229">
        <v>1.066026195078885</v>
      </c>
      <c r="S147" s="229">
        <v>1.206370830757765</v>
      </c>
      <c r="T147" s="229">
        <v>0.98956524799480083</v>
      </c>
      <c r="U147" s="229">
        <v>5.5488190066729448E-2</v>
      </c>
      <c r="V147" s="229">
        <v>5.7423133489311863E-2</v>
      </c>
      <c r="W147" s="229">
        <v>0.112603141950611</v>
      </c>
      <c r="X147" s="229">
        <v>0.22230985766588601</v>
      </c>
      <c r="Y147" s="229">
        <v>2.0501130265952371E-2</v>
      </c>
      <c r="DA147" s="73" t="s">
        <v>631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632</v>
      </c>
    </row>
    <row r="149" spans="1:105" ht="12" customHeight="1" x14ac:dyDescent="0.25">
      <c r="A149" s="64" t="s">
        <v>31</v>
      </c>
      <c r="B149" s="229">
        <v>0.87348835490783927</v>
      </c>
      <c r="C149" s="229">
        <v>0.87025974389551586</v>
      </c>
      <c r="D149" s="229">
        <v>0.77160072088262566</v>
      </c>
      <c r="E149" s="229">
        <v>0.85059895923503248</v>
      </c>
      <c r="F149" s="229">
        <v>0.81386416306152409</v>
      </c>
      <c r="G149" s="229">
        <v>1.2739994193473549</v>
      </c>
      <c r="H149" s="229">
        <v>1.2035365243869129</v>
      </c>
      <c r="I149" s="229">
        <v>1.023812642410481</v>
      </c>
      <c r="J149" s="229">
        <v>0.61663345355738974</v>
      </c>
      <c r="K149" s="229">
        <v>0.68895860491799554</v>
      </c>
      <c r="L149" s="229">
        <v>0.7373668667230997</v>
      </c>
      <c r="M149" s="229">
        <v>0.64758787559834796</v>
      </c>
      <c r="N149" s="229">
        <v>0.71207085171540951</v>
      </c>
      <c r="O149" s="229">
        <v>0.50836467303335742</v>
      </c>
      <c r="P149" s="229">
        <v>0.53788642102283801</v>
      </c>
      <c r="Q149" s="229">
        <v>0.43196846784834858</v>
      </c>
      <c r="R149" s="229">
        <v>0.66311570921285168</v>
      </c>
      <c r="S149" s="229">
        <v>0.67692833359567051</v>
      </c>
      <c r="T149" s="229">
        <v>0.52225055079880389</v>
      </c>
      <c r="U149" s="229">
        <v>0.47951229663215222</v>
      </c>
      <c r="V149" s="229">
        <v>0.43612145091511112</v>
      </c>
      <c r="W149" s="229">
        <v>0.29918648111842311</v>
      </c>
      <c r="X149" s="229">
        <v>7.97434823485281E-2</v>
      </c>
      <c r="Y149" s="229">
        <v>8.1874135738336483E-3</v>
      </c>
      <c r="DA149" s="73" t="s">
        <v>633</v>
      </c>
    </row>
    <row r="150" spans="1:105" ht="12" customHeight="1" x14ac:dyDescent="0.25">
      <c r="A150" s="64" t="s">
        <v>159</v>
      </c>
      <c r="B150" s="229">
        <v>2.3048864681598338</v>
      </c>
      <c r="C150" s="229">
        <v>2.3673895012145691</v>
      </c>
      <c r="D150" s="229">
        <v>2.0349385685142418</v>
      </c>
      <c r="E150" s="229">
        <v>2.524979702814389</v>
      </c>
      <c r="F150" s="229">
        <v>2.7520827643119441</v>
      </c>
      <c r="G150" s="229">
        <v>3.8539171768216569</v>
      </c>
      <c r="H150" s="229">
        <v>2.0853752844795088</v>
      </c>
      <c r="I150" s="229">
        <v>6.5036023325032444</v>
      </c>
      <c r="J150" s="229">
        <v>3.511864206504955</v>
      </c>
      <c r="K150" s="229">
        <v>4.1679581400156458</v>
      </c>
      <c r="L150" s="229">
        <v>3.879252615346807</v>
      </c>
      <c r="M150" s="229">
        <v>4.1145136986906197</v>
      </c>
      <c r="N150" s="229">
        <v>3.800533998694585</v>
      </c>
      <c r="O150" s="229">
        <v>2.0782119617594552</v>
      </c>
      <c r="P150" s="229">
        <v>0.89628287130452111</v>
      </c>
      <c r="Q150" s="229">
        <v>1.0207243855678181</v>
      </c>
      <c r="R150" s="229">
        <v>1.1299011205110681</v>
      </c>
      <c r="S150" s="229">
        <v>1.2302945871995701</v>
      </c>
      <c r="T150" s="229">
        <v>1.423638004008561</v>
      </c>
      <c r="U150" s="229">
        <v>1.3693975082011289</v>
      </c>
      <c r="V150" s="229">
        <v>1.0568689863136129</v>
      </c>
      <c r="W150" s="229">
        <v>1.3290812819719151</v>
      </c>
      <c r="X150" s="229">
        <v>0.92984336043951576</v>
      </c>
      <c r="Y150" s="229">
        <v>1.3313524633521641</v>
      </c>
      <c r="DA150" s="73" t="s">
        <v>634</v>
      </c>
    </row>
    <row r="151" spans="1:105" ht="12" customHeight="1" x14ac:dyDescent="0.25">
      <c r="A151" s="64" t="s">
        <v>32</v>
      </c>
      <c r="B151" s="229">
        <v>7.5542276438895728</v>
      </c>
      <c r="C151" s="229">
        <v>7.0004312318878794</v>
      </c>
      <c r="D151" s="229">
        <v>6.6487220322143283</v>
      </c>
      <c r="E151" s="229">
        <v>7.0206583246739536</v>
      </c>
      <c r="F151" s="229">
        <v>4.1221725392400987</v>
      </c>
      <c r="G151" s="229">
        <v>3.603531695119115</v>
      </c>
      <c r="H151" s="229">
        <v>5.2318751977198428</v>
      </c>
      <c r="I151" s="229">
        <v>3.967006742182086</v>
      </c>
      <c r="J151" s="229">
        <v>2.2735404040664751</v>
      </c>
      <c r="K151" s="229">
        <v>2.594283308132455</v>
      </c>
      <c r="L151" s="229">
        <v>2.319001514547498</v>
      </c>
      <c r="M151" s="229">
        <v>1.965605111574007</v>
      </c>
      <c r="N151" s="229">
        <v>1.2236394476915009</v>
      </c>
      <c r="O151" s="229">
        <v>1.674425175305438</v>
      </c>
      <c r="P151" s="229">
        <v>2.691983301312209</v>
      </c>
      <c r="Q151" s="229">
        <v>2.2290228617005061</v>
      </c>
      <c r="R151" s="229">
        <v>2.4305237212604718</v>
      </c>
      <c r="S151" s="229">
        <v>2.8558118286423531</v>
      </c>
      <c r="T151" s="229">
        <v>2.5969127601034558</v>
      </c>
      <c r="U151" s="229">
        <v>2.566240294569428</v>
      </c>
      <c r="V151" s="229">
        <v>1.7065755427407561</v>
      </c>
      <c r="W151" s="229">
        <v>1.8133653434782671</v>
      </c>
      <c r="X151" s="229">
        <v>0.9513311391652054</v>
      </c>
      <c r="Y151" s="229">
        <v>1.256246984837796</v>
      </c>
      <c r="DA151" s="73" t="s">
        <v>635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3.069516162148539E-3</v>
      </c>
      <c r="Y152" s="229">
        <v>5.0660068738542863E-3</v>
      </c>
      <c r="DA152" s="73" t="s">
        <v>636</v>
      </c>
    </row>
    <row r="153" spans="1:105" ht="12" customHeight="1" x14ac:dyDescent="0.25">
      <c r="A153" s="64" t="s">
        <v>35</v>
      </c>
      <c r="B153" s="229">
        <v>11.37593190344888</v>
      </c>
      <c r="C153" s="229">
        <v>19.246247750637551</v>
      </c>
      <c r="D153" s="229">
        <v>29.117884877403529</v>
      </c>
      <c r="E153" s="229">
        <v>22.555808102523908</v>
      </c>
      <c r="F153" s="229">
        <v>26.677824503804331</v>
      </c>
      <c r="G153" s="229">
        <v>13.684423593462791</v>
      </c>
      <c r="H153" s="229">
        <v>13.67192697959427</v>
      </c>
      <c r="I153" s="229">
        <v>11.37758105837133</v>
      </c>
      <c r="J153" s="229">
        <v>6.2809065824061818</v>
      </c>
      <c r="K153" s="229">
        <v>18.4590948280905</v>
      </c>
      <c r="L153" s="229">
        <v>22.6599615596568</v>
      </c>
      <c r="M153" s="229">
        <v>16.068132238334879</v>
      </c>
      <c r="N153" s="229">
        <v>9.1245812344996704</v>
      </c>
      <c r="O153" s="229">
        <v>9.2342207037583339</v>
      </c>
      <c r="P153" s="229">
        <v>9.4275773277626218</v>
      </c>
      <c r="Q153" s="229">
        <v>14.41586670738395</v>
      </c>
      <c r="R153" s="229">
        <v>19.665136696282079</v>
      </c>
      <c r="S153" s="229">
        <v>19.35805067960758</v>
      </c>
      <c r="T153" s="229">
        <v>24.657821372846431</v>
      </c>
      <c r="U153" s="229">
        <v>28.084639966332549</v>
      </c>
      <c r="V153" s="229">
        <v>26.168494400281691</v>
      </c>
      <c r="W153" s="229">
        <v>28.548852207771979</v>
      </c>
      <c r="X153" s="229">
        <v>23.61842481964964</v>
      </c>
      <c r="Y153" s="229">
        <v>21.03660694824967</v>
      </c>
      <c r="DA153" s="73" t="s">
        <v>637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638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2.5257440341558109E-3</v>
      </c>
      <c r="L155" s="229">
        <v>2.8322693276178089E-3</v>
      </c>
      <c r="M155" s="229">
        <v>2.5035992069407259E-3</v>
      </c>
      <c r="N155" s="229">
        <v>2.2056136725158112E-3</v>
      </c>
      <c r="O155" s="229">
        <v>2.1231797238019049E-3</v>
      </c>
      <c r="P155" s="229">
        <v>2.1540249721552968E-3</v>
      </c>
      <c r="Q155" s="229">
        <v>2.2313030895543071E-3</v>
      </c>
      <c r="R155" s="229">
        <v>2.3185221470132869E-3</v>
      </c>
      <c r="S155" s="229">
        <v>2.491247428944614E-3</v>
      </c>
      <c r="T155" s="229">
        <v>5.1532288927571236E-3</v>
      </c>
      <c r="U155" s="229">
        <v>5.0969510671316984E-3</v>
      </c>
      <c r="V155" s="229">
        <v>5.2175627788094087E-3</v>
      </c>
      <c r="W155" s="229">
        <v>5.2714934923826524E-3</v>
      </c>
      <c r="X155" s="229">
        <v>5.4007942599828742E-3</v>
      </c>
      <c r="Y155" s="229">
        <v>8.2601167796568439E-3</v>
      </c>
      <c r="DA155" s="73" t="s">
        <v>639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640</v>
      </c>
    </row>
    <row r="157" spans="1:105" ht="12" customHeight="1" x14ac:dyDescent="0.25">
      <c r="A157" s="61" t="s">
        <v>641</v>
      </c>
      <c r="B157" s="263">
        <v>12.56167164688679</v>
      </c>
      <c r="C157" s="263">
        <v>12.692317164791881</v>
      </c>
      <c r="D157" s="263">
        <v>12.567913928950439</v>
      </c>
      <c r="E157" s="263">
        <v>14.68150667755817</v>
      </c>
      <c r="F157" s="263">
        <v>14.347404038778651</v>
      </c>
      <c r="G157" s="263">
        <v>15.540292611133649</v>
      </c>
      <c r="H157" s="263">
        <v>16.8063349945601</v>
      </c>
      <c r="I157" s="263">
        <v>15.936480383014279</v>
      </c>
      <c r="J157" s="263">
        <v>9.7670002789690731</v>
      </c>
      <c r="K157" s="263">
        <v>13.12804236865472</v>
      </c>
      <c r="L157" s="263">
        <v>12.019407379095711</v>
      </c>
      <c r="M157" s="263">
        <v>15.417944399705259</v>
      </c>
      <c r="N157" s="263">
        <v>18.421613350976639</v>
      </c>
      <c r="O157" s="263">
        <v>16.86287529967127</v>
      </c>
      <c r="P157" s="263">
        <v>19.241008087486271</v>
      </c>
      <c r="Q157" s="263">
        <v>19.581098797345032</v>
      </c>
      <c r="R157" s="263">
        <v>18.660640496598941</v>
      </c>
      <c r="S157" s="263">
        <v>15.260104765461421</v>
      </c>
      <c r="T157" s="263">
        <v>12.679750539973121</v>
      </c>
      <c r="U157" s="263">
        <v>12.12732864519166</v>
      </c>
      <c r="V157" s="263">
        <v>11.94159904734782</v>
      </c>
      <c r="W157" s="263">
        <v>11.257854079403479</v>
      </c>
      <c r="X157" s="263">
        <v>9.4737112242532788</v>
      </c>
      <c r="Y157" s="263">
        <v>10.974004714365149</v>
      </c>
      <c r="DA157" s="74" t="s">
        <v>642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251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SUM(B163:B169)</f>
        <v>0.99999999999999989</v>
      </c>
      <c r="C162" s="232">
        <f t="shared" si="3"/>
        <v>1.0000000000000004</v>
      </c>
      <c r="D162" s="232">
        <f t="shared" si="3"/>
        <v>0.99999999999999978</v>
      </c>
      <c r="E162" s="232">
        <f t="shared" si="3"/>
        <v>0.99999999999999978</v>
      </c>
      <c r="F162" s="232">
        <f t="shared" si="3"/>
        <v>1</v>
      </c>
      <c r="G162" s="232">
        <f t="shared" si="3"/>
        <v>0.99999999999999989</v>
      </c>
      <c r="H162" s="232">
        <f t="shared" si="3"/>
        <v>1</v>
      </c>
      <c r="I162" s="232">
        <f t="shared" si="3"/>
        <v>0.99999999999999978</v>
      </c>
      <c r="J162" s="232">
        <f t="shared" si="3"/>
        <v>0.99999999999999978</v>
      </c>
      <c r="K162" s="232">
        <f t="shared" si="3"/>
        <v>0.99999999999999989</v>
      </c>
      <c r="L162" s="232">
        <f t="shared" si="3"/>
        <v>0.99999999999999989</v>
      </c>
      <c r="M162" s="232">
        <f t="shared" si="3"/>
        <v>1</v>
      </c>
      <c r="N162" s="232">
        <f t="shared" si="3"/>
        <v>0.99999999999999967</v>
      </c>
      <c r="O162" s="232">
        <f t="shared" si="3"/>
        <v>1</v>
      </c>
      <c r="P162" s="232">
        <f t="shared" si="3"/>
        <v>1</v>
      </c>
      <c r="Q162" s="232">
        <f t="shared" si="3"/>
        <v>1.0000000000000002</v>
      </c>
      <c r="R162" s="232">
        <f t="shared" si="3"/>
        <v>1</v>
      </c>
      <c r="S162" s="232">
        <f t="shared" si="3"/>
        <v>0.99999999999999989</v>
      </c>
      <c r="T162" s="232">
        <f t="shared" si="3"/>
        <v>0.99999999999999978</v>
      </c>
      <c r="U162" s="232">
        <f t="shared" si="3"/>
        <v>0.99999999999999978</v>
      </c>
      <c r="V162" s="232">
        <f t="shared" si="3"/>
        <v>1</v>
      </c>
      <c r="W162" s="232">
        <f t="shared" si="3"/>
        <v>0.99999999999999978</v>
      </c>
      <c r="X162" s="232">
        <f t="shared" si="3"/>
        <v>1</v>
      </c>
      <c r="Y162" s="232">
        <f t="shared" si="3"/>
        <v>1</v>
      </c>
      <c r="DA162" s="95"/>
    </row>
    <row r="163" spans="1:105" ht="12" customHeight="1" x14ac:dyDescent="0.25">
      <c r="A163" s="55" t="s">
        <v>91</v>
      </c>
      <c r="B163" s="299">
        <f t="shared" ref="B163:Y163" si="4">IF(B6=0,0,B6/B$5)</f>
        <v>1.5000000000010153E-3</v>
      </c>
      <c r="C163" s="299">
        <f t="shared" si="4"/>
        <v>1.4999999999989082E-3</v>
      </c>
      <c r="D163" s="299">
        <f t="shared" si="4"/>
        <v>1.4999999999985539E-3</v>
      </c>
      <c r="E163" s="299">
        <f t="shared" si="4"/>
        <v>1.5000000000010704E-3</v>
      </c>
      <c r="F163" s="299">
        <f t="shared" si="4"/>
        <v>1.5000000000012054E-3</v>
      </c>
      <c r="G163" s="299">
        <f t="shared" si="4"/>
        <v>1.5000000000015118E-3</v>
      </c>
      <c r="H163" s="299">
        <f t="shared" si="4"/>
        <v>1.5000000000016727E-3</v>
      </c>
      <c r="I163" s="299">
        <f t="shared" si="4"/>
        <v>1.500000000001434E-3</v>
      </c>
      <c r="J163" s="299">
        <f t="shared" si="4"/>
        <v>1.5000000000014912E-3</v>
      </c>
      <c r="K163" s="299">
        <f t="shared" si="4"/>
        <v>1.5000000000015617E-3</v>
      </c>
      <c r="L163" s="299">
        <f t="shared" si="4"/>
        <v>1.5000000000008676E-3</v>
      </c>
      <c r="M163" s="299">
        <f t="shared" si="4"/>
        <v>1.5000000000017497E-3</v>
      </c>
      <c r="N163" s="299">
        <f t="shared" si="4"/>
        <v>1.5000000000014706E-3</v>
      </c>
      <c r="O163" s="299">
        <f t="shared" si="4"/>
        <v>1.5000000000010738E-3</v>
      </c>
      <c r="P163" s="299">
        <f t="shared" si="4"/>
        <v>1.5000000000008689E-3</v>
      </c>
      <c r="Q163" s="299">
        <f t="shared" si="4"/>
        <v>1.5000000000007251E-3</v>
      </c>
      <c r="R163" s="299">
        <f t="shared" si="4"/>
        <v>1.5000000000008782E-3</v>
      </c>
      <c r="S163" s="299">
        <f t="shared" si="4"/>
        <v>1.5000000000016638E-3</v>
      </c>
      <c r="T163" s="299">
        <f t="shared" si="4"/>
        <v>1.4999999999997507E-3</v>
      </c>
      <c r="U163" s="299">
        <f t="shared" si="4"/>
        <v>1.4999999999995687E-3</v>
      </c>
      <c r="V163" s="299">
        <f t="shared" si="4"/>
        <v>1.4999999999996154E-3</v>
      </c>
      <c r="W163" s="299">
        <f t="shared" si="4"/>
        <v>1.4999999999996093E-3</v>
      </c>
      <c r="X163" s="299">
        <f t="shared" si="4"/>
        <v>1.4999999999999415E-3</v>
      </c>
      <c r="Y163" s="299">
        <f t="shared" si="4"/>
        <v>1.4999999999998821E-3</v>
      </c>
      <c r="DA163" s="67"/>
    </row>
    <row r="164" spans="1:105" ht="12" customHeight="1" x14ac:dyDescent="0.25">
      <c r="A164" s="173" t="s">
        <v>92</v>
      </c>
      <c r="B164" s="233">
        <f t="shared" ref="B164:Y164" si="5">IF(B7=0,0,B7/B$5)</f>
        <v>7.5000000000050786E-4</v>
      </c>
      <c r="C164" s="233">
        <f t="shared" si="5"/>
        <v>7.4999999999945412E-4</v>
      </c>
      <c r="D164" s="233">
        <f t="shared" si="5"/>
        <v>7.4999999999927696E-4</v>
      </c>
      <c r="E164" s="233">
        <f t="shared" si="5"/>
        <v>7.5000000000053496E-4</v>
      </c>
      <c r="F164" s="233">
        <f t="shared" si="5"/>
        <v>7.5000000000060272E-4</v>
      </c>
      <c r="G164" s="233">
        <f t="shared" si="5"/>
        <v>7.5000000000075625E-4</v>
      </c>
      <c r="H164" s="233">
        <f t="shared" si="5"/>
        <v>7.5000000000083637E-4</v>
      </c>
      <c r="I164" s="233">
        <f t="shared" si="5"/>
        <v>7.50000000000717E-4</v>
      </c>
      <c r="J164" s="233">
        <f t="shared" si="5"/>
        <v>7.5000000000074551E-4</v>
      </c>
      <c r="K164" s="233">
        <f t="shared" si="5"/>
        <v>7.5000000000078086E-4</v>
      </c>
      <c r="L164" s="233">
        <f t="shared" si="5"/>
        <v>7.5000000000043391E-4</v>
      </c>
      <c r="M164" s="233">
        <f t="shared" si="5"/>
        <v>7.5000000000087497E-4</v>
      </c>
      <c r="N164" s="233">
        <f t="shared" si="5"/>
        <v>7.5000000000073543E-4</v>
      </c>
      <c r="O164" s="233">
        <f t="shared" si="5"/>
        <v>7.5000000000053724E-4</v>
      </c>
      <c r="P164" s="233">
        <f t="shared" si="5"/>
        <v>7.5000000000043456E-4</v>
      </c>
      <c r="Q164" s="233">
        <f t="shared" si="5"/>
        <v>7.5000000000036268E-4</v>
      </c>
      <c r="R164" s="233">
        <f t="shared" si="5"/>
        <v>7.5000000000043955E-4</v>
      </c>
      <c r="S164" s="233">
        <f t="shared" si="5"/>
        <v>7.5000000000083214E-4</v>
      </c>
      <c r="T164" s="233">
        <f t="shared" si="5"/>
        <v>7.4999999999987522E-4</v>
      </c>
      <c r="U164" s="233">
        <f t="shared" si="5"/>
        <v>7.4999999999978437E-4</v>
      </c>
      <c r="V164" s="233">
        <f t="shared" si="5"/>
        <v>7.4999999999980779E-4</v>
      </c>
      <c r="W164" s="233">
        <f t="shared" si="5"/>
        <v>7.4999999999980475E-4</v>
      </c>
      <c r="X164" s="233">
        <f t="shared" si="5"/>
        <v>7.4999999999997074E-4</v>
      </c>
      <c r="Y164" s="233">
        <f t="shared" si="5"/>
        <v>7.4999999999994136E-4</v>
      </c>
      <c r="DA164" s="177"/>
    </row>
    <row r="165" spans="1:105" ht="12" customHeight="1" x14ac:dyDescent="0.25">
      <c r="A165" s="173" t="s">
        <v>93</v>
      </c>
      <c r="B165" s="233">
        <f t="shared" ref="B165:Y165" si="6">IF(B8=0,0,B8/B$5)</f>
        <v>1.9000000000012847E-2</v>
      </c>
      <c r="C165" s="233">
        <f t="shared" si="6"/>
        <v>1.8999999999986156E-2</v>
      </c>
      <c r="D165" s="233">
        <f t="shared" si="6"/>
        <v>1.8999999999981667E-2</v>
      </c>
      <c r="E165" s="233">
        <f t="shared" si="6"/>
        <v>1.9000000000013541E-2</v>
      </c>
      <c r="F165" s="233">
        <f t="shared" si="6"/>
        <v>1.9000000000015251E-2</v>
      </c>
      <c r="G165" s="233">
        <f t="shared" si="6"/>
        <v>1.9000000000019137E-2</v>
      </c>
      <c r="H165" s="233">
        <f t="shared" si="6"/>
        <v>1.900000000002117E-2</v>
      </c>
      <c r="I165" s="233">
        <f t="shared" si="6"/>
        <v>1.9000000000018155E-2</v>
      </c>
      <c r="J165" s="233">
        <f t="shared" si="6"/>
        <v>1.9000000000018877E-2</v>
      </c>
      <c r="K165" s="233">
        <f t="shared" si="6"/>
        <v>1.9000000000019768E-2</v>
      </c>
      <c r="L165" s="233">
        <f t="shared" si="6"/>
        <v>1.9000000000010977E-2</v>
      </c>
      <c r="M165" s="233">
        <f t="shared" si="6"/>
        <v>1.9000000000022152E-2</v>
      </c>
      <c r="N165" s="233">
        <f t="shared" si="6"/>
        <v>1.9000000000018617E-2</v>
      </c>
      <c r="O165" s="233">
        <f t="shared" si="6"/>
        <v>1.9000000000013589E-2</v>
      </c>
      <c r="P165" s="233">
        <f t="shared" si="6"/>
        <v>1.9000000000010987E-2</v>
      </c>
      <c r="Q165" s="233">
        <f t="shared" si="6"/>
        <v>1.9000000000009173E-2</v>
      </c>
      <c r="R165" s="233">
        <f t="shared" si="6"/>
        <v>1.9000000000011119E-2</v>
      </c>
      <c r="S165" s="233">
        <f t="shared" si="6"/>
        <v>1.9000000000021056E-2</v>
      </c>
      <c r="T165" s="233">
        <f t="shared" si="6"/>
        <v>1.8999999999996828E-2</v>
      </c>
      <c r="U165" s="233">
        <f t="shared" si="6"/>
        <v>1.8999999999994521E-2</v>
      </c>
      <c r="V165" s="233">
        <f t="shared" si="6"/>
        <v>1.8999999999995111E-2</v>
      </c>
      <c r="W165" s="233">
        <f t="shared" si="6"/>
        <v>1.8999999999995035E-2</v>
      </c>
      <c r="X165" s="233">
        <f t="shared" si="6"/>
        <v>1.899999999999924E-2</v>
      </c>
      <c r="Y165" s="233">
        <f t="shared" si="6"/>
        <v>1.8999999999998494E-2</v>
      </c>
      <c r="DA165" s="177"/>
    </row>
    <row r="166" spans="1:105" ht="12" customHeight="1" x14ac:dyDescent="0.25">
      <c r="A166" s="173" t="s">
        <v>94</v>
      </c>
      <c r="B166" s="233">
        <f t="shared" ref="B166:Y166" si="7">IF(B9=0,0,B9/B$5)</f>
        <v>5.0000000000034012E-4</v>
      </c>
      <c r="C166" s="233">
        <f t="shared" si="7"/>
        <v>4.9999999999963778E-4</v>
      </c>
      <c r="D166" s="233">
        <f t="shared" si="7"/>
        <v>4.9999999999951982E-4</v>
      </c>
      <c r="E166" s="233">
        <f t="shared" si="7"/>
        <v>5.0000000000035845E-4</v>
      </c>
      <c r="F166" s="233">
        <f t="shared" si="7"/>
        <v>5.0000000000040344E-4</v>
      </c>
      <c r="G166" s="233">
        <f t="shared" si="7"/>
        <v>5.0000000000050557E-4</v>
      </c>
      <c r="H166" s="233">
        <f t="shared" si="7"/>
        <v>5.0000000000055935E-4</v>
      </c>
      <c r="I166" s="233">
        <f t="shared" si="7"/>
        <v>5.0000000000047999E-4</v>
      </c>
      <c r="J166" s="233">
        <f t="shared" si="7"/>
        <v>5.0000000000049874E-4</v>
      </c>
      <c r="K166" s="233">
        <f t="shared" si="7"/>
        <v>5.0000000000052238E-4</v>
      </c>
      <c r="L166" s="233">
        <f t="shared" si="7"/>
        <v>5.000000000002909E-4</v>
      </c>
      <c r="M166" s="233">
        <f t="shared" si="7"/>
        <v>5.0000000000058494E-4</v>
      </c>
      <c r="N166" s="233">
        <f t="shared" si="7"/>
        <v>5.0000000000049191E-4</v>
      </c>
      <c r="O166" s="233">
        <f t="shared" si="7"/>
        <v>5.0000000000035975E-4</v>
      </c>
      <c r="P166" s="233">
        <f t="shared" si="7"/>
        <v>5.0000000000029112E-4</v>
      </c>
      <c r="Q166" s="233">
        <f t="shared" si="7"/>
        <v>5.0000000000024363E-4</v>
      </c>
      <c r="R166" s="233">
        <f t="shared" si="7"/>
        <v>5.0000000000029459E-4</v>
      </c>
      <c r="S166" s="233">
        <f t="shared" si="7"/>
        <v>5.0000000000055642E-4</v>
      </c>
      <c r="T166" s="233">
        <f t="shared" si="7"/>
        <v>4.999999999999187E-4</v>
      </c>
      <c r="U166" s="233">
        <f t="shared" si="7"/>
        <v>4.9999999999985798E-4</v>
      </c>
      <c r="V166" s="233">
        <f t="shared" si="7"/>
        <v>4.9999999999987359E-4</v>
      </c>
      <c r="W166" s="233">
        <f t="shared" si="7"/>
        <v>4.9999999999987153E-4</v>
      </c>
      <c r="X166" s="233">
        <f t="shared" si="7"/>
        <v>4.9999999999998201E-4</v>
      </c>
      <c r="Y166" s="233">
        <f t="shared" si="7"/>
        <v>4.9999999999996261E-4</v>
      </c>
      <c r="DA166" s="177"/>
    </row>
    <row r="167" spans="1:105" ht="12" customHeight="1" x14ac:dyDescent="0.25">
      <c r="A167" s="56" t="s">
        <v>95</v>
      </c>
      <c r="B167" s="300">
        <f t="shared" ref="B167:Y167" si="8">IF(B10=0,0,B10/B$5)</f>
        <v>2.6167387554799945E-3</v>
      </c>
      <c r="C167" s="300">
        <f t="shared" si="8"/>
        <v>2.4777165983105175E-3</v>
      </c>
      <c r="D167" s="300">
        <f t="shared" si="8"/>
        <v>2.414898532578215E-3</v>
      </c>
      <c r="E167" s="300">
        <f t="shared" si="8"/>
        <v>2.5871691309594909E-3</v>
      </c>
      <c r="F167" s="300">
        <f t="shared" si="8"/>
        <v>2.6417773056711604E-3</v>
      </c>
      <c r="G167" s="300">
        <f t="shared" si="8"/>
        <v>2.8383587565509404E-3</v>
      </c>
      <c r="H167" s="300">
        <f t="shared" si="8"/>
        <v>2.9198859476618601E-3</v>
      </c>
      <c r="I167" s="300">
        <f t="shared" si="8"/>
        <v>2.8245428696632127E-3</v>
      </c>
      <c r="J167" s="300">
        <f t="shared" si="8"/>
        <v>3.1273176782593269E-3</v>
      </c>
      <c r="K167" s="300">
        <f t="shared" si="8"/>
        <v>2.8128704711840513E-3</v>
      </c>
      <c r="L167" s="300">
        <f t="shared" si="8"/>
        <v>2.6366698814373327E-3</v>
      </c>
      <c r="M167" s="300">
        <f t="shared" si="8"/>
        <v>2.9190334315914151E-3</v>
      </c>
      <c r="N167" s="300">
        <f t="shared" si="8"/>
        <v>3.6617505304745034E-3</v>
      </c>
      <c r="O167" s="300">
        <f t="shared" si="8"/>
        <v>3.6787095573737401E-3</v>
      </c>
      <c r="P167" s="300">
        <f t="shared" si="8"/>
        <v>9.2667143352863982E-3</v>
      </c>
      <c r="Q167" s="300">
        <f t="shared" si="8"/>
        <v>9.5966888196307252E-3</v>
      </c>
      <c r="R167" s="300">
        <f t="shared" si="8"/>
        <v>9.6574820496035576E-3</v>
      </c>
      <c r="S167" s="300">
        <f t="shared" si="8"/>
        <v>1.0504196692212808E-2</v>
      </c>
      <c r="T167" s="300">
        <f t="shared" si="8"/>
        <v>1.0856949654284605E-2</v>
      </c>
      <c r="U167" s="300">
        <f t="shared" si="8"/>
        <v>1.1547396706716982E-2</v>
      </c>
      <c r="V167" s="300">
        <f t="shared" si="8"/>
        <v>1.3568431896511596E-2</v>
      </c>
      <c r="W167" s="300">
        <f t="shared" si="8"/>
        <v>1.3638278736115757E-2</v>
      </c>
      <c r="X167" s="300">
        <f t="shared" si="8"/>
        <v>1.5919936772132631E-2</v>
      </c>
      <c r="Y167" s="300">
        <f t="shared" si="8"/>
        <v>1.780119871361479E-2</v>
      </c>
      <c r="DA167" s="68"/>
    </row>
    <row r="168" spans="1:105" ht="12" customHeight="1" x14ac:dyDescent="0.25">
      <c r="A168" s="174" t="s">
        <v>485</v>
      </c>
      <c r="B168" s="301">
        <f t="shared" ref="B168:Y168" si="9">IF(B16=0,0,B16/B$5)</f>
        <v>0.53471440287249083</v>
      </c>
      <c r="C168" s="301">
        <f t="shared" si="9"/>
        <v>0.55439282201312412</v>
      </c>
      <c r="D168" s="301">
        <f t="shared" si="9"/>
        <v>0.56364234931204371</v>
      </c>
      <c r="E168" s="301">
        <f t="shared" si="9"/>
        <v>0.53812147663867571</v>
      </c>
      <c r="F168" s="301">
        <f t="shared" si="9"/>
        <v>0.52872507741102792</v>
      </c>
      <c r="G168" s="301">
        <f t="shared" si="9"/>
        <v>0.51328072295437377</v>
      </c>
      <c r="H168" s="301">
        <f t="shared" si="9"/>
        <v>0.50197446165386717</v>
      </c>
      <c r="I168" s="301">
        <f t="shared" si="9"/>
        <v>0.51453585117326028</v>
      </c>
      <c r="J168" s="301">
        <f t="shared" si="9"/>
        <v>0.46978081658635124</v>
      </c>
      <c r="K168" s="301">
        <f t="shared" si="9"/>
        <v>0.51705236850769531</v>
      </c>
      <c r="L168" s="301">
        <f t="shared" si="9"/>
        <v>0.54477261690678025</v>
      </c>
      <c r="M168" s="301">
        <f t="shared" si="9"/>
        <v>0.49878098479915117</v>
      </c>
      <c r="N168" s="301">
        <f t="shared" si="9"/>
        <v>0.37822177053544526</v>
      </c>
      <c r="O168" s="301">
        <f t="shared" si="9"/>
        <v>0.37971273453345883</v>
      </c>
      <c r="P168" s="301">
        <f t="shared" si="9"/>
        <v>0.33782208408169795</v>
      </c>
      <c r="Q168" s="301">
        <f t="shared" si="9"/>
        <v>0.39079019150725913</v>
      </c>
      <c r="R168" s="301">
        <f t="shared" si="9"/>
        <v>0.43282980910395297</v>
      </c>
      <c r="S168" s="301">
        <f t="shared" si="9"/>
        <v>0.47514560522341398</v>
      </c>
      <c r="T168" s="301">
        <f t="shared" si="9"/>
        <v>0.51996089010881075</v>
      </c>
      <c r="U168" s="301">
        <f t="shared" si="9"/>
        <v>0.52144008606688841</v>
      </c>
      <c r="V168" s="301">
        <f t="shared" si="9"/>
        <v>0.5118212247419438</v>
      </c>
      <c r="W168" s="301">
        <f t="shared" si="9"/>
        <v>0.52303864611627904</v>
      </c>
      <c r="X168" s="301">
        <f t="shared" si="9"/>
        <v>0.50160116960098999</v>
      </c>
      <c r="Y168" s="301">
        <f t="shared" si="9"/>
        <v>0.48829162066953258</v>
      </c>
      <c r="DA168" s="178"/>
    </row>
    <row r="169" spans="1:105" ht="12" customHeight="1" x14ac:dyDescent="0.25">
      <c r="A169" s="41" t="s">
        <v>497</v>
      </c>
      <c r="B169" s="235">
        <f t="shared" ref="B169:Y169" si="10">IF(B27=0,0,B27/B$5)</f>
        <v>0.44091885837201439</v>
      </c>
      <c r="C169" s="235">
        <f t="shared" si="10"/>
        <v>0.42137946138858162</v>
      </c>
      <c r="D169" s="235">
        <f t="shared" si="10"/>
        <v>0.41219275215539891</v>
      </c>
      <c r="E169" s="235">
        <f t="shared" si="10"/>
        <v>0.43754135423034907</v>
      </c>
      <c r="F169" s="235">
        <f t="shared" si="10"/>
        <v>0.44688314528328349</v>
      </c>
      <c r="G169" s="235">
        <f t="shared" si="10"/>
        <v>0.46213091828905328</v>
      </c>
      <c r="H169" s="235">
        <f t="shared" si="10"/>
        <v>0.4733556523984469</v>
      </c>
      <c r="I169" s="235">
        <f t="shared" si="10"/>
        <v>0.46088960595705558</v>
      </c>
      <c r="J169" s="235">
        <f t="shared" si="10"/>
        <v>0.50534186573536755</v>
      </c>
      <c r="K169" s="235">
        <f t="shared" si="10"/>
        <v>0.45838476102109793</v>
      </c>
      <c r="L169" s="235">
        <f t="shared" si="10"/>
        <v>0.43084071321176975</v>
      </c>
      <c r="M169" s="235">
        <f t="shared" si="10"/>
        <v>0.47654998176923202</v>
      </c>
      <c r="N169" s="235">
        <f t="shared" si="10"/>
        <v>0.59636647893405859</v>
      </c>
      <c r="O169" s="235">
        <f t="shared" si="10"/>
        <v>0.59485855590915193</v>
      </c>
      <c r="P169" s="235">
        <f t="shared" si="10"/>
        <v>0.63116120158300315</v>
      </c>
      <c r="Q169" s="235">
        <f t="shared" si="10"/>
        <v>0.57786311967309989</v>
      </c>
      <c r="R169" s="235">
        <f t="shared" si="10"/>
        <v>0.53576270884643085</v>
      </c>
      <c r="S169" s="235">
        <f t="shared" si="10"/>
        <v>0.49260019808434896</v>
      </c>
      <c r="T169" s="235">
        <f t="shared" si="10"/>
        <v>0.44743216023690807</v>
      </c>
      <c r="U169" s="235">
        <f t="shared" si="10"/>
        <v>0.4452625172264007</v>
      </c>
      <c r="V169" s="235">
        <f t="shared" si="10"/>
        <v>0.45286034336155029</v>
      </c>
      <c r="W169" s="235">
        <f t="shared" si="10"/>
        <v>0.44157307514761074</v>
      </c>
      <c r="X169" s="235">
        <f t="shared" si="10"/>
        <v>0.46072889362687836</v>
      </c>
      <c r="Y169" s="235">
        <f t="shared" si="10"/>
        <v>0.47215718061685424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4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1.0000000000000002</v>
      </c>
      <c r="C171" s="232">
        <f t="shared" si="11"/>
        <v>1</v>
      </c>
      <c r="D171" s="232">
        <f t="shared" si="11"/>
        <v>1.0000000000000002</v>
      </c>
      <c r="E171" s="232">
        <f t="shared" si="11"/>
        <v>1</v>
      </c>
      <c r="F171" s="232">
        <f t="shared" si="11"/>
        <v>1</v>
      </c>
      <c r="G171" s="232">
        <f t="shared" si="11"/>
        <v>1</v>
      </c>
      <c r="H171" s="232">
        <f t="shared" si="11"/>
        <v>1.0000000000000002</v>
      </c>
      <c r="I171" s="232">
        <f t="shared" si="11"/>
        <v>1</v>
      </c>
      <c r="J171" s="232">
        <f t="shared" si="11"/>
        <v>1.0000000000000002</v>
      </c>
      <c r="K171" s="232">
        <f t="shared" si="11"/>
        <v>0.99999999999999989</v>
      </c>
      <c r="L171" s="232">
        <f t="shared" si="11"/>
        <v>1.0000000000000002</v>
      </c>
      <c r="M171" s="232">
        <f t="shared" si="11"/>
        <v>1</v>
      </c>
      <c r="N171" s="232">
        <f t="shared" si="11"/>
        <v>1.0000000000000002</v>
      </c>
      <c r="O171" s="232">
        <f t="shared" si="11"/>
        <v>0.99999999999999989</v>
      </c>
      <c r="P171" s="232">
        <f t="shared" si="11"/>
        <v>1.0000000000000004</v>
      </c>
      <c r="Q171" s="232">
        <f t="shared" si="11"/>
        <v>0.99999999999999978</v>
      </c>
      <c r="R171" s="232">
        <f t="shared" si="11"/>
        <v>1</v>
      </c>
      <c r="S171" s="232">
        <f t="shared" si="11"/>
        <v>0.99999999999999967</v>
      </c>
      <c r="T171" s="232">
        <f t="shared" si="11"/>
        <v>0.99999999999999989</v>
      </c>
      <c r="U171" s="232">
        <f t="shared" si="11"/>
        <v>0.99999999999999989</v>
      </c>
      <c r="V171" s="232">
        <f t="shared" si="11"/>
        <v>0.99999999999999967</v>
      </c>
      <c r="W171" s="232">
        <f t="shared" si="11"/>
        <v>0.99999999999999989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1.145542573275839E-3</v>
      </c>
      <c r="C172" s="299">
        <f t="shared" si="12"/>
        <v>1.1455425732771261E-3</v>
      </c>
      <c r="D172" s="299">
        <f t="shared" si="12"/>
        <v>1.1455425732776043E-3</v>
      </c>
      <c r="E172" s="299">
        <f t="shared" si="12"/>
        <v>1.1455425732757095E-3</v>
      </c>
      <c r="F172" s="299">
        <f t="shared" si="12"/>
        <v>1.1455425732756234E-3</v>
      </c>
      <c r="G172" s="299">
        <f t="shared" si="12"/>
        <v>1.1455425732757264E-3</v>
      </c>
      <c r="H172" s="299">
        <f t="shared" si="12"/>
        <v>1.1455425732756095E-3</v>
      </c>
      <c r="I172" s="299">
        <f t="shared" si="12"/>
        <v>1.1455425732756542E-3</v>
      </c>
      <c r="J172" s="299">
        <f t="shared" si="12"/>
        <v>1.1455425732755627E-3</v>
      </c>
      <c r="K172" s="299">
        <f t="shared" si="12"/>
        <v>1.1455425732753266E-3</v>
      </c>
      <c r="L172" s="299">
        <f t="shared" si="12"/>
        <v>1.1455425732757173E-3</v>
      </c>
      <c r="M172" s="299">
        <f t="shared" si="12"/>
        <v>1.1455425732753023E-3</v>
      </c>
      <c r="N172" s="299">
        <f t="shared" si="12"/>
        <v>1.1455425732754846E-3</v>
      </c>
      <c r="O172" s="299">
        <f t="shared" si="12"/>
        <v>1.1455425732756037E-3</v>
      </c>
      <c r="P172" s="299">
        <f t="shared" si="12"/>
        <v>1.1455425732757516E-3</v>
      </c>
      <c r="Q172" s="299">
        <f t="shared" si="12"/>
        <v>1.1455425732757969E-3</v>
      </c>
      <c r="R172" s="299">
        <f t="shared" si="12"/>
        <v>1.1455425732755941E-3</v>
      </c>
      <c r="S172" s="299">
        <f t="shared" si="12"/>
        <v>1.1455425732753595E-3</v>
      </c>
      <c r="T172" s="299">
        <f t="shared" si="12"/>
        <v>1.1455425732766927E-3</v>
      </c>
      <c r="U172" s="299">
        <f t="shared" si="12"/>
        <v>1.1455425732770233E-3</v>
      </c>
      <c r="V172" s="299">
        <f t="shared" si="12"/>
        <v>1.1455425732769648E-3</v>
      </c>
      <c r="W172" s="299">
        <f t="shared" si="12"/>
        <v>1.1455425732770186E-3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5.3236366366125171E-4</v>
      </c>
      <c r="C173" s="233">
        <f t="shared" si="13"/>
        <v>5.3236366366184976E-4</v>
      </c>
      <c r="D173" s="233">
        <f t="shared" si="13"/>
        <v>5.3236366366207202E-4</v>
      </c>
      <c r="E173" s="233">
        <f t="shared" si="13"/>
        <v>5.3236366366119154E-4</v>
      </c>
      <c r="F173" s="233">
        <f t="shared" si="13"/>
        <v>5.3236366366115142E-4</v>
      </c>
      <c r="G173" s="233">
        <f t="shared" si="13"/>
        <v>5.3236366366119935E-4</v>
      </c>
      <c r="H173" s="233">
        <f t="shared" si="13"/>
        <v>5.3236366366114524E-4</v>
      </c>
      <c r="I173" s="233">
        <f t="shared" si="13"/>
        <v>5.3236366366116563E-4</v>
      </c>
      <c r="J173" s="233">
        <f t="shared" si="13"/>
        <v>5.3236366366112334E-4</v>
      </c>
      <c r="K173" s="233">
        <f t="shared" si="13"/>
        <v>5.3236366366101351E-4</v>
      </c>
      <c r="L173" s="233">
        <f t="shared" si="13"/>
        <v>5.3236366366119501E-4</v>
      </c>
      <c r="M173" s="233">
        <f t="shared" si="13"/>
        <v>5.3236366366100235E-4</v>
      </c>
      <c r="N173" s="233">
        <f t="shared" si="13"/>
        <v>5.3236366366108691E-4</v>
      </c>
      <c r="O173" s="233">
        <f t="shared" si="13"/>
        <v>5.3236366366114242E-4</v>
      </c>
      <c r="P173" s="233">
        <f t="shared" si="13"/>
        <v>5.3236366366121105E-4</v>
      </c>
      <c r="Q173" s="233">
        <f t="shared" si="13"/>
        <v>5.3236366366123198E-4</v>
      </c>
      <c r="R173" s="233">
        <f t="shared" si="13"/>
        <v>5.3236366366113776E-4</v>
      </c>
      <c r="S173" s="233">
        <f t="shared" si="13"/>
        <v>5.3236366366102858E-4</v>
      </c>
      <c r="T173" s="233">
        <f t="shared" si="13"/>
        <v>5.3236366366164842E-4</v>
      </c>
      <c r="U173" s="233">
        <f t="shared" si="13"/>
        <v>5.3236366366180216E-4</v>
      </c>
      <c r="V173" s="233">
        <f t="shared" si="13"/>
        <v>5.3236366366177473E-4</v>
      </c>
      <c r="W173" s="233">
        <f t="shared" si="13"/>
        <v>5.3236366366179999E-4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1.5611563835322417E-2</v>
      </c>
      <c r="C174" s="233">
        <f t="shared" si="14"/>
        <v>1.5611563835339964E-2</v>
      </c>
      <c r="D174" s="233">
        <f t="shared" si="14"/>
        <v>1.5611563835346481E-2</v>
      </c>
      <c r="E174" s="233">
        <f t="shared" si="14"/>
        <v>1.561156383532066E-2</v>
      </c>
      <c r="F174" s="233">
        <f t="shared" si="14"/>
        <v>1.5611563835319484E-2</v>
      </c>
      <c r="G174" s="233">
        <f t="shared" si="14"/>
        <v>1.5611563835320891E-2</v>
      </c>
      <c r="H174" s="233">
        <f t="shared" si="14"/>
        <v>1.5611563835319291E-2</v>
      </c>
      <c r="I174" s="233">
        <f t="shared" si="14"/>
        <v>1.56115638353199E-2</v>
      </c>
      <c r="J174" s="233">
        <f t="shared" si="14"/>
        <v>1.5611563835318655E-2</v>
      </c>
      <c r="K174" s="233">
        <f t="shared" si="14"/>
        <v>1.5611563835315433E-2</v>
      </c>
      <c r="L174" s="233">
        <f t="shared" si="14"/>
        <v>1.5611563835320762E-2</v>
      </c>
      <c r="M174" s="233">
        <f t="shared" si="14"/>
        <v>1.56115638353151E-2</v>
      </c>
      <c r="N174" s="233">
        <f t="shared" si="14"/>
        <v>1.5611563835317584E-2</v>
      </c>
      <c r="O174" s="233">
        <f t="shared" si="14"/>
        <v>1.5611563835319213E-2</v>
      </c>
      <c r="P174" s="233">
        <f t="shared" si="14"/>
        <v>1.5611563835321234E-2</v>
      </c>
      <c r="Q174" s="233">
        <f t="shared" si="14"/>
        <v>1.5611563835321845E-2</v>
      </c>
      <c r="R174" s="233">
        <f t="shared" si="14"/>
        <v>1.561156383531908E-2</v>
      </c>
      <c r="S174" s="233">
        <f t="shared" si="14"/>
        <v>1.5611563835315886E-2</v>
      </c>
      <c r="T174" s="233">
        <f t="shared" si="14"/>
        <v>1.5611563835334052E-2</v>
      </c>
      <c r="U174" s="233">
        <f t="shared" si="14"/>
        <v>1.5611563835338561E-2</v>
      </c>
      <c r="V174" s="233">
        <f t="shared" si="14"/>
        <v>1.5611563835337756E-2</v>
      </c>
      <c r="W174" s="233">
        <f t="shared" si="14"/>
        <v>1.561156383533849E-2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3.8184752442527956E-4</v>
      </c>
      <c r="C175" s="233">
        <f t="shared" si="15"/>
        <v>3.8184752442570842E-4</v>
      </c>
      <c r="D175" s="233">
        <f t="shared" si="15"/>
        <v>3.8184752442586801E-4</v>
      </c>
      <c r="E175" s="233">
        <f t="shared" si="15"/>
        <v>3.8184752442523646E-4</v>
      </c>
      <c r="F175" s="233">
        <f t="shared" si="15"/>
        <v>3.8184752442520773E-4</v>
      </c>
      <c r="G175" s="233">
        <f t="shared" si="15"/>
        <v>3.8184752442524199E-4</v>
      </c>
      <c r="H175" s="233">
        <f t="shared" si="15"/>
        <v>3.8184752442520285E-4</v>
      </c>
      <c r="I175" s="233">
        <f t="shared" si="15"/>
        <v>3.8184752442521792E-4</v>
      </c>
      <c r="J175" s="233">
        <f t="shared" si="15"/>
        <v>3.8184752442518746E-4</v>
      </c>
      <c r="K175" s="233">
        <f t="shared" si="15"/>
        <v>3.818475244251088E-4</v>
      </c>
      <c r="L175" s="233">
        <f t="shared" si="15"/>
        <v>3.8184752442523896E-4</v>
      </c>
      <c r="M175" s="233">
        <f t="shared" si="15"/>
        <v>3.8184752442510067E-4</v>
      </c>
      <c r="N175" s="233">
        <f t="shared" si="15"/>
        <v>3.8184752442516133E-4</v>
      </c>
      <c r="O175" s="233">
        <f t="shared" si="15"/>
        <v>3.8184752442520101E-4</v>
      </c>
      <c r="P175" s="233">
        <f t="shared" si="15"/>
        <v>3.8184752442525045E-4</v>
      </c>
      <c r="Q175" s="233">
        <f t="shared" si="15"/>
        <v>3.8184752442526536E-4</v>
      </c>
      <c r="R175" s="233">
        <f t="shared" si="15"/>
        <v>3.8184752442519787E-4</v>
      </c>
      <c r="S175" s="233">
        <f t="shared" si="15"/>
        <v>3.8184752442511964E-4</v>
      </c>
      <c r="T175" s="233">
        <f t="shared" si="15"/>
        <v>3.8184752442556416E-4</v>
      </c>
      <c r="U175" s="233">
        <f t="shared" si="15"/>
        <v>3.8184752442567448E-4</v>
      </c>
      <c r="V175" s="233">
        <f t="shared" si="15"/>
        <v>3.8184752442565469E-4</v>
      </c>
      <c r="W175" s="233">
        <f t="shared" si="15"/>
        <v>3.8184752442567275E-4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1.8812256510375501E-3</v>
      </c>
      <c r="C176" s="300">
        <f t="shared" si="16"/>
        <v>1.9095189572778527E-3</v>
      </c>
      <c r="D176" s="300">
        <f t="shared" si="16"/>
        <v>1.952140413449012E-3</v>
      </c>
      <c r="E176" s="300">
        <f t="shared" si="16"/>
        <v>1.8770839521819751E-3</v>
      </c>
      <c r="F176" s="300">
        <f t="shared" si="16"/>
        <v>1.8580525325884955E-3</v>
      </c>
      <c r="G176" s="300">
        <f t="shared" si="16"/>
        <v>1.9362098619249092E-3</v>
      </c>
      <c r="H176" s="300">
        <f t="shared" si="16"/>
        <v>1.9352350560481529E-3</v>
      </c>
      <c r="I176" s="300">
        <f t="shared" si="16"/>
        <v>1.9254246004925604E-3</v>
      </c>
      <c r="J176" s="300">
        <f t="shared" si="16"/>
        <v>1.9069974477411229E-3</v>
      </c>
      <c r="K176" s="300">
        <f t="shared" si="16"/>
        <v>1.905118462062138E-3</v>
      </c>
      <c r="L176" s="300">
        <f t="shared" si="16"/>
        <v>1.9501177931342455E-3</v>
      </c>
      <c r="M176" s="300">
        <f t="shared" si="16"/>
        <v>1.8971025590142989E-3</v>
      </c>
      <c r="N176" s="300">
        <f t="shared" si="16"/>
        <v>1.8925164324972463E-3</v>
      </c>
      <c r="O176" s="300">
        <f t="shared" si="16"/>
        <v>1.8926458289750753E-3</v>
      </c>
      <c r="P176" s="300">
        <f t="shared" si="16"/>
        <v>4.4899342426842964E-3</v>
      </c>
      <c r="Q176" s="300">
        <f t="shared" si="16"/>
        <v>4.9996108061587359E-3</v>
      </c>
      <c r="R176" s="300">
        <f t="shared" si="16"/>
        <v>5.3401855085269652E-3</v>
      </c>
      <c r="S176" s="300">
        <f t="shared" si="16"/>
        <v>6.4858106296746777E-3</v>
      </c>
      <c r="T176" s="300">
        <f t="shared" si="16"/>
        <v>7.5069542910729163E-3</v>
      </c>
      <c r="U176" s="300">
        <f t="shared" si="16"/>
        <v>7.9169204244382441E-3</v>
      </c>
      <c r="V176" s="300">
        <f t="shared" si="16"/>
        <v>9.0330338753717085E-3</v>
      </c>
      <c r="W176" s="300">
        <f t="shared" si="16"/>
        <v>9.4249441655941298E-3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0.84355880243481762</v>
      </c>
      <c r="C177" s="301">
        <f t="shared" si="17"/>
        <v>0.8388728437292946</v>
      </c>
      <c r="D177" s="301">
        <f t="shared" si="17"/>
        <v>0.83470120253068869</v>
      </c>
      <c r="E177" s="301">
        <f t="shared" si="17"/>
        <v>0.84310542379923903</v>
      </c>
      <c r="F177" s="301">
        <f t="shared" si="17"/>
        <v>0.84507314542392542</v>
      </c>
      <c r="G177" s="301">
        <f t="shared" si="17"/>
        <v>0.84582316812596448</v>
      </c>
      <c r="H177" s="301">
        <f t="shared" si="17"/>
        <v>0.84720320123923132</v>
      </c>
      <c r="I177" s="301">
        <f t="shared" si="17"/>
        <v>0.84613888432508777</v>
      </c>
      <c r="J177" s="301">
        <f t="shared" si="17"/>
        <v>0.85137719456498728</v>
      </c>
      <c r="K177" s="301">
        <f t="shared" si="17"/>
        <v>0.8473586319697729</v>
      </c>
      <c r="L177" s="301">
        <f t="shared" si="17"/>
        <v>0.84200755466871635</v>
      </c>
      <c r="M177" s="301">
        <f t="shared" si="17"/>
        <v>0.84894655095741856</v>
      </c>
      <c r="N177" s="301">
        <f t="shared" si="17"/>
        <v>0.85607294829655378</v>
      </c>
      <c r="O177" s="301">
        <f t="shared" si="17"/>
        <v>0.85676383375507992</v>
      </c>
      <c r="P177" s="301">
        <f t="shared" si="17"/>
        <v>0.8558778450978517</v>
      </c>
      <c r="Q177" s="301">
        <f t="shared" si="17"/>
        <v>0.85480353363714423</v>
      </c>
      <c r="R177" s="301">
        <f t="shared" si="17"/>
        <v>0.85412456176109386</v>
      </c>
      <c r="S177" s="301">
        <f t="shared" si="17"/>
        <v>0.84769843076489404</v>
      </c>
      <c r="T177" s="301">
        <f t="shared" si="17"/>
        <v>0.84161566154872769</v>
      </c>
      <c r="U177" s="301">
        <f t="shared" si="17"/>
        <v>0.84260081871441572</v>
      </c>
      <c r="V177" s="301">
        <f t="shared" si="17"/>
        <v>0.84354281431063916</v>
      </c>
      <c r="W177" s="301">
        <f t="shared" si="17"/>
        <v>0.84092524520872702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9.9764464519340249E-2</v>
      </c>
      <c r="C178" s="301">
        <f t="shared" si="18"/>
        <v>0.10220741023809347</v>
      </c>
      <c r="D178" s="301">
        <f t="shared" si="18"/>
        <v>0.10486949873897648</v>
      </c>
      <c r="E178" s="301">
        <f t="shared" si="18"/>
        <v>9.991131131089008E-2</v>
      </c>
      <c r="F178" s="301">
        <f t="shared" si="18"/>
        <v>9.8921896738961596E-2</v>
      </c>
      <c r="G178" s="301">
        <f t="shared" si="18"/>
        <v>9.9217171520652458E-2</v>
      </c>
      <c r="H178" s="301">
        <f t="shared" si="18"/>
        <v>9.8739762507271317E-2</v>
      </c>
      <c r="I178" s="301">
        <f t="shared" si="18"/>
        <v>9.8880791934033402E-2</v>
      </c>
      <c r="J178" s="301">
        <f t="shared" si="18"/>
        <v>9.6983994548180588E-2</v>
      </c>
      <c r="K178" s="301">
        <f t="shared" si="18"/>
        <v>9.771001932521052E-2</v>
      </c>
      <c r="L178" s="301">
        <f t="shared" si="18"/>
        <v>0.10029020039203292</v>
      </c>
      <c r="M178" s="301">
        <f t="shared" si="18"/>
        <v>9.7475814881091749E-2</v>
      </c>
      <c r="N178" s="301">
        <f t="shared" si="18"/>
        <v>9.7006493544618877E-2</v>
      </c>
      <c r="O178" s="301">
        <f t="shared" si="18"/>
        <v>9.632172245621301E-2</v>
      </c>
      <c r="P178" s="301">
        <f t="shared" si="18"/>
        <v>9.624788081442899E-2</v>
      </c>
      <c r="Q178" s="301">
        <f t="shared" si="18"/>
        <v>9.4749393696187525E-2</v>
      </c>
      <c r="R178" s="301">
        <f t="shared" si="18"/>
        <v>9.3239855633278884E-2</v>
      </c>
      <c r="S178" s="301">
        <f t="shared" si="18"/>
        <v>9.572660953952726E-2</v>
      </c>
      <c r="T178" s="301">
        <f t="shared" si="18"/>
        <v>9.7368800689349541E-2</v>
      </c>
      <c r="U178" s="301">
        <f t="shared" si="18"/>
        <v>9.6078232983881975E-2</v>
      </c>
      <c r="V178" s="301">
        <f t="shared" si="18"/>
        <v>9.4886613644262638E-2</v>
      </c>
      <c r="W178" s="301">
        <f t="shared" si="18"/>
        <v>9.604140056134601E-2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2.3525579819280815E-2</v>
      </c>
      <c r="C179" s="302">
        <f t="shared" si="19"/>
        <v>3.2875062691960825E-2</v>
      </c>
      <c r="D179" s="302">
        <f t="shared" si="19"/>
        <v>4.6318222249946917E-2</v>
      </c>
      <c r="E179" s="302">
        <f t="shared" si="19"/>
        <v>2.997556373346108E-2</v>
      </c>
      <c r="F179" s="302">
        <f t="shared" si="19"/>
        <v>2.861483071906723E-2</v>
      </c>
      <c r="G179" s="302">
        <f t="shared" si="19"/>
        <v>1.4755469487668092E-2</v>
      </c>
      <c r="H179" s="302">
        <f t="shared" si="19"/>
        <v>1.3128042914090173E-2</v>
      </c>
      <c r="I179" s="302">
        <f t="shared" si="19"/>
        <v>1.6047939898372922E-2</v>
      </c>
      <c r="J179" s="302">
        <f t="shared" si="19"/>
        <v>1.114728548093743E-2</v>
      </c>
      <c r="K179" s="302">
        <f t="shared" si="19"/>
        <v>2.3237036428884736E-2</v>
      </c>
      <c r="L179" s="302">
        <f t="shared" si="19"/>
        <v>3.4978855777785381E-2</v>
      </c>
      <c r="M179" s="302">
        <f t="shared" si="19"/>
        <v>1.5716538438702406E-2</v>
      </c>
      <c r="N179" s="302">
        <f t="shared" si="19"/>
        <v>3.9419688028498349E-3</v>
      </c>
      <c r="O179" s="302">
        <f t="shared" si="19"/>
        <v>4.3412887499835332E-3</v>
      </c>
      <c r="P179" s="302">
        <f t="shared" si="19"/>
        <v>2.8597800851926816E-3</v>
      </c>
      <c r="Q179" s="302">
        <f t="shared" si="19"/>
        <v>5.7181404496777933E-3</v>
      </c>
      <c r="R179" s="302">
        <f t="shared" si="19"/>
        <v>1.044635799399922E-2</v>
      </c>
      <c r="S179" s="302">
        <f t="shared" si="19"/>
        <v>1.4325715580385291E-2</v>
      </c>
      <c r="T179" s="302">
        <f t="shared" si="19"/>
        <v>2.8111980473893176E-2</v>
      </c>
      <c r="U179" s="302">
        <f t="shared" si="19"/>
        <v>3.5195730621191745E-2</v>
      </c>
      <c r="V179" s="302">
        <f t="shared" si="19"/>
        <v>3.1015130101619472E-2</v>
      </c>
      <c r="W179" s="302">
        <f t="shared" si="19"/>
        <v>3.7635122083327803E-2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7.6238884700059434E-2</v>
      </c>
      <c r="C180" s="302">
        <f t="shared" si="20"/>
        <v>6.9332347546132642E-2</v>
      </c>
      <c r="D180" s="302">
        <f t="shared" si="20"/>
        <v>5.855127648902958E-2</v>
      </c>
      <c r="E180" s="302">
        <f t="shared" si="20"/>
        <v>6.9935747577429E-2</v>
      </c>
      <c r="F180" s="302">
        <f t="shared" si="20"/>
        <v>7.0307066019894365E-2</v>
      </c>
      <c r="G180" s="302">
        <f t="shared" si="20"/>
        <v>8.4461702032984351E-2</v>
      </c>
      <c r="H180" s="302">
        <f t="shared" si="20"/>
        <v>8.5611719593181132E-2</v>
      </c>
      <c r="I180" s="302">
        <f t="shared" si="20"/>
        <v>8.2832852035660445E-2</v>
      </c>
      <c r="J180" s="302">
        <f t="shared" si="20"/>
        <v>8.5836709067243153E-2</v>
      </c>
      <c r="K180" s="302">
        <f t="shared" si="20"/>
        <v>7.4472982896325798E-2</v>
      </c>
      <c r="L180" s="302">
        <f t="shared" si="20"/>
        <v>6.5311344614247521E-2</v>
      </c>
      <c r="M180" s="302">
        <f t="shared" si="20"/>
        <v>8.1759276442389339E-2</v>
      </c>
      <c r="N180" s="302">
        <f t="shared" si="20"/>
        <v>9.3064524741769031E-2</v>
      </c>
      <c r="O180" s="302">
        <f t="shared" si="20"/>
        <v>9.1980433706229478E-2</v>
      </c>
      <c r="P180" s="302">
        <f t="shared" si="20"/>
        <v>9.3388100729236312E-2</v>
      </c>
      <c r="Q180" s="302">
        <f t="shared" si="20"/>
        <v>8.9031253246509692E-2</v>
      </c>
      <c r="R180" s="302">
        <f t="shared" si="20"/>
        <v>8.2793497639279665E-2</v>
      </c>
      <c r="S180" s="302">
        <f t="shared" si="20"/>
        <v>8.1400893959141976E-2</v>
      </c>
      <c r="T180" s="302">
        <f t="shared" si="20"/>
        <v>6.9256820215456358E-2</v>
      </c>
      <c r="U180" s="302">
        <f t="shared" si="20"/>
        <v>6.0882502362690237E-2</v>
      </c>
      <c r="V180" s="302">
        <f t="shared" si="20"/>
        <v>6.3871483542643159E-2</v>
      </c>
      <c r="W180" s="302">
        <f t="shared" si="20"/>
        <v>5.8406278478018235E-2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3.7124189798119975E-2</v>
      </c>
      <c r="C181" s="301">
        <f t="shared" si="21"/>
        <v>3.9338909478629391E-2</v>
      </c>
      <c r="D181" s="301">
        <f t="shared" si="21"/>
        <v>4.0805840720173958E-2</v>
      </c>
      <c r="E181" s="301">
        <f t="shared" si="21"/>
        <v>3.7434863341006035E-2</v>
      </c>
      <c r="F181" s="301">
        <f t="shared" si="21"/>
        <v>3.6475587707843045E-2</v>
      </c>
      <c r="G181" s="301">
        <f t="shared" si="21"/>
        <v>3.5352132894775318E-2</v>
      </c>
      <c r="H181" s="301">
        <f t="shared" si="21"/>
        <v>3.4450483600768272E-2</v>
      </c>
      <c r="I181" s="301">
        <f t="shared" si="21"/>
        <v>3.5383581543704475E-2</v>
      </c>
      <c r="J181" s="301">
        <f t="shared" si="21"/>
        <v>3.2060495842410663E-2</v>
      </c>
      <c r="K181" s="301">
        <f t="shared" si="21"/>
        <v>3.5354912646277499E-2</v>
      </c>
      <c r="L181" s="301">
        <f t="shared" si="21"/>
        <v>3.8080809549433776E-2</v>
      </c>
      <c r="M181" s="301">
        <f t="shared" si="21"/>
        <v>3.400921400579892E-2</v>
      </c>
      <c r="N181" s="301">
        <f t="shared" si="21"/>
        <v>2.7356724129650827E-2</v>
      </c>
      <c r="O181" s="301">
        <f t="shared" si="21"/>
        <v>2.7350480363050735E-2</v>
      </c>
      <c r="P181" s="301">
        <f t="shared" si="21"/>
        <v>2.5713022248351949E-2</v>
      </c>
      <c r="Q181" s="301">
        <f t="shared" si="21"/>
        <v>2.7776144263825148E-2</v>
      </c>
      <c r="R181" s="301">
        <f t="shared" si="21"/>
        <v>2.9624079500419426E-2</v>
      </c>
      <c r="S181" s="301">
        <f t="shared" si="21"/>
        <v>3.2417831469226395E-2</v>
      </c>
      <c r="T181" s="301">
        <f t="shared" si="21"/>
        <v>3.5837265874151765E-2</v>
      </c>
      <c r="U181" s="301">
        <f t="shared" si="21"/>
        <v>3.5732710280560874E-2</v>
      </c>
      <c r="V181" s="301">
        <f t="shared" si="21"/>
        <v>3.4866220573024125E-2</v>
      </c>
      <c r="W181" s="301">
        <f t="shared" si="21"/>
        <v>3.5937092467629751E-2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2.9127234919259985E-3</v>
      </c>
      <c r="C182" s="302">
        <f t="shared" si="22"/>
        <v>4.5812727485449048E-3</v>
      </c>
      <c r="D182" s="302">
        <f t="shared" si="22"/>
        <v>6.8257420476446704E-3</v>
      </c>
      <c r="E182" s="302">
        <f t="shared" si="22"/>
        <v>4.3511486590578083E-3</v>
      </c>
      <c r="F182" s="302">
        <f t="shared" si="22"/>
        <v>4.5494926574017897E-3</v>
      </c>
      <c r="G182" s="302">
        <f t="shared" si="22"/>
        <v>2.2058834278098193E-3</v>
      </c>
      <c r="H182" s="302">
        <f t="shared" si="22"/>
        <v>1.8096529734901372E-3</v>
      </c>
      <c r="I182" s="302">
        <f t="shared" si="22"/>
        <v>2.3812236810321586E-3</v>
      </c>
      <c r="J182" s="302">
        <f t="shared" si="22"/>
        <v>1.6616385096877573E-3</v>
      </c>
      <c r="K182" s="302">
        <f t="shared" si="22"/>
        <v>3.7818987441599343E-3</v>
      </c>
      <c r="L182" s="302">
        <f t="shared" si="22"/>
        <v>5.7011719730771611E-3</v>
      </c>
      <c r="M182" s="302">
        <f t="shared" si="22"/>
        <v>2.5775012330909127E-3</v>
      </c>
      <c r="N182" s="302">
        <f t="shared" si="22"/>
        <v>6.4546072686507078E-4</v>
      </c>
      <c r="O182" s="302">
        <f t="shared" si="22"/>
        <v>6.8488342747262344E-4</v>
      </c>
      <c r="P182" s="302">
        <f t="shared" si="22"/>
        <v>4.1321195560642084E-4</v>
      </c>
      <c r="Q182" s="302">
        <f t="shared" si="22"/>
        <v>9.197199155020979E-4</v>
      </c>
      <c r="R182" s="302">
        <f t="shared" si="22"/>
        <v>1.756154018407145E-3</v>
      </c>
      <c r="S182" s="302">
        <f t="shared" si="22"/>
        <v>2.3170833657510216E-3</v>
      </c>
      <c r="T182" s="302">
        <f t="shared" si="22"/>
        <v>4.6573470630178627E-3</v>
      </c>
      <c r="U182" s="302">
        <f t="shared" si="22"/>
        <v>5.9939092038900372E-3</v>
      </c>
      <c r="V182" s="302">
        <f t="shared" si="22"/>
        <v>5.4139882395699704E-3</v>
      </c>
      <c r="W182" s="302">
        <f t="shared" si="22"/>
        <v>6.5217989530821632E-3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1.9872960824194926E-2</v>
      </c>
      <c r="C183" s="302">
        <f t="shared" si="23"/>
        <v>2.2087680504684966E-2</v>
      </c>
      <c r="D183" s="302">
        <f t="shared" si="23"/>
        <v>2.355461174622232E-2</v>
      </c>
      <c r="E183" s="302">
        <f t="shared" si="23"/>
        <v>2.0183634367082936E-2</v>
      </c>
      <c r="F183" s="302">
        <f t="shared" si="23"/>
        <v>1.922435873392123E-2</v>
      </c>
      <c r="G183" s="302">
        <f t="shared" si="23"/>
        <v>1.8100903920851969E-2</v>
      </c>
      <c r="H183" s="302">
        <f t="shared" si="23"/>
        <v>1.7199254626846676E-2</v>
      </c>
      <c r="I183" s="302">
        <f t="shared" si="23"/>
        <v>1.8132352569782219E-2</v>
      </c>
      <c r="J183" s="302">
        <f t="shared" si="23"/>
        <v>1.4809266868489776E-2</v>
      </c>
      <c r="K183" s="302">
        <f t="shared" si="23"/>
        <v>1.8103683672360166E-2</v>
      </c>
      <c r="L183" s="302">
        <f t="shared" si="23"/>
        <v>2.0829580575510556E-2</v>
      </c>
      <c r="M183" s="302">
        <f t="shared" si="23"/>
        <v>1.6757985031881948E-2</v>
      </c>
      <c r="N183" s="302">
        <f t="shared" si="23"/>
        <v>1.0105495155731118E-2</v>
      </c>
      <c r="O183" s="302">
        <f t="shared" si="23"/>
        <v>1.0099251389129234E-2</v>
      </c>
      <c r="P183" s="302">
        <f t="shared" si="23"/>
        <v>8.4617932744282098E-3</v>
      </c>
      <c r="Q183" s="302">
        <f t="shared" si="23"/>
        <v>1.0524915289900735E-2</v>
      </c>
      <c r="R183" s="302">
        <f t="shared" si="23"/>
        <v>1.2372850526498072E-2</v>
      </c>
      <c r="S183" s="302">
        <f t="shared" si="23"/>
        <v>1.5166602495308573E-2</v>
      </c>
      <c r="T183" s="302">
        <f t="shared" si="23"/>
        <v>1.8586036900213859E-2</v>
      </c>
      <c r="U183" s="302">
        <f t="shared" si="23"/>
        <v>1.8481481306617989E-2</v>
      </c>
      <c r="V183" s="302">
        <f t="shared" si="23"/>
        <v>1.7614991599082131E-2</v>
      </c>
      <c r="W183" s="302">
        <f t="shared" si="23"/>
        <v>1.8685863493686936E-2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1.433850548199905E-2</v>
      </c>
      <c r="C184" s="303">
        <f t="shared" si="24"/>
        <v>1.2669956225399522E-2</v>
      </c>
      <c r="D184" s="303">
        <f t="shared" si="24"/>
        <v>1.0425486926306966E-2</v>
      </c>
      <c r="E184" s="303">
        <f t="shared" si="24"/>
        <v>1.2900080314865291E-2</v>
      </c>
      <c r="F184" s="303">
        <f t="shared" si="24"/>
        <v>1.2701736316520017E-2</v>
      </c>
      <c r="G184" s="303">
        <f t="shared" si="24"/>
        <v>1.5045345546113531E-2</v>
      </c>
      <c r="H184" s="303">
        <f t="shared" si="24"/>
        <v>1.5441576000431459E-2</v>
      </c>
      <c r="I184" s="303">
        <f t="shared" si="24"/>
        <v>1.4870005292890098E-2</v>
      </c>
      <c r="J184" s="303">
        <f t="shared" si="24"/>
        <v>1.558959046423313E-2</v>
      </c>
      <c r="K184" s="303">
        <f t="shared" si="24"/>
        <v>1.3469330229757399E-2</v>
      </c>
      <c r="L184" s="303">
        <f t="shared" si="24"/>
        <v>1.1550057000846057E-2</v>
      </c>
      <c r="M184" s="303">
        <f t="shared" si="24"/>
        <v>1.4673727740826053E-2</v>
      </c>
      <c r="N184" s="303">
        <f t="shared" si="24"/>
        <v>1.6605768247054641E-2</v>
      </c>
      <c r="O184" s="303">
        <f t="shared" si="24"/>
        <v>1.6566345546448879E-2</v>
      </c>
      <c r="P184" s="303">
        <f t="shared" si="24"/>
        <v>1.6838017018317317E-2</v>
      </c>
      <c r="Q184" s="303">
        <f t="shared" si="24"/>
        <v>1.6331509058422317E-2</v>
      </c>
      <c r="R184" s="303">
        <f t="shared" si="24"/>
        <v>1.549507495551421E-2</v>
      </c>
      <c r="S184" s="303">
        <f t="shared" si="24"/>
        <v>1.4934145608166801E-2</v>
      </c>
      <c r="T184" s="303">
        <f t="shared" si="24"/>
        <v>1.2593881910920044E-2</v>
      </c>
      <c r="U184" s="303">
        <f t="shared" si="24"/>
        <v>1.125731977005285E-2</v>
      </c>
      <c r="V184" s="303">
        <f t="shared" si="24"/>
        <v>1.1837240734372024E-2</v>
      </c>
      <c r="W184" s="303">
        <f t="shared" si="24"/>
        <v>1.0729430020860652E-2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4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0.99999999999999978</v>
      </c>
      <c r="C187" s="232">
        <f t="shared" si="25"/>
        <v>1</v>
      </c>
      <c r="D187" s="232">
        <f t="shared" si="25"/>
        <v>0.99999999999999989</v>
      </c>
      <c r="E187" s="232">
        <f t="shared" si="25"/>
        <v>1</v>
      </c>
      <c r="F187" s="232">
        <f t="shared" si="25"/>
        <v>1</v>
      </c>
      <c r="G187" s="232">
        <f t="shared" si="25"/>
        <v>1.0000000000000002</v>
      </c>
      <c r="H187" s="232">
        <f t="shared" si="25"/>
        <v>0.99999999999999978</v>
      </c>
      <c r="I187" s="232">
        <f t="shared" si="25"/>
        <v>1.0000000000000002</v>
      </c>
      <c r="J187" s="232">
        <f t="shared" si="25"/>
        <v>0.99999999999999989</v>
      </c>
      <c r="K187" s="232">
        <f t="shared" si="25"/>
        <v>1.0000000000000002</v>
      </c>
      <c r="L187" s="232">
        <f t="shared" si="25"/>
        <v>1</v>
      </c>
      <c r="M187" s="232">
        <f t="shared" si="25"/>
        <v>1</v>
      </c>
      <c r="N187" s="232">
        <f t="shared" si="25"/>
        <v>0.99999999999999989</v>
      </c>
      <c r="O187" s="232">
        <f t="shared" si="25"/>
        <v>1.0000000000000002</v>
      </c>
      <c r="P187" s="232">
        <f t="shared" si="25"/>
        <v>1</v>
      </c>
      <c r="Q187" s="232">
        <f t="shared" si="25"/>
        <v>0.99999999999999944</v>
      </c>
      <c r="R187" s="232">
        <f t="shared" si="25"/>
        <v>0.99999999999999967</v>
      </c>
      <c r="S187" s="232">
        <f t="shared" si="25"/>
        <v>0.99999999999999967</v>
      </c>
      <c r="T187" s="232">
        <f t="shared" si="25"/>
        <v>0.99999999999999978</v>
      </c>
      <c r="U187" s="232">
        <f t="shared" si="25"/>
        <v>1</v>
      </c>
      <c r="V187" s="232">
        <f t="shared" si="25"/>
        <v>0.99999999999999989</v>
      </c>
      <c r="W187" s="232">
        <f t="shared" si="25"/>
        <v>1</v>
      </c>
      <c r="X187" s="232">
        <f t="shared" si="25"/>
        <v>1</v>
      </c>
      <c r="Y187" s="232">
        <f t="shared" si="25"/>
        <v>1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1.716663794119384E-3</v>
      </c>
      <c r="C188" s="299">
        <f t="shared" si="26"/>
        <v>1.716663794118934E-3</v>
      </c>
      <c r="D188" s="299">
        <f t="shared" si="26"/>
        <v>1.7166637941186864E-3</v>
      </c>
      <c r="E188" s="299">
        <f t="shared" si="26"/>
        <v>1.7166637941194638E-3</v>
      </c>
      <c r="F188" s="299">
        <f t="shared" si="26"/>
        <v>1.7166637941194865E-3</v>
      </c>
      <c r="G188" s="299">
        <f t="shared" si="26"/>
        <v>1.7166637941193543E-3</v>
      </c>
      <c r="H188" s="299">
        <f t="shared" si="26"/>
        <v>1.716663794119279E-3</v>
      </c>
      <c r="I188" s="299">
        <f t="shared" si="26"/>
        <v>1.716663794119292E-3</v>
      </c>
      <c r="J188" s="299">
        <f t="shared" si="26"/>
        <v>1.7166637941190997E-3</v>
      </c>
      <c r="K188" s="299">
        <f t="shared" si="26"/>
        <v>1.7166637941193549E-3</v>
      </c>
      <c r="L188" s="299">
        <f t="shared" si="26"/>
        <v>1.7166637941194126E-3</v>
      </c>
      <c r="M188" s="299">
        <f t="shared" si="26"/>
        <v>1.716663794119158E-3</v>
      </c>
      <c r="N188" s="299">
        <f t="shared" si="26"/>
        <v>1.7166637941186922E-3</v>
      </c>
      <c r="O188" s="299">
        <f t="shared" si="26"/>
        <v>1.7166637941187059E-3</v>
      </c>
      <c r="P188" s="299">
        <f t="shared" si="26"/>
        <v>1.7166637941187391E-3</v>
      </c>
      <c r="Q188" s="299">
        <f t="shared" si="26"/>
        <v>1.7166637941188395E-3</v>
      </c>
      <c r="R188" s="299">
        <f t="shared" si="26"/>
        <v>1.716663794118831E-3</v>
      </c>
      <c r="S188" s="299">
        <f t="shared" si="26"/>
        <v>1.716663794119117E-3</v>
      </c>
      <c r="T188" s="299">
        <f t="shared" si="26"/>
        <v>1.7166637941188252E-3</v>
      </c>
      <c r="U188" s="299">
        <f t="shared" si="26"/>
        <v>1.7166637941186732E-3</v>
      </c>
      <c r="V188" s="299">
        <f t="shared" si="26"/>
        <v>1.7166637941187493E-3</v>
      </c>
      <c r="W188" s="299">
        <f t="shared" si="26"/>
        <v>1.7166637941186599E-3</v>
      </c>
      <c r="X188" s="299">
        <f t="shared" si="26"/>
        <v>1.7166637941189366E-3</v>
      </c>
      <c r="Y188" s="299">
        <f t="shared" si="26"/>
        <v>1.7166637941188315E-3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8.92954972885123E-4</v>
      </c>
      <c r="C189" s="233">
        <f t="shared" si="27"/>
        <v>8.9295497288488892E-4</v>
      </c>
      <c r="D189" s="233">
        <f t="shared" si="27"/>
        <v>8.929549728847599E-4</v>
      </c>
      <c r="E189" s="233">
        <f t="shared" si="27"/>
        <v>8.9295497288516474E-4</v>
      </c>
      <c r="F189" s="233">
        <f t="shared" si="27"/>
        <v>8.9295497288517612E-4</v>
      </c>
      <c r="G189" s="233">
        <f t="shared" si="27"/>
        <v>8.9295497288510793E-4</v>
      </c>
      <c r="H189" s="233">
        <f t="shared" si="27"/>
        <v>8.9295497288506846E-4</v>
      </c>
      <c r="I189" s="233">
        <f t="shared" si="27"/>
        <v>8.9295497288507508E-4</v>
      </c>
      <c r="J189" s="233">
        <f t="shared" si="27"/>
        <v>8.9295497288497457E-4</v>
      </c>
      <c r="K189" s="233">
        <f t="shared" si="27"/>
        <v>8.9295497288510814E-4</v>
      </c>
      <c r="L189" s="233">
        <f t="shared" si="27"/>
        <v>8.9295497288513774E-4</v>
      </c>
      <c r="M189" s="233">
        <f t="shared" si="27"/>
        <v>8.9295497288500558E-4</v>
      </c>
      <c r="N189" s="233">
        <f t="shared" si="27"/>
        <v>8.9295497288476304E-4</v>
      </c>
      <c r="O189" s="233">
        <f t="shared" si="27"/>
        <v>8.9295497288477009E-4</v>
      </c>
      <c r="P189" s="233">
        <f t="shared" si="27"/>
        <v>8.9295497288478722E-4</v>
      </c>
      <c r="Q189" s="233">
        <f t="shared" si="27"/>
        <v>8.929549728848398E-4</v>
      </c>
      <c r="R189" s="233">
        <f t="shared" si="27"/>
        <v>8.9295497288483514E-4</v>
      </c>
      <c r="S189" s="233">
        <f t="shared" si="27"/>
        <v>8.9295497288498422E-4</v>
      </c>
      <c r="T189" s="233">
        <f t="shared" si="27"/>
        <v>8.9295497288483221E-4</v>
      </c>
      <c r="U189" s="233">
        <f t="shared" si="27"/>
        <v>8.9295497288475307E-4</v>
      </c>
      <c r="V189" s="233">
        <f t="shared" si="27"/>
        <v>8.9295497288479253E-4</v>
      </c>
      <c r="W189" s="233">
        <f t="shared" si="27"/>
        <v>8.9295497288474635E-4</v>
      </c>
      <c r="X189" s="233">
        <f t="shared" si="27"/>
        <v>8.9295497288489033E-4</v>
      </c>
      <c r="Y189" s="233">
        <f t="shared" si="27"/>
        <v>8.9295497288483568E-4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2.0901299154296792E-2</v>
      </c>
      <c r="C190" s="233">
        <f t="shared" si="28"/>
        <v>2.0901299154291317E-2</v>
      </c>
      <c r="D190" s="233">
        <f t="shared" si="28"/>
        <v>2.0901299154288296E-2</v>
      </c>
      <c r="E190" s="233">
        <f t="shared" si="28"/>
        <v>2.0901299154297764E-2</v>
      </c>
      <c r="F190" s="233">
        <f t="shared" si="28"/>
        <v>2.0901299154298048E-2</v>
      </c>
      <c r="G190" s="233">
        <f t="shared" si="28"/>
        <v>2.0901299154296438E-2</v>
      </c>
      <c r="H190" s="233">
        <f t="shared" si="28"/>
        <v>2.0901299154295519E-2</v>
      </c>
      <c r="I190" s="233">
        <f t="shared" si="28"/>
        <v>2.0901299154295679E-2</v>
      </c>
      <c r="J190" s="233">
        <f t="shared" si="28"/>
        <v>2.0901299154293337E-2</v>
      </c>
      <c r="K190" s="233">
        <f t="shared" si="28"/>
        <v>2.0901299154296442E-2</v>
      </c>
      <c r="L190" s="233">
        <f t="shared" si="28"/>
        <v>2.0901299154297146E-2</v>
      </c>
      <c r="M190" s="233">
        <f t="shared" si="28"/>
        <v>2.0901299154294051E-2</v>
      </c>
      <c r="N190" s="233">
        <f t="shared" si="28"/>
        <v>2.0901299154288372E-2</v>
      </c>
      <c r="O190" s="233">
        <f t="shared" si="28"/>
        <v>2.0901299154288545E-2</v>
      </c>
      <c r="P190" s="233">
        <f t="shared" si="28"/>
        <v>2.0901299154288937E-2</v>
      </c>
      <c r="Q190" s="233">
        <f t="shared" si="28"/>
        <v>2.0901299154290169E-2</v>
      </c>
      <c r="R190" s="233">
        <f t="shared" si="28"/>
        <v>2.0901299154290065E-2</v>
      </c>
      <c r="S190" s="233">
        <f t="shared" si="28"/>
        <v>2.0901299154293545E-2</v>
      </c>
      <c r="T190" s="233">
        <f t="shared" si="28"/>
        <v>2.0901299154289996E-2</v>
      </c>
      <c r="U190" s="233">
        <f t="shared" si="28"/>
        <v>2.0901299154288136E-2</v>
      </c>
      <c r="V190" s="233">
        <f t="shared" si="28"/>
        <v>2.0901299154289069E-2</v>
      </c>
      <c r="W190" s="233">
        <f t="shared" si="28"/>
        <v>2.0901299154287976E-2</v>
      </c>
      <c r="X190" s="233">
        <f t="shared" si="28"/>
        <v>2.0901299154291349E-2</v>
      </c>
      <c r="Y190" s="233">
        <f t="shared" si="28"/>
        <v>2.0901299154290072E-2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5.7222126470646132E-4</v>
      </c>
      <c r="C191" s="233">
        <f t="shared" si="29"/>
        <v>5.7222126470631159E-4</v>
      </c>
      <c r="D191" s="233">
        <f t="shared" si="29"/>
        <v>5.7222126470622865E-4</v>
      </c>
      <c r="E191" s="233">
        <f t="shared" si="29"/>
        <v>5.7222126470648799E-4</v>
      </c>
      <c r="F191" s="233">
        <f t="shared" si="29"/>
        <v>5.7222126470649547E-4</v>
      </c>
      <c r="G191" s="233">
        <f t="shared" si="29"/>
        <v>5.7222126470645156E-4</v>
      </c>
      <c r="H191" s="233">
        <f t="shared" si="29"/>
        <v>5.7222126470642641E-4</v>
      </c>
      <c r="I191" s="233">
        <f t="shared" si="29"/>
        <v>5.7222126470643075E-4</v>
      </c>
      <c r="J191" s="233">
        <f t="shared" si="29"/>
        <v>5.7222126470636645E-4</v>
      </c>
      <c r="K191" s="233">
        <f t="shared" si="29"/>
        <v>5.7222126470645146E-4</v>
      </c>
      <c r="L191" s="233">
        <f t="shared" si="29"/>
        <v>5.7222126470647097E-4</v>
      </c>
      <c r="M191" s="233">
        <f t="shared" si="29"/>
        <v>5.7222126470638597E-4</v>
      </c>
      <c r="N191" s="233">
        <f t="shared" si="29"/>
        <v>5.7222126470623082E-4</v>
      </c>
      <c r="O191" s="233">
        <f t="shared" si="29"/>
        <v>5.7222126470623537E-4</v>
      </c>
      <c r="P191" s="233">
        <f t="shared" si="29"/>
        <v>5.7222126470624643E-4</v>
      </c>
      <c r="Q191" s="233">
        <f t="shared" si="29"/>
        <v>5.7222126470628015E-4</v>
      </c>
      <c r="R191" s="233">
        <f t="shared" si="29"/>
        <v>5.722212647062769E-4</v>
      </c>
      <c r="S191" s="233">
        <f t="shared" si="29"/>
        <v>5.7222126470637263E-4</v>
      </c>
      <c r="T191" s="233">
        <f t="shared" si="29"/>
        <v>5.7222126470627516E-4</v>
      </c>
      <c r="U191" s="233">
        <f t="shared" si="29"/>
        <v>5.7222126470622432E-4</v>
      </c>
      <c r="V191" s="233">
        <f t="shared" si="29"/>
        <v>5.722212647062499E-4</v>
      </c>
      <c r="W191" s="233">
        <f t="shared" si="29"/>
        <v>5.7222126470621976E-4</v>
      </c>
      <c r="X191" s="233">
        <f t="shared" si="29"/>
        <v>5.7222126470631214E-4</v>
      </c>
      <c r="Y191" s="233">
        <f t="shared" si="29"/>
        <v>5.7222126470627722E-4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2.9222612844737013E-3</v>
      </c>
      <c r="C192" s="300">
        <f t="shared" si="30"/>
        <v>2.8559718450020507E-3</v>
      </c>
      <c r="D192" s="300">
        <f t="shared" si="30"/>
        <v>2.826280425555158E-3</v>
      </c>
      <c r="E192" s="300">
        <f t="shared" si="30"/>
        <v>2.9048963947740582E-3</v>
      </c>
      <c r="F192" s="300">
        <f t="shared" si="30"/>
        <v>2.9224845287915001E-3</v>
      </c>
      <c r="G192" s="300">
        <f t="shared" si="30"/>
        <v>3.0658671775759447E-3</v>
      </c>
      <c r="H192" s="300">
        <f t="shared" si="30"/>
        <v>3.1002639095683731E-3</v>
      </c>
      <c r="I192" s="300">
        <f t="shared" si="30"/>
        <v>3.0568092355021952E-3</v>
      </c>
      <c r="J192" s="300">
        <f t="shared" si="30"/>
        <v>3.1670225859858985E-3</v>
      </c>
      <c r="K192" s="300">
        <f t="shared" si="30"/>
        <v>3.0559854352768118E-3</v>
      </c>
      <c r="L192" s="300">
        <f t="shared" si="30"/>
        <v>2.992329474294687E-3</v>
      </c>
      <c r="M192" s="300">
        <f t="shared" si="30"/>
        <v>3.0844917469304537E-3</v>
      </c>
      <c r="N192" s="300">
        <f t="shared" si="30"/>
        <v>3.2773007423204945E-3</v>
      </c>
      <c r="O192" s="300">
        <f t="shared" si="30"/>
        <v>3.2987633311228389E-3</v>
      </c>
      <c r="P192" s="300">
        <f t="shared" si="30"/>
        <v>7.9090563602692999E-3</v>
      </c>
      <c r="Q192" s="300">
        <f t="shared" si="30"/>
        <v>8.7545674010077977E-3</v>
      </c>
      <c r="R192" s="300">
        <f t="shared" si="30"/>
        <v>9.3182389776281498E-3</v>
      </c>
      <c r="S192" s="300">
        <f t="shared" si="30"/>
        <v>1.0764730443204539E-2</v>
      </c>
      <c r="T192" s="300">
        <f t="shared" si="30"/>
        <v>1.1905770597542071E-2</v>
      </c>
      <c r="U192" s="300">
        <f t="shared" si="30"/>
        <v>1.2697457456894861E-2</v>
      </c>
      <c r="V192" s="300">
        <f t="shared" si="30"/>
        <v>1.4716452955100696E-2</v>
      </c>
      <c r="W192" s="300">
        <f t="shared" si="30"/>
        <v>1.5053144631673059E-2</v>
      </c>
      <c r="X192" s="300">
        <f t="shared" si="30"/>
        <v>1.7022503372406603E-2</v>
      </c>
      <c r="Y192" s="300">
        <f t="shared" si="30"/>
        <v>1.8676845903256474E-2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0.24939781393333504</v>
      </c>
      <c r="C193" s="301">
        <f t="shared" si="31"/>
        <v>0.24600897165672342</v>
      </c>
      <c r="D193" s="301">
        <f t="shared" si="31"/>
        <v>0.24433855686546896</v>
      </c>
      <c r="E193" s="301">
        <f t="shared" si="31"/>
        <v>0.24882855862117564</v>
      </c>
      <c r="F193" s="301">
        <f t="shared" si="31"/>
        <v>0.25039478593666198</v>
      </c>
      <c r="G193" s="301">
        <f t="shared" si="31"/>
        <v>0.25282869571042232</v>
      </c>
      <c r="H193" s="301">
        <f t="shared" si="31"/>
        <v>0.25456320753227452</v>
      </c>
      <c r="I193" s="301">
        <f t="shared" si="31"/>
        <v>0.25263433281275927</v>
      </c>
      <c r="J193" s="301">
        <f t="shared" si="31"/>
        <v>0.25920282504195574</v>
      </c>
      <c r="K193" s="301">
        <f t="shared" si="31"/>
        <v>0.25223596336549275</v>
      </c>
      <c r="L193" s="301">
        <f t="shared" si="31"/>
        <v>0.24765418915733936</v>
      </c>
      <c r="M193" s="301">
        <f t="shared" si="31"/>
        <v>0.25505174031694233</v>
      </c>
      <c r="N193" s="301">
        <f t="shared" si="31"/>
        <v>0.27034357830348477</v>
      </c>
      <c r="O193" s="301">
        <f t="shared" si="31"/>
        <v>0.27017468920473525</v>
      </c>
      <c r="P193" s="301">
        <f t="shared" si="31"/>
        <v>0.27284404520852273</v>
      </c>
      <c r="Q193" s="301">
        <f t="shared" si="31"/>
        <v>0.26700140472137285</v>
      </c>
      <c r="R193" s="301">
        <f t="shared" si="31"/>
        <v>0.2618289757516406</v>
      </c>
      <c r="S193" s="301">
        <f t="shared" si="31"/>
        <v>0.25568790597479996</v>
      </c>
      <c r="T193" s="301">
        <f t="shared" si="31"/>
        <v>0.24851475181318672</v>
      </c>
      <c r="U193" s="301">
        <f t="shared" si="31"/>
        <v>0.24798425521234116</v>
      </c>
      <c r="V193" s="301">
        <f t="shared" si="31"/>
        <v>0.2487786284599702</v>
      </c>
      <c r="W193" s="301">
        <f t="shared" si="31"/>
        <v>0.24685705698109728</v>
      </c>
      <c r="X193" s="301">
        <f t="shared" si="31"/>
        <v>0.24951854522808783</v>
      </c>
      <c r="Y193" s="301">
        <f t="shared" si="31"/>
        <v>0.25090896363787407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5.8810802089810252E-2</v>
      </c>
      <c r="C194" s="302">
        <f t="shared" si="32"/>
        <v>7.9128904128962077E-2</v>
      </c>
      <c r="D194" s="302">
        <f t="shared" si="32"/>
        <v>0.10791820040348693</v>
      </c>
      <c r="E194" s="302">
        <f t="shared" si="32"/>
        <v>7.4653972806393548E-2</v>
      </c>
      <c r="F194" s="302">
        <f t="shared" si="32"/>
        <v>7.2430924281829248E-2</v>
      </c>
      <c r="G194" s="302">
        <f t="shared" si="32"/>
        <v>3.760040775185286E-2</v>
      </c>
      <c r="H194" s="302">
        <f t="shared" si="32"/>
        <v>3.3845703371891772E-2</v>
      </c>
      <c r="I194" s="302">
        <f t="shared" si="32"/>
        <v>4.1001497964836632E-2</v>
      </c>
      <c r="J194" s="302">
        <f t="shared" si="32"/>
        <v>2.9792626109793118E-2</v>
      </c>
      <c r="K194" s="302">
        <f t="shared" si="32"/>
        <v>5.9985826529117416E-2</v>
      </c>
      <c r="L194" s="302">
        <f t="shared" si="32"/>
        <v>8.6375938341300973E-2</v>
      </c>
      <c r="M194" s="302">
        <f t="shared" si="32"/>
        <v>4.1123333879681555E-2</v>
      </c>
      <c r="N194" s="302">
        <f t="shared" si="32"/>
        <v>1.0985717685311012E-2</v>
      </c>
      <c r="O194" s="302">
        <f t="shared" si="32"/>
        <v>1.2176965993397881E-2</v>
      </c>
      <c r="P194" s="302">
        <f t="shared" si="32"/>
        <v>8.1069210069690204E-3</v>
      </c>
      <c r="Q194" s="302">
        <f t="shared" si="32"/>
        <v>1.6113575748606678E-2</v>
      </c>
      <c r="R194" s="302">
        <f t="shared" si="32"/>
        <v>2.9334657323595803E-2</v>
      </c>
      <c r="S194" s="302">
        <f t="shared" si="32"/>
        <v>3.8264305358342354E-2</v>
      </c>
      <c r="T194" s="302">
        <f t="shared" si="32"/>
        <v>7.1750312225124208E-2</v>
      </c>
      <c r="U194" s="302">
        <f t="shared" si="32"/>
        <v>9.0842501716435847E-2</v>
      </c>
      <c r="V194" s="302">
        <f t="shared" si="32"/>
        <v>8.1317071311196212E-2</v>
      </c>
      <c r="W194" s="302">
        <f t="shared" si="32"/>
        <v>9.6734277325332615E-2</v>
      </c>
      <c r="X194" s="302">
        <f t="shared" si="32"/>
        <v>0.10263897501774701</v>
      </c>
      <c r="Y194" s="302">
        <f t="shared" si="32"/>
        <v>7.3952853577060995E-2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0.19058701184352475</v>
      </c>
      <c r="C195" s="302">
        <f t="shared" si="33"/>
        <v>0.16688006752776133</v>
      </c>
      <c r="D195" s="302">
        <f t="shared" si="33"/>
        <v>0.13642035646198203</v>
      </c>
      <c r="E195" s="302">
        <f t="shared" si="33"/>
        <v>0.17417458581478212</v>
      </c>
      <c r="F195" s="302">
        <f t="shared" si="33"/>
        <v>0.17796386165483272</v>
      </c>
      <c r="G195" s="302">
        <f t="shared" si="33"/>
        <v>0.21522828795856944</v>
      </c>
      <c r="H195" s="302">
        <f t="shared" si="33"/>
        <v>0.22071750416038277</v>
      </c>
      <c r="I195" s="302">
        <f t="shared" si="33"/>
        <v>0.21163283484792267</v>
      </c>
      <c r="J195" s="302">
        <f t="shared" si="33"/>
        <v>0.22941019893216263</v>
      </c>
      <c r="K195" s="302">
        <f t="shared" si="33"/>
        <v>0.19225013683637535</v>
      </c>
      <c r="L195" s="302">
        <f t="shared" si="33"/>
        <v>0.16127825081603836</v>
      </c>
      <c r="M195" s="302">
        <f t="shared" si="33"/>
        <v>0.21392840643726077</v>
      </c>
      <c r="N195" s="302">
        <f t="shared" si="33"/>
        <v>0.25935786061817379</v>
      </c>
      <c r="O195" s="302">
        <f t="shared" si="33"/>
        <v>0.2579977232113374</v>
      </c>
      <c r="P195" s="302">
        <f t="shared" si="33"/>
        <v>0.26473712420155371</v>
      </c>
      <c r="Q195" s="302">
        <f t="shared" si="33"/>
        <v>0.25088782897276618</v>
      </c>
      <c r="R195" s="302">
        <f t="shared" si="33"/>
        <v>0.2324943184280448</v>
      </c>
      <c r="S195" s="302">
        <f t="shared" si="33"/>
        <v>0.21742360061645757</v>
      </c>
      <c r="T195" s="302">
        <f t="shared" si="33"/>
        <v>0.17676443958806254</v>
      </c>
      <c r="U195" s="302">
        <f t="shared" si="33"/>
        <v>0.15714175349590531</v>
      </c>
      <c r="V195" s="302">
        <f t="shared" si="33"/>
        <v>0.167461557148774</v>
      </c>
      <c r="W195" s="302">
        <f t="shared" si="33"/>
        <v>0.15012277965576457</v>
      </c>
      <c r="X195" s="302">
        <f t="shared" si="33"/>
        <v>0.14687957021034082</v>
      </c>
      <c r="Y195" s="302">
        <f t="shared" si="33"/>
        <v>0.17695611006081308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0.47832760295447985</v>
      </c>
      <c r="C196" s="301">
        <f t="shared" si="34"/>
        <v>0.47182803995752542</v>
      </c>
      <c r="D196" s="301">
        <f t="shared" si="34"/>
        <v>0.46862430095741514</v>
      </c>
      <c r="E196" s="301">
        <f t="shared" si="34"/>
        <v>0.47723581099111051</v>
      </c>
      <c r="F196" s="301">
        <f t="shared" si="34"/>
        <v>0.48023972568339668</v>
      </c>
      <c r="G196" s="301">
        <f t="shared" si="34"/>
        <v>0.48490779477962981</v>
      </c>
      <c r="H196" s="301">
        <f t="shared" si="34"/>
        <v>0.48823446741142978</v>
      </c>
      <c r="I196" s="301">
        <f t="shared" si="34"/>
        <v>0.48453502030548273</v>
      </c>
      <c r="J196" s="301">
        <f t="shared" si="34"/>
        <v>0.49713293002034697</v>
      </c>
      <c r="K196" s="301">
        <f t="shared" si="34"/>
        <v>0.4837709755057466</v>
      </c>
      <c r="L196" s="301">
        <f t="shared" si="34"/>
        <v>0.47498345231257827</v>
      </c>
      <c r="M196" s="301">
        <f t="shared" si="34"/>
        <v>0.48917143920027339</v>
      </c>
      <c r="N196" s="301">
        <f t="shared" si="34"/>
        <v>0.51850011732103007</v>
      </c>
      <c r="O196" s="301">
        <f t="shared" si="34"/>
        <v>0.51817619981551599</v>
      </c>
      <c r="P196" s="301">
        <f t="shared" si="34"/>
        <v>0.52329583835037918</v>
      </c>
      <c r="Q196" s="301">
        <f t="shared" si="34"/>
        <v>0.51209006162336157</v>
      </c>
      <c r="R196" s="301">
        <f t="shared" si="34"/>
        <v>0.50216970381619319</v>
      </c>
      <c r="S196" s="301">
        <f t="shared" si="34"/>
        <v>0.49039156053736871</v>
      </c>
      <c r="T196" s="301">
        <f t="shared" si="34"/>
        <v>0.47663395143232479</v>
      </c>
      <c r="U196" s="301">
        <f t="shared" si="34"/>
        <v>0.47561649597248734</v>
      </c>
      <c r="V196" s="301">
        <f t="shared" si="34"/>
        <v>0.47714004842628344</v>
      </c>
      <c r="W196" s="301">
        <f t="shared" si="34"/>
        <v>0.47345460842623327</v>
      </c>
      <c r="X196" s="301">
        <f t="shared" si="34"/>
        <v>0.47855915715260983</v>
      </c>
      <c r="Y196" s="301">
        <f t="shared" si="34"/>
        <v>0.48122588263254784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0.11279501430982369</v>
      </c>
      <c r="C197" s="302">
        <f t="shared" si="35"/>
        <v>0.15176371612679254</v>
      </c>
      <c r="D197" s="302">
        <f t="shared" si="35"/>
        <v>0.20697957732684608</v>
      </c>
      <c r="E197" s="302">
        <f t="shared" si="35"/>
        <v>0.14318111013216947</v>
      </c>
      <c r="F197" s="302">
        <f t="shared" si="35"/>
        <v>0.13891745819699025</v>
      </c>
      <c r="G197" s="302">
        <f t="shared" si="35"/>
        <v>7.2114958132160595E-2</v>
      </c>
      <c r="H197" s="302">
        <f t="shared" si="35"/>
        <v>6.491369715258534E-2</v>
      </c>
      <c r="I197" s="302">
        <f t="shared" si="35"/>
        <v>7.863801181635735E-2</v>
      </c>
      <c r="J197" s="302">
        <f t="shared" si="35"/>
        <v>5.714017780695399E-2</v>
      </c>
      <c r="K197" s="302">
        <f t="shared" si="35"/>
        <v>0.11504862918560188</v>
      </c>
      <c r="L197" s="302">
        <f t="shared" si="35"/>
        <v>0.16566302201342623</v>
      </c>
      <c r="M197" s="302">
        <f t="shared" si="35"/>
        <v>7.8871684598738348E-2</v>
      </c>
      <c r="N197" s="302">
        <f t="shared" si="35"/>
        <v>2.1069839884619336E-2</v>
      </c>
      <c r="O197" s="302">
        <f t="shared" si="35"/>
        <v>2.3354571008538026E-2</v>
      </c>
      <c r="P197" s="302">
        <f t="shared" si="35"/>
        <v>1.5548508751730084E-2</v>
      </c>
      <c r="Q197" s="302">
        <f t="shared" si="35"/>
        <v>3.0904713803613093E-2</v>
      </c>
      <c r="R197" s="302">
        <f t="shared" si="35"/>
        <v>5.6261825634275009E-2</v>
      </c>
      <c r="S197" s="302">
        <f t="shared" si="35"/>
        <v>7.338826741146412E-2</v>
      </c>
      <c r="T197" s="302">
        <f t="shared" si="35"/>
        <v>0.13761209176858738</v>
      </c>
      <c r="U197" s="302">
        <f t="shared" si="35"/>
        <v>0.17422957886882687</v>
      </c>
      <c r="V197" s="302">
        <f t="shared" si="35"/>
        <v>0.15596046808156905</v>
      </c>
      <c r="W197" s="302">
        <f t="shared" si="35"/>
        <v>0.18552959333047153</v>
      </c>
      <c r="X197" s="302">
        <f t="shared" si="35"/>
        <v>0.1968543914465383</v>
      </c>
      <c r="Y197" s="302">
        <f t="shared" si="35"/>
        <v>0.14183641237775541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0.36553258864465626</v>
      </c>
      <c r="C198" s="302">
        <f t="shared" si="36"/>
        <v>0.32006432383073291</v>
      </c>
      <c r="D198" s="302">
        <f t="shared" si="36"/>
        <v>0.26164472363056923</v>
      </c>
      <c r="E198" s="302">
        <f t="shared" si="36"/>
        <v>0.33405470085894101</v>
      </c>
      <c r="F198" s="302">
        <f t="shared" si="36"/>
        <v>0.34132226748640659</v>
      </c>
      <c r="G198" s="302">
        <f t="shared" si="36"/>
        <v>0.41279283664746935</v>
      </c>
      <c r="H198" s="302">
        <f t="shared" si="36"/>
        <v>0.42332077025884429</v>
      </c>
      <c r="I198" s="302">
        <f t="shared" si="36"/>
        <v>0.40589700848912552</v>
      </c>
      <c r="J198" s="302">
        <f t="shared" si="36"/>
        <v>0.43999275221339296</v>
      </c>
      <c r="K198" s="302">
        <f t="shared" si="36"/>
        <v>0.36872234632014467</v>
      </c>
      <c r="L198" s="302">
        <f t="shared" si="36"/>
        <v>0.30932043029915213</v>
      </c>
      <c r="M198" s="302">
        <f t="shared" si="36"/>
        <v>0.41029975460153506</v>
      </c>
      <c r="N198" s="302">
        <f t="shared" si="36"/>
        <v>0.49743027743641072</v>
      </c>
      <c r="O198" s="302">
        <f t="shared" si="36"/>
        <v>0.49482162880697794</v>
      </c>
      <c r="P198" s="302">
        <f t="shared" si="36"/>
        <v>0.5077473295986491</v>
      </c>
      <c r="Q198" s="302">
        <f t="shared" si="36"/>
        <v>0.48118534781974842</v>
      </c>
      <c r="R198" s="302">
        <f t="shared" si="36"/>
        <v>0.44590787818191796</v>
      </c>
      <c r="S198" s="302">
        <f t="shared" si="36"/>
        <v>0.4170032931259044</v>
      </c>
      <c r="T198" s="302">
        <f t="shared" si="36"/>
        <v>0.33902185966373721</v>
      </c>
      <c r="U198" s="302">
        <f t="shared" si="36"/>
        <v>0.30138691710366033</v>
      </c>
      <c r="V198" s="302">
        <f t="shared" si="36"/>
        <v>0.32117958034471439</v>
      </c>
      <c r="W198" s="302">
        <f t="shared" si="36"/>
        <v>0.28792501509576163</v>
      </c>
      <c r="X198" s="302">
        <f t="shared" si="36"/>
        <v>0.28170476570607156</v>
      </c>
      <c r="Y198" s="302">
        <f t="shared" si="36"/>
        <v>0.33938947025479232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0.24526918264170328</v>
      </c>
      <c r="C199" s="301">
        <f t="shared" si="37"/>
        <v>0.25522387735474766</v>
      </c>
      <c r="D199" s="301">
        <f t="shared" si="37"/>
        <v>0.26012772256556255</v>
      </c>
      <c r="E199" s="301">
        <f t="shared" si="37"/>
        <v>0.2469475948069309</v>
      </c>
      <c r="F199" s="301">
        <f t="shared" si="37"/>
        <v>0.24235986466514051</v>
      </c>
      <c r="G199" s="301">
        <f t="shared" si="37"/>
        <v>0.23511450314636465</v>
      </c>
      <c r="H199" s="301">
        <f t="shared" si="37"/>
        <v>0.23001892196072093</v>
      </c>
      <c r="I199" s="301">
        <f t="shared" si="37"/>
        <v>0.23569069846024934</v>
      </c>
      <c r="J199" s="301">
        <f t="shared" si="37"/>
        <v>0.21641408316570751</v>
      </c>
      <c r="K199" s="301">
        <f t="shared" si="37"/>
        <v>0.23685393650747666</v>
      </c>
      <c r="L199" s="301">
        <f t="shared" si="37"/>
        <v>0.25028688986977948</v>
      </c>
      <c r="M199" s="301">
        <f t="shared" si="37"/>
        <v>0.2286091895498493</v>
      </c>
      <c r="N199" s="301">
        <f t="shared" si="37"/>
        <v>0.18379586444716656</v>
      </c>
      <c r="O199" s="301">
        <f t="shared" si="37"/>
        <v>0.18426720846262781</v>
      </c>
      <c r="P199" s="301">
        <f t="shared" si="37"/>
        <v>0.17186792089483008</v>
      </c>
      <c r="Q199" s="301">
        <f t="shared" si="37"/>
        <v>0.18807082706825723</v>
      </c>
      <c r="R199" s="301">
        <f t="shared" si="37"/>
        <v>0.20259994226853803</v>
      </c>
      <c r="S199" s="301">
        <f t="shared" si="37"/>
        <v>0.21907266385862262</v>
      </c>
      <c r="T199" s="301">
        <f t="shared" si="37"/>
        <v>0.23886238697094661</v>
      </c>
      <c r="U199" s="301">
        <f t="shared" si="37"/>
        <v>0.23961865217227898</v>
      </c>
      <c r="V199" s="301">
        <f t="shared" si="37"/>
        <v>0.23528173097264665</v>
      </c>
      <c r="W199" s="301">
        <f t="shared" si="37"/>
        <v>0.24055205077499903</v>
      </c>
      <c r="X199" s="301">
        <f t="shared" si="37"/>
        <v>0.2308166550608943</v>
      </c>
      <c r="Y199" s="301">
        <f t="shared" si="37"/>
        <v>0.22510516864032168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1.7447539453878582E-2</v>
      </c>
      <c r="C200" s="302">
        <f t="shared" si="38"/>
        <v>2.7442336099075235E-2</v>
      </c>
      <c r="D200" s="302">
        <f t="shared" si="38"/>
        <v>4.088695820532498E-2</v>
      </c>
      <c r="E200" s="302">
        <f t="shared" si="38"/>
        <v>2.6063867067730204E-2</v>
      </c>
      <c r="F200" s="302">
        <f t="shared" si="38"/>
        <v>2.7251969799124687E-2</v>
      </c>
      <c r="G200" s="302">
        <f t="shared" si="38"/>
        <v>1.3213488422109974E-2</v>
      </c>
      <c r="H200" s="302">
        <f t="shared" si="38"/>
        <v>1.0840023689280717E-2</v>
      </c>
      <c r="I200" s="302">
        <f t="shared" si="38"/>
        <v>1.4263796147656651E-2</v>
      </c>
      <c r="J200" s="302">
        <f t="shared" si="38"/>
        <v>9.9534004982715085E-3</v>
      </c>
      <c r="K200" s="302">
        <f t="shared" si="38"/>
        <v>2.2653996416838462E-2</v>
      </c>
      <c r="L200" s="302">
        <f t="shared" si="38"/>
        <v>3.415065769523104E-2</v>
      </c>
      <c r="M200" s="302">
        <f t="shared" si="38"/>
        <v>1.5439520634707795E-2</v>
      </c>
      <c r="N200" s="302">
        <f t="shared" si="38"/>
        <v>3.8663819374285288E-3</v>
      </c>
      <c r="O200" s="302">
        <f t="shared" si="38"/>
        <v>4.1025283228077617E-3</v>
      </c>
      <c r="P200" s="302">
        <f t="shared" si="38"/>
        <v>2.4751858246207883E-3</v>
      </c>
      <c r="Q200" s="302">
        <f t="shared" si="38"/>
        <v>5.5092251484625075E-3</v>
      </c>
      <c r="R200" s="302">
        <f t="shared" si="38"/>
        <v>1.0519558965407365E-2</v>
      </c>
      <c r="S200" s="302">
        <f t="shared" si="38"/>
        <v>1.3879588486150916E-2</v>
      </c>
      <c r="T200" s="302">
        <f t="shared" si="38"/>
        <v>2.7898029750359578E-2</v>
      </c>
      <c r="U200" s="302">
        <f t="shared" si="38"/>
        <v>3.5904186445289574E-2</v>
      </c>
      <c r="V200" s="302">
        <f t="shared" si="38"/>
        <v>3.2430395014990974E-2</v>
      </c>
      <c r="W200" s="302">
        <f t="shared" si="38"/>
        <v>3.9066305078192753E-2</v>
      </c>
      <c r="X200" s="302">
        <f t="shared" si="38"/>
        <v>4.1562327645349936E-2</v>
      </c>
      <c r="Y200" s="302">
        <f t="shared" si="38"/>
        <v>2.9297434694015179E-2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0.14193239183928341</v>
      </c>
      <c r="C201" s="302">
        <f t="shared" si="39"/>
        <v>0.15188708655235486</v>
      </c>
      <c r="D201" s="302">
        <f t="shared" si="39"/>
        <v>0.15679093176318462</v>
      </c>
      <c r="E201" s="302">
        <f t="shared" si="39"/>
        <v>0.14361080400450624</v>
      </c>
      <c r="F201" s="302">
        <f t="shared" si="39"/>
        <v>0.13902307386271451</v>
      </c>
      <c r="G201" s="302">
        <f t="shared" si="39"/>
        <v>0.1317777123439465</v>
      </c>
      <c r="H201" s="302">
        <f t="shared" si="39"/>
        <v>0.12668213115830737</v>
      </c>
      <c r="I201" s="302">
        <f t="shared" si="39"/>
        <v>0.132353907657835</v>
      </c>
      <c r="J201" s="302">
        <f t="shared" si="39"/>
        <v>0.11307729236330474</v>
      </c>
      <c r="K201" s="302">
        <f t="shared" si="39"/>
        <v>0.13351714570505854</v>
      </c>
      <c r="L201" s="302">
        <f t="shared" si="39"/>
        <v>0.14695009906735784</v>
      </c>
      <c r="M201" s="302">
        <f t="shared" si="39"/>
        <v>0.12527239874744303</v>
      </c>
      <c r="N201" s="302">
        <f t="shared" si="39"/>
        <v>8.0459073644788298E-2</v>
      </c>
      <c r="O201" s="302">
        <f t="shared" si="39"/>
        <v>8.0930417660248735E-2</v>
      </c>
      <c r="P201" s="302">
        <f t="shared" si="39"/>
        <v>6.8531130092449044E-2</v>
      </c>
      <c r="Q201" s="302">
        <f t="shared" si="39"/>
        <v>8.4734036265870102E-2</v>
      </c>
      <c r="R201" s="302">
        <f t="shared" si="39"/>
        <v>9.9263151466151445E-2</v>
      </c>
      <c r="S201" s="302">
        <f t="shared" si="39"/>
        <v>0.11573587305621882</v>
      </c>
      <c r="T201" s="302">
        <f t="shared" si="39"/>
        <v>0.13552559616856033</v>
      </c>
      <c r="U201" s="302">
        <f t="shared" si="39"/>
        <v>0.13628186136990192</v>
      </c>
      <c r="V201" s="302">
        <f t="shared" si="39"/>
        <v>0.13194494017026501</v>
      </c>
      <c r="W201" s="302">
        <f t="shared" si="39"/>
        <v>0.13721525997262277</v>
      </c>
      <c r="X201" s="302">
        <f t="shared" si="39"/>
        <v>0.12747986425850139</v>
      </c>
      <c r="Y201" s="302">
        <f t="shared" si="39"/>
        <v>0.12176837783793505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8.5889251348541279E-2</v>
      </c>
      <c r="C202" s="303">
        <f t="shared" si="40"/>
        <v>7.5894454703317529E-2</v>
      </c>
      <c r="D202" s="303">
        <f t="shared" si="40"/>
        <v>6.2449832597052939E-2</v>
      </c>
      <c r="E202" s="303">
        <f t="shared" si="40"/>
        <v>7.7272923734694451E-2</v>
      </c>
      <c r="F202" s="303">
        <f t="shared" si="40"/>
        <v>7.6084821003301301E-2</v>
      </c>
      <c r="G202" s="303">
        <f t="shared" si="40"/>
        <v>9.0123302380308176E-2</v>
      </c>
      <c r="H202" s="303">
        <f t="shared" si="40"/>
        <v>9.2496767113132844E-2</v>
      </c>
      <c r="I202" s="303">
        <f t="shared" si="40"/>
        <v>8.9072994654757667E-2</v>
      </c>
      <c r="J202" s="303">
        <f t="shared" si="40"/>
        <v>9.3383390304131272E-2</v>
      </c>
      <c r="K202" s="303">
        <f t="shared" si="40"/>
        <v>8.0682794385579668E-2</v>
      </c>
      <c r="L202" s="303">
        <f t="shared" si="40"/>
        <v>6.9186133107190587E-2</v>
      </c>
      <c r="M202" s="303">
        <f t="shared" si="40"/>
        <v>8.789727016769848E-2</v>
      </c>
      <c r="N202" s="303">
        <f t="shared" si="40"/>
        <v>9.9470408864949747E-2</v>
      </c>
      <c r="O202" s="303">
        <f t="shared" si="40"/>
        <v>9.9234262479571303E-2</v>
      </c>
      <c r="P202" s="303">
        <f t="shared" si="40"/>
        <v>0.10086160497776024</v>
      </c>
      <c r="Q202" s="303">
        <f t="shared" si="40"/>
        <v>9.7827565653924628E-2</v>
      </c>
      <c r="R202" s="303">
        <f t="shared" si="40"/>
        <v>9.2817231836979222E-2</v>
      </c>
      <c r="S202" s="303">
        <f t="shared" si="40"/>
        <v>8.9457202316252857E-2</v>
      </c>
      <c r="T202" s="303">
        <f t="shared" si="40"/>
        <v>7.5438761052026682E-2</v>
      </c>
      <c r="U202" s="303">
        <f t="shared" si="40"/>
        <v>6.7432604357087478E-2</v>
      </c>
      <c r="V202" s="303">
        <f t="shared" si="40"/>
        <v>7.0906395787390677E-2</v>
      </c>
      <c r="W202" s="303">
        <f t="shared" si="40"/>
        <v>6.4270485724183535E-2</v>
      </c>
      <c r="X202" s="303">
        <f t="shared" si="40"/>
        <v>6.1774463157043005E-2</v>
      </c>
      <c r="Y202" s="303">
        <f t="shared" si="40"/>
        <v>7.4039356108371479E-2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1.0000000000000002</v>
      </c>
      <c r="C204" s="232">
        <f t="shared" si="41"/>
        <v>0.99999999999999978</v>
      </c>
      <c r="D204" s="232">
        <f t="shared" si="41"/>
        <v>0.99999999999999989</v>
      </c>
      <c r="E204" s="232">
        <f t="shared" si="41"/>
        <v>0.99999999999999978</v>
      </c>
      <c r="F204" s="232">
        <f t="shared" si="41"/>
        <v>1</v>
      </c>
      <c r="G204" s="232">
        <f t="shared" si="41"/>
        <v>0.99999999999999989</v>
      </c>
      <c r="H204" s="232">
        <f t="shared" si="41"/>
        <v>0.99999999999999978</v>
      </c>
      <c r="I204" s="232">
        <f t="shared" si="41"/>
        <v>0.99999999999999978</v>
      </c>
      <c r="J204" s="232">
        <f t="shared" si="41"/>
        <v>1.0000000000000002</v>
      </c>
      <c r="K204" s="232">
        <f t="shared" si="41"/>
        <v>0.99999999999999989</v>
      </c>
      <c r="L204" s="232">
        <f t="shared" si="41"/>
        <v>1</v>
      </c>
      <c r="M204" s="232">
        <f t="shared" si="41"/>
        <v>1.0000000000000002</v>
      </c>
      <c r="N204" s="232">
        <f t="shared" si="41"/>
        <v>1</v>
      </c>
      <c r="O204" s="232">
        <f t="shared" si="41"/>
        <v>1</v>
      </c>
      <c r="P204" s="232">
        <f t="shared" si="41"/>
        <v>1</v>
      </c>
      <c r="Q204" s="232">
        <f t="shared" si="41"/>
        <v>1.0000000000000002</v>
      </c>
      <c r="R204" s="232">
        <f t="shared" si="41"/>
        <v>1</v>
      </c>
      <c r="S204" s="232">
        <f t="shared" si="41"/>
        <v>1</v>
      </c>
      <c r="T204" s="232">
        <f t="shared" si="41"/>
        <v>0.99999999999999978</v>
      </c>
      <c r="U204" s="232">
        <f t="shared" si="41"/>
        <v>1</v>
      </c>
      <c r="V204" s="232">
        <f t="shared" si="41"/>
        <v>1.0000000000000002</v>
      </c>
      <c r="W204" s="232">
        <f t="shared" si="41"/>
        <v>0.99999999999999978</v>
      </c>
      <c r="X204" s="232">
        <f t="shared" si="41"/>
        <v>1</v>
      </c>
      <c r="Y204" s="232">
        <f t="shared" si="41"/>
        <v>1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1.5473715790996457E-3</v>
      </c>
      <c r="C205" s="299">
        <f t="shared" si="42"/>
        <v>1.547371579099443E-3</v>
      </c>
      <c r="D205" s="299">
        <f t="shared" si="42"/>
        <v>1.5473715790992458E-3</v>
      </c>
      <c r="E205" s="299">
        <f t="shared" si="42"/>
        <v>1.5473715790996787E-3</v>
      </c>
      <c r="F205" s="299">
        <f t="shared" si="42"/>
        <v>1.5473715790996383E-3</v>
      </c>
      <c r="G205" s="299">
        <f t="shared" si="42"/>
        <v>1.547371579099565E-3</v>
      </c>
      <c r="H205" s="299">
        <f t="shared" si="42"/>
        <v>1.5473715790994716E-3</v>
      </c>
      <c r="I205" s="299">
        <f t="shared" si="42"/>
        <v>1.5473715790995306E-3</v>
      </c>
      <c r="J205" s="299">
        <f t="shared" si="42"/>
        <v>1.5473715790992641E-3</v>
      </c>
      <c r="K205" s="299">
        <f t="shared" si="42"/>
        <v>1.5473715790994963E-3</v>
      </c>
      <c r="L205" s="299">
        <f t="shared" si="42"/>
        <v>1.5473715790996889E-3</v>
      </c>
      <c r="M205" s="299">
        <f t="shared" si="42"/>
        <v>1.5473715790993371E-3</v>
      </c>
      <c r="N205" s="299">
        <f t="shared" si="42"/>
        <v>1.5473715790988636E-3</v>
      </c>
      <c r="O205" s="299">
        <f t="shared" si="42"/>
        <v>1.5473715790989351E-3</v>
      </c>
      <c r="P205" s="299">
        <f t="shared" si="42"/>
        <v>1.5473715790989854E-3</v>
      </c>
      <c r="Q205" s="299">
        <f t="shared" si="42"/>
        <v>1.5473715790991088E-3</v>
      </c>
      <c r="R205" s="299">
        <f t="shared" si="42"/>
        <v>1.5473715790990711E-3</v>
      </c>
      <c r="S205" s="299">
        <f t="shared" si="42"/>
        <v>1.5473715790992289E-3</v>
      </c>
      <c r="T205" s="299">
        <f t="shared" si="42"/>
        <v>1.5473715790995162E-3</v>
      </c>
      <c r="U205" s="299">
        <f t="shared" si="42"/>
        <v>1.5473715790995267E-3</v>
      </c>
      <c r="V205" s="299">
        <f t="shared" si="42"/>
        <v>1.54737157909956E-3</v>
      </c>
      <c r="W205" s="299">
        <f t="shared" si="42"/>
        <v>1.5473715790995191E-3</v>
      </c>
      <c r="X205" s="299">
        <f t="shared" si="42"/>
        <v>1.547371579099639E-3</v>
      </c>
      <c r="Y205" s="299">
        <f t="shared" si="42"/>
        <v>1.5473715790996526E-3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7.723564159552702E-4</v>
      </c>
      <c r="C206" s="233">
        <f t="shared" si="43"/>
        <v>7.7235641595516948E-4</v>
      </c>
      <c r="D206" s="233">
        <f t="shared" si="43"/>
        <v>7.7235641595507049E-4</v>
      </c>
      <c r="E206" s="233">
        <f t="shared" si="43"/>
        <v>7.7235641595528712E-4</v>
      </c>
      <c r="F206" s="233">
        <f t="shared" si="43"/>
        <v>7.7235641595526663E-4</v>
      </c>
      <c r="G206" s="233">
        <f t="shared" si="43"/>
        <v>7.723564159552302E-4</v>
      </c>
      <c r="H206" s="233">
        <f t="shared" si="43"/>
        <v>7.7235641595518336E-4</v>
      </c>
      <c r="I206" s="233">
        <f t="shared" si="43"/>
        <v>7.7235641595521285E-4</v>
      </c>
      <c r="J206" s="233">
        <f t="shared" si="43"/>
        <v>7.7235641595507993E-4</v>
      </c>
      <c r="K206" s="233">
        <f t="shared" si="43"/>
        <v>7.7235641595519583E-4</v>
      </c>
      <c r="L206" s="233">
        <f t="shared" si="43"/>
        <v>7.723564159552921E-4</v>
      </c>
      <c r="M206" s="233">
        <f t="shared" si="43"/>
        <v>7.7235641595511625E-4</v>
      </c>
      <c r="N206" s="233">
        <f t="shared" si="43"/>
        <v>7.7235641595488022E-4</v>
      </c>
      <c r="O206" s="233">
        <f t="shared" si="43"/>
        <v>7.7235641595491589E-4</v>
      </c>
      <c r="P206" s="233">
        <f t="shared" si="43"/>
        <v>7.7235641595494093E-4</v>
      </c>
      <c r="Q206" s="233">
        <f t="shared" si="43"/>
        <v>7.7235641595500284E-4</v>
      </c>
      <c r="R206" s="233">
        <f t="shared" si="43"/>
        <v>7.7235641595498376E-4</v>
      </c>
      <c r="S206" s="233">
        <f t="shared" si="43"/>
        <v>7.7235641595506236E-4</v>
      </c>
      <c r="T206" s="233">
        <f t="shared" si="43"/>
        <v>7.7235641595520558E-4</v>
      </c>
      <c r="U206" s="233">
        <f t="shared" si="43"/>
        <v>7.7235641595521068E-4</v>
      </c>
      <c r="V206" s="233">
        <f t="shared" si="43"/>
        <v>7.7235641595522824E-4</v>
      </c>
      <c r="W206" s="233">
        <f t="shared" si="43"/>
        <v>7.723564159552071E-4</v>
      </c>
      <c r="X206" s="233">
        <f t="shared" si="43"/>
        <v>7.7235641595526684E-4</v>
      </c>
      <c r="Y206" s="233">
        <f t="shared" si="43"/>
        <v>7.7235641595527432E-4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1.9633775431702565E-2</v>
      </c>
      <c r="C207" s="233">
        <f t="shared" si="44"/>
        <v>1.9633775431699991E-2</v>
      </c>
      <c r="D207" s="233">
        <f t="shared" si="44"/>
        <v>1.9633775431697489E-2</v>
      </c>
      <c r="E207" s="233">
        <f t="shared" si="44"/>
        <v>1.9633775431702985E-2</v>
      </c>
      <c r="F207" s="233">
        <f t="shared" si="44"/>
        <v>1.9633775431702475E-2</v>
      </c>
      <c r="G207" s="233">
        <f t="shared" si="44"/>
        <v>1.9633775431701549E-2</v>
      </c>
      <c r="H207" s="233">
        <f t="shared" si="44"/>
        <v>1.9633775431700355E-2</v>
      </c>
      <c r="I207" s="233">
        <f t="shared" si="44"/>
        <v>1.9633775431701101E-2</v>
      </c>
      <c r="J207" s="233">
        <f t="shared" si="44"/>
        <v>1.9633775431697722E-2</v>
      </c>
      <c r="K207" s="233">
        <f t="shared" si="44"/>
        <v>1.9633775431700671E-2</v>
      </c>
      <c r="L207" s="233">
        <f t="shared" si="44"/>
        <v>1.9633775431703117E-2</v>
      </c>
      <c r="M207" s="233">
        <f t="shared" si="44"/>
        <v>1.9633775431698652E-2</v>
      </c>
      <c r="N207" s="233">
        <f t="shared" si="44"/>
        <v>1.9633775431692639E-2</v>
      </c>
      <c r="O207" s="233">
        <f t="shared" si="44"/>
        <v>1.9633775431693555E-2</v>
      </c>
      <c r="P207" s="233">
        <f t="shared" si="44"/>
        <v>1.9633775431694183E-2</v>
      </c>
      <c r="Q207" s="233">
        <f t="shared" si="44"/>
        <v>1.9633775431695751E-2</v>
      </c>
      <c r="R207" s="233">
        <f t="shared" si="44"/>
        <v>1.9633775431695283E-2</v>
      </c>
      <c r="S207" s="233">
        <f t="shared" si="44"/>
        <v>1.9633775431697274E-2</v>
      </c>
      <c r="T207" s="233">
        <f t="shared" si="44"/>
        <v>1.9633775431700924E-2</v>
      </c>
      <c r="U207" s="233">
        <f t="shared" si="44"/>
        <v>1.9633775431701049E-2</v>
      </c>
      <c r="V207" s="233">
        <f t="shared" si="44"/>
        <v>1.9633775431701486E-2</v>
      </c>
      <c r="W207" s="233">
        <f t="shared" si="44"/>
        <v>1.9633775431700959E-2</v>
      </c>
      <c r="X207" s="233">
        <f t="shared" si="44"/>
        <v>1.9633775431702482E-2</v>
      </c>
      <c r="Y207" s="233">
        <f t="shared" si="44"/>
        <v>1.9633775431702659E-2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5.1579052636654857E-4</v>
      </c>
      <c r="C208" s="233">
        <f t="shared" si="45"/>
        <v>5.1579052636648124E-4</v>
      </c>
      <c r="D208" s="233">
        <f t="shared" si="45"/>
        <v>5.1579052636641521E-4</v>
      </c>
      <c r="E208" s="233">
        <f t="shared" si="45"/>
        <v>5.1579052636655963E-4</v>
      </c>
      <c r="F208" s="233">
        <f t="shared" si="45"/>
        <v>5.1579052636654629E-4</v>
      </c>
      <c r="G208" s="233">
        <f t="shared" si="45"/>
        <v>5.157905263665219E-4</v>
      </c>
      <c r="H208" s="233">
        <f t="shared" si="45"/>
        <v>5.1579052636649067E-4</v>
      </c>
      <c r="I208" s="233">
        <f t="shared" si="45"/>
        <v>5.1579052636651029E-4</v>
      </c>
      <c r="J208" s="233">
        <f t="shared" si="45"/>
        <v>5.1579052636642172E-4</v>
      </c>
      <c r="K208" s="233">
        <f t="shared" si="45"/>
        <v>5.1579052636649902E-4</v>
      </c>
      <c r="L208" s="233">
        <f t="shared" si="45"/>
        <v>5.157905263665632E-4</v>
      </c>
      <c r="M208" s="233">
        <f t="shared" si="45"/>
        <v>5.1579052636644578E-4</v>
      </c>
      <c r="N208" s="233">
        <f t="shared" si="45"/>
        <v>5.1579052636628792E-4</v>
      </c>
      <c r="O208" s="233">
        <f t="shared" si="45"/>
        <v>5.1579052636631199E-4</v>
      </c>
      <c r="P208" s="233">
        <f t="shared" si="45"/>
        <v>5.1579052636632869E-4</v>
      </c>
      <c r="Q208" s="233">
        <f t="shared" si="45"/>
        <v>5.1579052636636967E-4</v>
      </c>
      <c r="R208" s="233">
        <f t="shared" si="45"/>
        <v>5.1579052636635721E-4</v>
      </c>
      <c r="S208" s="233">
        <f t="shared" si="45"/>
        <v>5.1579052636640979E-4</v>
      </c>
      <c r="T208" s="233">
        <f t="shared" si="45"/>
        <v>5.1579052636650563E-4</v>
      </c>
      <c r="U208" s="233">
        <f t="shared" si="45"/>
        <v>5.1579052636650888E-4</v>
      </c>
      <c r="V208" s="233">
        <f t="shared" si="45"/>
        <v>5.1579052636652016E-4</v>
      </c>
      <c r="W208" s="233">
        <f t="shared" si="45"/>
        <v>5.157905263665065E-4</v>
      </c>
      <c r="X208" s="233">
        <f t="shared" si="45"/>
        <v>5.1579052636654629E-4</v>
      </c>
      <c r="Y208" s="233">
        <f t="shared" si="45"/>
        <v>5.1579052636655117E-4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2.6163339857345458E-3</v>
      </c>
      <c r="C209" s="300">
        <f t="shared" si="46"/>
        <v>2.5678631893113115E-3</v>
      </c>
      <c r="D209" s="300">
        <f t="shared" si="46"/>
        <v>2.5465917098269871E-3</v>
      </c>
      <c r="E209" s="300">
        <f t="shared" si="46"/>
        <v>2.6047206834133082E-3</v>
      </c>
      <c r="F209" s="300">
        <f t="shared" si="46"/>
        <v>2.6168222145199643E-3</v>
      </c>
      <c r="G209" s="300">
        <f t="shared" si="46"/>
        <v>2.7371648524446473E-3</v>
      </c>
      <c r="H209" s="300">
        <f t="shared" si="46"/>
        <v>2.7627688133749335E-3</v>
      </c>
      <c r="I209" s="300">
        <f t="shared" si="46"/>
        <v>2.7299460318847908E-3</v>
      </c>
      <c r="J209" s="300">
        <f t="shared" si="46"/>
        <v>2.8011646183981526E-3</v>
      </c>
      <c r="K209" s="300">
        <f t="shared" si="46"/>
        <v>2.7275520059986836E-3</v>
      </c>
      <c r="L209" s="300">
        <f t="shared" si="46"/>
        <v>2.6838058142588193E-3</v>
      </c>
      <c r="M209" s="300">
        <f t="shared" si="46"/>
        <v>2.7463212705379448E-3</v>
      </c>
      <c r="N209" s="300">
        <f t="shared" si="46"/>
        <v>2.853770507849818E-3</v>
      </c>
      <c r="O209" s="300">
        <f t="shared" si="46"/>
        <v>2.8760104730495041E-3</v>
      </c>
      <c r="P209" s="300">
        <f t="shared" si="46"/>
        <v>6.835827854132598E-3</v>
      </c>
      <c r="Q209" s="300">
        <f t="shared" si="46"/>
        <v>7.6431301653000772E-3</v>
      </c>
      <c r="R209" s="300">
        <f t="shared" si="46"/>
        <v>8.1740261251532515E-3</v>
      </c>
      <c r="S209" s="300">
        <f t="shared" si="46"/>
        <v>9.5357786959228731E-3</v>
      </c>
      <c r="T209" s="300">
        <f t="shared" si="46"/>
        <v>1.0667440300953355E-2</v>
      </c>
      <c r="U209" s="300">
        <f t="shared" si="46"/>
        <v>1.1387128655905179E-2</v>
      </c>
      <c r="V209" s="300">
        <f t="shared" si="46"/>
        <v>1.3171882578454891E-2</v>
      </c>
      <c r="W209" s="300">
        <f t="shared" si="46"/>
        <v>1.351804626447305E-2</v>
      </c>
      <c r="X209" s="300">
        <f t="shared" si="46"/>
        <v>1.5205623950676461E-2</v>
      </c>
      <c r="Y209" s="300">
        <f t="shared" si="46"/>
        <v>1.6634013749733091E-2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0.55483087769855921</v>
      </c>
      <c r="C210" s="301">
        <f t="shared" si="47"/>
        <v>0.5518353851694463</v>
      </c>
      <c r="D210" s="301">
        <f t="shared" si="47"/>
        <v>0.55029352174841395</v>
      </c>
      <c r="E210" s="301">
        <f t="shared" si="47"/>
        <v>0.55411782201525717</v>
      </c>
      <c r="F210" s="301">
        <f t="shared" si="47"/>
        <v>0.55548360070962988</v>
      </c>
      <c r="G210" s="301">
        <f t="shared" si="47"/>
        <v>0.55774570234774057</v>
      </c>
      <c r="H210" s="301">
        <f t="shared" si="47"/>
        <v>0.55914121063596434</v>
      </c>
      <c r="I210" s="301">
        <f t="shared" si="47"/>
        <v>0.55748124081580863</v>
      </c>
      <c r="J210" s="301">
        <f t="shared" si="47"/>
        <v>0.56436120931588352</v>
      </c>
      <c r="K210" s="301">
        <f t="shared" si="47"/>
        <v>0.5576419526034857</v>
      </c>
      <c r="L210" s="301">
        <f t="shared" si="47"/>
        <v>0.55356246991739</v>
      </c>
      <c r="M210" s="301">
        <f t="shared" si="47"/>
        <v>0.55998018089288992</v>
      </c>
      <c r="N210" s="301">
        <f t="shared" si="47"/>
        <v>0.57613529183447809</v>
      </c>
      <c r="O210" s="301">
        <f t="shared" si="47"/>
        <v>0.57537243604635369</v>
      </c>
      <c r="P210" s="301">
        <f t="shared" si="47"/>
        <v>0.57855486457477501</v>
      </c>
      <c r="Q210" s="301">
        <f t="shared" si="47"/>
        <v>0.57181898113890162</v>
      </c>
      <c r="R210" s="301">
        <f t="shared" si="47"/>
        <v>0.56737957880988787</v>
      </c>
      <c r="S210" s="301">
        <f t="shared" si="47"/>
        <v>0.56015287344256892</v>
      </c>
      <c r="T210" s="301">
        <f t="shared" si="47"/>
        <v>0.55183993102325679</v>
      </c>
      <c r="U210" s="301">
        <f t="shared" si="47"/>
        <v>0.55098360114400202</v>
      </c>
      <c r="V210" s="301">
        <f t="shared" si="47"/>
        <v>0.5516493955454933</v>
      </c>
      <c r="W210" s="301">
        <f t="shared" si="47"/>
        <v>0.54926213253469303</v>
      </c>
      <c r="X210" s="301">
        <f t="shared" si="47"/>
        <v>0.55220162580006538</v>
      </c>
      <c r="Y210" s="301">
        <f t="shared" si="47"/>
        <v>0.5536066186118388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0.15303952859889847</v>
      </c>
      <c r="C211" s="302">
        <f t="shared" si="48"/>
        <v>0.19558941010463599</v>
      </c>
      <c r="D211" s="302">
        <f t="shared" si="48"/>
        <v>0.2573754975346299</v>
      </c>
      <c r="E211" s="302">
        <f t="shared" si="48"/>
        <v>0.17704036530185174</v>
      </c>
      <c r="F211" s="302">
        <f t="shared" si="48"/>
        <v>0.16108097645391056</v>
      </c>
      <c r="G211" s="302">
        <f t="shared" si="48"/>
        <v>0.10439824033697447</v>
      </c>
      <c r="H211" s="302">
        <f t="shared" si="48"/>
        <v>9.4972938079561961E-2</v>
      </c>
      <c r="I211" s="302">
        <f t="shared" si="48"/>
        <v>0.11532055314786022</v>
      </c>
      <c r="J211" s="302">
        <f t="shared" si="48"/>
        <v>7.4801434071540912E-2</v>
      </c>
      <c r="K211" s="302">
        <f t="shared" si="48"/>
        <v>0.14190539138460165</v>
      </c>
      <c r="L211" s="302">
        <f t="shared" si="48"/>
        <v>0.21096055531172619</v>
      </c>
      <c r="M211" s="302">
        <f t="shared" si="48"/>
        <v>0.10804089555183514</v>
      </c>
      <c r="N211" s="302">
        <f t="shared" si="48"/>
        <v>2.8280760722168587E-2</v>
      </c>
      <c r="O211" s="302">
        <f t="shared" si="48"/>
        <v>3.1690270711867113E-2</v>
      </c>
      <c r="P211" s="302">
        <f t="shared" si="48"/>
        <v>1.9696106251020442E-2</v>
      </c>
      <c r="Q211" s="302">
        <f t="shared" si="48"/>
        <v>3.9261585519246356E-2</v>
      </c>
      <c r="R211" s="302">
        <f t="shared" si="48"/>
        <v>6.6074124208969437E-2</v>
      </c>
      <c r="S211" s="302">
        <f t="shared" si="48"/>
        <v>8.7366820989410635E-2</v>
      </c>
      <c r="T211" s="302">
        <f t="shared" si="48"/>
        <v>0.16312851799330466</v>
      </c>
      <c r="U211" s="302">
        <f t="shared" si="48"/>
        <v>0.20205656579045728</v>
      </c>
      <c r="V211" s="302">
        <f t="shared" si="48"/>
        <v>0.18055215378962258</v>
      </c>
      <c r="W211" s="302">
        <f t="shared" si="48"/>
        <v>0.21569589124532565</v>
      </c>
      <c r="X211" s="302">
        <f t="shared" si="48"/>
        <v>0.22830501744058063</v>
      </c>
      <c r="Y211" s="302">
        <f t="shared" si="48"/>
        <v>0.16326969893973323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0.40179134909966063</v>
      </c>
      <c r="C212" s="302">
        <f t="shared" si="49"/>
        <v>0.35624597506481015</v>
      </c>
      <c r="D212" s="302">
        <f t="shared" si="49"/>
        <v>0.29291802421378427</v>
      </c>
      <c r="E212" s="302">
        <f t="shared" si="49"/>
        <v>0.37707745671340526</v>
      </c>
      <c r="F212" s="302">
        <f t="shared" si="49"/>
        <v>0.3944026242557192</v>
      </c>
      <c r="G212" s="302">
        <f t="shared" si="49"/>
        <v>0.45334746201076631</v>
      </c>
      <c r="H212" s="302">
        <f t="shared" si="49"/>
        <v>0.46416827255640258</v>
      </c>
      <c r="I212" s="302">
        <f t="shared" si="49"/>
        <v>0.44216068766794853</v>
      </c>
      <c r="J212" s="302">
        <f t="shared" si="49"/>
        <v>0.48955977524434224</v>
      </c>
      <c r="K212" s="302">
        <f t="shared" si="49"/>
        <v>0.41573656121888408</v>
      </c>
      <c r="L212" s="302">
        <f t="shared" si="49"/>
        <v>0.34260191460566386</v>
      </c>
      <c r="M212" s="302">
        <f t="shared" si="49"/>
        <v>0.45193928534105493</v>
      </c>
      <c r="N212" s="302">
        <f t="shared" si="49"/>
        <v>0.54785453111230942</v>
      </c>
      <c r="O212" s="302">
        <f t="shared" si="49"/>
        <v>0.54368216533448654</v>
      </c>
      <c r="P212" s="302">
        <f t="shared" si="49"/>
        <v>0.55885875832375442</v>
      </c>
      <c r="Q212" s="302">
        <f t="shared" si="49"/>
        <v>0.53255739561965543</v>
      </c>
      <c r="R212" s="302">
        <f t="shared" si="49"/>
        <v>0.50130545460091835</v>
      </c>
      <c r="S212" s="302">
        <f t="shared" si="49"/>
        <v>0.47278605245315819</v>
      </c>
      <c r="T212" s="302">
        <f t="shared" si="49"/>
        <v>0.38871141302995199</v>
      </c>
      <c r="U212" s="302">
        <f t="shared" si="49"/>
        <v>0.3489270353535448</v>
      </c>
      <c r="V212" s="302">
        <f t="shared" si="49"/>
        <v>0.37109724175587072</v>
      </c>
      <c r="W212" s="302">
        <f t="shared" si="49"/>
        <v>0.33356624128936752</v>
      </c>
      <c r="X212" s="302">
        <f t="shared" si="49"/>
        <v>0.32389660835948469</v>
      </c>
      <c r="Y212" s="302">
        <f t="shared" si="49"/>
        <v>0.3903369196721056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0.28345745489356344</v>
      </c>
      <c r="C213" s="301">
        <f t="shared" si="50"/>
        <v>0.28079541248480022</v>
      </c>
      <c r="D213" s="301">
        <f t="shared" si="50"/>
        <v>0.27948414617233719</v>
      </c>
      <c r="E213" s="301">
        <f t="shared" si="50"/>
        <v>0.2832382077320591</v>
      </c>
      <c r="F213" s="301">
        <f t="shared" si="50"/>
        <v>0.28462194424790005</v>
      </c>
      <c r="G213" s="301">
        <f t="shared" si="50"/>
        <v>0.28654648506852765</v>
      </c>
      <c r="H213" s="301">
        <f t="shared" si="50"/>
        <v>0.28798019236398337</v>
      </c>
      <c r="I213" s="301">
        <f t="shared" si="50"/>
        <v>0.28641726804427353</v>
      </c>
      <c r="J213" s="301">
        <f t="shared" si="50"/>
        <v>0.29103706682476305</v>
      </c>
      <c r="K213" s="301">
        <f t="shared" si="50"/>
        <v>0.28579187003418477</v>
      </c>
      <c r="L213" s="301">
        <f t="shared" si="50"/>
        <v>0.2819736073183976</v>
      </c>
      <c r="M213" s="301">
        <f t="shared" si="50"/>
        <v>0.28828173151909708</v>
      </c>
      <c r="N213" s="301">
        <f t="shared" si="50"/>
        <v>0.29884081327126144</v>
      </c>
      <c r="O213" s="301">
        <f t="shared" si="50"/>
        <v>0.29902332621610733</v>
      </c>
      <c r="P213" s="301">
        <f t="shared" si="50"/>
        <v>0.29936569323741974</v>
      </c>
      <c r="Q213" s="301">
        <f t="shared" si="50"/>
        <v>0.29591788483337678</v>
      </c>
      <c r="R213" s="301">
        <f t="shared" si="50"/>
        <v>0.29156875784498493</v>
      </c>
      <c r="S213" s="301">
        <f t="shared" si="50"/>
        <v>0.28753074746388679</v>
      </c>
      <c r="T213" s="301">
        <f t="shared" si="50"/>
        <v>0.28266757102392309</v>
      </c>
      <c r="U213" s="301">
        <f t="shared" si="50"/>
        <v>0.28232066715895632</v>
      </c>
      <c r="V213" s="301">
        <f t="shared" si="50"/>
        <v>0.2826694513280017</v>
      </c>
      <c r="W213" s="301">
        <f t="shared" si="50"/>
        <v>0.28141895354107149</v>
      </c>
      <c r="X213" s="301">
        <f t="shared" si="50"/>
        <v>0.28294677563692644</v>
      </c>
      <c r="Y213" s="301">
        <f t="shared" si="50"/>
        <v>0.28368135968982539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6.6842447484654899E-2</v>
      </c>
      <c r="C214" s="302">
        <f t="shared" si="51"/>
        <v>9.0317979562819214E-2</v>
      </c>
      <c r="D214" s="302">
        <f t="shared" si="51"/>
        <v>0.1234411240008689</v>
      </c>
      <c r="E214" s="302">
        <f t="shared" si="51"/>
        <v>8.4977615009024635E-2</v>
      </c>
      <c r="F214" s="302">
        <f t="shared" si="51"/>
        <v>8.233170836864552E-2</v>
      </c>
      <c r="G214" s="302">
        <f t="shared" si="51"/>
        <v>4.26148805940018E-2</v>
      </c>
      <c r="H214" s="302">
        <f t="shared" si="51"/>
        <v>3.8288691685721958E-2</v>
      </c>
      <c r="I214" s="302">
        <f t="shared" si="51"/>
        <v>4.6484327375705903E-2</v>
      </c>
      <c r="J214" s="302">
        <f t="shared" si="51"/>
        <v>3.3451635855425377E-2</v>
      </c>
      <c r="K214" s="302">
        <f t="shared" si="51"/>
        <v>6.7965968494594131E-2</v>
      </c>
      <c r="L214" s="302">
        <f t="shared" si="51"/>
        <v>9.8345741707338855E-2</v>
      </c>
      <c r="M214" s="302">
        <f t="shared" si="51"/>
        <v>4.6481180179130284E-2</v>
      </c>
      <c r="N214" s="302">
        <f t="shared" si="51"/>
        <v>1.2143735124203262E-2</v>
      </c>
      <c r="O214" s="302">
        <f t="shared" si="51"/>
        <v>1.3477194645006152E-2</v>
      </c>
      <c r="P214" s="302">
        <f t="shared" si="51"/>
        <v>8.8949495871074747E-3</v>
      </c>
      <c r="Q214" s="302">
        <f t="shared" si="51"/>
        <v>1.7858689760849762E-2</v>
      </c>
      <c r="R214" s="302">
        <f t="shared" si="51"/>
        <v>3.2666627416219125E-2</v>
      </c>
      <c r="S214" s="302">
        <f t="shared" si="51"/>
        <v>4.3029662583864765E-2</v>
      </c>
      <c r="T214" s="302">
        <f t="shared" si="51"/>
        <v>8.1610795049019566E-2</v>
      </c>
      <c r="U214" s="302">
        <f t="shared" si="51"/>
        <v>0.10342074205078997</v>
      </c>
      <c r="V214" s="302">
        <f t="shared" si="51"/>
        <v>9.2394801247304009E-2</v>
      </c>
      <c r="W214" s="302">
        <f t="shared" si="51"/>
        <v>0.1102778240547989</v>
      </c>
      <c r="X214" s="302">
        <f t="shared" si="51"/>
        <v>0.11638961348305192</v>
      </c>
      <c r="Y214" s="302">
        <f t="shared" si="51"/>
        <v>8.3612182488471659E-2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0.21661500740890852</v>
      </c>
      <c r="C215" s="302">
        <f t="shared" si="52"/>
        <v>0.19047743292198099</v>
      </c>
      <c r="D215" s="302">
        <f t="shared" si="52"/>
        <v>0.15604302217146823</v>
      </c>
      <c r="E215" s="302">
        <f t="shared" si="52"/>
        <v>0.19826059272303445</v>
      </c>
      <c r="F215" s="302">
        <f t="shared" si="52"/>
        <v>0.20229023587925454</v>
      </c>
      <c r="G215" s="302">
        <f t="shared" si="52"/>
        <v>0.2439316044745258</v>
      </c>
      <c r="H215" s="302">
        <f t="shared" si="52"/>
        <v>0.24969150067826151</v>
      </c>
      <c r="I215" s="302">
        <f t="shared" si="52"/>
        <v>0.23993294066856749</v>
      </c>
      <c r="J215" s="302">
        <f t="shared" si="52"/>
        <v>0.25758543096933761</v>
      </c>
      <c r="K215" s="302">
        <f t="shared" si="52"/>
        <v>0.21782590153959064</v>
      </c>
      <c r="L215" s="302">
        <f t="shared" si="52"/>
        <v>0.18362786561105884</v>
      </c>
      <c r="M215" s="302">
        <f t="shared" si="52"/>
        <v>0.24180055133996667</v>
      </c>
      <c r="N215" s="302">
        <f t="shared" si="52"/>
        <v>0.28669707814705825</v>
      </c>
      <c r="O215" s="302">
        <f t="shared" si="52"/>
        <v>0.28554613157110109</v>
      </c>
      <c r="P215" s="302">
        <f t="shared" si="52"/>
        <v>0.29047074365031222</v>
      </c>
      <c r="Q215" s="302">
        <f t="shared" si="52"/>
        <v>0.27805919507252708</v>
      </c>
      <c r="R215" s="302">
        <f t="shared" si="52"/>
        <v>0.2589021304287657</v>
      </c>
      <c r="S215" s="302">
        <f t="shared" si="52"/>
        <v>0.24450108488002192</v>
      </c>
      <c r="T215" s="302">
        <f t="shared" si="52"/>
        <v>0.20105677597490351</v>
      </c>
      <c r="U215" s="302">
        <f t="shared" si="52"/>
        <v>0.17889992510816635</v>
      </c>
      <c r="V215" s="302">
        <f t="shared" si="52"/>
        <v>0.19027465008069783</v>
      </c>
      <c r="W215" s="302">
        <f t="shared" si="52"/>
        <v>0.17114112948627258</v>
      </c>
      <c r="X215" s="302">
        <f t="shared" si="52"/>
        <v>0.16655716215387451</v>
      </c>
      <c r="Y215" s="302">
        <f t="shared" si="52"/>
        <v>0.2000691772013537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0.13662603946901894</v>
      </c>
      <c r="C216" s="301">
        <f t="shared" si="53"/>
        <v>0.14233204520332099</v>
      </c>
      <c r="D216" s="301">
        <f t="shared" si="53"/>
        <v>0.14520644641630354</v>
      </c>
      <c r="E216" s="301">
        <f t="shared" si="53"/>
        <v>0.13756995561614579</v>
      </c>
      <c r="F216" s="301">
        <f t="shared" si="53"/>
        <v>0.13480833887482613</v>
      </c>
      <c r="G216" s="301">
        <f t="shared" si="53"/>
        <v>0.13050135377816421</v>
      </c>
      <c r="H216" s="301">
        <f t="shared" si="53"/>
        <v>0.12764653423355557</v>
      </c>
      <c r="I216" s="301">
        <f t="shared" si="53"/>
        <v>0.13090225115491044</v>
      </c>
      <c r="J216" s="301">
        <f t="shared" si="53"/>
        <v>0.11933126528783702</v>
      </c>
      <c r="K216" s="301">
        <f t="shared" si="53"/>
        <v>0.13136933140320881</v>
      </c>
      <c r="L216" s="301">
        <f t="shared" si="53"/>
        <v>0.13931082299682893</v>
      </c>
      <c r="M216" s="301">
        <f t="shared" si="53"/>
        <v>0.12652247236435579</v>
      </c>
      <c r="N216" s="301">
        <f t="shared" si="53"/>
        <v>9.9700830433297902E-2</v>
      </c>
      <c r="O216" s="301">
        <f t="shared" si="53"/>
        <v>0.10025893331137577</v>
      </c>
      <c r="P216" s="301">
        <f t="shared" si="53"/>
        <v>9.2774320380558328E-2</v>
      </c>
      <c r="Q216" s="301">
        <f t="shared" si="53"/>
        <v>0.1021507099093053</v>
      </c>
      <c r="R216" s="301">
        <f t="shared" si="53"/>
        <v>0.11040834326685853</v>
      </c>
      <c r="S216" s="301">
        <f t="shared" si="53"/>
        <v>0.12031130644450368</v>
      </c>
      <c r="T216" s="301">
        <f t="shared" si="53"/>
        <v>0.13235576369874455</v>
      </c>
      <c r="U216" s="301">
        <f t="shared" si="53"/>
        <v>0.13283930908801411</v>
      </c>
      <c r="V216" s="301">
        <f t="shared" si="53"/>
        <v>0.1300399765949273</v>
      </c>
      <c r="W216" s="301">
        <f t="shared" si="53"/>
        <v>0.13333157370664001</v>
      </c>
      <c r="X216" s="301">
        <f t="shared" si="53"/>
        <v>0.12717668065920781</v>
      </c>
      <c r="Y216" s="301">
        <f t="shared" si="53"/>
        <v>0.12360871399547865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8.222008115759084E-3</v>
      </c>
      <c r="C217" s="302">
        <f t="shared" si="54"/>
        <v>1.2703209474487782E-2</v>
      </c>
      <c r="D217" s="302">
        <f t="shared" si="54"/>
        <v>1.8774557178215644E-2</v>
      </c>
      <c r="E217" s="302">
        <f t="shared" si="54"/>
        <v>1.2224255455803213E-2</v>
      </c>
      <c r="F217" s="302">
        <f t="shared" si="54"/>
        <v>1.2835718398394664E-2</v>
      </c>
      <c r="G217" s="302">
        <f t="shared" si="54"/>
        <v>6.2774514870595566E-3</v>
      </c>
      <c r="H217" s="302">
        <f t="shared" si="54"/>
        <v>5.195752858739567E-3</v>
      </c>
      <c r="I217" s="302">
        <f t="shared" si="54"/>
        <v>6.7790445168112844E-3</v>
      </c>
      <c r="J217" s="302">
        <f t="shared" si="54"/>
        <v>4.8281005531133495E-3</v>
      </c>
      <c r="K217" s="302">
        <f t="shared" si="54"/>
        <v>1.0722388697273684E-2</v>
      </c>
      <c r="L217" s="302">
        <f t="shared" si="54"/>
        <v>1.5899948278129655E-2</v>
      </c>
      <c r="M217" s="302">
        <f t="shared" si="54"/>
        <v>7.3723253053008947E-3</v>
      </c>
      <c r="N217" s="302">
        <f t="shared" si="54"/>
        <v>1.9164711178142326E-3</v>
      </c>
      <c r="O217" s="302">
        <f t="shared" si="54"/>
        <v>2.0420118723846639E-3</v>
      </c>
      <c r="P217" s="302">
        <f t="shared" si="54"/>
        <v>1.2404712467197199E-3</v>
      </c>
      <c r="Q217" s="302">
        <f t="shared" si="54"/>
        <v>2.716959239817845E-3</v>
      </c>
      <c r="R217" s="302">
        <f t="shared" si="54"/>
        <v>5.105891279517041E-3</v>
      </c>
      <c r="S217" s="302">
        <f t="shared" si="54"/>
        <v>6.6310777667159685E-3</v>
      </c>
      <c r="T217" s="302">
        <f t="shared" si="54"/>
        <v>1.3048254320018141E-2</v>
      </c>
      <c r="U217" s="302">
        <f t="shared" si="54"/>
        <v>1.6771234928297307E-2</v>
      </c>
      <c r="V217" s="302">
        <f t="shared" si="54"/>
        <v>1.51650822993654E-2</v>
      </c>
      <c r="W217" s="302">
        <f t="shared" si="54"/>
        <v>1.8171717455668018E-2</v>
      </c>
      <c r="X217" s="302">
        <f t="shared" si="54"/>
        <v>1.9459065555609681E-2</v>
      </c>
      <c r="Y217" s="302">
        <f t="shared" si="54"/>
        <v>1.3769236188865093E-2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8.7929434719681593E-2</v>
      </c>
      <c r="C218" s="302">
        <f t="shared" si="55"/>
        <v>9.4496872015264521E-2</v>
      </c>
      <c r="D218" s="302">
        <f t="shared" si="55"/>
        <v>9.7756047250148886E-2</v>
      </c>
      <c r="E218" s="302">
        <f t="shared" si="55"/>
        <v>8.9103804163289141E-2</v>
      </c>
      <c r="F218" s="302">
        <f t="shared" si="55"/>
        <v>8.6136556368434175E-2</v>
      </c>
      <c r="G218" s="302">
        <f t="shared" si="55"/>
        <v>8.1408209684197791E-2</v>
      </c>
      <c r="H218" s="302">
        <f t="shared" si="55"/>
        <v>7.8115975849670755E-2</v>
      </c>
      <c r="I218" s="302">
        <f t="shared" si="55"/>
        <v>8.1790170624436234E-2</v>
      </c>
      <c r="J218" s="302">
        <f t="shared" si="55"/>
        <v>6.9205640691832798E-2</v>
      </c>
      <c r="K218" s="302">
        <f t="shared" si="55"/>
        <v>8.2458877930690067E-2</v>
      </c>
      <c r="L218" s="302">
        <f t="shared" si="55"/>
        <v>9.1199022525828011E-2</v>
      </c>
      <c r="M218" s="302">
        <f t="shared" si="55"/>
        <v>7.7179461280930228E-2</v>
      </c>
      <c r="N218" s="302">
        <f t="shared" si="55"/>
        <v>4.8479306490403613E-2</v>
      </c>
      <c r="O218" s="302">
        <f t="shared" si="55"/>
        <v>4.8823589769817884E-2</v>
      </c>
      <c r="P218" s="302">
        <f t="shared" si="55"/>
        <v>4.098575709631145E-2</v>
      </c>
      <c r="Q218" s="302">
        <f t="shared" si="55"/>
        <v>5.1188579842425835E-2</v>
      </c>
      <c r="R218" s="302">
        <f t="shared" si="55"/>
        <v>6.0251637957611702E-2</v>
      </c>
      <c r="S218" s="302">
        <f t="shared" si="55"/>
        <v>7.0941377598462793E-2</v>
      </c>
      <c r="T218" s="302">
        <f t="shared" si="55"/>
        <v>8.4023865745030887E-2</v>
      </c>
      <c r="U218" s="302">
        <f t="shared" si="55"/>
        <v>8.4569573247492119E-2</v>
      </c>
      <c r="V218" s="302">
        <f t="shared" si="55"/>
        <v>8.1717687077762169E-2</v>
      </c>
      <c r="W218" s="302">
        <f t="shared" si="55"/>
        <v>8.5264397620297805E-2</v>
      </c>
      <c r="X218" s="302">
        <f t="shared" si="55"/>
        <v>7.8795430126549923E-2</v>
      </c>
      <c r="Y218" s="302">
        <f t="shared" si="55"/>
        <v>7.5042390888423002E-2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4.0474596633578275E-2</v>
      </c>
      <c r="C219" s="303">
        <f t="shared" si="56"/>
        <v>3.5131963713568692E-2</v>
      </c>
      <c r="D219" s="303">
        <f t="shared" si="56"/>
        <v>2.8675841987939005E-2</v>
      </c>
      <c r="E219" s="303">
        <f t="shared" si="56"/>
        <v>3.624189599705345E-2</v>
      </c>
      <c r="F219" s="303">
        <f t="shared" si="56"/>
        <v>3.5836064107997306E-2</v>
      </c>
      <c r="G219" s="303">
        <f t="shared" si="56"/>
        <v>4.2815692606906861E-2</v>
      </c>
      <c r="H219" s="303">
        <f t="shared" si="56"/>
        <v>4.4334805525145245E-2</v>
      </c>
      <c r="I219" s="303">
        <f t="shared" si="56"/>
        <v>4.2333036013662929E-2</v>
      </c>
      <c r="J219" s="303">
        <f t="shared" si="56"/>
        <v>4.529752404289087E-2</v>
      </c>
      <c r="K219" s="303">
        <f t="shared" si="56"/>
        <v>3.8188064775245056E-2</v>
      </c>
      <c r="L219" s="303">
        <f t="shared" si="56"/>
        <v>3.2211852192871246E-2</v>
      </c>
      <c r="M219" s="303">
        <f t="shared" si="56"/>
        <v>4.197068577812469E-2</v>
      </c>
      <c r="N219" s="303">
        <f t="shared" si="56"/>
        <v>4.9305052825080055E-2</v>
      </c>
      <c r="O219" s="303">
        <f t="shared" si="56"/>
        <v>4.9393331669173215E-2</v>
      </c>
      <c r="P219" s="303">
        <f t="shared" si="56"/>
        <v>5.0548092037527151E-2</v>
      </c>
      <c r="Q219" s="303">
        <f t="shared" si="56"/>
        <v>4.8245170827061611E-2</v>
      </c>
      <c r="R219" s="303">
        <f t="shared" si="56"/>
        <v>4.5050814029729769E-2</v>
      </c>
      <c r="S219" s="303">
        <f t="shared" si="56"/>
        <v>4.2738851079324895E-2</v>
      </c>
      <c r="T219" s="303">
        <f t="shared" si="56"/>
        <v>3.528364363369553E-2</v>
      </c>
      <c r="U219" s="303">
        <f t="shared" si="56"/>
        <v>3.149850091222469E-2</v>
      </c>
      <c r="V219" s="303">
        <f t="shared" si="56"/>
        <v>3.3157207217799738E-2</v>
      </c>
      <c r="W219" s="303">
        <f t="shared" si="56"/>
        <v>2.9895458630674169E-2</v>
      </c>
      <c r="X219" s="303">
        <f t="shared" si="56"/>
        <v>2.8922184977048196E-2</v>
      </c>
      <c r="Y219" s="303">
        <f t="shared" si="56"/>
        <v>3.4797086918190556E-2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252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 t="shared" ref="B224:Y224" si="57">SUM(B$225:B$231)</f>
        <v>309.41697045337082</v>
      </c>
      <c r="C224" s="272">
        <f t="shared" si="57"/>
        <v>364.52737107749056</v>
      </c>
      <c r="D224" s="272">
        <f t="shared" si="57"/>
        <v>379.72353652535412</v>
      </c>
      <c r="E224" s="272">
        <f t="shared" si="57"/>
        <v>349.18824154007439</v>
      </c>
      <c r="F224" s="272">
        <f t="shared" si="57"/>
        <v>373.80662596982069</v>
      </c>
      <c r="G224" s="272">
        <f t="shared" si="57"/>
        <v>322.05762554703506</v>
      </c>
      <c r="H224" s="272">
        <f t="shared" si="57"/>
        <v>328.40244147030847</v>
      </c>
      <c r="I224" s="272">
        <f t="shared" si="57"/>
        <v>326.18447280128248</v>
      </c>
      <c r="J224" s="272">
        <f t="shared" si="57"/>
        <v>295.01280786611437</v>
      </c>
      <c r="K224" s="272">
        <f t="shared" si="57"/>
        <v>294.94191169908402</v>
      </c>
      <c r="L224" s="272">
        <f t="shared" si="57"/>
        <v>293.79161613666207</v>
      </c>
      <c r="M224" s="272">
        <f t="shared" si="57"/>
        <v>308.09217921582194</v>
      </c>
      <c r="N224" s="272">
        <f t="shared" si="57"/>
        <v>304.35716987469556</v>
      </c>
      <c r="O224" s="272">
        <f t="shared" si="57"/>
        <v>279.91388410716843</v>
      </c>
      <c r="P224" s="272">
        <f t="shared" si="57"/>
        <v>300.08564177577978</v>
      </c>
      <c r="Q224" s="272">
        <f t="shared" si="57"/>
        <v>309.93190736744327</v>
      </c>
      <c r="R224" s="272">
        <f t="shared" si="57"/>
        <v>331.36894215211169</v>
      </c>
      <c r="S224" s="272">
        <f t="shared" si="57"/>
        <v>275.96840880269519</v>
      </c>
      <c r="T224" s="272">
        <f t="shared" si="57"/>
        <v>288.28972761205375</v>
      </c>
      <c r="U224" s="272">
        <f t="shared" si="57"/>
        <v>314.77831196361137</v>
      </c>
      <c r="V224" s="272">
        <f t="shared" si="57"/>
        <v>292.62521966347299</v>
      </c>
      <c r="W224" s="272">
        <f t="shared" si="57"/>
        <v>309.59701956940012</v>
      </c>
      <c r="X224" s="272">
        <f t="shared" si="57"/>
        <v>293.88773862883681</v>
      </c>
      <c r="Y224" s="272">
        <f t="shared" si="57"/>
        <v>313.99276185649995</v>
      </c>
      <c r="DA224" s="111"/>
    </row>
    <row r="225" spans="1:105" ht="12" customHeight="1" x14ac:dyDescent="0.25">
      <c r="A225" s="55" t="s">
        <v>91</v>
      </c>
      <c r="B225" s="273">
        <f>IF(B$6=0,0,B$6/NFM!B$11*1000)</f>
        <v>0.46412545568037039</v>
      </c>
      <c r="C225" s="273">
        <f>IF(C$6=0,0,C$6/NFM!C$11*1000)</f>
        <v>0.54679105661583771</v>
      </c>
      <c r="D225" s="273">
        <f>IF(D$6=0,0,D$6/NFM!D$11*1000)</f>
        <v>0.56958530478748215</v>
      </c>
      <c r="E225" s="273">
        <f>IF(E$6=0,0,E$6/NFM!E$11*1000)</f>
        <v>0.52378236231048547</v>
      </c>
      <c r="F225" s="273">
        <f>IF(F$6=0,0,F$6/NFM!F$11*1000)</f>
        <v>0.56070993895518162</v>
      </c>
      <c r="G225" s="273">
        <f>IF(G$6=0,0,G$6/NFM!G$11*1000)</f>
        <v>0.48308643832103959</v>
      </c>
      <c r="H225" s="273">
        <f>IF(H$6=0,0,H$6/NFM!H$11*1000)</f>
        <v>0.49260366220601204</v>
      </c>
      <c r="I225" s="273">
        <f>IF(I$6=0,0,I$6/NFM!I$11*1000)</f>
        <v>0.48927670920239152</v>
      </c>
      <c r="J225" s="273">
        <f>IF(J$6=0,0,J$6/NFM!J$11*1000)</f>
        <v>0.44251921179961162</v>
      </c>
      <c r="K225" s="273">
        <f>IF(K$6=0,0,K$6/NFM!K$11*1000)</f>
        <v>0.44241286754908665</v>
      </c>
      <c r="L225" s="273">
        <f>IF(L$6=0,0,L$6/NFM!L$11*1000)</f>
        <v>0.44068742420524809</v>
      </c>
      <c r="M225" s="273">
        <f>IF(M$6=0,0,M$6/NFM!M$11*1000)</f>
        <v>0.46213826882427206</v>
      </c>
      <c r="N225" s="273">
        <f>IF(N$6=0,0,N$6/NFM!N$11*1000)</f>
        <v>0.45653575481249109</v>
      </c>
      <c r="O225" s="273">
        <f>IF(O$6=0,0,O$6/NFM!O$11*1000)</f>
        <v>0.4198708261610532</v>
      </c>
      <c r="P225" s="273">
        <f>IF(P$6=0,0,P$6/NFM!P$11*1000)</f>
        <v>0.45012846266393031</v>
      </c>
      <c r="Q225" s="273">
        <f>IF(Q$6=0,0,Q$6/NFM!Q$11*1000)</f>
        <v>0.46489786105138964</v>
      </c>
      <c r="R225" s="273">
        <f>IF(R$6=0,0,R$6/NFM!R$11*1000)</f>
        <v>0.49705341322845853</v>
      </c>
      <c r="S225" s="273">
        <f>IF(S$6=0,0,S$6/NFM!S$11*1000)</f>
        <v>0.41395261320450194</v>
      </c>
      <c r="T225" s="273">
        <f>IF(T$6=0,0,T$6/NFM!T$11*1000)</f>
        <v>0.43243459141800883</v>
      </c>
      <c r="U225" s="273">
        <f>IF(U$6=0,0,U$6/NFM!U$11*1000)</f>
        <v>0.47216746794528136</v>
      </c>
      <c r="V225" s="273">
        <f>IF(V$6=0,0,V$6/NFM!V$11*1000)</f>
        <v>0.4389378294950968</v>
      </c>
      <c r="W225" s="273">
        <f>IF(W$6=0,0,W$6/NFM!W$11*1000)</f>
        <v>0.46439552935397926</v>
      </c>
      <c r="X225" s="273">
        <f>IF(X$6=0,0,X$6/NFM!X$11*1000)</f>
        <v>0.44083160794323795</v>
      </c>
      <c r="Y225" s="273">
        <f>IF(Y$6=0,0,Y$6/NFM!Y$11*1000)</f>
        <v>0.47098914278471299</v>
      </c>
      <c r="DA225" s="76"/>
    </row>
    <row r="226" spans="1:105" ht="12" customHeight="1" x14ac:dyDescent="0.25">
      <c r="A226" s="173" t="s">
        <v>92</v>
      </c>
      <c r="B226" s="274">
        <f>IF(B$7=0,0,B$7/NFM!B$11*1000)</f>
        <v>0.23206272784018525</v>
      </c>
      <c r="C226" s="274">
        <f>IF(C$7=0,0,C$7/NFM!C$11*1000)</f>
        <v>0.27339552830791886</v>
      </c>
      <c r="D226" s="274">
        <f>IF(D$7=0,0,D$7/NFM!D$11*1000)</f>
        <v>0.28479265239374107</v>
      </c>
      <c r="E226" s="274">
        <f>IF(E$7=0,0,E$7/NFM!E$11*1000)</f>
        <v>0.26189118115524262</v>
      </c>
      <c r="F226" s="274">
        <f>IF(F$7=0,0,F$7/NFM!F$11*1000)</f>
        <v>0.28035496947759081</v>
      </c>
      <c r="G226" s="274">
        <f>IF(G$7=0,0,G$7/NFM!G$11*1000)</f>
        <v>0.24154321916051991</v>
      </c>
      <c r="H226" s="274">
        <f>IF(H$7=0,0,H$7/NFM!H$11*1000)</f>
        <v>0.24630183110300602</v>
      </c>
      <c r="I226" s="274">
        <f>IF(I$7=0,0,I$7/NFM!I$11*1000)</f>
        <v>0.24463835460119576</v>
      </c>
      <c r="J226" s="274">
        <f>IF(J$7=0,0,J$7/NFM!J$11*1000)</f>
        <v>0.22125960589980578</v>
      </c>
      <c r="K226" s="274">
        <f>IF(K$7=0,0,K$7/NFM!K$11*1000)</f>
        <v>0.22120643377454333</v>
      </c>
      <c r="L226" s="274">
        <f>IF(L$7=0,0,L$7/NFM!L$11*1000)</f>
        <v>0.2203437121026241</v>
      </c>
      <c r="M226" s="274">
        <f>IF(M$7=0,0,M$7/NFM!M$11*1000)</f>
        <v>0.23106913441213606</v>
      </c>
      <c r="N226" s="274">
        <f>IF(N$7=0,0,N$7/NFM!N$11*1000)</f>
        <v>0.22826787740624557</v>
      </c>
      <c r="O226" s="274">
        <f>IF(O$7=0,0,O$7/NFM!O$11*1000)</f>
        <v>0.20993541308052668</v>
      </c>
      <c r="P226" s="274">
        <f>IF(P$7=0,0,P$7/NFM!P$11*1000)</f>
        <v>0.22506423133196521</v>
      </c>
      <c r="Q226" s="274">
        <f>IF(Q$7=0,0,Q$7/NFM!Q$11*1000)</f>
        <v>0.23244893052569485</v>
      </c>
      <c r="R226" s="274">
        <f>IF(R$7=0,0,R$7/NFM!R$11*1000)</f>
        <v>0.24852670661422943</v>
      </c>
      <c r="S226" s="274">
        <f>IF(S$7=0,0,S$7/NFM!S$11*1000)</f>
        <v>0.20697630660225103</v>
      </c>
      <c r="T226" s="274">
        <f>IF(T$7=0,0,T$7/NFM!T$11*1000)</f>
        <v>0.21621729570900439</v>
      </c>
      <c r="U226" s="274">
        <f>IF(U$7=0,0,U$7/NFM!U$11*1000)</f>
        <v>0.23608373397264068</v>
      </c>
      <c r="V226" s="274">
        <f>IF(V$7=0,0,V$7/NFM!V$11*1000)</f>
        <v>0.21946891474754843</v>
      </c>
      <c r="W226" s="274">
        <f>IF(W$7=0,0,W$7/NFM!W$11*1000)</f>
        <v>0.23219776467698966</v>
      </c>
      <c r="X226" s="274">
        <f>IF(X$7=0,0,X$7/NFM!X$11*1000)</f>
        <v>0.22041580397161897</v>
      </c>
      <c r="Y226" s="274">
        <f>IF(Y$7=0,0,Y$7/NFM!Y$11*1000)</f>
        <v>0.23549457139235658</v>
      </c>
      <c r="DA226" s="77"/>
    </row>
    <row r="227" spans="1:105" ht="12" customHeight="1" x14ac:dyDescent="0.25">
      <c r="A227" s="173" t="s">
        <v>93</v>
      </c>
      <c r="B227" s="274">
        <f>IF(B$8=0,0,B$8/NFM!B$11*1000)</f>
        <v>5.8789224386180212</v>
      </c>
      <c r="C227" s="274">
        <f>IF(C$8=0,0,C$8/NFM!C$11*1000)</f>
        <v>6.9260200504672715</v>
      </c>
      <c r="D227" s="274">
        <f>IF(D$8=0,0,D$8/NFM!D$11*1000)</f>
        <v>7.2147471939747678</v>
      </c>
      <c r="E227" s="274">
        <f>IF(E$8=0,0,E$8/NFM!E$11*1000)</f>
        <v>6.6345765892661426</v>
      </c>
      <c r="F227" s="274">
        <f>IF(F$8=0,0,F$8/NFM!F$11*1000)</f>
        <v>7.1023258934322921</v>
      </c>
      <c r="G227" s="274">
        <f>IF(G$8=0,0,G$8/NFM!G$11*1000)</f>
        <v>6.1190948853998304</v>
      </c>
      <c r="H227" s="274">
        <f>IF(H$8=0,0,H$8/NFM!H$11*1000)</f>
        <v>6.2396463879428126</v>
      </c>
      <c r="I227" s="274">
        <f>IF(I$8=0,0,I$8/NFM!I$11*1000)</f>
        <v>6.1975049832302904</v>
      </c>
      <c r="J227" s="274">
        <f>IF(J$8=0,0,J$8/NFM!J$11*1000)</f>
        <v>5.6052433494617446</v>
      </c>
      <c r="K227" s="274">
        <f>IF(K$8=0,0,K$8/NFM!K$11*1000)</f>
        <v>5.6038963222884268</v>
      </c>
      <c r="L227" s="274">
        <f>IF(L$8=0,0,L$8/NFM!L$11*1000)</f>
        <v>5.5820407065998054</v>
      </c>
      <c r="M227" s="274">
        <f>IF(M$8=0,0,M$8/NFM!M$11*1000)</f>
        <v>5.8537514051074435</v>
      </c>
      <c r="N227" s="274">
        <f>IF(N$8=0,0,N$8/NFM!N$11*1000)</f>
        <v>5.7827862276248831</v>
      </c>
      <c r="O227" s="274">
        <f>IF(O$8=0,0,O$8/NFM!O$11*1000)</f>
        <v>5.3183637980400036</v>
      </c>
      <c r="P227" s="274">
        <f>IF(P$8=0,0,P$8/NFM!P$11*1000)</f>
        <v>5.7016271937431124</v>
      </c>
      <c r="Q227" s="274">
        <f>IF(Q$8=0,0,Q$8/NFM!Q$11*1000)</f>
        <v>5.8887062399842645</v>
      </c>
      <c r="R227" s="274">
        <f>IF(R$8=0,0,R$8/NFM!R$11*1000)</f>
        <v>6.2960099008938064</v>
      </c>
      <c r="S227" s="274">
        <f>IF(S$8=0,0,S$8/NFM!S$11*1000)</f>
        <v>5.2433997672570181</v>
      </c>
      <c r="T227" s="274">
        <f>IF(T$8=0,0,T$8/NFM!T$11*1000)</f>
        <v>5.4775048246281086</v>
      </c>
      <c r="U227" s="274">
        <f>IF(U$8=0,0,U$8/NFM!U$11*1000)</f>
        <v>5.9807879273068929</v>
      </c>
      <c r="V227" s="274">
        <f>IF(V$8=0,0,V$8/NFM!V$11*1000)</f>
        <v>5.5598791736045543</v>
      </c>
      <c r="W227" s="274">
        <f>IF(W$8=0,0,W$8/NFM!W$11*1000)</f>
        <v>5.8823433718170657</v>
      </c>
      <c r="X227" s="274">
        <f>IF(X$8=0,0,X$8/NFM!X$11*1000)</f>
        <v>5.5838670339476755</v>
      </c>
      <c r="Y227" s="274">
        <f>IF(Y$8=0,0,Y$8/NFM!Y$11*1000)</f>
        <v>5.9658624752730276</v>
      </c>
      <c r="DA227" s="77"/>
    </row>
    <row r="228" spans="1:105" ht="12" customHeight="1" x14ac:dyDescent="0.25">
      <c r="A228" s="173" t="s">
        <v>94</v>
      </c>
      <c r="B228" s="274">
        <f>IF(B$9=0,0,B$9/NFM!B$11*1000)</f>
        <v>0.15470848522679068</v>
      </c>
      <c r="C228" s="274">
        <f>IF(C$9=0,0,C$9/NFM!C$11*1000)</f>
        <v>0.18226368553861319</v>
      </c>
      <c r="D228" s="274">
        <f>IF(D$9=0,0,D$9/NFM!D$11*1000)</f>
        <v>0.18986176826249473</v>
      </c>
      <c r="E228" s="274">
        <f>IF(E$9=0,0,E$9/NFM!E$11*1000)</f>
        <v>0.17459412077016237</v>
      </c>
      <c r="F228" s="274">
        <f>IF(F$9=0,0,F$9/NFM!F$11*1000)</f>
        <v>0.18690331298506113</v>
      </c>
      <c r="G228" s="274">
        <f>IF(G$9=0,0,G$9/NFM!G$11*1000)</f>
        <v>0.16102881277368039</v>
      </c>
      <c r="H228" s="274">
        <f>IF(H$9=0,0,H$9/NFM!H$11*1000)</f>
        <v>0.16420122073533791</v>
      </c>
      <c r="I228" s="274">
        <f>IF(I$9=0,0,I$9/NFM!I$11*1000)</f>
        <v>0.16309223640079781</v>
      </c>
      <c r="J228" s="274">
        <f>IF(J$9=0,0,J$9/NFM!J$11*1000)</f>
        <v>0.14750640393320438</v>
      </c>
      <c r="K228" s="274">
        <f>IF(K$9=0,0,K$9/NFM!K$11*1000)</f>
        <v>0.14747095584969608</v>
      </c>
      <c r="L228" s="274">
        <f>IF(L$9=0,0,L$9/NFM!L$11*1000)</f>
        <v>0.14689580806841654</v>
      </c>
      <c r="M228" s="274">
        <f>IF(M$9=0,0,M$9/NFM!M$11*1000)</f>
        <v>0.15404608960809121</v>
      </c>
      <c r="N228" s="274">
        <f>IF(N$9=0,0,N$9/NFM!N$11*1000)</f>
        <v>0.15217858493749753</v>
      </c>
      <c r="O228" s="274">
        <f>IF(O$9=0,0,O$9/NFM!O$11*1000)</f>
        <v>0.13995694205368489</v>
      </c>
      <c r="P228" s="274">
        <f>IF(P$9=0,0,P$9/NFM!P$11*1000)</f>
        <v>0.15004282088797721</v>
      </c>
      <c r="Q228" s="274">
        <f>IF(Q$9=0,0,Q$9/NFM!Q$11*1000)</f>
        <v>0.15496595368379712</v>
      </c>
      <c r="R228" s="274">
        <f>IF(R$9=0,0,R$9/NFM!R$11*1000)</f>
        <v>0.16568447107615344</v>
      </c>
      <c r="S228" s="274">
        <f>IF(S$9=0,0,S$9/NFM!S$11*1000)</f>
        <v>0.13798420440150114</v>
      </c>
      <c r="T228" s="274">
        <f>IF(T$9=0,0,T$9/NFM!T$11*1000)</f>
        <v>0.14414486380600347</v>
      </c>
      <c r="U228" s="274">
        <f>IF(U$9=0,0,U$9/NFM!U$11*1000)</f>
        <v>0.15738915598176101</v>
      </c>
      <c r="V228" s="274">
        <f>IF(V$9=0,0,V$9/NFM!V$11*1000)</f>
        <v>0.1463126098316995</v>
      </c>
      <c r="W228" s="274">
        <f>IF(W$9=0,0,W$9/NFM!W$11*1000)</f>
        <v>0.15479850978466031</v>
      </c>
      <c r="X228" s="274">
        <f>IF(X$9=0,0,X$9/NFM!X$11*1000)</f>
        <v>0.14694386931441311</v>
      </c>
      <c r="Y228" s="274">
        <f>IF(Y$9=0,0,Y$9/NFM!Y$11*1000)</f>
        <v>0.15699638092823825</v>
      </c>
      <c r="DA228" s="77"/>
    </row>
    <row r="229" spans="1:105" ht="12" customHeight="1" x14ac:dyDescent="0.25">
      <c r="A229" s="56" t="s">
        <v>95</v>
      </c>
      <c r="B229" s="275">
        <f>IF(B$10=0,0,B$10/NFM!B$11*1000)</f>
        <v>0.80966337818854384</v>
      </c>
      <c r="C229" s="275">
        <f>IF(C$10=0,0,C$10/NFM!C$11*1000)</f>
        <v>0.90319551785719532</v>
      </c>
      <c r="D229" s="275">
        <f>IF(D$10=0,0,D$10/NFM!D$11*1000)</f>
        <v>0.91699381114048817</v>
      </c>
      <c r="E229" s="275">
        <f>IF(E$10=0,0,E$10/NFM!E$11*1000)</f>
        <v>0.9034090394065073</v>
      </c>
      <c r="F229" s="275">
        <f>IF(F$10=0,0,F$10/NFM!F$11*1000)</f>
        <v>0.98751386119657991</v>
      </c>
      <c r="G229" s="275">
        <f>IF(G$10=0,0,G$10/NFM!G$11*1000)</f>
        <v>0.91411508158543098</v>
      </c>
      <c r="H229" s="275">
        <f>IF(H$10=0,0,H$10/NFM!H$11*1000)</f>
        <v>0.9588976740270001</v>
      </c>
      <c r="I229" s="275">
        <f>IF(I$10=0,0,I$10/NFM!I$11*1000)</f>
        <v>0.92132202684571674</v>
      </c>
      <c r="J229" s="275">
        <f>IF(J$10=0,0,J$10/NFM!J$11*1000)</f>
        <v>0.92259876935262208</v>
      </c>
      <c r="K229" s="275">
        <f>IF(K$10=0,0,K$10/NFM!K$11*1000)</f>
        <v>0.82963339413292736</v>
      </c>
      <c r="L229" s="275">
        <f>IF(L$10=0,0,L$10/NFM!L$11*1000)</f>
        <v>0.77463150568633532</v>
      </c>
      <c r="M229" s="275">
        <f>IF(M$10=0,0,M$10/NFM!M$11*1000)</f>
        <v>0.89933137114283812</v>
      </c>
      <c r="N229" s="275">
        <f>IF(N$10=0,0,N$10/NFM!N$11*1000)</f>
        <v>1.1144800282423855</v>
      </c>
      <c r="O229" s="275">
        <f>IF(O$10=0,0,O$10/NFM!O$11*1000)</f>
        <v>1.0297218807066459</v>
      </c>
      <c r="P229" s="275">
        <f>IF(P$10=0,0,P$10/NFM!P$11*1000)</f>
        <v>2.7808079184572372</v>
      </c>
      <c r="Q229" s="275">
        <f>IF(Q$10=0,0,Q$10/NFM!Q$11*1000)</f>
        <v>2.9743200702799686</v>
      </c>
      <c r="R229" s="275">
        <f>IF(R$10=0,0,R$10/NFM!R$11*1000)</f>
        <v>3.2001896106301384</v>
      </c>
      <c r="S229" s="275">
        <f>IF(S$10=0,0,S$10/NFM!S$11*1000)</f>
        <v>2.8988264469005025</v>
      </c>
      <c r="T229" s="275">
        <f>IF(T$10=0,0,T$10/NFM!T$11*1000)</f>
        <v>3.1299470585314904</v>
      </c>
      <c r="U229" s="275">
        <f>IF(U$10=0,0,U$10/NFM!U$11*1000)</f>
        <v>3.6348700429145375</v>
      </c>
      <c r="V229" s="275">
        <f>IF(V$10=0,0,V$10/NFM!V$11*1000)</f>
        <v>3.9704653642055785</v>
      </c>
      <c r="W229" s="275">
        <f>IF(W$10=0,0,W$10/NFM!W$11*1000)</f>
        <v>4.2223704487581637</v>
      </c>
      <c r="X229" s="275">
        <f>IF(X$10=0,0,X$10/NFM!X$11*1000)</f>
        <v>4.6786742170761224</v>
      </c>
      <c r="Y229" s="275">
        <f>IF(Y$10=0,0,Y$10/NFM!Y$11*1000)</f>
        <v>5.5894475484442818</v>
      </c>
      <c r="DA229" s="78"/>
    </row>
    <row r="230" spans="1:105" ht="12" customHeight="1" x14ac:dyDescent="0.25">
      <c r="A230" s="174" t="s">
        <v>485</v>
      </c>
      <c r="B230" s="276">
        <f>IF(B$16=0,0,B$16/NFM!B$11*1000)</f>
        <v>165.44971059458933</v>
      </c>
      <c r="C230" s="276">
        <f>IF(C$16=0,0,C$16/NFM!C$11*1000)</f>
        <v>202.0913579526752</v>
      </c>
      <c r="D230" s="276">
        <f>IF(D$16=0,0,D$16/NFM!D$11*1000)</f>
        <v>214.02826621622827</v>
      </c>
      <c r="E230" s="276">
        <f>IF(E$16=0,0,E$16/NFM!E$11*1000)</f>
        <v>187.90569216240746</v>
      </c>
      <c r="F230" s="276">
        <f>IF(F$16=0,0,F$16/NFM!F$11*1000)</f>
        <v>197.6409372526486</v>
      </c>
      <c r="G230" s="276">
        <f>IF(G$16=0,0,G$16/NFM!G$11*1000)</f>
        <v>165.30597087375119</v>
      </c>
      <c r="H230" s="276">
        <f>IF(H$16=0,0,H$16/NFM!H$11*1000)</f>
        <v>164.8496387628737</v>
      </c>
      <c r="I230" s="276">
        <f>IF(I$16=0,0,I$16/NFM!I$11*1000)</f>
        <v>167.83360535230906</v>
      </c>
      <c r="J230" s="276">
        <f>IF(J$16=0,0,J$16/NFM!J$11*1000)</f>
        <v>138.59135778277559</v>
      </c>
      <c r="K230" s="276">
        <f>IF(K$16=0,0,K$16/NFM!K$11*1000)</f>
        <v>152.50041401619893</v>
      </c>
      <c r="L230" s="276">
        <f>IF(L$16=0,0,L$16/NFM!L$11*1000)</f>
        <v>160.04962754804166</v>
      </c>
      <c r="M230" s="276">
        <f>IF(M$16=0,0,M$16/NFM!M$11*1000)</f>
        <v>153.67052055818428</v>
      </c>
      <c r="N230" s="276">
        <f>IF(N$16=0,0,N$16/NFM!N$11*1000)</f>
        <v>115.11450766516468</v>
      </c>
      <c r="O230" s="276">
        <f>IF(O$16=0,0,O$16/NFM!O$11*1000)</f>
        <v>106.28686636821459</v>
      </c>
      <c r="P230" s="276">
        <f>IF(P$16=0,0,P$16/NFM!P$11*1000)</f>
        <v>101.37555690768777</v>
      </c>
      <c r="Q230" s="276">
        <f>IF(Q$16=0,0,Q$16/NFM!Q$11*1000)</f>
        <v>121.11834943433325</v>
      </c>
      <c r="R230" s="276">
        <f>IF(R$16=0,0,R$16/NFM!R$11*1000)</f>
        <v>143.42635597467731</v>
      </c>
      <c r="S230" s="276">
        <f>IF(S$16=0,0,S$16/NFM!S$11*1000)</f>
        <v>131.12517662309915</v>
      </c>
      <c r="T230" s="276">
        <f>IF(T$16=0,0,T$16/NFM!T$11*1000)</f>
        <v>149.89938337839013</v>
      </c>
      <c r="U230" s="276">
        <f>IF(U$16=0,0,U$16/NFM!U$11*1000)</f>
        <v>164.13803008229539</v>
      </c>
      <c r="V230" s="276">
        <f>IF(V$16=0,0,V$16/NFM!V$11*1000)</f>
        <v>149.77179831853903</v>
      </c>
      <c r="W230" s="276">
        <f>IF(W$16=0,0,W$16/NFM!W$11*1000)</f>
        <v>161.93120595721419</v>
      </c>
      <c r="X230" s="276">
        <f>IF(X$16=0,0,X$16/NFM!X$11*1000)</f>
        <v>147.4144334276146</v>
      </c>
      <c r="Y230" s="276">
        <f>IF(Y$16=0,0,Y$16/NFM!Y$11*1000)</f>
        <v>153.32003456541298</v>
      </c>
      <c r="DA230" s="79"/>
    </row>
    <row r="231" spans="1:105" ht="12" customHeight="1" x14ac:dyDescent="0.25">
      <c r="A231" s="41" t="s">
        <v>497</v>
      </c>
      <c r="B231" s="277">
        <f>IF(B$27=0,0,B$27/NFM!B$11*1000)</f>
        <v>136.4277773732276</v>
      </c>
      <c r="C231" s="277">
        <f>IF(C$27=0,0,C$27/NFM!C$11*1000)</f>
        <v>153.60434728602854</v>
      </c>
      <c r="D231" s="277">
        <f>IF(D$27=0,0,D$27/NFM!D$11*1000)</f>
        <v>156.51928957856688</v>
      </c>
      <c r="E231" s="277">
        <f>IF(E$27=0,0,E$27/NFM!E$11*1000)</f>
        <v>152.78429608475841</v>
      </c>
      <c r="F231" s="277">
        <f>IF(F$27=0,0,F$27/NFM!F$11*1000)</f>
        <v>167.04788074112537</v>
      </c>
      <c r="G231" s="277">
        <f>IF(G$27=0,0,G$27/NFM!G$11*1000)</f>
        <v>148.8327862360434</v>
      </c>
      <c r="H231" s="277">
        <f>IF(H$27=0,0,H$27/NFM!H$11*1000)</f>
        <v>155.45115193142061</v>
      </c>
      <c r="I231" s="277">
        <f>IF(I$27=0,0,I$27/NFM!I$11*1000)</f>
        <v>150.33503313869301</v>
      </c>
      <c r="J231" s="277">
        <f>IF(J$27=0,0,J$27/NFM!J$11*1000)</f>
        <v>149.08232274289182</v>
      </c>
      <c r="K231" s="277">
        <f>IF(K$27=0,0,K$27/NFM!K$11*1000)</f>
        <v>135.19687770929039</v>
      </c>
      <c r="L231" s="277">
        <f>IF(L$27=0,0,L$27/NFM!L$11*1000)</f>
        <v>126.57738943195798</v>
      </c>
      <c r="M231" s="277">
        <f>IF(M$27=0,0,M$27/NFM!M$11*1000)</f>
        <v>146.82132238854291</v>
      </c>
      <c r="N231" s="277">
        <f>IF(N$27=0,0,N$27/NFM!N$11*1000)</f>
        <v>181.50841373650738</v>
      </c>
      <c r="O231" s="277">
        <f>IF(O$27=0,0,O$27/NFM!O$11*1000)</f>
        <v>166.50916887891194</v>
      </c>
      <c r="P231" s="277">
        <f>IF(P$27=0,0,P$27/NFM!P$11*1000)</f>
        <v>189.40241424100779</v>
      </c>
      <c r="Q231" s="277">
        <f>IF(Q$27=0,0,Q$27/NFM!Q$11*1000)</f>
        <v>179.09821887758494</v>
      </c>
      <c r="R231" s="277">
        <f>IF(R$27=0,0,R$27/NFM!R$11*1000)</f>
        <v>177.53512207499159</v>
      </c>
      <c r="S231" s="277">
        <f>IF(S$27=0,0,S$27/NFM!S$11*1000)</f>
        <v>135.94209284123025</v>
      </c>
      <c r="T231" s="277">
        <f>IF(T$27=0,0,T$27/NFM!T$11*1000)</f>
        <v>128.99009559957105</v>
      </c>
      <c r="U231" s="277">
        <f>IF(U$27=0,0,U$27/NFM!U$11*1000)</f>
        <v>140.15898355319487</v>
      </c>
      <c r="V231" s="277">
        <f>IF(V$27=0,0,V$27/NFM!V$11*1000)</f>
        <v>132.51835745304945</v>
      </c>
      <c r="W231" s="277">
        <f>IF(W$27=0,0,W$27/NFM!W$11*1000)</f>
        <v>136.70970798779504</v>
      </c>
      <c r="X231" s="277">
        <f>IF(X$27=0,0,X$27/NFM!X$11*1000)</f>
        <v>135.40257266896919</v>
      </c>
      <c r="Y231" s="277">
        <f>IF(Y$27=0,0,Y$27/NFM!Y$11*1000)</f>
        <v>148.25393717226436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4"/>
    </row>
    <row r="233" spans="1:105" ht="12" customHeight="1" x14ac:dyDescent="0.25">
      <c r="A233" s="35" t="s">
        <v>46</v>
      </c>
      <c r="B233" s="272">
        <f t="shared" ref="B233:Y233" si="58">SUM(B$234:B$241)</f>
        <v>1237.6678818134833</v>
      </c>
      <c r="C233" s="272">
        <f t="shared" si="58"/>
        <v>1458.1094843099625</v>
      </c>
      <c r="D233" s="272">
        <f t="shared" si="58"/>
        <v>1518.8941461014169</v>
      </c>
      <c r="E233" s="272">
        <f t="shared" si="58"/>
        <v>1351.2936412155173</v>
      </c>
      <c r="F233" s="272">
        <f t="shared" si="58"/>
        <v>1407.90660235004</v>
      </c>
      <c r="G233" s="272">
        <f t="shared" si="58"/>
        <v>1176.2649280691085</v>
      </c>
      <c r="H233" s="272">
        <f t="shared" si="58"/>
        <v>1199.4383723647506</v>
      </c>
      <c r="I233" s="272">
        <f t="shared" si="58"/>
        <v>1164.2242944037446</v>
      </c>
      <c r="J233" s="272">
        <f t="shared" si="58"/>
        <v>1149.0174861149324</v>
      </c>
      <c r="K233" s="272">
        <f t="shared" si="58"/>
        <v>1148.7413593385875</v>
      </c>
      <c r="L233" s="272">
        <f t="shared" si="58"/>
        <v>1173.2530232253616</v>
      </c>
      <c r="M233" s="272">
        <f t="shared" si="58"/>
        <v>1194.5461810219344</v>
      </c>
      <c r="N233" s="272">
        <f t="shared" si="58"/>
        <v>1180.0646672234348</v>
      </c>
      <c r="O233" s="272">
        <f t="shared" si="58"/>
        <v>1150.0111740126263</v>
      </c>
      <c r="P233" s="272">
        <f t="shared" si="58"/>
        <v>1232.8857580739752</v>
      </c>
      <c r="Q233" s="272">
        <f t="shared" si="58"/>
        <v>1310.3913615422703</v>
      </c>
      <c r="R233" s="272">
        <f t="shared" si="58"/>
        <v>1401.0270932341584</v>
      </c>
      <c r="S233" s="272">
        <f t="shared" si="58"/>
        <v>1096.1086500817096</v>
      </c>
      <c r="T233" s="272">
        <f t="shared" si="58"/>
        <v>1145.0472376031839</v>
      </c>
      <c r="U233" s="272">
        <f t="shared" si="58"/>
        <v>1289.8464401347519</v>
      </c>
      <c r="V233" s="272">
        <f t="shared" si="58"/>
        <v>1199.0711670129708</v>
      </c>
      <c r="W233" s="272">
        <f t="shared" si="58"/>
        <v>1313.6614422431487</v>
      </c>
      <c r="X233" s="272">
        <f t="shared" si="58"/>
        <v>0</v>
      </c>
      <c r="Y233" s="272">
        <f t="shared" si="58"/>
        <v>0</v>
      </c>
      <c r="DA233" s="111"/>
    </row>
    <row r="234" spans="1:105" ht="12" customHeight="1" x14ac:dyDescent="0.25">
      <c r="A234" s="55" t="s">
        <v>91</v>
      </c>
      <c r="B234" s="273">
        <f>IF(B$35=0,0,B$35/NFM!B$13*1000)</f>
        <v>1.417801250193474</v>
      </c>
      <c r="C234" s="273">
        <f>IF(C$35=0,0,C$35/NFM!C$13*1000)</f>
        <v>1.6703264907762176</v>
      </c>
      <c r="D234" s="273">
        <f>IF(D$35=0,0,D$35/NFM!D$13*1000)</f>
        <v>1.7399579086613064</v>
      </c>
      <c r="E234" s="273">
        <f>IF(E$35=0,0,E$35/NFM!E$13*1000)</f>
        <v>1.5479643950091271</v>
      </c>
      <c r="F234" s="273">
        <f>IF(F$35=0,0,F$35/NFM!F$13*1000)</f>
        <v>1.6128169521878046</v>
      </c>
      <c r="G234" s="273">
        <f>IF(G$35=0,0,G$35/NFM!G$13*1000)</f>
        <v>1.3474615525542737</v>
      </c>
      <c r="H234" s="273">
        <f>IF(H$35=0,0,H$35/NFM!H$13*1000)</f>
        <v>1.3740077195642244</v>
      </c>
      <c r="I234" s="273">
        <f>IF(I$35=0,0,I$35/NFM!I$13*1000)</f>
        <v>1.3336684940812986</v>
      </c>
      <c r="J234" s="273">
        <f>IF(J$35=0,0,J$35/NFM!J$13*1000)</f>
        <v>1.3162484477827174</v>
      </c>
      <c r="K234" s="273">
        <f>IF(K$35=0,0,K$35/NFM!K$13*1000)</f>
        <v>1.3159321328045224</v>
      </c>
      <c r="L234" s="273">
        <f>IF(L$35=0,0,L$35/NFM!L$13*1000)</f>
        <v>1.344011287329095</v>
      </c>
      <c r="M234" s="273">
        <f>IF(M$35=0,0,M$35/NFM!M$13*1000)</f>
        <v>1.3684035061040518</v>
      </c>
      <c r="N234" s="273">
        <f>IF(N$35=0,0,N$35/NFM!N$13*1000)</f>
        <v>1.3518143155226121</v>
      </c>
      <c r="O234" s="273">
        <f>IF(O$35=0,0,O$35/NFM!O$13*1000)</f>
        <v>1.317386759574122</v>
      </c>
      <c r="P234" s="273">
        <f>IF(P$35=0,0,P$35/NFM!P$13*1000)</f>
        <v>1.4123231238590863</v>
      </c>
      <c r="Q234" s="273">
        <f>IF(Q$35=0,0,Q$35/NFM!Q$13*1000)</f>
        <v>1.5011090922995078</v>
      </c>
      <c r="R234" s="273">
        <f>IF(R$35=0,0,R$35/NFM!R$13*1000)</f>
        <v>1.6049361816122831</v>
      </c>
      <c r="S234" s="273">
        <f>IF(S$35=0,0,S$35/NFM!S$13*1000)</f>
        <v>1.2556391236039823</v>
      </c>
      <c r="T234" s="273">
        <f>IF(T$35=0,0,T$35/NFM!T$13*1000)</f>
        <v>1.31170035908732</v>
      </c>
      <c r="U234" s="273">
        <f>IF(U$35=0,0,U$35/NFM!U$13*1000)</f>
        <v>1.4775740101641721</v>
      </c>
      <c r="V234" s="273">
        <f>IF(V$35=0,0,V$35/NFM!V$13*1000)</f>
        <v>1.3735870702022521</v>
      </c>
      <c r="W234" s="273">
        <f>IF(W$35=0,0,W$35/NFM!W$13*1000)</f>
        <v>1.5048551089620164</v>
      </c>
      <c r="X234" s="273">
        <f>IF(X$35=0,0,X$35/NFM!X$13*1000)</f>
        <v>0</v>
      </c>
      <c r="Y234" s="273">
        <f>IF(Y$35=0,0,Y$35/NFM!Y$13*1000)</f>
        <v>0</v>
      </c>
      <c r="DA234" s="76"/>
    </row>
    <row r="235" spans="1:105" ht="12" customHeight="1" x14ac:dyDescent="0.25">
      <c r="A235" s="173" t="s">
        <v>92</v>
      </c>
      <c r="B235" s="274">
        <f>IF(B$36=0,0,B$36/NFM!B$13*1000)</f>
        <v>0.6588894079580867</v>
      </c>
      <c r="C235" s="274">
        <f>IF(C$36=0,0,C$36/NFM!C$13*1000)</f>
        <v>0.77624450708734205</v>
      </c>
      <c r="D235" s="274">
        <f>IF(D$36=0,0,D$36/NFM!D$13*1000)</f>
        <v>0.80860405233342469</v>
      </c>
      <c r="E235" s="274">
        <f>IF(E$36=0,0,E$36/NFM!E$13*1000)</f>
        <v>0.71937963351956458</v>
      </c>
      <c r="F235" s="274">
        <f>IF(F$36=0,0,F$36/NFM!F$13*1000)</f>
        <v>0.74951831691979109</v>
      </c>
      <c r="G235" s="274">
        <f>IF(G$36=0,0,G$36/NFM!G$13*1000)</f>
        <v>0.6262007065430476</v>
      </c>
      <c r="H235" s="274">
        <f>IF(H$36=0,0,H$36/NFM!H$13*1000)</f>
        <v>0.63853740624785926</v>
      </c>
      <c r="I235" s="274">
        <f>IF(I$36=0,0,I$36/NFM!I$13*1000)</f>
        <v>0.619790710692113</v>
      </c>
      <c r="J235" s="274">
        <f>IF(J$36=0,0,J$36/NFM!J$13*1000)</f>
        <v>0.61169515851883927</v>
      </c>
      <c r="K235" s="274">
        <f>IF(K$36=0,0,K$36/NFM!K$13*1000)</f>
        <v>0.6115481586564232</v>
      </c>
      <c r="L235" s="274">
        <f>IF(L$36=0,0,L$36/NFM!L$13*1000)</f>
        <v>0.62459727784582642</v>
      </c>
      <c r="M235" s="274">
        <f>IF(M$36=0,0,M$36/NFM!M$13*1000)</f>
        <v>0.63593298134109588</v>
      </c>
      <c r="N235" s="274">
        <f>IF(N$36=0,0,N$36/NFM!N$13*1000)</f>
        <v>0.6282235496000691</v>
      </c>
      <c r="O235" s="274">
        <f>IF(O$36=0,0,O$36/NFM!O$13*1000)</f>
        <v>0.61222416184861328</v>
      </c>
      <c r="P235" s="274">
        <f>IF(P$36=0,0,P$36/NFM!P$13*1000)</f>
        <v>0.65634357904399054</v>
      </c>
      <c r="Q235" s="274">
        <f>IF(Q$36=0,0,Q$36/NFM!Q$13*1000)</f>
        <v>0.69760474606067335</v>
      </c>
      <c r="R235" s="274">
        <f>IF(R$36=0,0,R$36/NFM!R$13*1000)</f>
        <v>0.74585591624265091</v>
      </c>
      <c r="S235" s="274">
        <f>IF(S$36=0,0,S$36/NFM!S$13*1000)</f>
        <v>0.58352841672804334</v>
      </c>
      <c r="T235" s="274">
        <f>IF(T$36=0,0,T$36/NFM!T$13*1000)</f>
        <v>0.6095815424760811</v>
      </c>
      <c r="U235" s="274">
        <f>IF(U$36=0,0,U$36/NFM!U$13*1000)</f>
        <v>0.68666737643127007</v>
      </c>
      <c r="V235" s="274">
        <f>IF(V$36=0,0,V$36/NFM!V$13*1000)</f>
        <v>0.63834191946222507</v>
      </c>
      <c r="W235" s="274">
        <f>IF(W$36=0,0,W$36/NFM!W$13*1000)</f>
        <v>0.69934561820380692</v>
      </c>
      <c r="X235" s="274">
        <f>IF(X$36=0,0,X$36/NFM!X$13*1000)</f>
        <v>0</v>
      </c>
      <c r="Y235" s="274">
        <f>IF(Y$36=0,0,Y$36/NFM!Y$13*1000)</f>
        <v>0</v>
      </c>
      <c r="DA235" s="77"/>
    </row>
    <row r="236" spans="1:105" ht="12" customHeight="1" x14ac:dyDescent="0.25">
      <c r="A236" s="173" t="s">
        <v>93</v>
      </c>
      <c r="B236" s="274">
        <f>IF(B$37=0,0,B$37/NFM!B$13*1000)</f>
        <v>19.321931143859466</v>
      </c>
      <c r="C236" s="274">
        <f>IF(C$37=0,0,C$37/NFM!C$13*1000)</f>
        <v>22.763369293219611</v>
      </c>
      <c r="D236" s="274">
        <f>IF(D$37=0,0,D$37/NFM!D$13*1000)</f>
        <v>23.71231292099635</v>
      </c>
      <c r="E236" s="274">
        <f>IF(E$37=0,0,E$37/NFM!E$13*1000)</f>
        <v>21.095806940098942</v>
      </c>
      <c r="F236" s="274">
        <f>IF(F$37=0,0,F$37/NFM!F$13*1000)</f>
        <v>21.979623796755416</v>
      </c>
      <c r="G236" s="274">
        <f>IF(G$37=0,0,G$37/NFM!G$13*1000)</f>
        <v>18.363335011800022</v>
      </c>
      <c r="H236" s="274">
        <f>IF(H$37=0,0,H$37/NFM!H$13*1000)</f>
        <v>18.725108716703765</v>
      </c>
      <c r="I236" s="274">
        <f>IF(I$37=0,0,I$37/NFM!I$13*1000)</f>
        <v>18.175361890714328</v>
      </c>
      <c r="J236" s="274">
        <f>IF(J$37=0,0,J$37/NFM!J$13*1000)</f>
        <v>17.937959832380631</v>
      </c>
      <c r="K236" s="274">
        <f>IF(K$37=0,0,K$37/NFM!K$13*1000)</f>
        <v>17.933649061581384</v>
      </c>
      <c r="L236" s="274">
        <f>IF(L$37=0,0,L$37/NFM!L$13*1000)</f>
        <v>18.316314467065798</v>
      </c>
      <c r="M236" s="274">
        <f>IF(M$37=0,0,M$37/NFM!M$13*1000)</f>
        <v>18.648733959255797</v>
      </c>
      <c r="N236" s="274">
        <f>IF(N$37=0,0,N$37/NFM!N$13*1000)</f>
        <v>18.422654882161456</v>
      </c>
      <c r="O236" s="274">
        <f>IF(O$37=0,0,O$37/NFM!O$13*1000)</f>
        <v>17.953472854428504</v>
      </c>
      <c r="P236" s="274">
        <f>IF(P$37=0,0,P$37/NFM!P$13*1000)</f>
        <v>19.247274713830265</v>
      </c>
      <c r="Q236" s="274">
        <f>IF(Q$37=0,0,Q$37/NFM!Q$13*1000)</f>
        <v>20.457258389971468</v>
      </c>
      <c r="R236" s="274">
        <f>IF(R$37=0,0,R$37/NFM!R$13*1000)</f>
        <v>21.872223901036595</v>
      </c>
      <c r="S236" s="274">
        <f>IF(S$37=0,0,S$37/NFM!S$13*1000)</f>
        <v>17.111970161192534</v>
      </c>
      <c r="T236" s="274">
        <f>IF(T$37=0,0,T$37/NFM!T$13*1000)</f>
        <v>17.875978044315026</v>
      </c>
      <c r="U236" s="274">
        <f>IF(U$37=0,0,U$37/NFM!U$13*1000)</f>
        <v>20.136520037947879</v>
      </c>
      <c r="V236" s="274">
        <f>IF(V$37=0,0,V$37/NFM!V$13*1000)</f>
        <v>18.719376066935936</v>
      </c>
      <c r="W236" s="274">
        <f>IF(W$37=0,0,W$37/NFM!W$13*1000)</f>
        <v>20.508309463601748</v>
      </c>
      <c r="X236" s="274">
        <f>IF(X$37=0,0,X$37/NFM!X$13*1000)</f>
        <v>0</v>
      </c>
      <c r="Y236" s="274">
        <f>IF(Y$37=0,0,Y$37/NFM!Y$13*1000)</f>
        <v>0</v>
      </c>
      <c r="DA236" s="77"/>
    </row>
    <row r="237" spans="1:105" ht="12" customHeight="1" x14ac:dyDescent="0.25">
      <c r="A237" s="173" t="s">
        <v>94</v>
      </c>
      <c r="B237" s="274">
        <f>IF(B$38=0,0,B$38/NFM!B$13*1000)</f>
        <v>0.47260041673115782</v>
      </c>
      <c r="C237" s="274">
        <f>IF(C$38=0,0,C$38/NFM!C$13*1000)</f>
        <v>0.55677549692540551</v>
      </c>
      <c r="D237" s="274">
        <f>IF(D$38=0,0,D$38/NFM!D$13*1000)</f>
        <v>0.5799859695537688</v>
      </c>
      <c r="E237" s="274">
        <f>IF(E$38=0,0,E$38/NFM!E$13*1000)</f>
        <v>0.51598813166970903</v>
      </c>
      <c r="F237" s="274">
        <f>IF(F$38=0,0,F$38/NFM!F$13*1000)</f>
        <v>0.53760565072926814</v>
      </c>
      <c r="G237" s="274">
        <f>IF(G$38=0,0,G$38/NFM!G$13*1000)</f>
        <v>0.4491538508514244</v>
      </c>
      <c r="H237" s="274">
        <f>IF(H$38=0,0,H$38/NFM!H$13*1000)</f>
        <v>0.45800257318807447</v>
      </c>
      <c r="I237" s="274">
        <f>IF(I$38=0,0,I$38/NFM!I$13*1000)</f>
        <v>0.44455616469376591</v>
      </c>
      <c r="J237" s="274">
        <f>IF(J$38=0,0,J$38/NFM!J$13*1000)</f>
        <v>0.43874948259423896</v>
      </c>
      <c r="K237" s="274">
        <f>IF(K$38=0,0,K$38/NFM!K$13*1000)</f>
        <v>0.43864404426817405</v>
      </c>
      <c r="L237" s="274">
        <f>IF(L$38=0,0,L$38/NFM!L$13*1000)</f>
        <v>0.44800376244303147</v>
      </c>
      <c r="M237" s="274">
        <f>IF(M$38=0,0,M$38/NFM!M$13*1000)</f>
        <v>0.45613450203468381</v>
      </c>
      <c r="N237" s="274">
        <f>IF(N$38=0,0,N$38/NFM!N$13*1000)</f>
        <v>0.45060477184087044</v>
      </c>
      <c r="O237" s="274">
        <f>IF(O$38=0,0,O$38/NFM!O$13*1000)</f>
        <v>0.43912891985804042</v>
      </c>
      <c r="P237" s="274">
        <f>IF(P$38=0,0,P$38/NFM!P$13*1000)</f>
        <v>0.4707743746196954</v>
      </c>
      <c r="Q237" s="274">
        <f>IF(Q$38=0,0,Q$38/NFM!Q$13*1000)</f>
        <v>0.50036969743316895</v>
      </c>
      <c r="R237" s="274">
        <f>IF(R$38=0,0,R$38/NFM!R$13*1000)</f>
        <v>0.53497872720409412</v>
      </c>
      <c r="S237" s="274">
        <f>IF(S$38=0,0,S$38/NFM!S$13*1000)</f>
        <v>0.41854637453466054</v>
      </c>
      <c r="T237" s="274">
        <f>IF(T$38=0,0,T$38/NFM!T$13*1000)</f>
        <v>0.43723345302910654</v>
      </c>
      <c r="U237" s="274">
        <f>IF(U$38=0,0,U$38/NFM!U$13*1000)</f>
        <v>0.49252467005472411</v>
      </c>
      <c r="V237" s="274">
        <f>IF(V$38=0,0,V$38/NFM!V$13*1000)</f>
        <v>0.45786235673408376</v>
      </c>
      <c r="W237" s="274">
        <f>IF(W$38=0,0,W$38/NFM!W$13*1000)</f>
        <v>0.5016183696540053</v>
      </c>
      <c r="X237" s="274">
        <f>IF(X$38=0,0,X$38/NFM!X$13*1000)</f>
        <v>0</v>
      </c>
      <c r="Y237" s="274">
        <f>IF(Y$38=0,0,Y$38/NFM!Y$13*1000)</f>
        <v>0</v>
      </c>
      <c r="DA237" s="77"/>
    </row>
    <row r="238" spans="1:105" ht="12" customHeight="1" x14ac:dyDescent="0.25">
      <c r="A238" s="56" t="s">
        <v>95</v>
      </c>
      <c r="B238" s="275">
        <f>IF(B$39=0,0,B$39/NFM!B$13*1000)</f>
        <v>2.3283325667328345</v>
      </c>
      <c r="C238" s="275">
        <f>IF(C$39=0,0,C$39/NFM!C$13*1000)</f>
        <v>2.7842877020765067</v>
      </c>
      <c r="D238" s="275">
        <f>IF(D$39=0,0,D$39/NFM!D$13*1000)</f>
        <v>2.9650946463557037</v>
      </c>
      <c r="E238" s="275">
        <f>IF(E$39=0,0,E$39/NFM!E$13*1000)</f>
        <v>2.536491608611195</v>
      </c>
      <c r="F238" s="275">
        <f>IF(F$39=0,0,F$39/NFM!F$13*1000)</f>
        <v>2.6159644281445558</v>
      </c>
      <c r="G238" s="275">
        <f>IF(G$39=0,0,G$39/NFM!G$13*1000)</f>
        <v>2.2774957539638017</v>
      </c>
      <c r="H238" s="275">
        <f>IF(H$39=0,0,H$39/NFM!H$13*1000)</f>
        <v>2.3211951857696023</v>
      </c>
      <c r="I238" s="275">
        <f>IF(I$39=0,0,I$39/NFM!I$13*1000)</f>
        <v>2.2416260969360629</v>
      </c>
      <c r="J238" s="275">
        <f>IF(J$39=0,0,J$39/NFM!J$13*1000)</f>
        <v>2.191173413431097</v>
      </c>
      <c r="K238" s="275">
        <f>IF(K$39=0,0,K$39/NFM!K$13*1000)</f>
        <v>2.1884883718103003</v>
      </c>
      <c r="L238" s="275">
        <f>IF(L$39=0,0,L$39/NFM!L$13*1000)</f>
        <v>2.2879815964403232</v>
      </c>
      <c r="M238" s="275">
        <f>IF(M$39=0,0,M$39/NFM!M$13*1000)</f>
        <v>2.2661766168774697</v>
      </c>
      <c r="N238" s="275">
        <f>IF(N$39=0,0,N$39/NFM!N$13*1000)</f>
        <v>2.2332917741297447</v>
      </c>
      <c r="O238" s="275">
        <f>IF(O$39=0,0,O$39/NFM!O$13*1000)</f>
        <v>2.1765638517697266</v>
      </c>
      <c r="P238" s="275">
        <f>IF(P$39=0,0,P$39/NFM!P$13*1000)</f>
        <v>5.5355759824941249</v>
      </c>
      <c r="Q238" s="275">
        <f>IF(Q$39=0,0,Q$39/NFM!Q$13*1000)</f>
        <v>6.5514468114637952</v>
      </c>
      <c r="R238" s="275">
        <f>IF(R$39=0,0,R$39/NFM!R$13*1000)</f>
        <v>7.4817445803427081</v>
      </c>
      <c r="S238" s="275">
        <f>IF(S$39=0,0,S$39/NFM!S$13*1000)</f>
        <v>7.1091531339783147</v>
      </c>
      <c r="T238" s="275">
        <f>IF(T$39=0,0,T$39/NFM!T$13*1000)</f>
        <v>8.5958172738064125</v>
      </c>
      <c r="U238" s="275">
        <f>IF(U$39=0,0,U$39/NFM!U$13*1000)</f>
        <v>10.211611626291781</v>
      </c>
      <c r="V238" s="275">
        <f>IF(V$39=0,0,V$39/NFM!V$13*1000)</f>
        <v>10.831250470609655</v>
      </c>
      <c r="W238" s="275">
        <f>IF(W$39=0,0,W$39/NFM!W$13*1000)</f>
        <v>12.381185745635538</v>
      </c>
      <c r="X238" s="275">
        <f>IF(X$39=0,0,X$39/NFM!X$13*1000)</f>
        <v>0</v>
      </c>
      <c r="Y238" s="275">
        <f>IF(Y$39=0,0,Y$39/NFM!Y$13*1000)</f>
        <v>0</v>
      </c>
      <c r="DA238" s="78"/>
    </row>
    <row r="239" spans="1:105" ht="12" customHeight="1" x14ac:dyDescent="0.25">
      <c r="A239" s="174" t="s">
        <v>515</v>
      </c>
      <c r="B239" s="276">
        <f>IF(B$45=0,0,B$45/NFM!B$13*1000)</f>
        <v>1044.045636194619</v>
      </c>
      <c r="C239" s="276">
        <f>IF(C$45=0,0,C$45/NFM!C$13*1000)</f>
        <v>1223.1684495717534</v>
      </c>
      <c r="D239" s="276">
        <f>IF(D$45=0,0,D$45/NFM!D$13*1000)</f>
        <v>1267.8227702676761</v>
      </c>
      <c r="E239" s="276">
        <f>IF(E$45=0,0,E$45/NFM!E$13*1000)</f>
        <v>1139.2829980542256</v>
      </c>
      <c r="F239" s="276">
        <f>IF(F$45=0,0,F$45/NFM!F$13*1000)</f>
        <v>1189.7840609110601</v>
      </c>
      <c r="G239" s="276">
        <f>IF(G$45=0,0,G$45/NFM!G$13*1000)</f>
        <v>994.91212801487291</v>
      </c>
      <c r="H239" s="276">
        <f>IF(H$45=0,0,H$45/NFM!H$13*1000)</f>
        <v>1016.1680287565895</v>
      </c>
      <c r="I239" s="276">
        <f>IF(I$45=0,0,I$45/NFM!I$13*1000)</f>
        <v>985.09544557094694</v>
      </c>
      <c r="J239" s="276">
        <f>IF(J$45=0,0,J$45/NFM!J$13*1000)</f>
        <v>978.24728383464515</v>
      </c>
      <c r="K239" s="276">
        <f>IF(K$45=0,0,K$45/NFM!K$13*1000)</f>
        <v>973.39590673624286</v>
      </c>
      <c r="L239" s="276">
        <f>IF(L$45=0,0,L$45/NFM!L$13*1000)</f>
        <v>987.88790909366503</v>
      </c>
      <c r="M239" s="276">
        <f>IF(M$45=0,0,M$45/NFM!M$13*1000)</f>
        <v>1014.1058603379274</v>
      </c>
      <c r="N239" s="276">
        <f>IF(N$45=0,0,N$45/NFM!N$13*1000)</f>
        <v>1010.2214388505574</v>
      </c>
      <c r="O239" s="276">
        <f>IF(O$45=0,0,O$45/NFM!O$13*1000)</f>
        <v>985.28798230823816</v>
      </c>
      <c r="P239" s="276">
        <f>IF(P$45=0,0,P$45/NFM!P$13*1000)</f>
        <v>1055.1996058721847</v>
      </c>
      <c r="Q239" s="276">
        <f>IF(Q$45=0,0,Q$45/NFM!Q$13*1000)</f>
        <v>1120.1271662939216</v>
      </c>
      <c r="R239" s="276">
        <f>IF(R$45=0,0,R$45/NFM!R$13*1000)</f>
        <v>1196.6516520240446</v>
      </c>
      <c r="S239" s="276">
        <f>IF(S$45=0,0,S$45/NFM!S$13*1000)</f>
        <v>929.16958262209164</v>
      </c>
      <c r="T239" s="276">
        <f>IF(T$45=0,0,T$45/NFM!T$13*1000)</f>
        <v>963.68968837994692</v>
      </c>
      <c r="U239" s="276">
        <f>IF(U$45=0,0,U$45/NFM!U$13*1000)</f>
        <v>1086.8256664734167</v>
      </c>
      <c r="V239" s="276">
        <f>IF(V$45=0,0,V$45/NFM!V$13*1000)</f>
        <v>1011.4678667808641</v>
      </c>
      <c r="W239" s="276">
        <f>IF(W$45=0,0,W$45/NFM!W$13*1000)</f>
        <v>1104.69107043957</v>
      </c>
      <c r="X239" s="276">
        <f>IF(X$45=0,0,X$45/NFM!X$13*1000)</f>
        <v>0</v>
      </c>
      <c r="Y239" s="276">
        <f>IF(Y$45=0,0,Y$45/NFM!Y$13*1000)</f>
        <v>0</v>
      </c>
      <c r="DA239" s="79"/>
    </row>
    <row r="240" spans="1:105" ht="12" customHeight="1" x14ac:dyDescent="0.25">
      <c r="A240" s="174" t="s">
        <v>517</v>
      </c>
      <c r="B240" s="276">
        <f>IF(B$46=0,0,B$46/NFM!B$13*1000)</f>
        <v>123.4752734819082</v>
      </c>
      <c r="C240" s="276">
        <f>IF(C$46=0,0,C$46/NFM!C$13*1000)</f>
        <v>149.02959423492322</v>
      </c>
      <c r="D240" s="276">
        <f>IF(D$46=0,0,D$46/NFM!D$13*1000)</f>
        <v>159.28566773922128</v>
      </c>
      <c r="E240" s="276">
        <f>IF(E$46=0,0,E$46/NFM!E$13*1000)</f>
        <v>135.00951965990976</v>
      </c>
      <c r="F240" s="276">
        <f>IF(F$46=0,0,F$46/NFM!F$13*1000)</f>
        <v>139.27279153577294</v>
      </c>
      <c r="G240" s="276">
        <f>IF(G$46=0,0,G$46/NFM!G$13*1000)</f>
        <v>116.70567912196064</v>
      </c>
      <c r="H240" s="276">
        <f>IF(H$46=0,0,H$46/NFM!H$13*1000)</f>
        <v>118.43226002940348</v>
      </c>
      <c r="I240" s="276">
        <f>IF(I$46=0,0,I$46/NFM!I$13*1000)</f>
        <v>115.11942021948352</v>
      </c>
      <c r="J240" s="276">
        <f>IF(J$46=0,0,J$46/NFM!J$13*1000)</f>
        <v>111.43630560913475</v>
      </c>
      <c r="K240" s="276">
        <f>IF(K$46=0,0,K$46/NFM!K$13*1000)</f>
        <v>112.24354042064201</v>
      </c>
      <c r="L240" s="276">
        <f>IF(L$46=0,0,L$46/NFM!L$13*1000)</f>
        <v>117.66578080982993</v>
      </c>
      <c r="M240" s="276">
        <f>IF(M$46=0,0,M$46/NFM!M$13*1000)</f>
        <v>116.43936240820919</v>
      </c>
      <c r="N240" s="276">
        <f>IF(N$46=0,0,N$46/NFM!N$13*1000)</f>
        <v>114.47393552324296</v>
      </c>
      <c r="O240" s="276">
        <f>IF(O$46=0,0,O$46/NFM!O$13*1000)</f>
        <v>110.77105712478789</v>
      </c>
      <c r="P240" s="276">
        <f>IF(P$46=0,0,P$46/NFM!P$13*1000)</f>
        <v>118.66264150091082</v>
      </c>
      <c r="Q240" s="276">
        <f>IF(Q$46=0,0,Q$46/NFM!Q$13*1000)</f>
        <v>124.1587870108518</v>
      </c>
      <c r="R240" s="276">
        <f>IF(R$46=0,0,R$46/NFM!R$13*1000)</f>
        <v>130.63156391146524</v>
      </c>
      <c r="S240" s="276">
        <f>IF(S$46=0,0,S$46/NFM!S$13*1000)</f>
        <v>104.92676475927016</v>
      </c>
      <c r="T240" s="276">
        <f>IF(T$46=0,0,T$46/NFM!T$13*1000)</f>
        <v>111.4918762580747</v>
      </c>
      <c r="U240" s="276">
        <f>IF(U$46=0,0,U$46/NFM!U$13*1000)</f>
        <v>123.9261667886975</v>
      </c>
      <c r="V240" s="276">
        <f>IF(V$46=0,0,V$46/NFM!V$13*1000)</f>
        <v>113.7758025563349</v>
      </c>
      <c r="W240" s="276">
        <f>IF(W$46=0,0,W$46/NFM!W$13*1000)</f>
        <v>126.16588477646978</v>
      </c>
      <c r="X240" s="276">
        <f>IF(X$46=0,0,X$46/NFM!X$13*1000)</f>
        <v>0</v>
      </c>
      <c r="Y240" s="276">
        <f>IF(Y$46=0,0,Y$46/NFM!Y$13*1000)</f>
        <v>0</v>
      </c>
      <c r="DA240" s="79"/>
    </row>
    <row r="241" spans="1:105" ht="12" customHeight="1" x14ac:dyDescent="0.25">
      <c r="A241" s="41" t="s">
        <v>527</v>
      </c>
      <c r="B241" s="277">
        <f>IF(B$53=0,0,B$53/NFM!B$13*1000)</f>
        <v>45.947417351480851</v>
      </c>
      <c r="C241" s="277">
        <f>IF(C$53=0,0,C$53/NFM!C$13*1000)</f>
        <v>57.360437013200588</v>
      </c>
      <c r="D241" s="277">
        <f>IF(D$53=0,0,D$53/NFM!D$13*1000)</f>
        <v>61.979752596619043</v>
      </c>
      <c r="E241" s="277">
        <f>IF(E$53=0,0,E$53/NFM!E$13*1000)</f>
        <v>50.585492792473332</v>
      </c>
      <c r="F241" s="277">
        <f>IF(F$53=0,0,F$53/NFM!F$13*1000)</f>
        <v>51.354220758470184</v>
      </c>
      <c r="G241" s="277">
        <f>IF(G$53=0,0,G$53/NFM!G$13*1000)</f>
        <v>41.583474056562451</v>
      </c>
      <c r="H241" s="277">
        <f>IF(H$53=0,0,H$53/NFM!H$13*1000)</f>
        <v>41.321231977284008</v>
      </c>
      <c r="I241" s="277">
        <f>IF(I$53=0,0,I$53/NFM!I$13*1000)</f>
        <v>41.194425256196702</v>
      </c>
      <c r="J241" s="277">
        <f>IF(J$53=0,0,J$53/NFM!J$13*1000)</f>
        <v>36.838070336444936</v>
      </c>
      <c r="K241" s="277">
        <f>IF(K$53=0,0,K$53/NFM!K$13*1000)</f>
        <v>40.61365041258184</v>
      </c>
      <c r="L241" s="277">
        <f>IF(L$53=0,0,L$53/NFM!L$13*1000)</f>
        <v>44.678424930742381</v>
      </c>
      <c r="M241" s="277">
        <f>IF(M$53=0,0,M$53/NFM!M$13*1000)</f>
        <v>40.625576710184781</v>
      </c>
      <c r="N241" s="277">
        <f>IF(N$53=0,0,N$53/NFM!N$13*1000)</f>
        <v>32.282703556379715</v>
      </c>
      <c r="O241" s="277">
        <f>IF(O$53=0,0,O$53/NFM!O$13*1000)</f>
        <v>31.453358032121258</v>
      </c>
      <c r="P241" s="277">
        <f>IF(P$53=0,0,P$53/NFM!P$13*1000)</f>
        <v>31.701218927032365</v>
      </c>
      <c r="Q241" s="277">
        <f>IF(Q$53=0,0,Q$53/NFM!Q$13*1000)</f>
        <v>36.39761950026837</v>
      </c>
      <c r="R241" s="277">
        <f>IF(R$53=0,0,R$53/NFM!R$13*1000)</f>
        <v>41.504137992210239</v>
      </c>
      <c r="S241" s="277">
        <f>IF(S$53=0,0,S$53/NFM!S$13*1000)</f>
        <v>35.533465490310114</v>
      </c>
      <c r="T241" s="277">
        <f>IF(T$53=0,0,T$53/NFM!T$13*1000)</f>
        <v>41.035362292448333</v>
      </c>
      <c r="U241" s="277">
        <f>IF(U$53=0,0,U$53/NFM!U$13*1000)</f>
        <v>46.089709151747904</v>
      </c>
      <c r="V241" s="277">
        <f>IF(V$53=0,0,V$53/NFM!V$13*1000)</f>
        <v>41.807079791827697</v>
      </c>
      <c r="W241" s="277">
        <f>IF(W$53=0,0,W$53/NFM!W$13*1000)</f>
        <v>47.209172721051907</v>
      </c>
      <c r="X241" s="277">
        <f>IF(X$53=0,0,X$53/NFM!X$13*1000)</f>
        <v>0</v>
      </c>
      <c r="Y241" s="277">
        <f>IF(Y$53=0,0,Y$53/NFM!Y$13*1000)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4"/>
    </row>
    <row r="243" spans="1:105" ht="12" customHeight="1" x14ac:dyDescent="0.25">
      <c r="A243" s="35" t="s">
        <v>80</v>
      </c>
      <c r="B243" s="272">
        <f t="shared" ref="B243:Y243" si="59">SUM(B$244:B$251)</f>
        <v>132.01790739343815</v>
      </c>
      <c r="C243" s="272">
        <f t="shared" si="59"/>
        <v>155.53167832639599</v>
      </c>
      <c r="D243" s="272">
        <f t="shared" si="59"/>
        <v>162.01537558415106</v>
      </c>
      <c r="E243" s="272">
        <f t="shared" si="59"/>
        <v>148.98698305709846</v>
      </c>
      <c r="F243" s="272">
        <f t="shared" si="59"/>
        <v>153.22089716869945</v>
      </c>
      <c r="G243" s="272">
        <f t="shared" si="59"/>
        <v>132.00931951998561</v>
      </c>
      <c r="H243" s="272">
        <f t="shared" si="59"/>
        <v>134.61001817162656</v>
      </c>
      <c r="I243" s="272">
        <f t="shared" si="59"/>
        <v>133.70088728482511</v>
      </c>
      <c r="J243" s="272">
        <f t="shared" si="59"/>
        <v>131.95451953527925</v>
      </c>
      <c r="K243" s="272">
        <f t="shared" si="59"/>
        <v>126.33645760861887</v>
      </c>
      <c r="L243" s="272">
        <f t="shared" si="59"/>
        <v>124.67901009164528</v>
      </c>
      <c r="M243" s="272">
        <f t="shared" si="59"/>
        <v>122.80230913772236</v>
      </c>
      <c r="N243" s="272">
        <f t="shared" si="59"/>
        <v>121.31357361412456</v>
      </c>
      <c r="O243" s="272">
        <f t="shared" si="59"/>
        <v>118.22399999815536</v>
      </c>
      <c r="P243" s="272">
        <f t="shared" si="59"/>
        <v>122.51824510683612</v>
      </c>
      <c r="Q243" s="272">
        <f t="shared" si="59"/>
        <v>130.22037846403907</v>
      </c>
      <c r="R243" s="272">
        <f t="shared" si="59"/>
        <v>139.22732068730849</v>
      </c>
      <c r="S243" s="272">
        <f t="shared" si="59"/>
        <v>114.56276215934147</v>
      </c>
      <c r="T243" s="272">
        <f t="shared" si="59"/>
        <v>119.67771108545276</v>
      </c>
      <c r="U243" s="272">
        <f t="shared" si="59"/>
        <v>118.18947314304843</v>
      </c>
      <c r="V243" s="272">
        <f t="shared" si="59"/>
        <v>109.8716754805927</v>
      </c>
      <c r="W243" s="272">
        <f t="shared" si="59"/>
        <v>120.37165736630995</v>
      </c>
      <c r="X243" s="272">
        <f t="shared" si="59"/>
        <v>114.26387187961947</v>
      </c>
      <c r="Y243" s="272">
        <f t="shared" si="59"/>
        <v>122.08072674039275</v>
      </c>
      <c r="DA243" s="111"/>
    </row>
    <row r="244" spans="1:105" ht="12" customHeight="1" x14ac:dyDescent="0.25">
      <c r="A244" s="55" t="s">
        <v>91</v>
      </c>
      <c r="B244" s="273">
        <f>IF(B$73=0,0,B$73/NFM!B$14*1000)</f>
        <v>0.22663036179772111</v>
      </c>
      <c r="C244" s="273">
        <f>IF(C$73=0,0,C$73/NFM!C$14*1000)</f>
        <v>0.26699560102147657</v>
      </c>
      <c r="D244" s="273">
        <f>IF(D$73=0,0,D$73/NFM!D$14*1000)</f>
        <v>0.27812592935585284</v>
      </c>
      <c r="E244" s="273">
        <f>IF(E$73=0,0,E$73/NFM!E$14*1000)</f>
        <v>0.2557605596092109</v>
      </c>
      <c r="F244" s="273">
        <f>IF(F$73=0,0,F$73/NFM!F$14*1000)</f>
        <v>0.2630287666720113</v>
      </c>
      <c r="G244" s="273">
        <f>IF(G$73=0,0,G$73/NFM!G$14*1000)</f>
        <v>0.22661561930629262</v>
      </c>
      <c r="H244" s="273">
        <f>IF(H$73=0,0,H$73/NFM!H$14*1000)</f>
        <v>0.23108014452096959</v>
      </c>
      <c r="I244" s="273">
        <f>IF(I$73=0,0,I$73/NFM!I$14*1000)</f>
        <v>0.22951947244348367</v>
      </c>
      <c r="J244" s="273">
        <f>IF(J$73=0,0,J$73/NFM!J$14*1000)</f>
        <v>0.22652154615659537</v>
      </c>
      <c r="K244" s="273">
        <f>IF(K$73=0,0,K$73/NFM!K$14*1000)</f>
        <v>0.21687722265401069</v>
      </c>
      <c r="L244" s="273">
        <f>IF(L$73=0,0,L$73/NFM!L$14*1000)</f>
        <v>0.21403194251097632</v>
      </c>
      <c r="M244" s="273">
        <f>IF(M$73=0,0,M$73/NFM!M$14*1000)</f>
        <v>0.21081027793095622</v>
      </c>
      <c r="N244" s="273">
        <f>IF(N$73=0,0,N$73/NFM!N$14*1000)</f>
        <v>0.20825461955852034</v>
      </c>
      <c r="O244" s="273">
        <f>IF(O$73=0,0,O$73/NFM!O$14*1000)</f>
        <v>0.20295086039272323</v>
      </c>
      <c r="P244" s="273">
        <f>IF(P$73=0,0,P$73/NFM!P$14*1000)</f>
        <v>0.21032263549387095</v>
      </c>
      <c r="Q244" s="273">
        <f>IF(Q$73=0,0,Q$73/NFM!Q$14*1000)</f>
        <v>0.22354460896566858</v>
      </c>
      <c r="R244" s="273">
        <f>IF(R$73=0,0,R$73/NFM!R$14*1000)</f>
        <v>0.2390065005760742</v>
      </c>
      <c r="S244" s="273">
        <f>IF(S$73=0,0,S$73/NFM!S$14*1000)</f>
        <v>0.19666574595322117</v>
      </c>
      <c r="T244" s="273">
        <f>IF(T$73=0,0,T$73/NFM!T$14*1000)</f>
        <v>0.20544639358340985</v>
      </c>
      <c r="U244" s="273">
        <f>IF(U$73=0,0,U$73/NFM!U$14*1000)</f>
        <v>0.20289158939063251</v>
      </c>
      <c r="V244" s="273">
        <f>IF(V$73=0,0,V$73/NFM!V$14*1000)</f>
        <v>0.18861272729669826</v>
      </c>
      <c r="W244" s="273">
        <f>IF(W$73=0,0,W$73/NFM!W$14*1000)</f>
        <v>0.2066376660388009</v>
      </c>
      <c r="X244" s="273">
        <f>IF(X$73=0,0,X$73/NFM!X$14*1000)</f>
        <v>0.19615265183158759</v>
      </c>
      <c r="Y244" s="273">
        <f>IF(Y$73=0,0,Y$73/NFM!Y$14*1000)</f>
        <v>0.20957156355494691</v>
      </c>
      <c r="DA244" s="76"/>
    </row>
    <row r="245" spans="1:105" ht="12" customHeight="1" x14ac:dyDescent="0.25">
      <c r="A245" s="173" t="s">
        <v>92</v>
      </c>
      <c r="B245" s="274">
        <f>IF(B$74=0,0,B$74/NFM!B$14*1000)</f>
        <v>0.11788604691685831</v>
      </c>
      <c r="C245" s="274">
        <f>IF(C$74=0,0,C$74/NFM!C$14*1000)</f>
        <v>0.13888278560268821</v>
      </c>
      <c r="D245" s="274">
        <f>IF(D$74=0,0,D$74/NFM!D$14*1000)</f>
        <v>0.14467243531165985</v>
      </c>
      <c r="E245" s="274">
        <f>IF(E$74=0,0,E$74/NFM!E$14*1000)</f>
        <v>0.13303866741599385</v>
      </c>
      <c r="F245" s="274">
        <f>IF(F$74=0,0,F$74/NFM!F$14*1000)</f>
        <v>0.13681936207671841</v>
      </c>
      <c r="G245" s="274">
        <f>IF(G$74=0,0,G$74/NFM!G$14*1000)</f>
        <v>0.11787837833255028</v>
      </c>
      <c r="H245" s="274">
        <f>IF(H$74=0,0,H$74/NFM!H$14*1000)</f>
        <v>0.12020068512650338</v>
      </c>
      <c r="I245" s="274">
        <f>IF(I$74=0,0,I$74/NFM!I$14*1000)</f>
        <v>0.11938887218013147</v>
      </c>
      <c r="J245" s="274">
        <f>IF(J$74=0,0,J$74/NFM!J$14*1000)</f>
        <v>0.11782944441367514</v>
      </c>
      <c r="K245" s="274">
        <f>IF(K$74=0,0,K$74/NFM!K$14*1000)</f>
        <v>0.11281276807830486</v>
      </c>
      <c r="L245" s="274">
        <f>IF(L$74=0,0,L$74/NFM!L$14*1000)</f>
        <v>0.11133274207573092</v>
      </c>
      <c r="M245" s="274">
        <f>IF(M$74=0,0,M$74/NFM!M$14*1000)</f>
        <v>0.10965693262629095</v>
      </c>
      <c r="N245" s="274">
        <f>IF(N$74=0,0,N$74/NFM!N$14*1000)</f>
        <v>0.10832755883715429</v>
      </c>
      <c r="O245" s="274">
        <f>IF(O$74=0,0,O$74/NFM!O$14*1000)</f>
        <v>0.10556870871268186</v>
      </c>
      <c r="P245" s="274">
        <f>IF(P$74=0,0,P$74/NFM!P$14*1000)</f>
        <v>0.10940327623726656</v>
      </c>
      <c r="Q245" s="274">
        <f>IF(Q$74=0,0,Q$74/NFM!Q$14*1000)</f>
        <v>0.11628093452040961</v>
      </c>
      <c r="R245" s="274">
        <f>IF(R$74=0,0,R$74/NFM!R$14*1000)</f>
        <v>0.12432372836916381</v>
      </c>
      <c r="S245" s="274">
        <f>IF(S$74=0,0,S$74/NFM!S$14*1000)</f>
        <v>0.10229938817762367</v>
      </c>
      <c r="T245" s="274">
        <f>IF(T$74=0,0,T$74/NFM!T$14*1000)</f>
        <v>0.10686680725722923</v>
      </c>
      <c r="U245" s="274">
        <f>IF(U$74=0,0,U$74/NFM!U$14*1000)</f>
        <v>0.10553787778571407</v>
      </c>
      <c r="V245" s="274">
        <f>IF(V$74=0,0,V$74/NFM!V$14*1000)</f>
        <v>9.8110458999579403E-2</v>
      </c>
      <c r="W245" s="274">
        <f>IF(W$74=0,0,W$74/NFM!W$14*1000)</f>
        <v>0.10748647003962525</v>
      </c>
      <c r="X245" s="274">
        <f>IF(X$74=0,0,X$74/NFM!X$14*1000)</f>
        <v>0.10203249261598818</v>
      </c>
      <c r="Y245" s="274">
        <f>IF(Y$74=0,0,Y$74/NFM!Y$14*1000)</f>
        <v>0.10901259203622846</v>
      </c>
      <c r="DA245" s="77"/>
    </row>
    <row r="246" spans="1:105" ht="12" customHeight="1" x14ac:dyDescent="0.25">
      <c r="A246" s="173" t="s">
        <v>93</v>
      </c>
      <c r="B246" s="274">
        <f>IF(B$75=0,0,B$75/NFM!B$14*1000)</f>
        <v>2.7593457761545026</v>
      </c>
      <c r="C246" s="274">
        <f>IF(C$75=0,0,C$75/NFM!C$14*1000)</f>
        <v>3.25081413666901</v>
      </c>
      <c r="D246" s="274">
        <f>IF(D$75=0,0,D$75/NFM!D$14*1000)</f>
        <v>3.3863318326787186</v>
      </c>
      <c r="E246" s="274">
        <f>IF(E$75=0,0,E$75/NFM!E$14*1000)</f>
        <v>3.1140215029727072</v>
      </c>
      <c r="F246" s="274">
        <f>IF(F$75=0,0,F$75/NFM!F$14*1000)</f>
        <v>3.2025158084129264</v>
      </c>
      <c r="G246" s="274">
        <f>IF(G$75=0,0,G$75/NFM!G$14*1000)</f>
        <v>2.7591662784423234</v>
      </c>
      <c r="H246" s="274">
        <f>IF(H$75=0,0,H$75/NFM!H$14*1000)</f>
        <v>2.8135242589703231</v>
      </c>
      <c r="I246" s="274">
        <f>IF(I$75=0,0,I$75/NFM!I$14*1000)</f>
        <v>2.7945222423348968</v>
      </c>
      <c r="J246" s="274">
        <f>IF(J$75=0,0,J$75/NFM!J$14*1000)</f>
        <v>2.7580208875679162</v>
      </c>
      <c r="K246" s="274">
        <f>IF(K$75=0,0,K$75/NFM!K$14*1000)</f>
        <v>2.6405960945718334</v>
      </c>
      <c r="L246" s="274">
        <f>IF(L$75=0,0,L$75/NFM!L$14*1000)</f>
        <v>2.6059532881871106</v>
      </c>
      <c r="M246" s="274">
        <f>IF(M$75=0,0,M$75/NFM!M$14*1000)</f>
        <v>2.5667278001256326</v>
      </c>
      <c r="N246" s="274">
        <f>IF(N$75=0,0,N$75/NFM!N$14*1000)</f>
        <v>2.5356112935846018</v>
      </c>
      <c r="O246" s="274">
        <f>IF(O$75=0,0,O$75/NFM!O$14*1000)</f>
        <v>2.4710351911780535</v>
      </c>
      <c r="P246" s="274">
        <f>IF(P$75=0,0,P$75/NFM!P$14*1000)</f>
        <v>2.5607904928364786</v>
      </c>
      <c r="Q246" s="274">
        <f>IF(Q$75=0,0,Q$75/NFM!Q$14*1000)</f>
        <v>2.7217750862617662</v>
      </c>
      <c r="R246" s="274">
        <f>IF(R$75=0,0,R$75/NFM!R$14*1000)</f>
        <v>2.9100318801357128</v>
      </c>
      <c r="S246" s="274">
        <f>IF(S$75=0,0,S$75/NFM!S$14*1000)</f>
        <v>2.3945105638345772</v>
      </c>
      <c r="T246" s="274">
        <f>IF(T$75=0,0,T$75/NFM!T$14*1000)</f>
        <v>2.5014196414977357</v>
      </c>
      <c r="U246" s="274">
        <f>IF(U$75=0,0,U$75/NFM!U$14*1000)</f>
        <v>2.4703135350505585</v>
      </c>
      <c r="V246" s="274">
        <f>IF(V$75=0,0,V$75/NFM!V$14*1000)</f>
        <v>2.2964607578028353</v>
      </c>
      <c r="W246" s="274">
        <f>IF(W$75=0,0,W$75/NFM!W$14*1000)</f>
        <v>2.5159240203106954</v>
      </c>
      <c r="X246" s="274">
        <f>IF(X$75=0,0,X$75/NFM!X$14*1000)</f>
        <v>2.3882633686835453</v>
      </c>
      <c r="Y246" s="274">
        <f>IF(Y$75=0,0,Y$75/NFM!Y$14*1000)</f>
        <v>2.5516457905740881</v>
      </c>
      <c r="DA246" s="77"/>
    </row>
    <row r="247" spans="1:105" ht="12" customHeight="1" x14ac:dyDescent="0.25">
      <c r="A247" s="173" t="s">
        <v>94</v>
      </c>
      <c r="B247" s="274">
        <f>IF(B$76=0,0,B$76/NFM!B$14*1000)</f>
        <v>7.5543453932573709E-2</v>
      </c>
      <c r="C247" s="274">
        <f>IF(C$76=0,0,C$76/NFM!C$14*1000)</f>
        <v>8.8998533673825556E-2</v>
      </c>
      <c r="D247" s="274">
        <f>IF(D$76=0,0,D$76/NFM!D$14*1000)</f>
        <v>9.2708643118617595E-2</v>
      </c>
      <c r="E247" s="274">
        <f>IF(E$76=0,0,E$76/NFM!E$14*1000)</f>
        <v>8.5253519869736991E-2</v>
      </c>
      <c r="F247" s="274">
        <f>IF(F$76=0,0,F$76/NFM!F$14*1000)</f>
        <v>8.7676255557337116E-2</v>
      </c>
      <c r="G247" s="274">
        <f>IF(G$76=0,0,G$76/NFM!G$14*1000)</f>
        <v>7.5538539768764221E-2</v>
      </c>
      <c r="H247" s="274">
        <f>IF(H$76=0,0,H$76/NFM!H$14*1000)</f>
        <v>7.702671484032321E-2</v>
      </c>
      <c r="I247" s="274">
        <f>IF(I$76=0,0,I$76/NFM!I$14*1000)</f>
        <v>7.6506490814494565E-2</v>
      </c>
      <c r="J247" s="274">
        <f>IF(J$76=0,0,J$76/NFM!J$14*1000)</f>
        <v>7.5507182052198432E-2</v>
      </c>
      <c r="K247" s="274">
        <f>IF(K$76=0,0,K$76/NFM!K$14*1000)</f>
        <v>7.2292407551336868E-2</v>
      </c>
      <c r="L247" s="274">
        <f>IF(L$76=0,0,L$76/NFM!L$14*1000)</f>
        <v>7.1343980836992116E-2</v>
      </c>
      <c r="M247" s="274">
        <f>IF(M$76=0,0,M$76/NFM!M$14*1000)</f>
        <v>7.0270092643652068E-2</v>
      </c>
      <c r="N247" s="274">
        <f>IF(N$76=0,0,N$76/NFM!N$14*1000)</f>
        <v>6.9418206519506781E-2</v>
      </c>
      <c r="O247" s="274">
        <f>IF(O$76=0,0,O$76/NFM!O$14*1000)</f>
        <v>6.7650286797574427E-2</v>
      </c>
      <c r="P247" s="274">
        <f>IF(P$76=0,0,P$76/NFM!P$14*1000)</f>
        <v>7.0107545164623655E-2</v>
      </c>
      <c r="Q247" s="274">
        <f>IF(Q$76=0,0,Q$76/NFM!Q$14*1000)</f>
        <v>7.4514869655222901E-2</v>
      </c>
      <c r="R247" s="274">
        <f>IF(R$76=0,0,R$76/NFM!R$14*1000)</f>
        <v>7.9668833525358071E-2</v>
      </c>
      <c r="S247" s="274">
        <f>IF(S$76=0,0,S$76/NFM!S$14*1000)</f>
        <v>6.5555248651073747E-2</v>
      </c>
      <c r="T247" s="274">
        <f>IF(T$76=0,0,T$76/NFM!T$14*1000)</f>
        <v>6.848213119446997E-2</v>
      </c>
      <c r="U247" s="274">
        <f>IF(U$76=0,0,U$76/NFM!U$14*1000)</f>
        <v>6.7630529796877503E-2</v>
      </c>
      <c r="V247" s="274">
        <f>IF(V$76=0,0,V$76/NFM!V$14*1000)</f>
        <v>6.2870909098899433E-2</v>
      </c>
      <c r="W247" s="274">
        <f>IF(W$76=0,0,W$76/NFM!W$14*1000)</f>
        <v>6.8879222012933602E-2</v>
      </c>
      <c r="X247" s="274">
        <f>IF(X$76=0,0,X$76/NFM!X$14*1000)</f>
        <v>6.5384217277195872E-2</v>
      </c>
      <c r="Y247" s="274">
        <f>IF(Y$76=0,0,Y$76/NFM!Y$14*1000)</f>
        <v>6.9857187851648975E-2</v>
      </c>
      <c r="DA247" s="77"/>
    </row>
    <row r="248" spans="1:105" ht="12" customHeight="1" x14ac:dyDescent="0.25">
      <c r="A248" s="56" t="s">
        <v>95</v>
      </c>
      <c r="B248" s="275">
        <f>IF(B$77=0,0,B$77/NFM!B$14*1000)</f>
        <v>0.38579081963307887</v>
      </c>
      <c r="C248" s="275">
        <f>IF(C$77=0,0,C$77/NFM!C$14*1000)</f>
        <v>0.44419409430610268</v>
      </c>
      <c r="D248" s="275">
        <f>IF(D$77=0,0,D$77/NFM!D$14*1000)</f>
        <v>0.45790088465245343</v>
      </c>
      <c r="E248" s="275">
        <f>IF(E$77=0,0,E$77/NFM!E$14*1000)</f>
        <v>0.43279174995082897</v>
      </c>
      <c r="F248" s="275">
        <f>IF(F$77=0,0,F$77/NFM!F$14*1000)</f>
        <v>0.44778570146307761</v>
      </c>
      <c r="G248" s="275">
        <f>IF(G$77=0,0,G$77/NFM!G$14*1000)</f>
        <v>0.40472303985045932</v>
      </c>
      <c r="H248" s="275">
        <f>IF(H$77=0,0,H$77/NFM!H$14*1000)</f>
        <v>0.41732658120383676</v>
      </c>
      <c r="I248" s="275">
        <f>IF(I$77=0,0,I$77/NFM!I$14*1000)</f>
        <v>0.40869810704709136</v>
      </c>
      <c r="J248" s="275">
        <f>IF(J$77=0,0,J$77/NFM!J$14*1000)</f>
        <v>0.41790294369114689</v>
      </c>
      <c r="K248" s="275">
        <f>IF(K$77=0,0,K$77/NFM!K$14*1000)</f>
        <v>0.38608237439640558</v>
      </c>
      <c r="L248" s="275">
        <f>IF(L$77=0,0,L$77/NFM!L$14*1000)</f>
        <v>0.3730806767231149</v>
      </c>
      <c r="M248" s="275">
        <f>IF(M$77=0,0,M$77/NFM!M$14*1000)</f>
        <v>0.37878270903930683</v>
      </c>
      <c r="N248" s="275">
        <f>IF(N$77=0,0,N$77/NFM!N$14*1000)</f>
        <v>0.39758106485912242</v>
      </c>
      <c r="O248" s="275">
        <f>IF(O$77=0,0,O$77/NFM!O$14*1000)</f>
        <v>0.38999299605258142</v>
      </c>
      <c r="P248" s="275">
        <f>IF(P$77=0,0,P$77/NFM!P$14*1000)</f>
        <v>0.96900370571125538</v>
      </c>
      <c r="Q248" s="275">
        <f>IF(Q$77=0,0,Q$77/NFM!Q$14*1000)</f>
        <v>1.1400230802481746</v>
      </c>
      <c r="R248" s="275">
        <f>IF(R$77=0,0,R$77/NFM!R$14*1000)</f>
        <v>1.2973534463792122</v>
      </c>
      <c r="S248" s="275">
        <f>IF(S$77=0,0,S$77/NFM!S$14*1000)</f>
        <v>1.2332372534742642</v>
      </c>
      <c r="T248" s="275">
        <f>IF(T$77=0,0,T$77/NFM!T$14*1000)</f>
        <v>1.424855373822318</v>
      </c>
      <c r="U248" s="275">
        <f>IF(U$77=0,0,U$77/NFM!U$14*1000)</f>
        <v>1.500705807086675</v>
      </c>
      <c r="V248" s="275">
        <f>IF(V$77=0,0,V$77/NFM!V$14*1000)</f>
        <v>1.6169213433082332</v>
      </c>
      <c r="W248" s="275">
        <f>IF(W$77=0,0,W$77/NFM!W$14*1000)</f>
        <v>1.8119719678892567</v>
      </c>
      <c r="X248" s="275">
        <f>IF(X$77=0,0,X$77/NFM!X$14*1000)</f>
        <v>1.9450571444150582</v>
      </c>
      <c r="Y248" s="275">
        <f>IF(Y$77=0,0,Y$77/NFM!Y$14*1000)</f>
        <v>2.2800829210878772</v>
      </c>
      <c r="DA248" s="78"/>
    </row>
    <row r="249" spans="1:105" ht="12" customHeight="1" x14ac:dyDescent="0.25">
      <c r="A249" s="174" t="s">
        <v>558</v>
      </c>
      <c r="B249" s="276">
        <f>IF(B$83=0,0,B$83/NFM!B$14*1000)</f>
        <v>32.924977503976962</v>
      </c>
      <c r="C249" s="276">
        <f>IF(C$83=0,0,C$83/NFM!C$14*1000)</f>
        <v>38.262188245120981</v>
      </c>
      <c r="D249" s="276">
        <f>IF(D$83=0,0,D$83/NFM!D$14*1000)</f>
        <v>39.586603060248422</v>
      </c>
      <c r="E249" s="276">
        <f>IF(E$83=0,0,E$83/NFM!E$14*1000)</f>
        <v>37.072216247415327</v>
      </c>
      <c r="F249" s="276">
        <f>IF(F$83=0,0,F$83/NFM!F$14*1000)</f>
        <v>38.365713747579797</v>
      </c>
      <c r="G249" s="276">
        <f>IF(G$83=0,0,G$83/NFM!G$14*1000)</f>
        <v>33.37574407585835</v>
      </c>
      <c r="H249" s="276">
        <f>IF(H$83=0,0,H$83/NFM!H$14*1000)</f>
        <v>34.266757991747021</v>
      </c>
      <c r="I249" s="276">
        <f>IF(I$83=0,0,I$83/NFM!I$14*1000)</f>
        <v>33.777434455675724</v>
      </c>
      <c r="J249" s="276">
        <f>IF(J$83=0,0,J$83/NFM!J$14*1000)</f>
        <v>34.202984240598326</v>
      </c>
      <c r="K249" s="276">
        <f>IF(K$83=0,0,K$83/NFM!K$14*1000)</f>
        <v>31.86659809309371</v>
      </c>
      <c r="L249" s="276">
        <f>IF(L$83=0,0,L$83/NFM!L$14*1000)</f>
        <v>30.877279149186144</v>
      </c>
      <c r="M249" s="276">
        <f>IF(M$83=0,0,M$83/NFM!M$14*1000)</f>
        <v>31.320942660515229</v>
      </c>
      <c r="N249" s="276">
        <f>IF(N$83=0,0,N$83/NFM!N$14*1000)</f>
        <v>32.796345587625645</v>
      </c>
      <c r="O249" s="276">
        <f>IF(O$83=0,0,O$83/NFM!O$14*1000)</f>
        <v>31.941132456042244</v>
      </c>
      <c r="P249" s="276">
        <f>IF(P$83=0,0,P$83/NFM!P$14*1000)</f>
        <v>33.428373606798466</v>
      </c>
      <c r="Q249" s="276">
        <f>IF(Q$83=0,0,Q$83/NFM!Q$14*1000)</f>
        <v>34.769023973247251</v>
      </c>
      <c r="R249" s="276">
        <f>IF(R$83=0,0,R$83/NFM!R$14*1000)</f>
        <v>36.453746772203182</v>
      </c>
      <c r="S249" s="276">
        <f>IF(S$83=0,0,S$83/NFM!S$14*1000)</f>
        <v>29.292312759211075</v>
      </c>
      <c r="T249" s="276">
        <f>IF(T$83=0,0,T$83/NFM!T$14*1000)</f>
        <v>29.741676667971554</v>
      </c>
      <c r="U249" s="276">
        <f>IF(U$83=0,0,U$83/NFM!U$14*1000)</f>
        <v>29.309128471317859</v>
      </c>
      <c r="V249" s="276">
        <f>IF(V$83=0,0,V$83/NFM!V$14*1000)</f>
        <v>27.333724732660794</v>
      </c>
      <c r="W249" s="276">
        <f>IF(W$83=0,0,W$83/NFM!W$14*1000)</f>
        <v>29.714593081384287</v>
      </c>
      <c r="X249" s="276">
        <f>IF(X$83=0,0,X$83/NFM!X$14*1000)</f>
        <v>28.510955083531261</v>
      </c>
      <c r="Y249" s="276">
        <f>IF(Y$83=0,0,Y$83/NFM!Y$14*1000)</f>
        <v>30.631148626590445</v>
      </c>
      <c r="DA249" s="79"/>
    </row>
    <row r="250" spans="1:105" ht="12" customHeight="1" x14ac:dyDescent="0.25">
      <c r="A250" s="174" t="s">
        <v>517</v>
      </c>
      <c r="B250" s="276">
        <f>IF(B$90=0,0,B$90/NFM!B$14*1000)</f>
        <v>63.147809190569795</v>
      </c>
      <c r="C250" s="276">
        <f>IF(C$90=0,0,C$90/NFM!C$14*1000)</f>
        <v>73.384206936047761</v>
      </c>
      <c r="D250" s="276">
        <f>IF(D$90=0,0,D$90/NFM!D$14*1000)</f>
        <v>75.924342127475882</v>
      </c>
      <c r="E250" s="276">
        <f>IF(E$90=0,0,E$90/NFM!E$14*1000)</f>
        <v>71.101923686373226</v>
      </c>
      <c r="F250" s="276">
        <f>IF(F$90=0,0,F$90/NFM!F$14*1000)</f>
        <v>73.582761625260162</v>
      </c>
      <c r="G250" s="276">
        <f>IF(G$90=0,0,G$90/NFM!G$14*1000)</f>
        <v>64.012348018795748</v>
      </c>
      <c r="H250" s="276">
        <f>IF(H$90=0,0,H$90/NFM!H$14*1000)</f>
        <v>65.721250530266985</v>
      </c>
      <c r="I250" s="276">
        <f>IF(I$90=0,0,I$90/NFM!I$14*1000)</f>
        <v>64.78276213541379</v>
      </c>
      <c r="J250" s="276">
        <f>IF(J$90=0,0,J$90/NFM!J$14*1000)</f>
        <v>65.598936926000491</v>
      </c>
      <c r="K250" s="276">
        <f>IF(K$90=0,0,K$90/NFM!K$14*1000)</f>
        <v>61.117911339261944</v>
      </c>
      <c r="L250" s="276">
        <f>IF(L$90=0,0,L$90/NFM!L$14*1000)</f>
        <v>59.22046664424446</v>
      </c>
      <c r="M250" s="276">
        <f>IF(M$90=0,0,M$90/NFM!M$14*1000)</f>
        <v>60.07138229801653</v>
      </c>
      <c r="N250" s="276">
        <f>IF(N$90=0,0,N$90/NFM!N$14*1000)</f>
        <v>62.901102151557005</v>
      </c>
      <c r="O250" s="276">
        <f>IF(O$90=0,0,O$90/NFM!O$14*1000)</f>
        <v>61.260863046033705</v>
      </c>
      <c r="P250" s="276">
        <f>IF(P$90=0,0,P$90/NFM!P$14*1000)</f>
        <v>64.113287786399042</v>
      </c>
      <c r="Q250" s="276">
        <f>IF(Q$90=0,0,Q$90/NFM!Q$14*1000)</f>
        <v>66.684561632267261</v>
      </c>
      <c r="R250" s="276">
        <f>IF(R$90=0,0,R$90/NFM!R$14*1000)</f>
        <v>69.915742392667866</v>
      </c>
      <c r="S250" s="276">
        <f>IF(S$90=0,0,S$90/NFM!S$14*1000)</f>
        <v>56.180611714790885</v>
      </c>
      <c r="T250" s="276">
        <f>IF(T$90=0,0,T$90/NFM!T$14*1000)</f>
        <v>57.042460333035478</v>
      </c>
      <c r="U250" s="276">
        <f>IF(U$90=0,0,U$90/NFM!U$14*1000)</f>
        <v>56.21286307713109</v>
      </c>
      <c r="V250" s="276">
        <f>IF(V$90=0,0,V$90/NFM!V$14*1000)</f>
        <v>52.424176559486909</v>
      </c>
      <c r="W250" s="276">
        <f>IF(W$90=0,0,W$90/NFM!W$14*1000)</f>
        <v>56.990515903982974</v>
      </c>
      <c r="X250" s="276">
        <f>IF(X$90=0,0,X$90/NFM!X$14*1000)</f>
        <v>54.682022219704479</v>
      </c>
      <c r="Y250" s="276">
        <f>IF(Y$90=0,0,Y$90/NFM!Y$14*1000)</f>
        <v>58.748405478068385</v>
      </c>
      <c r="DA250" s="79"/>
    </row>
    <row r="251" spans="1:105" ht="12" customHeight="1" x14ac:dyDescent="0.25">
      <c r="A251" s="41" t="s">
        <v>527</v>
      </c>
      <c r="B251" s="277">
        <f>IF(B$97=0,0,B$97/NFM!B$14*1000)</f>
        <v>32.379924240456667</v>
      </c>
      <c r="C251" s="277">
        <f>IF(C$97=0,0,C$97/NFM!C$14*1000)</f>
        <v>39.695397993954153</v>
      </c>
      <c r="D251" s="277">
        <f>IF(D$97=0,0,D$97/NFM!D$14*1000)</f>
        <v>42.144690671309476</v>
      </c>
      <c r="E251" s="277">
        <f>IF(E$97=0,0,E$97/NFM!E$14*1000)</f>
        <v>36.791977123491428</v>
      </c>
      <c r="F251" s="277">
        <f>IF(F$97=0,0,F$97/NFM!F$14*1000)</f>
        <v>37.134595901677415</v>
      </c>
      <c r="G251" s="277">
        <f>IF(G$97=0,0,G$97/NFM!G$14*1000)</f>
        <v>31.037305569631112</v>
      </c>
      <c r="H251" s="277">
        <f>IF(H$97=0,0,H$97/NFM!H$14*1000)</f>
        <v>30.962851264950604</v>
      </c>
      <c r="I251" s="277">
        <f>IF(I$97=0,0,I$97/NFM!I$14*1000)</f>
        <v>31.512055508915498</v>
      </c>
      <c r="J251" s="277">
        <f>IF(J$97=0,0,J$97/NFM!J$14*1000)</f>
        <v>28.556816364798905</v>
      </c>
      <c r="K251" s="277">
        <f>IF(K$97=0,0,K$97/NFM!K$14*1000)</f>
        <v>29.923287309011325</v>
      </c>
      <c r="L251" s="277">
        <f>IF(L$97=0,0,L$97/NFM!L$14*1000)</f>
        <v>31.205521667880749</v>
      </c>
      <c r="M251" s="277">
        <f>IF(M$97=0,0,M$97/NFM!M$14*1000)</f>
        <v>28.073736366824757</v>
      </c>
      <c r="N251" s="277">
        <f>IF(N$97=0,0,N$97/NFM!N$14*1000)</f>
        <v>22.296933131583</v>
      </c>
      <c r="O251" s="277">
        <f>IF(O$97=0,0,O$97/NFM!O$14*1000)</f>
        <v>21.784806452945798</v>
      </c>
      <c r="P251" s="277">
        <f>IF(P$97=0,0,P$97/NFM!P$14*1000)</f>
        <v>21.056956058195112</v>
      </c>
      <c r="Q251" s="277">
        <f>IF(Q$97=0,0,Q$97/NFM!Q$14*1000)</f>
        <v>24.490654278873308</v>
      </c>
      <c r="R251" s="277">
        <f>IF(R$97=0,0,R$97/NFM!R$14*1000)</f>
        <v>28.207447133451932</v>
      </c>
      <c r="S251" s="277">
        <f>IF(S$97=0,0,S$97/NFM!S$14*1000)</f>
        <v>25.097569485248751</v>
      </c>
      <c r="T251" s="277">
        <f>IF(T$97=0,0,T$97/NFM!T$14*1000)</f>
        <v>28.58650373709056</v>
      </c>
      <c r="U251" s="277">
        <f>IF(U$97=0,0,U$97/NFM!U$14*1000)</f>
        <v>28.320402255489029</v>
      </c>
      <c r="V251" s="277">
        <f>IF(V$97=0,0,V$97/NFM!V$14*1000)</f>
        <v>25.850797991938752</v>
      </c>
      <c r="W251" s="277">
        <f>IF(W$97=0,0,W$97/NFM!W$14*1000)</f>
        <v>28.955649034651369</v>
      </c>
      <c r="X251" s="277">
        <f>IF(X$97=0,0,X$97/NFM!X$14*1000)</f>
        <v>26.374004701560345</v>
      </c>
      <c r="Y251" s="277">
        <f>IF(Y$97=0,0,Y$97/NFM!Y$14*1000)</f>
        <v>27.481002580629138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272">
        <f t="shared" ref="B253:Y253" si="60">SUM(B$254:B$261)</f>
        <v>309.41697045337116</v>
      </c>
      <c r="C253" s="272">
        <f t="shared" si="60"/>
        <v>364.5273710774909</v>
      </c>
      <c r="D253" s="272">
        <f t="shared" si="60"/>
        <v>379.72353652535446</v>
      </c>
      <c r="E253" s="272">
        <f t="shared" si="60"/>
        <v>349.18824154007496</v>
      </c>
      <c r="F253" s="272">
        <f t="shared" si="60"/>
        <v>373.80662596982069</v>
      </c>
      <c r="G253" s="272">
        <f t="shared" si="60"/>
        <v>322.0576255470354</v>
      </c>
      <c r="H253" s="272">
        <f t="shared" si="60"/>
        <v>328.4024414703087</v>
      </c>
      <c r="I253" s="272">
        <f t="shared" si="60"/>
        <v>326.18447280128254</v>
      </c>
      <c r="J253" s="272">
        <f t="shared" si="60"/>
        <v>321.92393231220404</v>
      </c>
      <c r="K253" s="272">
        <f t="shared" si="60"/>
        <v>321.84656898333219</v>
      </c>
      <c r="L253" s="272">
        <f t="shared" si="60"/>
        <v>310.14762398814747</v>
      </c>
      <c r="M253" s="272">
        <f t="shared" si="60"/>
        <v>291.20896811538165</v>
      </c>
      <c r="N253" s="272">
        <f t="shared" si="60"/>
        <v>287.67863437273627</v>
      </c>
      <c r="O253" s="272">
        <f t="shared" si="60"/>
        <v>280.35213089783906</v>
      </c>
      <c r="P253" s="272">
        <f t="shared" si="60"/>
        <v>286.70427350667427</v>
      </c>
      <c r="Q253" s="272">
        <f t="shared" si="60"/>
        <v>304.72799353876246</v>
      </c>
      <c r="R253" s="272">
        <f t="shared" si="60"/>
        <v>307.57505360416104</v>
      </c>
      <c r="S253" s="272">
        <f t="shared" si="60"/>
        <v>265.42063538822345</v>
      </c>
      <c r="T253" s="272">
        <f t="shared" si="60"/>
        <v>264.1619003606931</v>
      </c>
      <c r="U253" s="272">
        <f t="shared" si="60"/>
        <v>297.56701349080129</v>
      </c>
      <c r="V253" s="272">
        <f t="shared" si="60"/>
        <v>276.62519741009146</v>
      </c>
      <c r="W253" s="272">
        <f t="shared" si="60"/>
        <v>303.06112413309768</v>
      </c>
      <c r="X253" s="272">
        <f t="shared" si="60"/>
        <v>287.68348145491132</v>
      </c>
      <c r="Y253" s="272">
        <f t="shared" si="60"/>
        <v>284.10458228979206</v>
      </c>
      <c r="DA253" s="111"/>
    </row>
    <row r="254" spans="1:105" ht="12" customHeight="1" x14ac:dyDescent="0.25">
      <c r="A254" s="55" t="s">
        <v>91</v>
      </c>
      <c r="B254" s="273">
        <f>IF(B$116=0,0,B$116/NFM!B$15*1000)</f>
        <v>0.47878302617066126</v>
      </c>
      <c r="C254" s="273">
        <f>IF(C$116=0,0,C$116/NFM!C$15*1000)</f>
        <v>0.56405929380914577</v>
      </c>
      <c r="D254" s="273">
        <f>IF(D$116=0,0,D$116/NFM!D$15*1000)</f>
        <v>0.58757340833438787</v>
      </c>
      <c r="E254" s="273">
        <f>IF(E$116=0,0,E$116/NFM!E$15*1000)</f>
        <v>0.54032396071490585</v>
      </c>
      <c r="F254" s="273">
        <f>IF(F$116=0,0,F$116/NFM!F$15*1000)</f>
        <v>0.57841774910482924</v>
      </c>
      <c r="G254" s="273">
        <f>IF(G$116=0,0,G$116/NFM!G$15*1000)</f>
        <v>0.49834281660377272</v>
      </c>
      <c r="H254" s="273">
        <f>IF(H$116=0,0,H$116/NFM!H$15*1000)</f>
        <v>0.50816060443803335</v>
      </c>
      <c r="I254" s="273">
        <f>IF(I$116=0,0,I$116/NFM!I$15*1000)</f>
        <v>0.50472858275626853</v>
      </c>
      <c r="J254" s="273">
        <f>IF(J$116=0,0,J$116/NFM!J$15*1000)</f>
        <v>0.49813594349177964</v>
      </c>
      <c r="K254" s="273">
        <f>IF(K$116=0,0,K$116/NFM!K$15*1000)</f>
        <v>0.49801623367549386</v>
      </c>
      <c r="L254" s="273">
        <f>IF(L$116=0,0,L$116/NFM!L$15*1000)</f>
        <v>0.47991361868455623</v>
      </c>
      <c r="M254" s="273">
        <f>IF(M$116=0,0,M$116/NFM!M$15*1000)</f>
        <v>0.45060848084058647</v>
      </c>
      <c r="N254" s="273">
        <f>IF(N$116=0,0,N$116/NFM!N$15*1000)</f>
        <v>0.44514574274234553</v>
      </c>
      <c r="O254" s="273">
        <f>IF(O$116=0,0,O$116/NFM!O$15*1000)</f>
        <v>0.43380891949114059</v>
      </c>
      <c r="P254" s="273">
        <f>IF(P$116=0,0,P$116/NFM!P$15*1000)</f>
        <v>0.44363804443044991</v>
      </c>
      <c r="Q254" s="273">
        <f>IF(Q$116=0,0,Q$116/NFM!Q$15*1000)</f>
        <v>0.4715274365577779</v>
      </c>
      <c r="R254" s="273">
        <f>IF(R$116=0,0,R$116/NFM!R$15*1000)</f>
        <v>0.47593289638695202</v>
      </c>
      <c r="S254" s="273">
        <f>IF(S$116=0,0,S$116/NFM!S$15*1000)</f>
        <v>0.4107043477061959</v>
      </c>
      <c r="T254" s="273">
        <f>IF(T$116=0,0,T$116/NFM!T$15*1000)</f>
        <v>0.40875661689905485</v>
      </c>
      <c r="U254" s="273">
        <f>IF(U$116=0,0,U$116/NFM!U$15*1000)</f>
        <v>0.46044673955319143</v>
      </c>
      <c r="V254" s="273">
        <f>IF(V$116=0,0,V$116/NFM!V$15*1000)</f>
        <v>0.42804196853518084</v>
      </c>
      <c r="W254" s="273">
        <f>IF(W$116=0,0,W$116/NFM!W$15*1000)</f>
        <v>0.46894817021350688</v>
      </c>
      <c r="X254" s="273">
        <f>IF(X$116=0,0,X$116/NFM!X$15*1000)</f>
        <v>0.44515324297976783</v>
      </c>
      <c r="Y254" s="273">
        <f>IF(Y$116=0,0,Y$116/NFM!Y$15*1000)</f>
        <v>0.43961535612720271</v>
      </c>
      <c r="DA254" s="76"/>
    </row>
    <row r="255" spans="1:105" ht="12" customHeight="1" x14ac:dyDescent="0.25">
      <c r="A255" s="173" t="s">
        <v>92</v>
      </c>
      <c r="B255" s="274">
        <f>IF(B$117=0,0,B$117/NFM!B$15*1000)</f>
        <v>0.2389801823351034</v>
      </c>
      <c r="C255" s="274">
        <f>IF(C$117=0,0,C$117/NFM!C$15*1000)</f>
        <v>0.28154505384297102</v>
      </c>
      <c r="D255" s="274">
        <f>IF(D$117=0,0,D$117/NFM!D$15*1000)</f>
        <v>0.29328190972450707</v>
      </c>
      <c r="E255" s="274">
        <f>IF(E$117=0,0,E$117/NFM!E$15*1000)</f>
        <v>0.26969777872962142</v>
      </c>
      <c r="F255" s="274">
        <f>IF(F$117=0,0,F$117/NFM!F$15*1000)</f>
        <v>0.28871194589438165</v>
      </c>
      <c r="G255" s="274">
        <f>IF(G$117=0,0,G$117/NFM!G$15*1000)</f>
        <v>0.24874327339855987</v>
      </c>
      <c r="H255" s="274">
        <f>IF(H$117=0,0,H$117/NFM!H$15*1000)</f>
        <v>0.2536437326849395</v>
      </c>
      <c r="I255" s="274">
        <f>IF(I$117=0,0,I$117/NFM!I$15*1000)</f>
        <v>0.25193067035303929</v>
      </c>
      <c r="J255" s="274">
        <f>IF(J$117=0,0,J$117/NFM!J$15*1000)</f>
        <v>0.24864001457081961</v>
      </c>
      <c r="K255" s="274">
        <f>IF(K$117=0,0,K$117/NFM!K$15*1000)</f>
        <v>0.24858026250744322</v>
      </c>
      <c r="L255" s="274">
        <f>IF(L$117=0,0,L$117/NFM!L$15*1000)</f>
        <v>0.23954450728053511</v>
      </c>
      <c r="M255" s="274">
        <f>IF(M$117=0,0,M$117/NFM!M$15*1000)</f>
        <v>0.22491711490758381</v>
      </c>
      <c r="N255" s="274">
        <f>IF(N$117=0,0,N$117/NFM!N$15*1000)</f>
        <v>0.22219043899092103</v>
      </c>
      <c r="O255" s="274">
        <f>IF(O$117=0,0,O$117/NFM!O$15*1000)</f>
        <v>0.21653176702557841</v>
      </c>
      <c r="P255" s="274">
        <f>IF(P$117=0,0,P$117/NFM!P$15*1000)</f>
        <v>0.22143788512458001</v>
      </c>
      <c r="Q255" s="274">
        <f>IF(Q$117=0,0,Q$117/NFM!Q$15*1000)</f>
        <v>0.23535862093075785</v>
      </c>
      <c r="R255" s="274">
        <f>IF(R$117=0,0,R$117/NFM!R$15*1000)</f>
        <v>0.23755756603887179</v>
      </c>
      <c r="S255" s="274">
        <f>IF(S$117=0,0,S$117/NFM!S$15*1000)</f>
        <v>0.20499933066896359</v>
      </c>
      <c r="T255" s="274">
        <f>IF(T$117=0,0,T$117/NFM!T$15*1000)</f>
        <v>0.20402713859450114</v>
      </c>
      <c r="U255" s="274">
        <f>IF(U$117=0,0,U$117/NFM!U$15*1000)</f>
        <v>0.22982779204625117</v>
      </c>
      <c r="V255" s="274">
        <f>IF(V$117=0,0,V$117/NFM!V$15*1000)</f>
        <v>0.21365324603456576</v>
      </c>
      <c r="W255" s="274">
        <f>IF(W$117=0,0,W$117/NFM!W$15*1000)</f>
        <v>0.23407120365079551</v>
      </c>
      <c r="X255" s="274">
        <f>IF(X$117=0,0,X$117/NFM!X$15*1000)</f>
        <v>0.22219418266604876</v>
      </c>
      <c r="Y255" s="274">
        <f>IF(Y$117=0,0,Y$117/NFM!Y$15*1000)</f>
        <v>0.21942999693381407</v>
      </c>
      <c r="DA255" s="77"/>
    </row>
    <row r="256" spans="1:105" ht="12" customHeight="1" x14ac:dyDescent="0.25">
      <c r="A256" s="173" t="s">
        <v>93</v>
      </c>
      <c r="B256" s="274">
        <f>IF(B$118=0,0,B$118/NFM!B$15*1000)</f>
        <v>6.0750233126392352</v>
      </c>
      <c r="C256" s="274">
        <f>IF(C$118=0,0,C$118/NFM!C$15*1000)</f>
        <v>7.1570485424434267</v>
      </c>
      <c r="D256" s="274">
        <f>IF(D$118=0,0,D$118/NFM!D$15*1000)</f>
        <v>7.4554066422687892</v>
      </c>
      <c r="E256" s="274">
        <f>IF(E$118=0,0,E$118/NFM!E$15*1000)</f>
        <v>6.8558835177890911</v>
      </c>
      <c r="F256" s="274">
        <f>IF(F$118=0,0,F$118/NFM!F$15*1000)</f>
        <v>7.3392353491738609</v>
      </c>
      <c r="G256" s="274">
        <f>IF(G$118=0,0,G$118/NFM!G$15*1000)</f>
        <v>6.3232070960575211</v>
      </c>
      <c r="H256" s="274">
        <f>IF(H$118=0,0,H$118/NFM!H$15*1000)</f>
        <v>6.4477797870501616</v>
      </c>
      <c r="I256" s="274">
        <f>IF(I$118=0,0,I$118/NFM!I$15*1000)</f>
        <v>6.4042326882881992</v>
      </c>
      <c r="J256" s="274">
        <f>IF(J$118=0,0,J$118/NFM!J$15*1000)</f>
        <v>6.3205821931068709</v>
      </c>
      <c r="K256" s="274">
        <f>IF(K$118=0,0,K$118/NFM!K$15*1000)</f>
        <v>6.319063258882105</v>
      </c>
      <c r="L256" s="274">
        <f>IF(L$118=0,0,L$118/NFM!L$15*1000)</f>
        <v>6.0893688000595851</v>
      </c>
      <c r="M256" s="274">
        <f>IF(M$118=0,0,M$118/NFM!M$15*1000)</f>
        <v>5.7175314836740938</v>
      </c>
      <c r="N256" s="274">
        <f>IF(N$118=0,0,N$118/NFM!N$15*1000)</f>
        <v>5.6482177037703192</v>
      </c>
      <c r="O256" s="274">
        <f>IF(O$118=0,0,O$118/NFM!O$15*1000)</f>
        <v>5.504370779844928</v>
      </c>
      <c r="P256" s="274">
        <f>IF(P$118=0,0,P$118/NFM!P$15*1000)</f>
        <v>5.62908732133707</v>
      </c>
      <c r="Q256" s="274">
        <f>IF(Q$118=0,0,Q$118/NFM!Q$15*1000)</f>
        <v>5.9829609928912957</v>
      </c>
      <c r="R256" s="274">
        <f>IF(R$118=0,0,R$118/NFM!R$15*1000)</f>
        <v>6.0388595308557349</v>
      </c>
      <c r="S256" s="274">
        <f>IF(S$118=0,0,S$118/NFM!S$15*1000)</f>
        <v>5.21120915015078</v>
      </c>
      <c r="T256" s="274">
        <f>IF(T$118=0,0,T$118/NFM!T$15*1000)</f>
        <v>5.1864954292932053</v>
      </c>
      <c r="U256" s="274">
        <f>IF(U$118=0,0,U$118/NFM!U$15*1000)</f>
        <v>5.8423639187603502</v>
      </c>
      <c r="V256" s="274">
        <f>IF(V$118=0,0,V$118/NFM!V$15*1000)</f>
        <v>5.431197004699829</v>
      </c>
      <c r="W256" s="274">
        <f>IF(W$118=0,0,W$118/NFM!W$15*1000)</f>
        <v>5.9502340533080904</v>
      </c>
      <c r="X256" s="274">
        <f>IF(X$118=0,0,X$118/NFM!X$15*1000)</f>
        <v>5.6483128702960741</v>
      </c>
      <c r="Y256" s="274">
        <f>IF(Y$118=0,0,Y$118/NFM!Y$15*1000)</f>
        <v>5.5780455677954652</v>
      </c>
      <c r="DA256" s="77"/>
    </row>
    <row r="257" spans="1:105" ht="12" customHeight="1" x14ac:dyDescent="0.25">
      <c r="A257" s="173" t="s">
        <v>94</v>
      </c>
      <c r="B257" s="274">
        <f>IF(B$119=0,0,B$119/NFM!B$15*1000)</f>
        <v>0.15959434205688705</v>
      </c>
      <c r="C257" s="274">
        <f>IF(C$119=0,0,C$119/NFM!C$15*1000)</f>
        <v>0.18801976460304864</v>
      </c>
      <c r="D257" s="274">
        <f>IF(D$119=0,0,D$119/NFM!D$15*1000)</f>
        <v>0.19585780277812928</v>
      </c>
      <c r="E257" s="274">
        <f>IF(E$119=0,0,E$119/NFM!E$15*1000)</f>
        <v>0.18010798690496863</v>
      </c>
      <c r="F257" s="274">
        <f>IF(F$119=0,0,F$119/NFM!F$15*1000)</f>
        <v>0.19280591636827654</v>
      </c>
      <c r="G257" s="274">
        <f>IF(G$119=0,0,G$119/NFM!G$15*1000)</f>
        <v>0.1661142722012576</v>
      </c>
      <c r="H257" s="274">
        <f>IF(H$119=0,0,H$119/NFM!H$15*1000)</f>
        <v>0.16938686814601117</v>
      </c>
      <c r="I257" s="274">
        <f>IF(I$119=0,0,I$119/NFM!I$15*1000)</f>
        <v>0.1682428609187562</v>
      </c>
      <c r="J257" s="274">
        <f>IF(J$119=0,0,J$119/NFM!J$15*1000)</f>
        <v>0.16604531449725998</v>
      </c>
      <c r="K257" s="274">
        <f>IF(K$119=0,0,K$119/NFM!K$15*1000)</f>
        <v>0.16600541122516468</v>
      </c>
      <c r="L257" s="274">
        <f>IF(L$119=0,0,L$119/NFM!L$15*1000)</f>
        <v>0.15997120622818548</v>
      </c>
      <c r="M257" s="274">
        <f>IF(M$119=0,0,M$119/NFM!M$15*1000)</f>
        <v>0.15020282694686216</v>
      </c>
      <c r="N257" s="274">
        <f>IF(N$119=0,0,N$119/NFM!N$15*1000)</f>
        <v>0.14838191424744857</v>
      </c>
      <c r="O257" s="274">
        <f>IF(O$119=0,0,O$119/NFM!O$15*1000)</f>
        <v>0.14460297316371362</v>
      </c>
      <c r="P257" s="274">
        <f>IF(P$119=0,0,P$119/NFM!P$15*1000)</f>
        <v>0.14787934814348336</v>
      </c>
      <c r="Q257" s="274">
        <f>IF(Q$119=0,0,Q$119/NFM!Q$15*1000)</f>
        <v>0.15717581218592599</v>
      </c>
      <c r="R257" s="274">
        <f>IF(R$119=0,0,R$119/NFM!R$15*1000)</f>
        <v>0.15864429879565073</v>
      </c>
      <c r="S257" s="274">
        <f>IF(S$119=0,0,S$119/NFM!S$15*1000)</f>
        <v>0.13690144923539868</v>
      </c>
      <c r="T257" s="274">
        <f>IF(T$119=0,0,T$119/NFM!T$15*1000)</f>
        <v>0.13625220563301835</v>
      </c>
      <c r="U257" s="274">
        <f>IF(U$119=0,0,U$119/NFM!U$15*1000)</f>
        <v>0.15348224651773049</v>
      </c>
      <c r="V257" s="274">
        <f>IF(V$119=0,0,V$119/NFM!V$15*1000)</f>
        <v>0.14268065617839365</v>
      </c>
      <c r="W257" s="274">
        <f>IF(W$119=0,0,W$119/NFM!W$15*1000)</f>
        <v>0.15631605673783569</v>
      </c>
      <c r="X257" s="274">
        <f>IF(X$119=0,0,X$119/NFM!X$15*1000)</f>
        <v>0.14838441432658925</v>
      </c>
      <c r="Y257" s="274">
        <f>IF(Y$119=0,0,Y$119/NFM!Y$15*1000)</f>
        <v>0.14653845204240101</v>
      </c>
      <c r="DA257" s="77"/>
    </row>
    <row r="258" spans="1:105" ht="12" customHeight="1" x14ac:dyDescent="0.25">
      <c r="A258" s="56" t="s">
        <v>95</v>
      </c>
      <c r="B258" s="275">
        <f>IF(B$120=0,0,B$120/NFM!B$15*1000)</f>
        <v>0.80953813556017662</v>
      </c>
      <c r="C258" s="275">
        <f>IF(C$120=0,0,C$120/NFM!C$15*1000)</f>
        <v>0.93605641768631376</v>
      </c>
      <c r="D258" s="275">
        <f>IF(D$120=0,0,D$120/NFM!D$15*1000)</f>
        <v>0.96700081014165284</v>
      </c>
      <c r="E258" s="275">
        <f>IF(E$120=0,0,E$120/NFM!E$15*1000)</f>
        <v>0.90953783514415543</v>
      </c>
      <c r="F258" s="275">
        <f>IF(F$120=0,0,F$120/NFM!F$15*1000)</f>
        <v>0.97818548277258222</v>
      </c>
      <c r="G258" s="275">
        <f>IF(G$120=0,0,G$120/NFM!G$15*1000)</f>
        <v>0.88152481310912467</v>
      </c>
      <c r="H258" s="275">
        <f>IF(H$120=0,0,H$120/NFM!H$15*1000)</f>
        <v>0.90730002353035588</v>
      </c>
      <c r="I258" s="275">
        <f>IF(I$120=0,0,I$120/NFM!I$15*1000)</f>
        <v>0.89046600718629398</v>
      </c>
      <c r="J258" s="275">
        <f>IF(J$120=0,0,J$120/NFM!J$15*1000)</f>
        <v>0.90176192900854746</v>
      </c>
      <c r="K258" s="275">
        <f>IF(K$120=0,0,K$120/NFM!K$15*1000)</f>
        <v>0.87785325485428156</v>
      </c>
      <c r="L258" s="275">
        <f>IF(L$120=0,0,L$120/NFM!L$15*1000)</f>
        <v>0.83237599653794803</v>
      </c>
      <c r="M258" s="275">
        <f>IF(M$120=0,0,M$120/NFM!M$15*1000)</f>
        <v>0.79975338330667833</v>
      </c>
      <c r="N258" s="275">
        <f>IF(N$120=0,0,N$120/NFM!N$15*1000)</f>
        <v>0.82096880251142579</v>
      </c>
      <c r="O258" s="275">
        <f>IF(O$120=0,0,O$120/NFM!O$15*1000)</f>
        <v>0.80629566460393065</v>
      </c>
      <c r="P258" s="275">
        <f>IF(P$120=0,0,P$120/NFM!P$15*1000)</f>
        <v>1.9598610587357743</v>
      </c>
      <c r="Q258" s="275">
        <f>IF(Q$120=0,0,Q$120/NFM!Q$15*1000)</f>
        <v>2.3290757196274825</v>
      </c>
      <c r="R258" s="275">
        <f>IF(R$120=0,0,R$120/NFM!R$15*1000)</f>
        <v>2.5141265236058232</v>
      </c>
      <c r="S258" s="275">
        <f>IF(S$120=0,0,S$120/NFM!S$15*1000)</f>
        <v>2.5309924403933333</v>
      </c>
      <c r="T258" s="275">
        <f>IF(T$120=0,0,T$120/NFM!T$15*1000)</f>
        <v>2.8179313018840828</v>
      </c>
      <c r="U258" s="275">
        <f>IF(U$120=0,0,U$120/NFM!U$15*1000)</f>
        <v>3.3884338663732274</v>
      </c>
      <c r="V258" s="275">
        <f>IF(V$120=0,0,V$120/NFM!V$15*1000)</f>
        <v>3.6436746185276294</v>
      </c>
      <c r="W258" s="275">
        <f>IF(W$120=0,0,W$120/NFM!W$15*1000)</f>
        <v>4.0967942969944255</v>
      </c>
      <c r="X258" s="275">
        <f>IF(X$120=0,0,X$120/NFM!X$15*1000)</f>
        <v>4.3744068358247867</v>
      </c>
      <c r="Y258" s="275">
        <f>IF(Y$120=0,0,Y$120/NFM!Y$15*1000)</f>
        <v>4.7257995281705778</v>
      </c>
      <c r="DA258" s="78"/>
    </row>
    <row r="259" spans="1:105" ht="12" customHeight="1" x14ac:dyDescent="0.25">
      <c r="A259" s="174" t="s">
        <v>602</v>
      </c>
      <c r="B259" s="276">
        <f>IF(B$126=0,0,B$126/NFM!B$15*1000)</f>
        <v>171.67408929147305</v>
      </c>
      <c r="C259" s="276">
        <f>IF(C$126=0,0,C$126/NFM!C$15*1000)</f>
        <v>201.15910222335287</v>
      </c>
      <c r="D259" s="276">
        <f>IF(D$126=0,0,D$126/NFM!D$15*1000)</f>
        <v>208.9594022052998</v>
      </c>
      <c r="E259" s="276">
        <f>IF(E$126=0,0,E$126/NFM!E$15*1000)</f>
        <v>193.4914278755239</v>
      </c>
      <c r="F259" s="276">
        <f>IF(F$126=0,0,F$126/NFM!F$15*1000)</f>
        <v>207.64345056283383</v>
      </c>
      <c r="G259" s="276">
        <f>IF(G$126=0,0,G$126/NFM!G$15*1000)</f>
        <v>179.6262565571769</v>
      </c>
      <c r="H259" s="276">
        <f>IF(H$126=0,0,H$126/NFM!H$15*1000)</f>
        <v>183.62333869951485</v>
      </c>
      <c r="I259" s="276">
        <f>IF(I$126=0,0,I$126/NFM!I$15*1000)</f>
        <v>181.84172463210942</v>
      </c>
      <c r="J259" s="276">
        <f>IF(J$126=0,0,J$126/NFM!J$15*1000)</f>
        <v>181.68137974744005</v>
      </c>
      <c r="K259" s="276">
        <f>IF(K$126=0,0,K$126/NFM!K$15*1000)</f>
        <v>179.47514916659787</v>
      </c>
      <c r="L259" s="276">
        <f>IF(L$126=0,0,L$126/NFM!L$15*1000)</f>
        <v>171.68608477388887</v>
      </c>
      <c r="M259" s="276">
        <f>IF(M$126=0,0,M$126/NFM!M$15*1000)</f>
        <v>163.07125064288317</v>
      </c>
      <c r="N259" s="276">
        <f>IF(N$126=0,0,N$126/NFM!N$15*1000)</f>
        <v>165.74181396888054</v>
      </c>
      <c r="O259" s="276">
        <f>IF(O$126=0,0,O$126/NFM!O$15*1000)</f>
        <v>161.30688850547588</v>
      </c>
      <c r="P259" s="276">
        <f>IF(P$126=0,0,P$126/NFM!P$15*1000)</f>
        <v>165.87415213166315</v>
      </c>
      <c r="Q259" s="276">
        <f>IF(Q$126=0,0,Q$126/NFM!Q$15*1000)</f>
        <v>174.24925078983694</v>
      </c>
      <c r="R259" s="276">
        <f>IF(R$126=0,0,R$126/NFM!R$15*1000)</f>
        <v>174.51180436635755</v>
      </c>
      <c r="S259" s="276">
        <f>IF(S$126=0,0,S$126/NFM!S$15*1000)</f>
        <v>148.67613158366572</v>
      </c>
      <c r="T259" s="276">
        <f>IF(T$126=0,0,T$126/NFM!T$15*1000)</f>
        <v>145.77508487401732</v>
      </c>
      <c r="U259" s="276">
        <f>IF(U$126=0,0,U$126/NFM!U$15*1000)</f>
        <v>163.95454467482756</v>
      </c>
      <c r="V259" s="276">
        <f>IF(V$126=0,0,V$126/NFM!V$15*1000)</f>
        <v>152.60012294392973</v>
      </c>
      <c r="W259" s="276">
        <f>IF(W$126=0,0,W$126/NFM!W$15*1000)</f>
        <v>166.45999932970662</v>
      </c>
      <c r="X259" s="276">
        <f>IF(X$126=0,0,X$126/NFM!X$15*1000)</f>
        <v>158.85928617522498</v>
      </c>
      <c r="Y259" s="276">
        <f>IF(Y$126=0,0,Y$126/NFM!Y$15*1000)</f>
        <v>157.28217713358066</v>
      </c>
      <c r="DA259" s="79"/>
    </row>
    <row r="260" spans="1:105" ht="12" customHeight="1" x14ac:dyDescent="0.25">
      <c r="A260" s="174" t="s">
        <v>613</v>
      </c>
      <c r="B260" s="276">
        <f>IF(B$134=0,0,B$134/NFM!B$15*1000)</f>
        <v>87.70654694558948</v>
      </c>
      <c r="C260" s="276">
        <f>IF(C$134=0,0,C$134/NFM!C$15*1000)</f>
        <v>102.3576135237039</v>
      </c>
      <c r="D260" s="276">
        <f>IF(D$134=0,0,D$134/NFM!D$15*1000)</f>
        <v>106.12670838732899</v>
      </c>
      <c r="E260" s="276">
        <f>IF(E$134=0,0,E$134/NFM!E$15*1000)</f>
        <v>98.903451694920193</v>
      </c>
      <c r="F260" s="276">
        <f>IF(F$134=0,0,F$134/NFM!F$15*1000)</f>
        <v>106.39356865627794</v>
      </c>
      <c r="G260" s="276">
        <f>IF(G$134=0,0,G$134/NFM!G$15*1000)</f>
        <v>92.284480590019058</v>
      </c>
      <c r="H260" s="276">
        <f>IF(H$134=0,0,H$134/NFM!H$15*1000)</f>
        <v>94.573398267421311</v>
      </c>
      <c r="I260" s="276">
        <f>IF(I$134=0,0,I$134/NFM!I$15*1000)</f>
        <v>93.424865578205001</v>
      </c>
      <c r="J260" s="276">
        <f>IF(J$134=0,0,J$134/NFM!J$15*1000)</f>
        <v>93.691797000837397</v>
      </c>
      <c r="K260" s="276">
        <f>IF(K$134=0,0,K$134/NFM!K$15*1000)</f>
        <v>91.981132813832787</v>
      </c>
      <c r="L260" s="276">
        <f>IF(L$134=0,0,L$134/NFM!L$15*1000)</f>
        <v>87.453444337167909</v>
      </c>
      <c r="M260" s="276">
        <f>IF(M$134=0,0,M$134/NFM!M$15*1000)</f>
        <v>83.950225562191719</v>
      </c>
      <c r="N260" s="276">
        <f>IF(N$134=0,0,N$134/NFM!N$15*1000)</f>
        <v>85.970117056714386</v>
      </c>
      <c r="O260" s="276">
        <f>IF(O$134=0,0,O$134/NFM!O$15*1000)</f>
        <v>83.831826692845368</v>
      </c>
      <c r="P260" s="276">
        <f>IF(P$134=0,0,P$134/NFM!P$15*1000)</f>
        <v>85.829423592456337</v>
      </c>
      <c r="Q260" s="276">
        <f>IF(Q$134=0,0,Q$134/NFM!Q$15*1000)</f>
        <v>90.174463297509504</v>
      </c>
      <c r="R260" s="276">
        <f>IF(R$134=0,0,R$134/NFM!R$15*1000)</f>
        <v>89.679276323469864</v>
      </c>
      <c r="S260" s="276">
        <f>IF(S$134=0,0,S$134/NFM!S$15*1000)</f>
        <v>76.316593685515627</v>
      </c>
      <c r="T260" s="276">
        <f>IF(T$134=0,0,T$134/NFM!T$15*1000)</f>
        <v>74.670002732020734</v>
      </c>
      <c r="U260" s="276">
        <f>IF(U$134=0,0,U$134/NFM!U$15*1000)</f>
        <v>84.009317773221184</v>
      </c>
      <c r="V260" s="276">
        <f>IF(V$134=0,0,V$134/NFM!V$15*1000)</f>
        <v>78.193492775410718</v>
      </c>
      <c r="W260" s="276">
        <f>IF(W$134=0,0,W$134/NFM!W$15*1000)</f>
        <v>85.287144412517137</v>
      </c>
      <c r="X260" s="276">
        <f>IF(X$134=0,0,X$134/NFM!X$15*1000)</f>
        <v>81.399113481672686</v>
      </c>
      <c r="Y260" s="276">
        <f>IF(Y$134=0,0,Y$134/NFM!Y$15*1000)</f>
        <v>80.595174198078084</v>
      </c>
      <c r="DA260" s="79"/>
    </row>
    <row r="261" spans="1:105" ht="12" customHeight="1" x14ac:dyDescent="0.25">
      <c r="A261" s="41" t="s">
        <v>623</v>
      </c>
      <c r="B261" s="277">
        <f>IF(B$141=0,0,B$141/NFM!B$15*1000)</f>
        <v>42.274415217546547</v>
      </c>
      <c r="C261" s="277">
        <f>IF(C$141=0,0,C$141/NFM!C$15*1000)</f>
        <v>51.8839262580492</v>
      </c>
      <c r="D261" s="277">
        <f>IF(D$141=0,0,D$141/NFM!D$15*1000)</f>
        <v>55.13830535947816</v>
      </c>
      <c r="E261" s="277">
        <f>IF(E$141=0,0,E$141/NFM!E$15*1000)</f>
        <v>48.037810890348112</v>
      </c>
      <c r="F261" s="277">
        <f>IF(F$141=0,0,F$141/NFM!F$15*1000)</f>
        <v>50.392250307394967</v>
      </c>
      <c r="G261" s="277">
        <f>IF(G$141=0,0,G$141/NFM!G$15*1000)</f>
        <v>42.028956128469204</v>
      </c>
      <c r="H261" s="277">
        <f>IF(H$141=0,0,H$141/NFM!H$15*1000)</f>
        <v>41.919433487523001</v>
      </c>
      <c r="I261" s="277">
        <f>IF(I$141=0,0,I$141/NFM!I$15*1000)</f>
        <v>42.698281781465553</v>
      </c>
      <c r="J261" s="277">
        <f>IF(J$141=0,0,J$141/NFM!J$15*1000)</f>
        <v>38.415590169251303</v>
      </c>
      <c r="K261" s="277">
        <f>IF(K$141=0,0,K$141/NFM!K$15*1000)</f>
        <v>42.280768581757073</v>
      </c>
      <c r="L261" s="277">
        <f>IF(L$141=0,0,L$141/NFM!L$15*1000)</f>
        <v>43.206920748299858</v>
      </c>
      <c r="M261" s="277">
        <f>IF(M$141=0,0,M$141/NFM!M$15*1000)</f>
        <v>36.84447862063093</v>
      </c>
      <c r="N261" s="277">
        <f>IF(N$141=0,0,N$141/NFM!N$15*1000)</f>
        <v>28.681798744878886</v>
      </c>
      <c r="O261" s="277">
        <f>IF(O$141=0,0,O$141/NFM!O$15*1000)</f>
        <v>28.107805595388538</v>
      </c>
      <c r="P261" s="277">
        <f>IF(P$141=0,0,P$141/NFM!P$15*1000)</f>
        <v>26.598794124783414</v>
      </c>
      <c r="Q261" s="277">
        <f>IF(Q$141=0,0,Q$141/NFM!Q$15*1000)</f>
        <v>31.128180869222785</v>
      </c>
      <c r="R261" s="277">
        <f>IF(R$141=0,0,R$141/NFM!R$15*1000)</f>
        <v>33.95885209865061</v>
      </c>
      <c r="S261" s="277">
        <f>IF(S$141=0,0,S$141/NFM!S$15*1000)</f>
        <v>31.933103400887418</v>
      </c>
      <c r="T261" s="277">
        <f>IF(T$141=0,0,T$141/NFM!T$15*1000)</f>
        <v>34.963350062351211</v>
      </c>
      <c r="U261" s="277">
        <f>IF(U$141=0,0,U$141/NFM!U$15*1000)</f>
        <v>39.528596479501829</v>
      </c>
      <c r="V261" s="277">
        <f>IF(V$141=0,0,V$141/NFM!V$15*1000)</f>
        <v>35.972334196775442</v>
      </c>
      <c r="W261" s="277">
        <f>IF(W$141=0,0,W$141/NFM!W$15*1000)</f>
        <v>40.407616609969295</v>
      </c>
      <c r="X261" s="277">
        <f>IF(X$141=0,0,X$141/NFM!X$15*1000)</f>
        <v>36.586630251920383</v>
      </c>
      <c r="Y261" s="277">
        <f>IF(Y$141=0,0,Y$141/NFM!Y$15*1000)</f>
        <v>35.117802057063834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ES: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150.9625085542028</v>
      </c>
      <c r="C5" s="223">
        <v>164.0920455779806</v>
      </c>
      <c r="D5" s="223">
        <v>209.85188080325901</v>
      </c>
      <c r="E5" s="223">
        <v>198.62205382951339</v>
      </c>
      <c r="F5" s="223">
        <v>219.14583851716881</v>
      </c>
      <c r="G5" s="223">
        <v>133.0747867592865</v>
      </c>
      <c r="H5" s="223">
        <v>135.39486473417981</v>
      </c>
      <c r="I5" s="223">
        <v>160.68998334258879</v>
      </c>
      <c r="J5" s="223">
        <v>189.23010930483861</v>
      </c>
      <c r="K5" s="223">
        <v>189.9981651776327</v>
      </c>
      <c r="L5" s="223">
        <v>189.47429622602041</v>
      </c>
      <c r="M5" s="223">
        <v>200.0689719604369</v>
      </c>
      <c r="N5" s="223">
        <v>199.44763898736321</v>
      </c>
      <c r="O5" s="223">
        <v>196.46688337585141</v>
      </c>
      <c r="P5" s="223">
        <v>205.58336708917909</v>
      </c>
      <c r="Q5" s="223">
        <v>231.23436386176741</v>
      </c>
      <c r="R5" s="223">
        <v>240.41412837207611</v>
      </c>
      <c r="S5" s="223">
        <v>203.88615460565211</v>
      </c>
      <c r="T5" s="223">
        <v>212.0884683707686</v>
      </c>
      <c r="U5" s="223">
        <v>235.57945465276839</v>
      </c>
      <c r="V5" s="223">
        <v>214.5244750314354</v>
      </c>
      <c r="W5" s="223">
        <v>227.45010129896031</v>
      </c>
      <c r="X5" s="223">
        <v>188.65979544541551</v>
      </c>
      <c r="Y5" s="223">
        <v>108.469652083973</v>
      </c>
      <c r="DA5" s="89" t="s">
        <v>643</v>
      </c>
    </row>
    <row r="6" spans="1:105" ht="12" customHeight="1" x14ac:dyDescent="0.25">
      <c r="A6" s="55" t="s">
        <v>91</v>
      </c>
      <c r="B6" s="259">
        <v>0.22830476369882971</v>
      </c>
      <c r="C6" s="259">
        <v>0.2465542121388738</v>
      </c>
      <c r="D6" s="259">
        <v>0.31520339258995378</v>
      </c>
      <c r="E6" s="259">
        <v>0.29629771011774081</v>
      </c>
      <c r="F6" s="259">
        <v>0.3217841353920286</v>
      </c>
      <c r="G6" s="259">
        <v>0.1980264419838034</v>
      </c>
      <c r="H6" s="259">
        <v>0.20192773548741419</v>
      </c>
      <c r="I6" s="259">
        <v>0.2406767439938059</v>
      </c>
      <c r="J6" s="259">
        <v>0.28023651380867298</v>
      </c>
      <c r="K6" s="259">
        <v>0.28016916861498192</v>
      </c>
      <c r="L6" s="259">
        <v>0.28187797051511709</v>
      </c>
      <c r="M6" s="259">
        <v>0.29559862650603891</v>
      </c>
      <c r="N6" s="259">
        <v>0.29201507682278799</v>
      </c>
      <c r="O6" s="259">
        <v>0.28797829789015272</v>
      </c>
      <c r="P6" s="259">
        <v>0.29889900656423191</v>
      </c>
      <c r="Q6" s="259">
        <v>0.33526852808163682</v>
      </c>
      <c r="R6" s="259">
        <v>0.34724246118619501</v>
      </c>
      <c r="S6" s="259">
        <v>0.29498182440779219</v>
      </c>
      <c r="T6" s="259">
        <v>0.30834609642495131</v>
      </c>
      <c r="U6" s="259">
        <v>0.34323810927575332</v>
      </c>
      <c r="V6" s="259">
        <v>0.3104798937799072</v>
      </c>
      <c r="W6" s="259">
        <v>0.330610956192667</v>
      </c>
      <c r="X6" s="259">
        <v>0.27440166017863138</v>
      </c>
      <c r="Y6" s="259">
        <v>0.1563010566333044</v>
      </c>
      <c r="DA6" s="67" t="s">
        <v>644</v>
      </c>
    </row>
    <row r="7" spans="1:105" ht="12" customHeight="1" x14ac:dyDescent="0.25">
      <c r="A7" s="173" t="s">
        <v>92</v>
      </c>
      <c r="B7" s="224">
        <v>2.963000675477907E-2</v>
      </c>
      <c r="C7" s="224">
        <v>3.1998469294889739E-2</v>
      </c>
      <c r="D7" s="224">
        <v>4.090794471502953E-2</v>
      </c>
      <c r="E7" s="224">
        <v>3.8454314355856008E-2</v>
      </c>
      <c r="F7" s="224">
        <v>4.1762011229095612E-2</v>
      </c>
      <c r="G7" s="224">
        <v>2.570040466323846E-2</v>
      </c>
      <c r="H7" s="224">
        <v>2.620672503514648E-2</v>
      </c>
      <c r="I7" s="224">
        <v>3.1235675658795949E-2</v>
      </c>
      <c r="J7" s="224">
        <v>3.6369849067364332E-2</v>
      </c>
      <c r="K7" s="224">
        <v>3.6361108826855802E-2</v>
      </c>
      <c r="L7" s="224">
        <v>3.6582881736992617E-2</v>
      </c>
      <c r="M7" s="224">
        <v>3.8363585403024328E-2</v>
      </c>
      <c r="N7" s="224">
        <v>3.789850267938534E-2</v>
      </c>
      <c r="O7" s="224">
        <v>3.7374598643815947E-2</v>
      </c>
      <c r="P7" s="224">
        <v>3.8791917610523079E-2</v>
      </c>
      <c r="Q7" s="224">
        <v>4.3512052007939138E-2</v>
      </c>
      <c r="R7" s="224">
        <v>4.506606127617041E-2</v>
      </c>
      <c r="S7" s="224">
        <v>3.8283535166483862E-2</v>
      </c>
      <c r="T7" s="224">
        <v>4.0017986361131241E-2</v>
      </c>
      <c r="U7" s="224">
        <v>4.4546365706824242E-2</v>
      </c>
      <c r="V7" s="224">
        <v>4.0294916325343808E-2</v>
      </c>
      <c r="W7" s="224">
        <v>4.2907579791524528E-2</v>
      </c>
      <c r="X7" s="224">
        <v>3.5612586057735048E-2</v>
      </c>
      <c r="Y7" s="224">
        <v>2.028517184132524E-2</v>
      </c>
      <c r="DA7" s="177" t="s">
        <v>645</v>
      </c>
    </row>
    <row r="8" spans="1:105" ht="12" customHeight="1" x14ac:dyDescent="0.25">
      <c r="A8" s="173" t="s">
        <v>93</v>
      </c>
      <c r="B8" s="224">
        <v>4.1271565872099716</v>
      </c>
      <c r="C8" s="224">
        <v>4.4570591705902904</v>
      </c>
      <c r="D8" s="224">
        <v>5.6980578808887419</v>
      </c>
      <c r="E8" s="224">
        <v>5.356292292266053</v>
      </c>
      <c r="F8" s="224">
        <v>5.8170206023155497</v>
      </c>
      <c r="G8" s="224">
        <v>3.5798032473529009</v>
      </c>
      <c r="H8" s="224">
        <v>3.650328491422302</v>
      </c>
      <c r="I8" s="224">
        <v>4.3508098266079944</v>
      </c>
      <c r="J8" s="224">
        <v>5.0659476184558994</v>
      </c>
      <c r="K8" s="224">
        <v>5.0647301924361479</v>
      </c>
      <c r="L8" s="224">
        <v>5.0956208882942704</v>
      </c>
      <c r="M8" s="224">
        <v>5.3436546780248904</v>
      </c>
      <c r="N8" s="224">
        <v>5.2788734161659274</v>
      </c>
      <c r="O8" s="224">
        <v>5.2058989477710647</v>
      </c>
      <c r="P8" s="224">
        <v>5.4033169692394347</v>
      </c>
      <c r="Q8" s="224">
        <v>6.0607833657892796</v>
      </c>
      <c r="R8" s="224">
        <v>6.2772409468167156</v>
      </c>
      <c r="S8" s="224">
        <v>5.3325044996337727</v>
      </c>
      <c r="T8" s="224">
        <v>5.5740957936360482</v>
      </c>
      <c r="U8" s="224">
        <v>6.2048526746802288</v>
      </c>
      <c r="V8" s="224">
        <v>5.6126693024257923</v>
      </c>
      <c r="W8" s="224">
        <v>5.9765865746643954</v>
      </c>
      <c r="X8" s="224">
        <v>4.9604686341172304</v>
      </c>
      <c r="Y8" s="224">
        <v>2.8255167567286619</v>
      </c>
      <c r="DA8" s="177" t="s">
        <v>646</v>
      </c>
    </row>
    <row r="9" spans="1:105" ht="12" customHeight="1" x14ac:dyDescent="0.25">
      <c r="A9" s="173" t="s">
        <v>94</v>
      </c>
      <c r="B9" s="224">
        <v>7.5426339554872615E-2</v>
      </c>
      <c r="C9" s="224">
        <v>8.1455513333058505E-2</v>
      </c>
      <c r="D9" s="224">
        <v>0.104135532404835</v>
      </c>
      <c r="E9" s="224">
        <v>9.7889554867779088E-2</v>
      </c>
      <c r="F9" s="224">
        <v>0.106309649725345</v>
      </c>
      <c r="G9" s="224">
        <v>6.5423118694172916E-2</v>
      </c>
      <c r="H9" s="224">
        <v>6.6712011154142548E-2</v>
      </c>
      <c r="I9" s="224">
        <v>7.9513740849425016E-2</v>
      </c>
      <c r="J9" s="224">
        <v>9.258332635621247E-2</v>
      </c>
      <c r="K9" s="224">
        <v>9.2561077142641751E-2</v>
      </c>
      <c r="L9" s="224">
        <v>9.3125623717419545E-2</v>
      </c>
      <c r="M9" s="224">
        <v>9.7658594650308406E-2</v>
      </c>
      <c r="N9" s="224">
        <v>9.6474677018273391E-2</v>
      </c>
      <c r="O9" s="224">
        <v>9.5141023468746228E-2</v>
      </c>
      <c r="P9" s="224">
        <v>9.8748959927389426E-2</v>
      </c>
      <c r="Q9" s="224">
        <v>0.1107645650114725</v>
      </c>
      <c r="R9" s="224">
        <v>0.1147204611983043</v>
      </c>
      <c r="S9" s="224">
        <v>9.7454818243076377E-2</v>
      </c>
      <c r="T9" s="224">
        <v>0.1018700485814133</v>
      </c>
      <c r="U9" s="224">
        <v>0.1133975207480007</v>
      </c>
      <c r="V9" s="224">
        <v>0.10257500331485241</v>
      </c>
      <c r="W9" s="224">
        <v>0.1092258165722936</v>
      </c>
      <c r="X9" s="224">
        <v>9.0655632671585426E-2</v>
      </c>
      <c r="Y9" s="224">
        <v>5.1638066501147759E-2</v>
      </c>
      <c r="DA9" s="177" t="s">
        <v>647</v>
      </c>
    </row>
    <row r="10" spans="1:105" ht="12" customHeight="1" x14ac:dyDescent="0.25">
      <c r="A10" s="56" t="s">
        <v>95</v>
      </c>
      <c r="B10" s="260">
        <v>0.68137360301086591</v>
      </c>
      <c r="C10" s="260">
        <v>0.68281706488908556</v>
      </c>
      <c r="D10" s="260">
        <v>0.82769432818863176</v>
      </c>
      <c r="E10" s="260">
        <v>0.85917056187422769</v>
      </c>
      <c r="F10" s="260">
        <v>0.95034088949005491</v>
      </c>
      <c r="G10" s="260">
        <v>0.64376751962138579</v>
      </c>
      <c r="H10" s="260">
        <v>0.67878983988528296</v>
      </c>
      <c r="I10" s="260">
        <v>0.77590351484560371</v>
      </c>
      <c r="J10" s="260">
        <v>1.0086578361980481</v>
      </c>
      <c r="K10" s="260">
        <v>0.88569603952060683</v>
      </c>
      <c r="L10" s="260">
        <v>0.8170718097743852</v>
      </c>
      <c r="M10" s="260">
        <v>0.98345808535207857</v>
      </c>
      <c r="N10" s="260">
        <v>1.2460934685809171</v>
      </c>
      <c r="O10" s="260">
        <v>1.2336142577530551</v>
      </c>
      <c r="P10" s="260">
        <v>3.6227497545651319</v>
      </c>
      <c r="Q10" s="260">
        <v>4.2293669774355189</v>
      </c>
      <c r="R10" s="260">
        <v>4.4172119119428279</v>
      </c>
      <c r="S10" s="260">
        <v>4.0996436624225057</v>
      </c>
      <c r="T10" s="260">
        <v>4.4371477175272611</v>
      </c>
      <c r="U10" s="260">
        <v>5.2574054542445579</v>
      </c>
      <c r="V10" s="260">
        <v>5.6037359303038112</v>
      </c>
      <c r="W10" s="260">
        <v>5.9992196714065216</v>
      </c>
      <c r="X10" s="260">
        <v>5.8158481911090529</v>
      </c>
      <c r="Y10" s="260">
        <v>3.7066960955667789</v>
      </c>
      <c r="DA10" s="68" t="s">
        <v>648</v>
      </c>
    </row>
    <row r="11" spans="1:105" ht="12" customHeight="1" x14ac:dyDescent="0.25">
      <c r="A11" s="37" t="s">
        <v>159</v>
      </c>
      <c r="B11" s="226">
        <v>1.373278570293468E-2</v>
      </c>
      <c r="C11" s="226">
        <v>1.468028680420849E-2</v>
      </c>
      <c r="D11" s="226">
        <v>1.6480586930344258E-2</v>
      </c>
      <c r="E11" s="226">
        <v>1.612809806018195E-2</v>
      </c>
      <c r="F11" s="226">
        <v>1.7445785554602869E-2</v>
      </c>
      <c r="G11" s="226">
        <v>1.175375020942146E-2</v>
      </c>
      <c r="H11" s="226">
        <v>6.0615039449019338E-3</v>
      </c>
      <c r="I11" s="226">
        <v>2.5880537295515409E-2</v>
      </c>
      <c r="J11" s="226">
        <v>2.2608061533039469E-2</v>
      </c>
      <c r="K11" s="226">
        <v>2.4550353780561879E-2</v>
      </c>
      <c r="L11" s="226">
        <v>2.7778923724732479E-2</v>
      </c>
      <c r="M11" s="226">
        <v>2.029543089166156E-2</v>
      </c>
      <c r="N11" s="226">
        <v>8.8760046923111562E-3</v>
      </c>
      <c r="O11" s="226">
        <v>5.837655958761955E-3</v>
      </c>
      <c r="P11" s="226">
        <v>7.704346732286927E-4</v>
      </c>
      <c r="Q11" s="226">
        <v>1.199738550110691E-3</v>
      </c>
      <c r="R11" s="226">
        <v>1.65944411869969E-3</v>
      </c>
      <c r="S11" s="226">
        <v>1.580547194388392E-3</v>
      </c>
      <c r="T11" s="226">
        <v>2.4261043106730169E-3</v>
      </c>
      <c r="U11" s="226">
        <v>2.7641435459194392E-3</v>
      </c>
      <c r="V11" s="226">
        <v>1.656457413918675E-3</v>
      </c>
      <c r="W11" s="226">
        <v>2.3074143049394238E-3</v>
      </c>
      <c r="X11" s="226">
        <v>1.623331920477891E-3</v>
      </c>
      <c r="Y11" s="226">
        <v>9.6393767366791648E-4</v>
      </c>
      <c r="DA11" s="69" t="s">
        <v>649</v>
      </c>
    </row>
    <row r="12" spans="1:105" ht="12" customHeight="1" x14ac:dyDescent="0.25">
      <c r="A12" s="37" t="s">
        <v>35</v>
      </c>
      <c r="B12" s="226">
        <v>7.5195394443670682E-2</v>
      </c>
      <c r="C12" s="226">
        <v>0.1324055069122021</v>
      </c>
      <c r="D12" s="226">
        <v>0.26162325770503653</v>
      </c>
      <c r="E12" s="226">
        <v>0.15983754789117829</v>
      </c>
      <c r="F12" s="226">
        <v>0.1876180439742727</v>
      </c>
      <c r="G12" s="226">
        <v>4.6301572626976477E-2</v>
      </c>
      <c r="H12" s="226">
        <v>4.408806654746722E-2</v>
      </c>
      <c r="I12" s="226">
        <v>5.0230141513084102E-2</v>
      </c>
      <c r="J12" s="226">
        <v>4.4858329764045968E-2</v>
      </c>
      <c r="K12" s="226">
        <v>0.1206257316150086</v>
      </c>
      <c r="L12" s="226">
        <v>0.1800203806775709</v>
      </c>
      <c r="M12" s="226">
        <v>8.7930656199268015E-2</v>
      </c>
      <c r="N12" s="226">
        <v>2.364182489705878E-2</v>
      </c>
      <c r="O12" s="226">
        <v>2.8776903447628809E-2</v>
      </c>
      <c r="P12" s="226">
        <v>8.9905441828849447E-3</v>
      </c>
      <c r="Q12" s="226">
        <v>1.8798103429119448E-2</v>
      </c>
      <c r="R12" s="226">
        <v>3.2041608951038907E-2</v>
      </c>
      <c r="S12" s="226">
        <v>2.7590217915796751E-2</v>
      </c>
      <c r="T12" s="226">
        <v>4.6618656331582749E-2</v>
      </c>
      <c r="U12" s="226">
        <v>6.2891951896501638E-2</v>
      </c>
      <c r="V12" s="226">
        <v>4.550226452093048E-2</v>
      </c>
      <c r="W12" s="226">
        <v>5.498672382294012E-2</v>
      </c>
      <c r="X12" s="226">
        <v>4.5744998463362038E-2</v>
      </c>
      <c r="Y12" s="226">
        <v>1.689766725567193E-2</v>
      </c>
      <c r="DA12" s="69" t="s">
        <v>650</v>
      </c>
    </row>
    <row r="13" spans="1:105" ht="12" customHeight="1" x14ac:dyDescent="0.25">
      <c r="A13" s="37" t="s">
        <v>96</v>
      </c>
      <c r="B13" s="226">
        <v>2.3494473244300789E-3</v>
      </c>
      <c r="C13" s="226">
        <v>2.7121702140575571E-3</v>
      </c>
      <c r="D13" s="226">
        <v>3.6964892621555371E-3</v>
      </c>
      <c r="E13" s="226">
        <v>4.3813733357518907E-3</v>
      </c>
      <c r="F13" s="226">
        <v>5.3609089842134331E-3</v>
      </c>
      <c r="G13" s="226">
        <v>4.4766203408401983E-2</v>
      </c>
      <c r="H13" s="226">
        <v>4.7130232162440708E-2</v>
      </c>
      <c r="I13" s="226">
        <v>5.0374977294975941E-2</v>
      </c>
      <c r="J13" s="226">
        <v>7.2096866898454834E-2</v>
      </c>
      <c r="K13" s="226">
        <v>6.4371329846022451E-2</v>
      </c>
      <c r="L13" s="226">
        <v>6.2263256672204753E-2</v>
      </c>
      <c r="M13" s="226">
        <v>6.6633593844396211E-2</v>
      </c>
      <c r="N13" s="226">
        <v>8.0903510206880469E-2</v>
      </c>
      <c r="O13" s="226">
        <v>8.8744327970468176E-2</v>
      </c>
      <c r="P13" s="226">
        <v>9.1651714654102698E-2</v>
      </c>
      <c r="Q13" s="226">
        <v>9.1147257636451415E-2</v>
      </c>
      <c r="R13" s="226">
        <v>8.7959242558038428E-2</v>
      </c>
      <c r="S13" s="226">
        <v>7.2866288685545511E-2</v>
      </c>
      <c r="T13" s="226">
        <v>6.8694196774357744E-2</v>
      </c>
      <c r="U13" s="226">
        <v>7.6464443139698288E-2</v>
      </c>
      <c r="V13" s="226">
        <v>7.6350662005290199E-2</v>
      </c>
      <c r="W13" s="226">
        <v>7.563781488656196E-2</v>
      </c>
      <c r="X13" s="226">
        <v>8.8636972945475956E-2</v>
      </c>
      <c r="Y13" s="226">
        <v>6.7476967302822349E-2</v>
      </c>
      <c r="DA13" s="69" t="s">
        <v>651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2.9954095943750261</v>
      </c>
      <c r="Q14" s="226">
        <v>3.660392400160585</v>
      </c>
      <c r="R14" s="226">
        <v>3.911169638371208</v>
      </c>
      <c r="S14" s="226">
        <v>3.7542038768855659</v>
      </c>
      <c r="T14" s="226">
        <v>4.149939664794716</v>
      </c>
      <c r="U14" s="226">
        <v>4.9584179409843347</v>
      </c>
      <c r="V14" s="226">
        <v>5.3491921903996458</v>
      </c>
      <c r="W14" s="226">
        <v>5.747141991882339</v>
      </c>
      <c r="X14" s="226">
        <v>5.5915037004960686</v>
      </c>
      <c r="Y14" s="226">
        <v>3.5647607534197641</v>
      </c>
      <c r="DA14" s="69" t="s">
        <v>652</v>
      </c>
    </row>
    <row r="15" spans="1:105" ht="12" customHeight="1" x14ac:dyDescent="0.25">
      <c r="A15" s="37" t="s">
        <v>40</v>
      </c>
      <c r="B15" s="226">
        <v>0.59009597553983051</v>
      </c>
      <c r="C15" s="226">
        <v>0.53301910095861738</v>
      </c>
      <c r="D15" s="226">
        <v>0.54589399429109542</v>
      </c>
      <c r="E15" s="226">
        <v>0.67882354258711552</v>
      </c>
      <c r="F15" s="226">
        <v>0.73991615097696584</v>
      </c>
      <c r="G15" s="226">
        <v>0.54094599337658589</v>
      </c>
      <c r="H15" s="226">
        <v>0.58151003723047312</v>
      </c>
      <c r="I15" s="226">
        <v>0.64941785874202829</v>
      </c>
      <c r="J15" s="226">
        <v>0.86909457800250789</v>
      </c>
      <c r="K15" s="226">
        <v>0.6761486242790139</v>
      </c>
      <c r="L15" s="226">
        <v>0.54700924869987699</v>
      </c>
      <c r="M15" s="226">
        <v>0.80859840441675279</v>
      </c>
      <c r="N15" s="226">
        <v>1.1326721287846659</v>
      </c>
      <c r="O15" s="226">
        <v>1.1102553703761959</v>
      </c>
      <c r="P15" s="226">
        <v>0.52592746667988988</v>
      </c>
      <c r="Q15" s="226">
        <v>0.4578294776592518</v>
      </c>
      <c r="R15" s="226">
        <v>0.38438197794384271</v>
      </c>
      <c r="S15" s="226">
        <v>0.24340273174120869</v>
      </c>
      <c r="T15" s="226">
        <v>0.1694690953159316</v>
      </c>
      <c r="U15" s="226">
        <v>0.15686697467810379</v>
      </c>
      <c r="V15" s="226">
        <v>0.13103435596402621</v>
      </c>
      <c r="W15" s="226">
        <v>0.11914572650974201</v>
      </c>
      <c r="X15" s="226">
        <v>8.8339187283666756E-2</v>
      </c>
      <c r="Y15" s="226">
        <v>5.6596769914853302E-2</v>
      </c>
      <c r="DA15" s="69" t="s">
        <v>653</v>
      </c>
    </row>
    <row r="16" spans="1:105" ht="12" customHeight="1" x14ac:dyDescent="0.25">
      <c r="A16" s="57" t="s">
        <v>485</v>
      </c>
      <c r="B16" s="294">
        <v>81.686951337315179</v>
      </c>
      <c r="C16" s="294">
        <v>93.54505559154083</v>
      </c>
      <c r="D16" s="294">
        <v>123.5506572709504</v>
      </c>
      <c r="E16" s="294">
        <v>110.295187795283</v>
      </c>
      <c r="F16" s="294">
        <v>120.78773176240951</v>
      </c>
      <c r="G16" s="294">
        <v>68.820851766116107</v>
      </c>
      <c r="H16" s="294">
        <v>68.174813260719304</v>
      </c>
      <c r="I16" s="294">
        <v>83.12476919025076</v>
      </c>
      <c r="J16" s="294">
        <v>89.664455482479013</v>
      </c>
      <c r="K16" s="294">
        <v>101.3659967345603</v>
      </c>
      <c r="L16" s="294">
        <v>107.1944135597909</v>
      </c>
      <c r="M16" s="294">
        <v>101.48622042626501</v>
      </c>
      <c r="N16" s="294">
        <v>75.937205650303198</v>
      </c>
      <c r="O16" s="294">
        <v>75.053229817114513</v>
      </c>
      <c r="P16" s="294">
        <v>69.550146149698293</v>
      </c>
      <c r="Q16" s="294">
        <v>91.286253399106684</v>
      </c>
      <c r="R16" s="294">
        <v>106.51679155545381</v>
      </c>
      <c r="S16" s="294">
        <v>98.994747339919925</v>
      </c>
      <c r="T16" s="294">
        <v>114.0434597506564</v>
      </c>
      <c r="U16" s="294">
        <v>128.19890650829731</v>
      </c>
      <c r="V16" s="294">
        <v>114.2141209321495</v>
      </c>
      <c r="W16" s="294">
        <v>124.2621184858355</v>
      </c>
      <c r="X16" s="294">
        <v>99.156899027833944</v>
      </c>
      <c r="Y16" s="294">
        <v>54.863011077456527</v>
      </c>
      <c r="DA16" s="70" t="s">
        <v>654</v>
      </c>
    </row>
    <row r="17" spans="1:105" ht="12" customHeight="1" x14ac:dyDescent="0.25">
      <c r="A17" s="46" t="s">
        <v>28</v>
      </c>
      <c r="B17" s="229">
        <v>13.92099461499833</v>
      </c>
      <c r="C17" s="229">
        <v>11.194472730746989</v>
      </c>
      <c r="D17" s="229">
        <v>10.63721300185653</v>
      </c>
      <c r="E17" s="229">
        <v>8.3405766103045043</v>
      </c>
      <c r="F17" s="229">
        <v>0.35520672719402568</v>
      </c>
      <c r="G17" s="229">
        <v>14.73535237228864</v>
      </c>
      <c r="H17" s="229">
        <v>15.253722045222879</v>
      </c>
      <c r="I17" s="229">
        <v>19.128066266415971</v>
      </c>
      <c r="J17" s="229">
        <v>11.86499142212371</v>
      </c>
      <c r="K17" s="229">
        <v>7.47190396447371</v>
      </c>
      <c r="L17" s="229">
        <v>12.010110036921949</v>
      </c>
      <c r="M17" s="229">
        <v>17.346194390690052</v>
      </c>
      <c r="N17" s="229">
        <v>11.902926474500511</v>
      </c>
      <c r="O17" s="229">
        <v>12.49463963029668</v>
      </c>
      <c r="P17" s="229">
        <v>7.9506864523761971</v>
      </c>
      <c r="Q17" s="229">
        <v>10.13574162212419</v>
      </c>
      <c r="R17" s="229">
        <v>3.8559196492531922</v>
      </c>
      <c r="S17" s="229">
        <v>4.0093261177104678</v>
      </c>
      <c r="T17" s="229">
        <v>3.1558510611946202</v>
      </c>
      <c r="U17" s="229">
        <v>0.18319513881655031</v>
      </c>
      <c r="V17" s="229">
        <v>0.18622626109419571</v>
      </c>
      <c r="W17" s="229">
        <v>0.36423885968359182</v>
      </c>
      <c r="X17" s="229">
        <v>0.7120603332015214</v>
      </c>
      <c r="Y17" s="229">
        <v>3.9709365258074253E-2</v>
      </c>
      <c r="DA17" s="73" t="s">
        <v>655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656</v>
      </c>
    </row>
    <row r="19" spans="1:105" ht="12" customHeight="1" x14ac:dyDescent="0.25">
      <c r="A19" s="46" t="s">
        <v>31</v>
      </c>
      <c r="B19" s="229">
        <v>2.7511033622508072</v>
      </c>
      <c r="C19" s="229">
        <v>2.4532122105245571</v>
      </c>
      <c r="D19" s="229">
        <v>2.2527271545231669</v>
      </c>
      <c r="E19" s="229">
        <v>2.645389501122192</v>
      </c>
      <c r="F19" s="229">
        <v>2.8269495374649849</v>
      </c>
      <c r="G19" s="229">
        <v>3.0855676161323808</v>
      </c>
      <c r="H19" s="229">
        <v>2.9005537850372369</v>
      </c>
      <c r="I19" s="229">
        <v>2.8991338505176141</v>
      </c>
      <c r="J19" s="229">
        <v>3.8302839830214741</v>
      </c>
      <c r="K19" s="229">
        <v>2.4788507764669632</v>
      </c>
      <c r="L19" s="229">
        <v>2.3426888190816291</v>
      </c>
      <c r="M19" s="229">
        <v>2.3710514512411471</v>
      </c>
      <c r="N19" s="229">
        <v>3.0569933594223029</v>
      </c>
      <c r="O19" s="229">
        <v>2.3480610928629591</v>
      </c>
      <c r="P19" s="229">
        <v>2.4510896389016401</v>
      </c>
      <c r="Q19" s="229">
        <v>1.9179810816039631</v>
      </c>
      <c r="R19" s="229">
        <v>2.811633217746452</v>
      </c>
      <c r="S19" s="229">
        <v>2.6371965450261401</v>
      </c>
      <c r="T19" s="229">
        <v>1.952361435689792</v>
      </c>
      <c r="U19" s="229">
        <v>1.8557624601645279</v>
      </c>
      <c r="V19" s="229">
        <v>1.657947350134801</v>
      </c>
      <c r="W19" s="229">
        <v>1.1344542464591789</v>
      </c>
      <c r="X19" s="229">
        <v>0.29940739315072362</v>
      </c>
      <c r="Y19" s="229">
        <v>1.8589645965172479E-2</v>
      </c>
      <c r="DA19" s="73" t="s">
        <v>657</v>
      </c>
    </row>
    <row r="20" spans="1:105" ht="12" customHeight="1" x14ac:dyDescent="0.25">
      <c r="A20" s="46" t="s">
        <v>159</v>
      </c>
      <c r="B20" s="229">
        <v>7.0713382023612104</v>
      </c>
      <c r="C20" s="229">
        <v>6.5006715378984739</v>
      </c>
      <c r="D20" s="229">
        <v>5.787214171892348</v>
      </c>
      <c r="E20" s="229">
        <v>7.6493573920025764</v>
      </c>
      <c r="F20" s="229">
        <v>9.3117198938973473</v>
      </c>
      <c r="G20" s="229">
        <v>9.0922317613079127</v>
      </c>
      <c r="H20" s="229">
        <v>4.8956251018045336</v>
      </c>
      <c r="I20" s="229">
        <v>17.939239967893791</v>
      </c>
      <c r="J20" s="229">
        <v>21.249263851345429</v>
      </c>
      <c r="K20" s="229">
        <v>14.60773514082824</v>
      </c>
      <c r="L20" s="229">
        <v>12.00552979709258</v>
      </c>
      <c r="M20" s="229">
        <v>14.674491603035911</v>
      </c>
      <c r="N20" s="229">
        <v>15.893450412619821</v>
      </c>
      <c r="O20" s="229">
        <v>9.3503130598701336</v>
      </c>
      <c r="P20" s="229">
        <v>3.9784691312440401</v>
      </c>
      <c r="Q20" s="229">
        <v>4.4147187993630874</v>
      </c>
      <c r="R20" s="229">
        <v>4.6667235095455304</v>
      </c>
      <c r="S20" s="229">
        <v>4.6688637633627064</v>
      </c>
      <c r="T20" s="229">
        <v>5.184216969820957</v>
      </c>
      <c r="U20" s="229">
        <v>5.1624332848468706</v>
      </c>
      <c r="V20" s="229">
        <v>3.9136927063744</v>
      </c>
      <c r="W20" s="229">
        <v>4.9090656877272441</v>
      </c>
      <c r="X20" s="229">
        <v>3.4007867483146561</v>
      </c>
      <c r="Y20" s="229">
        <v>2.944555326173087</v>
      </c>
      <c r="DA20" s="73" t="s">
        <v>658</v>
      </c>
    </row>
    <row r="21" spans="1:105" ht="12" customHeight="1" x14ac:dyDescent="0.25">
      <c r="A21" s="46" t="s">
        <v>32</v>
      </c>
      <c r="B21" s="229">
        <v>20.945153353115352</v>
      </c>
      <c r="C21" s="229">
        <v>17.372195378757201</v>
      </c>
      <c r="D21" s="229">
        <v>17.088259641336201</v>
      </c>
      <c r="E21" s="229">
        <v>19.22145700747495</v>
      </c>
      <c r="F21" s="229">
        <v>12.60480074184904</v>
      </c>
      <c r="G21" s="229">
        <v>7.6831245289798398</v>
      </c>
      <c r="H21" s="229">
        <v>11.09999319121224</v>
      </c>
      <c r="I21" s="229">
        <v>9.8890461945793113</v>
      </c>
      <c r="J21" s="229">
        <v>12.432264949153611</v>
      </c>
      <c r="K21" s="229">
        <v>8.2170956909578479</v>
      </c>
      <c r="L21" s="229">
        <v>6.485981513349464</v>
      </c>
      <c r="M21" s="229">
        <v>6.3355194740113214</v>
      </c>
      <c r="N21" s="229">
        <v>4.6245389799198451</v>
      </c>
      <c r="O21" s="229">
        <v>6.8083749090651464</v>
      </c>
      <c r="P21" s="229">
        <v>10.799027904249799</v>
      </c>
      <c r="Q21" s="229">
        <v>8.7126543334759639</v>
      </c>
      <c r="R21" s="229">
        <v>9.0722059660458498</v>
      </c>
      <c r="S21" s="229">
        <v>9.7942927779237809</v>
      </c>
      <c r="T21" s="229">
        <v>8.5463832164394056</v>
      </c>
      <c r="U21" s="229">
        <v>8.7430637424481503</v>
      </c>
      <c r="V21" s="229">
        <v>5.7112673759496531</v>
      </c>
      <c r="W21" s="229">
        <v>6.0530466210558016</v>
      </c>
      <c r="X21" s="229">
        <v>3.144435737792195</v>
      </c>
      <c r="Y21" s="229">
        <v>2.510979175073484</v>
      </c>
      <c r="DA21" s="73" t="s">
        <v>659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1.031019920591114E-2</v>
      </c>
      <c r="Y22" s="229">
        <v>1.029010897489821E-2</v>
      </c>
      <c r="DA22" s="73" t="s">
        <v>660</v>
      </c>
    </row>
    <row r="23" spans="1:105" ht="12" customHeight="1" x14ac:dyDescent="0.25">
      <c r="A23" s="46" t="s">
        <v>35</v>
      </c>
      <c r="B23" s="229">
        <v>36.998361804589479</v>
      </c>
      <c r="C23" s="229">
        <v>56.024503733613592</v>
      </c>
      <c r="D23" s="229">
        <v>87.785243301342149</v>
      </c>
      <c r="E23" s="229">
        <v>72.438407284378798</v>
      </c>
      <c r="F23" s="229">
        <v>95.689054862004099</v>
      </c>
      <c r="G23" s="229">
        <v>34.224575487407343</v>
      </c>
      <c r="H23" s="229">
        <v>34.024919137442417</v>
      </c>
      <c r="I23" s="229">
        <v>33.269282910844069</v>
      </c>
      <c r="J23" s="229">
        <v>40.287651276834787</v>
      </c>
      <c r="K23" s="229">
        <v>68.582510532947538</v>
      </c>
      <c r="L23" s="229">
        <v>74.34228026227359</v>
      </c>
      <c r="M23" s="229">
        <v>60.75099417113686</v>
      </c>
      <c r="N23" s="229">
        <v>40.451064225912901</v>
      </c>
      <c r="O23" s="229">
        <v>44.043315310921393</v>
      </c>
      <c r="P23" s="229">
        <v>44.362339380938337</v>
      </c>
      <c r="Q23" s="229">
        <v>66.096544335176532</v>
      </c>
      <c r="R23" s="229">
        <v>86.101762567778664</v>
      </c>
      <c r="S23" s="229">
        <v>77.876630287059314</v>
      </c>
      <c r="T23" s="229">
        <v>95.187898571329896</v>
      </c>
      <c r="U23" s="229">
        <v>112.2373025119477</v>
      </c>
      <c r="V23" s="229">
        <v>102.7277429198604</v>
      </c>
      <c r="W23" s="229">
        <v>111.783935312088</v>
      </c>
      <c r="X23" s="229">
        <v>91.572269114843223</v>
      </c>
      <c r="Y23" s="229">
        <v>49.322582274076098</v>
      </c>
      <c r="DA23" s="73" t="s">
        <v>661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662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7.9006288860051371E-3</v>
      </c>
      <c r="L25" s="229">
        <v>7.8231310716617986E-3</v>
      </c>
      <c r="M25" s="229">
        <v>7.9693361496672218E-3</v>
      </c>
      <c r="N25" s="229">
        <v>8.232197927824805E-3</v>
      </c>
      <c r="O25" s="229">
        <v>8.525814098210285E-3</v>
      </c>
      <c r="P25" s="229">
        <v>8.5336419882815658E-3</v>
      </c>
      <c r="Q25" s="229">
        <v>8.6132273629485161E-3</v>
      </c>
      <c r="R25" s="229">
        <v>8.5466450841133693E-3</v>
      </c>
      <c r="S25" s="229">
        <v>8.4378488375129301E-3</v>
      </c>
      <c r="T25" s="229">
        <v>1.674849618170722E-2</v>
      </c>
      <c r="U25" s="229">
        <v>1.714937007350489E-2</v>
      </c>
      <c r="V25" s="229">
        <v>1.7244318736117339E-2</v>
      </c>
      <c r="W25" s="229">
        <v>1.737775882165165E-2</v>
      </c>
      <c r="X25" s="229">
        <v>1.7629501325713701E-2</v>
      </c>
      <c r="Y25" s="229">
        <v>1.6305181935718959E-2</v>
      </c>
      <c r="DA25" s="73" t="s">
        <v>663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664</v>
      </c>
    </row>
    <row r="27" spans="1:105" ht="12" customHeight="1" x14ac:dyDescent="0.25">
      <c r="A27" s="57" t="s">
        <v>497</v>
      </c>
      <c r="B27" s="261">
        <v>64.133665916658288</v>
      </c>
      <c r="C27" s="261">
        <v>65.047105556193571</v>
      </c>
      <c r="D27" s="261">
        <v>79.315224453521409</v>
      </c>
      <c r="E27" s="261">
        <v>81.678761600748757</v>
      </c>
      <c r="F27" s="261">
        <v>91.120889466607238</v>
      </c>
      <c r="G27" s="261">
        <v>59.741214260854889</v>
      </c>
      <c r="H27" s="261">
        <v>62.596086670476247</v>
      </c>
      <c r="I27" s="261">
        <v>72.087074650382462</v>
      </c>
      <c r="J27" s="261">
        <v>93.081858678473353</v>
      </c>
      <c r="K27" s="261">
        <v>82.272650856531129</v>
      </c>
      <c r="L27" s="261">
        <v>75.955603492191372</v>
      </c>
      <c r="M27" s="261">
        <v>91.82401796423558</v>
      </c>
      <c r="N27" s="261">
        <v>116.55907819579269</v>
      </c>
      <c r="O27" s="261">
        <v>114.5536464332101</v>
      </c>
      <c r="P27" s="261">
        <v>126.570714331574</v>
      </c>
      <c r="Q27" s="261">
        <v>129.16841497433481</v>
      </c>
      <c r="R27" s="261">
        <v>122.69585497420211</v>
      </c>
      <c r="S27" s="261">
        <v>95.028538925858541</v>
      </c>
      <c r="T27" s="261">
        <v>87.583530977581432</v>
      </c>
      <c r="U27" s="261">
        <v>95.417108019815728</v>
      </c>
      <c r="V27" s="261">
        <v>88.640599053136157</v>
      </c>
      <c r="W27" s="261">
        <v>90.729432214497365</v>
      </c>
      <c r="X27" s="261">
        <v>78.325909713447373</v>
      </c>
      <c r="Y27" s="261">
        <v>46.846203859245257</v>
      </c>
      <c r="DA27" s="70" t="s">
        <v>665</v>
      </c>
    </row>
    <row r="28" spans="1:105" ht="12" customHeight="1" x14ac:dyDescent="0.25">
      <c r="A28" s="18" t="s">
        <v>31</v>
      </c>
      <c r="B28" s="295">
        <v>0.49292559454809748</v>
      </c>
      <c r="C28" s="295">
        <v>0.5184104504633712</v>
      </c>
      <c r="D28" s="295">
        <v>0.60331980299998278</v>
      </c>
      <c r="E28" s="295">
        <v>0.52770191557222434</v>
      </c>
      <c r="F28" s="295">
        <v>0.51775832718275816</v>
      </c>
      <c r="G28" s="295">
        <v>0.40655011589807127</v>
      </c>
      <c r="H28" s="295">
        <v>0.36223165906475813</v>
      </c>
      <c r="I28" s="295">
        <v>0.42354619292742662</v>
      </c>
      <c r="J28" s="295">
        <v>0.41594138820282489</v>
      </c>
      <c r="K28" s="295">
        <v>0.42683401333775151</v>
      </c>
      <c r="L28" s="295">
        <v>0.55466120709919464</v>
      </c>
      <c r="M28" s="295">
        <v>0.33912524294879609</v>
      </c>
      <c r="N28" s="295">
        <v>0.17822032982275829</v>
      </c>
      <c r="O28" s="295">
        <v>0.1528654410832502</v>
      </c>
      <c r="P28" s="295">
        <v>0.116918726254574</v>
      </c>
      <c r="Q28" s="295">
        <v>0.14668095266087081</v>
      </c>
      <c r="R28" s="295">
        <v>0.30409685480326359</v>
      </c>
      <c r="S28" s="295">
        <v>0.32074908565687182</v>
      </c>
      <c r="T28" s="295">
        <v>0.37442958979084262</v>
      </c>
      <c r="U28" s="295">
        <v>0.43415209787348003</v>
      </c>
      <c r="V28" s="295">
        <v>0.35871101342510181</v>
      </c>
      <c r="W28" s="295">
        <v>0.28120426452409542</v>
      </c>
      <c r="X28" s="295">
        <v>8.5210589530027359E-2</v>
      </c>
      <c r="Y28" s="295">
        <v>3.9607039457356767E-3</v>
      </c>
      <c r="DA28" s="122" t="s">
        <v>666</v>
      </c>
    </row>
    <row r="29" spans="1:105" ht="12" customHeight="1" x14ac:dyDescent="0.25">
      <c r="A29" s="18" t="s">
        <v>159</v>
      </c>
      <c r="B29" s="295">
        <v>1.2433537456871639</v>
      </c>
      <c r="C29" s="295">
        <v>1.348079454426196</v>
      </c>
      <c r="D29" s="295">
        <v>1.520992870429265</v>
      </c>
      <c r="E29" s="295">
        <v>1.497416569387594</v>
      </c>
      <c r="F29" s="295">
        <v>1.6736227729726529</v>
      </c>
      <c r="G29" s="295">
        <v>1.1756232208877839</v>
      </c>
      <c r="H29" s="295">
        <v>0.59997378072448937</v>
      </c>
      <c r="I29" s="295">
        <v>2.571906593588841</v>
      </c>
      <c r="J29" s="295">
        <v>2.264454968522092</v>
      </c>
      <c r="K29" s="295">
        <v>2.4683694300220171</v>
      </c>
      <c r="L29" s="295">
        <v>2.7894151450744951</v>
      </c>
      <c r="M29" s="295">
        <v>2.05968516381997</v>
      </c>
      <c r="N29" s="295">
        <v>0.9092840559379709</v>
      </c>
      <c r="O29" s="295">
        <v>0.59737179041441912</v>
      </c>
      <c r="P29" s="295">
        <v>0.18623423139294371</v>
      </c>
      <c r="Q29" s="295">
        <v>0.33132261900543292</v>
      </c>
      <c r="R29" s="295">
        <v>0.49531784025314218</v>
      </c>
      <c r="S29" s="295">
        <v>0.55725345180866759</v>
      </c>
      <c r="T29" s="295">
        <v>0.9756897616503345</v>
      </c>
      <c r="U29" s="295">
        <v>1.185202633629667</v>
      </c>
      <c r="V29" s="295">
        <v>0.83095850222254386</v>
      </c>
      <c r="W29" s="295">
        <v>1.1941321682519801</v>
      </c>
      <c r="X29" s="295">
        <v>0.94979326697512267</v>
      </c>
      <c r="Y29" s="295">
        <v>0.615658128685037</v>
      </c>
      <c r="DA29" s="122" t="s">
        <v>667</v>
      </c>
    </row>
    <row r="30" spans="1:105" ht="12" customHeight="1" x14ac:dyDescent="0.25">
      <c r="A30" s="18" t="s">
        <v>32</v>
      </c>
      <c r="B30" s="295">
        <v>3.7987372276979472</v>
      </c>
      <c r="C30" s="295">
        <v>3.7159903909702918</v>
      </c>
      <c r="D30" s="295">
        <v>4.6325281575947086</v>
      </c>
      <c r="E30" s="295">
        <v>3.8812051304574302</v>
      </c>
      <c r="F30" s="295">
        <v>2.336825419201126</v>
      </c>
      <c r="G30" s="295">
        <v>1.0247033141970181</v>
      </c>
      <c r="H30" s="295">
        <v>1.403167255918669</v>
      </c>
      <c r="I30" s="295">
        <v>1.462406700783736</v>
      </c>
      <c r="J30" s="295">
        <v>1.3665724673965289</v>
      </c>
      <c r="K30" s="295">
        <v>1.432215033387678</v>
      </c>
      <c r="L30" s="295">
        <v>1.554426320155198</v>
      </c>
      <c r="M30" s="295">
        <v>0.91723922150670523</v>
      </c>
      <c r="N30" s="295">
        <v>0.27290559488537441</v>
      </c>
      <c r="O30" s="295">
        <v>0.44866751990247472</v>
      </c>
      <c r="P30" s="295">
        <v>0.52142372967337891</v>
      </c>
      <c r="Q30" s="295">
        <v>0.6744676655501417</v>
      </c>
      <c r="R30" s="295">
        <v>0.99322447148712012</v>
      </c>
      <c r="S30" s="295">
        <v>1.205805493645044</v>
      </c>
      <c r="T30" s="295">
        <v>1.659103773773583</v>
      </c>
      <c r="U30" s="295">
        <v>2.0704483957053408</v>
      </c>
      <c r="V30" s="295">
        <v>1.2507995475626881</v>
      </c>
      <c r="W30" s="295">
        <v>1.518763612578427</v>
      </c>
      <c r="X30" s="295">
        <v>0.90584735526472693</v>
      </c>
      <c r="Y30" s="295">
        <v>0.54153386457624897</v>
      </c>
      <c r="DA30" s="122" t="s">
        <v>668</v>
      </c>
    </row>
    <row r="31" spans="1:105" ht="12" customHeight="1" x14ac:dyDescent="0.25">
      <c r="A31" s="18" t="s">
        <v>35</v>
      </c>
      <c r="B31" s="295">
        <v>6.6451004261221529</v>
      </c>
      <c r="C31" s="295">
        <v>11.867554662177231</v>
      </c>
      <c r="D31" s="295">
        <v>23.567043099823131</v>
      </c>
      <c r="E31" s="295">
        <v>14.484800911478111</v>
      </c>
      <c r="F31" s="295">
        <v>17.56773993482798</v>
      </c>
      <c r="G31" s="295">
        <v>4.5202419743362912</v>
      </c>
      <c r="H31" s="295">
        <v>4.2593877367152206</v>
      </c>
      <c r="I31" s="295">
        <v>4.872148851506501</v>
      </c>
      <c r="J31" s="295">
        <v>4.3854857506935998</v>
      </c>
      <c r="K31" s="295">
        <v>11.837680323670741</v>
      </c>
      <c r="L31" s="295">
        <v>17.643862229123979</v>
      </c>
      <c r="M31" s="295">
        <v>8.7099792744682727</v>
      </c>
      <c r="N31" s="295">
        <v>2.3639445872222131</v>
      </c>
      <c r="O31" s="295">
        <v>2.874249843550249</v>
      </c>
      <c r="P31" s="295">
        <v>2.1212112102579819</v>
      </c>
      <c r="Q31" s="295">
        <v>5.0670215290015372</v>
      </c>
      <c r="R31" s="295">
        <v>9.3349048825518377</v>
      </c>
      <c r="S31" s="295">
        <v>9.4945562708662212</v>
      </c>
      <c r="T31" s="295">
        <v>18.29937567857985</v>
      </c>
      <c r="U31" s="295">
        <v>26.320936143405969</v>
      </c>
      <c r="V31" s="295">
        <v>22.279544859139151</v>
      </c>
      <c r="W31" s="295">
        <v>27.775309350592369</v>
      </c>
      <c r="X31" s="295">
        <v>26.123996586636331</v>
      </c>
      <c r="Y31" s="295">
        <v>10.533959894579111</v>
      </c>
      <c r="DA31" s="122" t="s">
        <v>669</v>
      </c>
    </row>
    <row r="32" spans="1:105" ht="12" customHeight="1" x14ac:dyDescent="0.25">
      <c r="A32" s="47" t="s">
        <v>40</v>
      </c>
      <c r="B32" s="296">
        <v>51.953548922602927</v>
      </c>
      <c r="C32" s="296">
        <v>47.597070598156492</v>
      </c>
      <c r="D32" s="296">
        <v>48.991340522674307</v>
      </c>
      <c r="E32" s="296">
        <v>61.287637073853404</v>
      </c>
      <c r="F32" s="296">
        <v>69.024943012422725</v>
      </c>
      <c r="G32" s="296">
        <v>52.614095635535733</v>
      </c>
      <c r="H32" s="296">
        <v>55.971326238053109</v>
      </c>
      <c r="I32" s="296">
        <v>62.757066311575961</v>
      </c>
      <c r="J32" s="296">
        <v>84.649404103658313</v>
      </c>
      <c r="K32" s="296">
        <v>66.107552056112951</v>
      </c>
      <c r="L32" s="296">
        <v>53.413238590738509</v>
      </c>
      <c r="M32" s="296">
        <v>79.797989061491833</v>
      </c>
      <c r="N32" s="296">
        <v>112.8347236279244</v>
      </c>
      <c r="O32" s="296">
        <v>110.4804918382597</v>
      </c>
      <c r="P32" s="296">
        <v>123.6249264339951</v>
      </c>
      <c r="Q32" s="296">
        <v>122.9489222081169</v>
      </c>
      <c r="R32" s="296">
        <v>111.5683109251067</v>
      </c>
      <c r="S32" s="296">
        <v>83.450174623881736</v>
      </c>
      <c r="T32" s="296">
        <v>66.274932173786823</v>
      </c>
      <c r="U32" s="296">
        <v>65.406368749201278</v>
      </c>
      <c r="V32" s="296">
        <v>63.920585130786677</v>
      </c>
      <c r="W32" s="296">
        <v>59.960022818550499</v>
      </c>
      <c r="X32" s="296">
        <v>50.261061915041161</v>
      </c>
      <c r="Y32" s="296">
        <v>35.15109126745913</v>
      </c>
      <c r="DA32" s="123" t="s">
        <v>670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242.78094646734581</v>
      </c>
      <c r="C34" s="223">
        <v>293.76017038975237</v>
      </c>
      <c r="D34" s="223">
        <v>308.0829952452508</v>
      </c>
      <c r="E34" s="223">
        <v>282.90668186511732</v>
      </c>
      <c r="F34" s="223">
        <v>302.82720913117049</v>
      </c>
      <c r="G34" s="223">
        <v>252.87599519404009</v>
      </c>
      <c r="H34" s="223">
        <v>228.39743390569231</v>
      </c>
      <c r="I34" s="223">
        <v>260.83162539775071</v>
      </c>
      <c r="J34" s="223">
        <v>257.95299370850159</v>
      </c>
      <c r="K34" s="223">
        <v>227.10678381151939</v>
      </c>
      <c r="L34" s="223">
        <v>218.17914249660831</v>
      </c>
      <c r="M34" s="223">
        <v>242.78675691972859</v>
      </c>
      <c r="N34" s="223">
        <v>151.68562948152629</v>
      </c>
      <c r="O34" s="223">
        <v>102.8289625406311</v>
      </c>
      <c r="P34" s="223">
        <v>75.981369449474272</v>
      </c>
      <c r="Q34" s="223">
        <v>85.137059360686024</v>
      </c>
      <c r="R34" s="223">
        <v>97.232293827495084</v>
      </c>
      <c r="S34" s="223">
        <v>221.9639976898149</v>
      </c>
      <c r="T34" s="223">
        <v>233.68523361093969</v>
      </c>
      <c r="U34" s="223">
        <v>165.3241980530135</v>
      </c>
      <c r="V34" s="223">
        <v>140.00174909101861</v>
      </c>
      <c r="W34" s="223">
        <v>145.50807827708101</v>
      </c>
      <c r="X34" s="223">
        <v>0</v>
      </c>
      <c r="Y34" s="223">
        <v>0</v>
      </c>
      <c r="DA34" s="89" t="s">
        <v>671</v>
      </c>
    </row>
    <row r="35" spans="1:105" ht="12" customHeight="1" x14ac:dyDescent="0.25">
      <c r="A35" s="55" t="s">
        <v>91</v>
      </c>
      <c r="B35" s="259">
        <v>0.23313737693666781</v>
      </c>
      <c r="C35" s="259">
        <v>0.2826978946898151</v>
      </c>
      <c r="D35" s="259">
        <v>0.29737756603309329</v>
      </c>
      <c r="E35" s="259">
        <v>0.27188129063114258</v>
      </c>
      <c r="F35" s="259">
        <v>0.29069006493983052</v>
      </c>
      <c r="G35" s="259">
        <v>0.24214168131117139</v>
      </c>
      <c r="H35" s="259">
        <v>0.218600500087201</v>
      </c>
      <c r="I35" s="259">
        <v>0.2499032876934392</v>
      </c>
      <c r="J35" s="259">
        <v>0.24663911307950251</v>
      </c>
      <c r="K35" s="259">
        <v>0.2177559879471021</v>
      </c>
      <c r="L35" s="259">
        <v>0.20986777004630841</v>
      </c>
      <c r="M35" s="259">
        <v>0.23239074800382381</v>
      </c>
      <c r="N35" s="259">
        <v>0.1446627339173529</v>
      </c>
      <c r="O35" s="259">
        <v>9.807200812337466E-2</v>
      </c>
      <c r="P35" s="259">
        <v>7.2283395639251347E-2</v>
      </c>
      <c r="Q35" s="259">
        <v>8.1018096597314973E-2</v>
      </c>
      <c r="R35" s="259">
        <v>9.2595790605852352E-2</v>
      </c>
      <c r="S35" s="259">
        <v>0.20820044205066171</v>
      </c>
      <c r="T35" s="259">
        <v>0.2209967091602294</v>
      </c>
      <c r="U35" s="259">
        <v>0.15815265482156851</v>
      </c>
      <c r="V35" s="259">
        <v>0.13365670551046119</v>
      </c>
      <c r="W35" s="259">
        <v>0.13910823818368631</v>
      </c>
      <c r="X35" s="259">
        <v>0</v>
      </c>
      <c r="Y35" s="259">
        <v>0</v>
      </c>
      <c r="DA35" s="67" t="s">
        <v>672</v>
      </c>
    </row>
    <row r="36" spans="1:105" ht="12" customHeight="1" x14ac:dyDescent="0.25">
      <c r="A36" s="173" t="s">
        <v>92</v>
      </c>
      <c r="B36" s="224">
        <v>2.8113546105448282E-2</v>
      </c>
      <c r="C36" s="224">
        <v>3.4089944738609081E-2</v>
      </c>
      <c r="D36" s="224">
        <v>3.5860135441381683E-2</v>
      </c>
      <c r="E36" s="224">
        <v>3.2785593197455408E-2</v>
      </c>
      <c r="F36" s="224">
        <v>3.5053703745245933E-2</v>
      </c>
      <c r="G36" s="224">
        <v>2.9199356238110399E-2</v>
      </c>
      <c r="H36" s="224">
        <v>2.6360574690454081E-2</v>
      </c>
      <c r="I36" s="224">
        <v>3.013531203270399E-2</v>
      </c>
      <c r="J36" s="224">
        <v>2.9741692079048629E-2</v>
      </c>
      <c r="K36" s="224">
        <v>2.6258736747095331E-2</v>
      </c>
      <c r="L36" s="224">
        <v>2.530751313568776E-2</v>
      </c>
      <c r="M36" s="224">
        <v>2.8023511692249609E-2</v>
      </c>
      <c r="N36" s="224">
        <v>1.7444574924725609E-2</v>
      </c>
      <c r="O36" s="224">
        <v>1.182629725983139E-2</v>
      </c>
      <c r="P36" s="224">
        <v>8.7165027018146785E-3</v>
      </c>
      <c r="Q36" s="224">
        <v>9.7698019253387256E-3</v>
      </c>
      <c r="R36" s="224">
        <v>1.116593170332884E-2</v>
      </c>
      <c r="S36" s="224">
        <v>2.5617837165017799E-2</v>
      </c>
      <c r="T36" s="224">
        <v>2.6934627087436162E-2</v>
      </c>
      <c r="U36" s="224">
        <v>1.907129612354283E-2</v>
      </c>
      <c r="V36" s="224">
        <v>1.611738109969138E-2</v>
      </c>
      <c r="W36" s="224">
        <v>1.677476996272086E-2</v>
      </c>
      <c r="X36" s="224">
        <v>0</v>
      </c>
      <c r="Y36" s="224">
        <v>0</v>
      </c>
      <c r="DA36" s="177" t="s">
        <v>673</v>
      </c>
    </row>
    <row r="37" spans="1:105" ht="12" customHeight="1" x14ac:dyDescent="0.25">
      <c r="A37" s="173" t="s">
        <v>93</v>
      </c>
      <c r="B37" s="224">
        <v>4.5174367101936914</v>
      </c>
      <c r="C37" s="224">
        <v>5.4777567807720491</v>
      </c>
      <c r="D37" s="224">
        <v>5.7622006013685141</v>
      </c>
      <c r="E37" s="224">
        <v>5.2681665173131336</v>
      </c>
      <c r="F37" s="224">
        <v>5.6326187928437781</v>
      </c>
      <c r="G37" s="224">
        <v>4.6919105576119504</v>
      </c>
      <c r="H37" s="224">
        <v>4.2357597779307641</v>
      </c>
      <c r="I37" s="224">
        <v>4.8423049991298104</v>
      </c>
      <c r="J37" s="224">
        <v>4.7790560151048869</v>
      </c>
      <c r="K37" s="224">
        <v>4.2193959061483213</v>
      </c>
      <c r="L37" s="224">
        <v>4.0665481492108624</v>
      </c>
      <c r="M37" s="224">
        <v>4.5029694935060869</v>
      </c>
      <c r="N37" s="224">
        <v>2.8030886912344291</v>
      </c>
      <c r="O37" s="224">
        <v>1.900313435624257</v>
      </c>
      <c r="P37" s="224">
        <v>1.400614818991091</v>
      </c>
      <c r="Q37" s="224">
        <v>1.5698646376130081</v>
      </c>
      <c r="R37" s="224">
        <v>1.794202324777449</v>
      </c>
      <c r="S37" s="224">
        <v>4.024752938292198</v>
      </c>
      <c r="T37" s="224">
        <v>4.263358627458163</v>
      </c>
      <c r="U37" s="224">
        <v>3.0562487447404592</v>
      </c>
      <c r="V37" s="224">
        <v>2.5898280060023331</v>
      </c>
      <c r="W37" s="224">
        <v>2.6954608056350469</v>
      </c>
      <c r="X37" s="224">
        <v>0</v>
      </c>
      <c r="Y37" s="224">
        <v>0</v>
      </c>
      <c r="DA37" s="177" t="s">
        <v>674</v>
      </c>
    </row>
    <row r="38" spans="1:105" ht="12" customHeight="1" x14ac:dyDescent="0.25">
      <c r="A38" s="173" t="s">
        <v>94</v>
      </c>
      <c r="B38" s="224">
        <v>7.708477972625255E-2</v>
      </c>
      <c r="C38" s="224">
        <v>9.3471519786205229E-2</v>
      </c>
      <c r="D38" s="224">
        <v>9.8325221268219368E-2</v>
      </c>
      <c r="E38" s="224">
        <v>8.9895106805135488E-2</v>
      </c>
      <c r="F38" s="224">
        <v>9.6114059096512855E-2</v>
      </c>
      <c r="G38" s="224">
        <v>8.0061972094189748E-2</v>
      </c>
      <c r="H38" s="224">
        <v>7.2278291961087288E-2</v>
      </c>
      <c r="I38" s="224">
        <v>8.2628277532470054E-2</v>
      </c>
      <c r="J38" s="224">
        <v>8.1549007514039332E-2</v>
      </c>
      <c r="K38" s="224">
        <v>7.1999061607074435E-2</v>
      </c>
      <c r="L38" s="224">
        <v>6.939089320737353E-2</v>
      </c>
      <c r="M38" s="224">
        <v>7.6837913575565936E-2</v>
      </c>
      <c r="N38" s="224">
        <v>4.7831433660017089E-2</v>
      </c>
      <c r="O38" s="224">
        <v>3.2426628637737633E-2</v>
      </c>
      <c r="P38" s="224">
        <v>2.389985554410215E-2</v>
      </c>
      <c r="Q38" s="224">
        <v>2.6787905963876441E-2</v>
      </c>
      <c r="R38" s="224">
        <v>3.061596650102703E-2</v>
      </c>
      <c r="S38" s="224">
        <v>7.0391893171552644E-2</v>
      </c>
      <c r="T38" s="224">
        <v>7.3852291285353103E-2</v>
      </c>
      <c r="U38" s="224">
        <v>5.2291754845274832E-2</v>
      </c>
      <c r="V38" s="224">
        <v>4.4192389219551452E-2</v>
      </c>
      <c r="W38" s="224">
        <v>4.5994889534205788E-2</v>
      </c>
      <c r="X38" s="224">
        <v>0</v>
      </c>
      <c r="Y38" s="224">
        <v>0</v>
      </c>
      <c r="DA38" s="177" t="s">
        <v>675</v>
      </c>
    </row>
    <row r="39" spans="1:105" ht="12" customHeight="1" x14ac:dyDescent="0.25">
      <c r="A39" s="56" t="s">
        <v>95</v>
      </c>
      <c r="B39" s="260">
        <v>0.65199096135153667</v>
      </c>
      <c r="C39" s="260">
        <v>0.78644013862515183</v>
      </c>
      <c r="D39" s="260">
        <v>0.82276967417819002</v>
      </c>
      <c r="E39" s="260">
        <v>0.7455351166962767</v>
      </c>
      <c r="F39" s="260">
        <v>0.78701964356251686</v>
      </c>
      <c r="G39" s="260">
        <v>0.69990546309815871</v>
      </c>
      <c r="H39" s="260">
        <v>0.63480034872102864</v>
      </c>
      <c r="I39" s="260">
        <v>0.71581817287751737</v>
      </c>
      <c r="J39" s="260">
        <v>0.7055666095401637</v>
      </c>
      <c r="K39" s="260">
        <v>0.60769481667024805</v>
      </c>
      <c r="L39" s="260">
        <v>0.5864469585073171</v>
      </c>
      <c r="M39" s="260">
        <v>0.65494198366292</v>
      </c>
      <c r="N39" s="260">
        <v>0.4158452374342349</v>
      </c>
      <c r="O39" s="260">
        <v>0.28171978731294411</v>
      </c>
      <c r="P39" s="260">
        <v>0.55328058184965989</v>
      </c>
      <c r="Q39" s="260">
        <v>0.69399799577119059</v>
      </c>
      <c r="R39" s="260">
        <v>0.84894176545649525</v>
      </c>
      <c r="S39" s="260">
        <v>2.3906655614027028</v>
      </c>
      <c r="T39" s="260">
        <v>2.8967261289160562</v>
      </c>
      <c r="U39" s="260">
        <v>2.1647286414052691</v>
      </c>
      <c r="V39" s="260">
        <v>2.0932337328571129</v>
      </c>
      <c r="W39" s="260">
        <v>2.2736751220572038</v>
      </c>
      <c r="X39" s="260">
        <v>0</v>
      </c>
      <c r="Y39" s="260">
        <v>0</v>
      </c>
      <c r="DA39" s="68" t="s">
        <v>676</v>
      </c>
    </row>
    <row r="40" spans="1:105" ht="12" customHeight="1" x14ac:dyDescent="0.25">
      <c r="A40" s="37" t="s">
        <v>159</v>
      </c>
      <c r="B40" s="226">
        <v>1.3140591465425819E-2</v>
      </c>
      <c r="C40" s="226">
        <v>1.6908140383448199E-2</v>
      </c>
      <c r="D40" s="226">
        <v>1.6382529971685909E-2</v>
      </c>
      <c r="E40" s="226">
        <v>1.3994966777210091E-2</v>
      </c>
      <c r="F40" s="226">
        <v>1.4447632508182571E-2</v>
      </c>
      <c r="G40" s="226">
        <v>1.277870307638913E-2</v>
      </c>
      <c r="H40" s="226">
        <v>5.6686835775973509E-3</v>
      </c>
      <c r="I40" s="226">
        <v>2.3876369375193131E-2</v>
      </c>
      <c r="J40" s="226">
        <v>1.581457333863415E-2</v>
      </c>
      <c r="K40" s="226">
        <v>1.6844517841519791E-2</v>
      </c>
      <c r="L40" s="226">
        <v>1.9938107194610529E-2</v>
      </c>
      <c r="M40" s="226">
        <v>1.351590877685434E-2</v>
      </c>
      <c r="N40" s="226">
        <v>2.962092629331386E-3</v>
      </c>
      <c r="O40" s="226">
        <v>1.333142175337739E-3</v>
      </c>
      <c r="P40" s="226">
        <v>1.1766381151333259E-4</v>
      </c>
      <c r="Q40" s="226">
        <v>1.9686543013846291E-4</v>
      </c>
      <c r="R40" s="226">
        <v>3.1892774172695058E-4</v>
      </c>
      <c r="S40" s="226">
        <v>9.2199780721121153E-4</v>
      </c>
      <c r="T40" s="226">
        <v>1.5838462443884651E-3</v>
      </c>
      <c r="U40" s="226">
        <v>1.1381318703461349E-3</v>
      </c>
      <c r="V40" s="226">
        <v>6.1875730387385387E-4</v>
      </c>
      <c r="W40" s="226">
        <v>8.7449881630850194E-4</v>
      </c>
      <c r="X40" s="226">
        <v>0</v>
      </c>
      <c r="Y40" s="226">
        <v>0</v>
      </c>
      <c r="DA40" s="69" t="s">
        <v>677</v>
      </c>
    </row>
    <row r="41" spans="1:105" ht="12" customHeight="1" x14ac:dyDescent="0.25">
      <c r="A41" s="37" t="s">
        <v>35</v>
      </c>
      <c r="B41" s="226">
        <v>7.1952769076900999E-2</v>
      </c>
      <c r="C41" s="226">
        <v>0.15249912541022989</v>
      </c>
      <c r="D41" s="226">
        <v>0.26006663954129777</v>
      </c>
      <c r="E41" s="226">
        <v>0.13869714607021261</v>
      </c>
      <c r="F41" s="226">
        <v>0.15537486361737141</v>
      </c>
      <c r="G41" s="226">
        <v>5.0339171585910579E-2</v>
      </c>
      <c r="H41" s="226">
        <v>4.1230905906750139E-2</v>
      </c>
      <c r="I41" s="226">
        <v>4.6340359894399739E-2</v>
      </c>
      <c r="J41" s="226">
        <v>3.1378866554542889E-2</v>
      </c>
      <c r="K41" s="226">
        <v>8.2763869983175725E-2</v>
      </c>
      <c r="L41" s="226">
        <v>0.12920823292978639</v>
      </c>
      <c r="M41" s="226">
        <v>5.8558142185911002E-2</v>
      </c>
      <c r="N41" s="226">
        <v>7.8897294108219631E-3</v>
      </c>
      <c r="O41" s="226">
        <v>6.5717650941855242E-3</v>
      </c>
      <c r="P41" s="226">
        <v>1.3730712452284079E-3</v>
      </c>
      <c r="Q41" s="226">
        <v>3.0845859850210512E-3</v>
      </c>
      <c r="R41" s="226">
        <v>6.158060924678967E-3</v>
      </c>
      <c r="S41" s="226">
        <v>1.6094502276907729E-2</v>
      </c>
      <c r="T41" s="226">
        <v>3.0434298898191679E-2</v>
      </c>
      <c r="U41" s="226">
        <v>2.5895664842498278E-2</v>
      </c>
      <c r="V41" s="226">
        <v>1.699703130219328E-2</v>
      </c>
      <c r="W41" s="226">
        <v>2.0839701302409159E-2</v>
      </c>
      <c r="X41" s="226">
        <v>0</v>
      </c>
      <c r="Y41" s="226">
        <v>0</v>
      </c>
      <c r="DA41" s="69" t="s">
        <v>678</v>
      </c>
    </row>
    <row r="42" spans="1:105" ht="12" customHeight="1" x14ac:dyDescent="0.25">
      <c r="A42" s="37" t="s">
        <v>96</v>
      </c>
      <c r="B42" s="226">
        <v>2.2481329081888921E-3</v>
      </c>
      <c r="C42" s="226">
        <v>3.123764224411853E-3</v>
      </c>
      <c r="D42" s="226">
        <v>3.6744957193107211E-3</v>
      </c>
      <c r="E42" s="226">
        <v>3.801885011090396E-3</v>
      </c>
      <c r="F42" s="226">
        <v>4.4396076445692087E-3</v>
      </c>
      <c r="G42" s="226">
        <v>4.8669914794910868E-2</v>
      </c>
      <c r="H42" s="226">
        <v>4.4075921668298178E-2</v>
      </c>
      <c r="I42" s="226">
        <v>4.6473979710236923E-2</v>
      </c>
      <c r="J42" s="226">
        <v>5.0432505563782842E-2</v>
      </c>
      <c r="K42" s="226">
        <v>4.4166533149196198E-2</v>
      </c>
      <c r="L42" s="226">
        <v>4.4688969886572609E-2</v>
      </c>
      <c r="M42" s="226">
        <v>4.4375188715251278E-2</v>
      </c>
      <c r="N42" s="226">
        <v>2.699904963755018E-2</v>
      </c>
      <c r="O42" s="226">
        <v>2.0266491769159779E-2</v>
      </c>
      <c r="P42" s="226">
        <v>1.399741010193732E-2</v>
      </c>
      <c r="Q42" s="226">
        <v>1.4956378686744499E-2</v>
      </c>
      <c r="R42" s="226">
        <v>1.6904843180275221E-2</v>
      </c>
      <c r="S42" s="226">
        <v>4.168166399377074E-2</v>
      </c>
      <c r="T42" s="226">
        <v>4.4845988317034319E-2</v>
      </c>
      <c r="U42" s="226">
        <v>3.1484117318738139E-2</v>
      </c>
      <c r="V42" s="226">
        <v>2.852021994312294E-2</v>
      </c>
      <c r="W42" s="226">
        <v>2.8666364529709588E-2</v>
      </c>
      <c r="X42" s="226">
        <v>0</v>
      </c>
      <c r="Y42" s="226">
        <v>0</v>
      </c>
      <c r="DA42" s="69" t="s">
        <v>679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0.45747072680508882</v>
      </c>
      <c r="Q43" s="226">
        <v>0.60063480019600013</v>
      </c>
      <c r="R43" s="226">
        <v>0.75168575200602028</v>
      </c>
      <c r="S43" s="226">
        <v>2.1899806311394139</v>
      </c>
      <c r="T43" s="226">
        <v>2.7092266081092289</v>
      </c>
      <c r="U43" s="226">
        <v>2.0416209908712202</v>
      </c>
      <c r="V43" s="226">
        <v>1.9981508186224091</v>
      </c>
      <c r="W43" s="226">
        <v>2.1781389056569682</v>
      </c>
      <c r="X43" s="226">
        <v>0</v>
      </c>
      <c r="Y43" s="226">
        <v>0</v>
      </c>
      <c r="DA43" s="69" t="s">
        <v>680</v>
      </c>
    </row>
    <row r="44" spans="1:105" ht="12" customHeight="1" x14ac:dyDescent="0.25">
      <c r="A44" s="37" t="s">
        <v>40</v>
      </c>
      <c r="B44" s="226">
        <v>0.564649467901021</v>
      </c>
      <c r="C44" s="226">
        <v>0.61390910860706194</v>
      </c>
      <c r="D44" s="226">
        <v>0.54264600894589565</v>
      </c>
      <c r="E44" s="226">
        <v>0.58904111883776367</v>
      </c>
      <c r="F44" s="226">
        <v>0.61275753979239367</v>
      </c>
      <c r="G44" s="226">
        <v>0.58811767364094814</v>
      </c>
      <c r="H44" s="226">
        <v>0.54382483756838296</v>
      </c>
      <c r="I44" s="226">
        <v>0.59912746389768756</v>
      </c>
      <c r="J44" s="226">
        <v>0.6079406640832038</v>
      </c>
      <c r="K44" s="226">
        <v>0.46391989569635639</v>
      </c>
      <c r="L44" s="226">
        <v>0.39261164849634761</v>
      </c>
      <c r="M44" s="226">
        <v>0.53849274398490332</v>
      </c>
      <c r="N44" s="226">
        <v>0.37799436575653139</v>
      </c>
      <c r="O44" s="226">
        <v>0.25354838827426102</v>
      </c>
      <c r="P44" s="226">
        <v>8.0321709885892018E-2</v>
      </c>
      <c r="Q44" s="226">
        <v>7.5125365473286382E-2</v>
      </c>
      <c r="R44" s="226">
        <v>7.387418160379372E-2</v>
      </c>
      <c r="S44" s="226">
        <v>0.14198676618539921</v>
      </c>
      <c r="T44" s="226">
        <v>0.11063538734721171</v>
      </c>
      <c r="U44" s="226">
        <v>6.4589736502466522E-2</v>
      </c>
      <c r="V44" s="226">
        <v>4.8946905685513901E-2</v>
      </c>
      <c r="W44" s="226">
        <v>4.5155651751808523E-2</v>
      </c>
      <c r="X44" s="226">
        <v>0</v>
      </c>
      <c r="Y44" s="226">
        <v>0</v>
      </c>
      <c r="DA44" s="69" t="s">
        <v>681</v>
      </c>
    </row>
    <row r="45" spans="1:105" ht="12" customHeight="1" x14ac:dyDescent="0.25">
      <c r="A45" s="57" t="s">
        <v>515</v>
      </c>
      <c r="B45" s="261">
        <v>207.6642571040058</v>
      </c>
      <c r="C45" s="261">
        <v>250.41088035784901</v>
      </c>
      <c r="D45" s="261">
        <v>262.10404721190582</v>
      </c>
      <c r="E45" s="261">
        <v>242.04476350888049</v>
      </c>
      <c r="F45" s="261">
        <v>259.39343198095571</v>
      </c>
      <c r="G45" s="261">
        <v>216.26369343827099</v>
      </c>
      <c r="H45" s="261">
        <v>195.5569362307163</v>
      </c>
      <c r="I45" s="261">
        <v>223.27911831213399</v>
      </c>
      <c r="J45" s="261">
        <v>221.7269321545235</v>
      </c>
      <c r="K45" s="261">
        <v>194.8371864594603</v>
      </c>
      <c r="L45" s="261">
        <v>186.59337556694749</v>
      </c>
      <c r="M45" s="261">
        <v>208.32129537482561</v>
      </c>
      <c r="N45" s="261">
        <v>130.76813423324279</v>
      </c>
      <c r="O45" s="261">
        <v>88.723911273386975</v>
      </c>
      <c r="P45" s="261">
        <v>65.325811892686545</v>
      </c>
      <c r="Q45" s="261">
        <v>73.127854189547079</v>
      </c>
      <c r="R45" s="261">
        <v>83.511626145808194</v>
      </c>
      <c r="S45" s="261">
        <v>189.1170413445594</v>
      </c>
      <c r="T45" s="261">
        <v>198.49772701138221</v>
      </c>
      <c r="U45" s="261">
        <v>140.7125549463052</v>
      </c>
      <c r="V45" s="261">
        <v>119.050813568465</v>
      </c>
      <c r="W45" s="261">
        <v>123.5221169619568</v>
      </c>
      <c r="X45" s="261">
        <v>0</v>
      </c>
      <c r="Y45" s="261">
        <v>0</v>
      </c>
      <c r="DA45" s="70" t="s">
        <v>682</v>
      </c>
    </row>
    <row r="46" spans="1:105" ht="12" customHeight="1" x14ac:dyDescent="0.25">
      <c r="A46" s="57" t="s">
        <v>517</v>
      </c>
      <c r="B46" s="294">
        <v>21.329814614859881</v>
      </c>
      <c r="C46" s="294">
        <v>26.039583061129019</v>
      </c>
      <c r="D46" s="294">
        <v>27.40372493496271</v>
      </c>
      <c r="E46" s="294">
        <v>24.634435009546031</v>
      </c>
      <c r="F46" s="294">
        <v>26.228222076599639</v>
      </c>
      <c r="G46" s="294">
        <v>22.575070383269161</v>
      </c>
      <c r="H46" s="294">
        <v>20.346689234254679</v>
      </c>
      <c r="I46" s="294">
        <v>23.115172978985399</v>
      </c>
      <c r="J46" s="294">
        <v>22.631010445404179</v>
      </c>
      <c r="K46" s="294">
        <v>19.620093165095859</v>
      </c>
      <c r="L46" s="294">
        <v>18.948423174834389</v>
      </c>
      <c r="M46" s="294">
        <v>21.254359072024251</v>
      </c>
      <c r="N46" s="294">
        <v>13.51985275565786</v>
      </c>
      <c r="O46" s="294">
        <v>9.0926743011083069</v>
      </c>
      <c r="P46" s="294">
        <v>6.71869720587316</v>
      </c>
      <c r="Q46" s="294">
        <v>7.366885533355136</v>
      </c>
      <c r="R46" s="294">
        <v>8.1960443911598944</v>
      </c>
      <c r="S46" s="294">
        <v>19.267315866231939</v>
      </c>
      <c r="T46" s="294">
        <v>19.873334612610488</v>
      </c>
      <c r="U46" s="294">
        <v>13.655354737000639</v>
      </c>
      <c r="V46" s="294">
        <v>11.508467380791631</v>
      </c>
      <c r="W46" s="294">
        <v>11.951614693908381</v>
      </c>
      <c r="X46" s="294">
        <v>0</v>
      </c>
      <c r="Y46" s="294">
        <v>0</v>
      </c>
      <c r="DA46" s="70" t="s">
        <v>683</v>
      </c>
    </row>
    <row r="47" spans="1:105" ht="12" customHeight="1" x14ac:dyDescent="0.25">
      <c r="A47" s="60" t="s">
        <v>519</v>
      </c>
      <c r="B47" s="262">
        <v>4.0509088909421607</v>
      </c>
      <c r="C47" s="262">
        <v>6.985578079517575</v>
      </c>
      <c r="D47" s="262">
        <v>10.477022285773479</v>
      </c>
      <c r="E47" s="262">
        <v>6.1499932428549284</v>
      </c>
      <c r="F47" s="262">
        <v>6.3600936512520203</v>
      </c>
      <c r="G47" s="262">
        <v>2.6932027844957021</v>
      </c>
      <c r="H47" s="262">
        <v>2.1533605204345072</v>
      </c>
      <c r="I47" s="262">
        <v>2.9917257385300822</v>
      </c>
      <c r="J47" s="262">
        <v>2.0501843245548459</v>
      </c>
      <c r="K47" s="262">
        <v>3.854996055010504</v>
      </c>
      <c r="L47" s="262">
        <v>5.6235781150521067</v>
      </c>
      <c r="M47" s="262">
        <v>2.7836457408018558</v>
      </c>
      <c r="N47" s="262">
        <v>0.43199316730062232</v>
      </c>
      <c r="O47" s="262">
        <v>0.32330588561002488</v>
      </c>
      <c r="P47" s="262">
        <v>0.15636995509648441</v>
      </c>
      <c r="Q47" s="262">
        <v>0.35471745390203968</v>
      </c>
      <c r="R47" s="262">
        <v>0.74331643078039367</v>
      </c>
      <c r="S47" s="262">
        <v>2.347547428826005</v>
      </c>
      <c r="T47" s="262">
        <v>4.8350746930045254</v>
      </c>
      <c r="U47" s="262">
        <v>4.2949037040063054</v>
      </c>
      <c r="V47" s="262">
        <v>3.2094714715041031</v>
      </c>
      <c r="W47" s="262">
        <v>4.0531954899715608</v>
      </c>
      <c r="X47" s="262">
        <v>0</v>
      </c>
      <c r="Y47" s="262">
        <v>0</v>
      </c>
      <c r="DA47" s="72" t="s">
        <v>684</v>
      </c>
    </row>
    <row r="48" spans="1:105" ht="12" customHeight="1" x14ac:dyDescent="0.25">
      <c r="A48" s="59" t="s">
        <v>31</v>
      </c>
      <c r="B48" s="297">
        <v>0.16393903888627651</v>
      </c>
      <c r="C48" s="297">
        <v>0.20752947989263629</v>
      </c>
      <c r="D48" s="297">
        <v>0.20844938715285191</v>
      </c>
      <c r="E48" s="297">
        <v>0.15915567632036351</v>
      </c>
      <c r="F48" s="297">
        <v>0.1490314730996419</v>
      </c>
      <c r="G48" s="297">
        <v>0.1536275684094851</v>
      </c>
      <c r="H48" s="297">
        <v>0.117742424324352</v>
      </c>
      <c r="I48" s="297">
        <v>0.13581274537204771</v>
      </c>
      <c r="J48" s="297">
        <v>0.1011279107952642</v>
      </c>
      <c r="K48" s="297">
        <v>0.1017898781737582</v>
      </c>
      <c r="L48" s="297">
        <v>0.13836971582827959</v>
      </c>
      <c r="M48" s="297">
        <v>7.8496779424622548E-2</v>
      </c>
      <c r="N48" s="297">
        <v>2.0672028764855532E-2</v>
      </c>
      <c r="O48" s="297">
        <v>1.213366584952546E-2</v>
      </c>
      <c r="P48" s="297">
        <v>6.2063449949645742E-3</v>
      </c>
      <c r="Q48" s="297">
        <v>8.3656812572239538E-3</v>
      </c>
      <c r="R48" s="297">
        <v>2.031357393209169E-2</v>
      </c>
      <c r="S48" s="297">
        <v>6.5032820845300626E-2</v>
      </c>
      <c r="T48" s="297">
        <v>8.4960773375083495E-2</v>
      </c>
      <c r="U48" s="297">
        <v>6.213247319384476E-2</v>
      </c>
      <c r="V48" s="297">
        <v>4.6572496589952113E-2</v>
      </c>
      <c r="W48" s="297">
        <v>3.704250029836359E-2</v>
      </c>
      <c r="X48" s="297">
        <v>0</v>
      </c>
      <c r="Y48" s="297">
        <v>0</v>
      </c>
      <c r="DA48" s="71" t="s">
        <v>685</v>
      </c>
    </row>
    <row r="49" spans="1:105" ht="12" customHeight="1" x14ac:dyDescent="0.25">
      <c r="A49" s="59" t="s">
        <v>159</v>
      </c>
      <c r="B49" s="297">
        <v>0.41351924168286669</v>
      </c>
      <c r="C49" s="297">
        <v>0.53966162869778889</v>
      </c>
      <c r="D49" s="297">
        <v>0.52550907516762924</v>
      </c>
      <c r="E49" s="297">
        <v>0.4516230466508187</v>
      </c>
      <c r="F49" s="297">
        <v>0.48173530810481952</v>
      </c>
      <c r="G49" s="297">
        <v>0.4442456900836273</v>
      </c>
      <c r="H49" s="297">
        <v>0.19501986009709721</v>
      </c>
      <c r="I49" s="297">
        <v>0.82469799315519543</v>
      </c>
      <c r="J49" s="297">
        <v>0.55055737791817982</v>
      </c>
      <c r="K49" s="297">
        <v>0.5886480826703786</v>
      </c>
      <c r="L49" s="297">
        <v>0.69586727178854391</v>
      </c>
      <c r="M49" s="297">
        <v>0.47675204176102948</v>
      </c>
      <c r="N49" s="297">
        <v>0.10546914697368009</v>
      </c>
      <c r="O49" s="297">
        <v>4.7416274348588063E-2</v>
      </c>
      <c r="P49" s="297">
        <v>9.8857892736532674E-3</v>
      </c>
      <c r="Q49" s="297">
        <v>1.8896382752002009E-2</v>
      </c>
      <c r="R49" s="297">
        <v>3.3087075413442253E-2</v>
      </c>
      <c r="S49" s="297">
        <v>0.11298477694077259</v>
      </c>
      <c r="T49" s="297">
        <v>0.22139104115748129</v>
      </c>
      <c r="U49" s="297">
        <v>0.16961698728156191</v>
      </c>
      <c r="V49" s="297">
        <v>0.10788576475985889</v>
      </c>
      <c r="W49" s="297">
        <v>0.15730074817186601</v>
      </c>
      <c r="X49" s="297">
        <v>0</v>
      </c>
      <c r="Y49" s="297">
        <v>0</v>
      </c>
      <c r="DA49" s="71" t="s">
        <v>686</v>
      </c>
    </row>
    <row r="50" spans="1:105" ht="12" customHeight="1" x14ac:dyDescent="0.25">
      <c r="A50" s="59" t="s">
        <v>32</v>
      </c>
      <c r="B50" s="297">
        <v>1.263398243017291</v>
      </c>
      <c r="C50" s="297">
        <v>1.487581032432499</v>
      </c>
      <c r="D50" s="297">
        <v>1.6005568698678609</v>
      </c>
      <c r="E50" s="297">
        <v>1.1705771937670231</v>
      </c>
      <c r="F50" s="297">
        <v>0.67263145045913109</v>
      </c>
      <c r="G50" s="297">
        <v>0.387215923314844</v>
      </c>
      <c r="H50" s="297">
        <v>0.45609573406966231</v>
      </c>
      <c r="I50" s="297">
        <v>0.46892988816912751</v>
      </c>
      <c r="J50" s="297">
        <v>0.33225503039084608</v>
      </c>
      <c r="K50" s="297">
        <v>0.34154961697440439</v>
      </c>
      <c r="L50" s="297">
        <v>0.38777820666554641</v>
      </c>
      <c r="M50" s="297">
        <v>0.2123119005360963</v>
      </c>
      <c r="N50" s="297">
        <v>3.1654706919075973E-2</v>
      </c>
      <c r="O50" s="297">
        <v>3.5612900636365283E-2</v>
      </c>
      <c r="P50" s="297">
        <v>2.767850504860879E-2</v>
      </c>
      <c r="Q50" s="297">
        <v>3.8467036148460997E-2</v>
      </c>
      <c r="R50" s="297">
        <v>6.6347081247417644E-2</v>
      </c>
      <c r="S50" s="297">
        <v>0.24448061163418441</v>
      </c>
      <c r="T50" s="297">
        <v>0.37646260758414712</v>
      </c>
      <c r="U50" s="297">
        <v>0.29630647894022089</v>
      </c>
      <c r="V50" s="297">
        <v>0.16239495160005721</v>
      </c>
      <c r="W50" s="297">
        <v>0.20006382786296439</v>
      </c>
      <c r="X50" s="297">
        <v>0</v>
      </c>
      <c r="Y50" s="297">
        <v>0</v>
      </c>
      <c r="DA50" s="71" t="s">
        <v>687</v>
      </c>
    </row>
    <row r="51" spans="1:105" ht="12" customHeight="1" x14ac:dyDescent="0.25">
      <c r="A51" s="59" t="s">
        <v>35</v>
      </c>
      <c r="B51" s="297">
        <v>2.2100523673557269</v>
      </c>
      <c r="C51" s="297">
        <v>4.7508059384946506</v>
      </c>
      <c r="D51" s="297">
        <v>8.1425069535851406</v>
      </c>
      <c r="E51" s="297">
        <v>4.3686373261167244</v>
      </c>
      <c r="F51" s="297">
        <v>5.0566954195884284</v>
      </c>
      <c r="G51" s="297">
        <v>1.7081136026877459</v>
      </c>
      <c r="H51" s="297">
        <v>1.3845025019433961</v>
      </c>
      <c r="I51" s="297">
        <v>1.5622851118337111</v>
      </c>
      <c r="J51" s="297">
        <v>1.066244005450556</v>
      </c>
      <c r="K51" s="297">
        <v>2.823008477191963</v>
      </c>
      <c r="L51" s="297">
        <v>4.4015629207697371</v>
      </c>
      <c r="M51" s="297">
        <v>2.0160850190801081</v>
      </c>
      <c r="N51" s="297">
        <v>0.27419728464301069</v>
      </c>
      <c r="O51" s="297">
        <v>0.22814304477554609</v>
      </c>
      <c r="P51" s="297">
        <v>0.1125993157792578</v>
      </c>
      <c r="Q51" s="297">
        <v>0.28898835374435278</v>
      </c>
      <c r="R51" s="297">
        <v>0.62356870018744204</v>
      </c>
      <c r="S51" s="297">
        <v>1.9250492194057469</v>
      </c>
      <c r="T51" s="297">
        <v>4.1522602708878127</v>
      </c>
      <c r="U51" s="297">
        <v>3.7668477645906768</v>
      </c>
      <c r="V51" s="297">
        <v>2.892618258554235</v>
      </c>
      <c r="W51" s="297">
        <v>3.658788413638367</v>
      </c>
      <c r="X51" s="297">
        <v>0</v>
      </c>
      <c r="Y51" s="297">
        <v>0</v>
      </c>
      <c r="DA51" s="71" t="s">
        <v>688</v>
      </c>
    </row>
    <row r="52" spans="1:105" ht="12" customHeight="1" x14ac:dyDescent="0.25">
      <c r="A52" s="60" t="s">
        <v>525</v>
      </c>
      <c r="B52" s="262">
        <v>17.27890572391772</v>
      </c>
      <c r="C52" s="262">
        <v>19.054004981611438</v>
      </c>
      <c r="D52" s="262">
        <v>16.926702649189231</v>
      </c>
      <c r="E52" s="262">
        <v>18.484441766691099</v>
      </c>
      <c r="F52" s="262">
        <v>19.868128425347621</v>
      </c>
      <c r="G52" s="262">
        <v>19.881867598773461</v>
      </c>
      <c r="H52" s="262">
        <v>18.193328713820168</v>
      </c>
      <c r="I52" s="262">
        <v>20.12344724045531</v>
      </c>
      <c r="J52" s="262">
        <v>20.580826120849341</v>
      </c>
      <c r="K52" s="262">
        <v>15.76509711008535</v>
      </c>
      <c r="L52" s="262">
        <v>13.32484505978228</v>
      </c>
      <c r="M52" s="262">
        <v>18.470713331222399</v>
      </c>
      <c r="N52" s="262">
        <v>13.08785958835724</v>
      </c>
      <c r="O52" s="262">
        <v>8.7693684154982812</v>
      </c>
      <c r="P52" s="262">
        <v>6.5623272507766757</v>
      </c>
      <c r="Q52" s="262">
        <v>7.0121680794530974</v>
      </c>
      <c r="R52" s="262">
        <v>7.4527279603795007</v>
      </c>
      <c r="S52" s="262">
        <v>16.919768437405931</v>
      </c>
      <c r="T52" s="262">
        <v>15.038259919605959</v>
      </c>
      <c r="U52" s="262">
        <v>9.3604510329943356</v>
      </c>
      <c r="V52" s="262">
        <v>8.2989959092875303</v>
      </c>
      <c r="W52" s="262">
        <v>7.8984192039368164</v>
      </c>
      <c r="X52" s="262">
        <v>0</v>
      </c>
      <c r="Y52" s="262">
        <v>0</v>
      </c>
      <c r="DA52" s="72" t="s">
        <v>689</v>
      </c>
    </row>
    <row r="53" spans="1:105" ht="12" customHeight="1" x14ac:dyDescent="0.25">
      <c r="A53" s="57" t="s">
        <v>527</v>
      </c>
      <c r="B53" s="294">
        <f t="shared" ref="B53:Y53" si="0">B54+B58+B69</f>
        <v>8.2791113741665452</v>
      </c>
      <c r="C53" s="294">
        <f t="shared" si="0"/>
        <v>10.635250692162577</v>
      </c>
      <c r="D53" s="294">
        <f t="shared" si="0"/>
        <v>11.558689900092865</v>
      </c>
      <c r="E53" s="294">
        <f t="shared" si="0"/>
        <v>9.8192197220476327</v>
      </c>
      <c r="F53" s="294">
        <f t="shared" si="0"/>
        <v>10.36405880942724</v>
      </c>
      <c r="G53" s="294">
        <f t="shared" si="0"/>
        <v>8.2940123421462832</v>
      </c>
      <c r="H53" s="294">
        <f t="shared" si="0"/>
        <v>7.3060089473307723</v>
      </c>
      <c r="I53" s="294">
        <f t="shared" si="0"/>
        <v>8.5165440573653619</v>
      </c>
      <c r="J53" s="294">
        <f t="shared" si="0"/>
        <v>7.7524986712562738</v>
      </c>
      <c r="K53" s="294">
        <f t="shared" si="0"/>
        <v>7.5063996778434658</v>
      </c>
      <c r="L53" s="294">
        <f t="shared" si="0"/>
        <v>7.6797824707188092</v>
      </c>
      <c r="M53" s="294">
        <f t="shared" si="0"/>
        <v>7.715938822438078</v>
      </c>
      <c r="N53" s="294">
        <f t="shared" si="0"/>
        <v>3.9687698214549165</v>
      </c>
      <c r="O53" s="294">
        <f t="shared" si="0"/>
        <v>2.6880188091776822</v>
      </c>
      <c r="P53" s="294">
        <f t="shared" si="0"/>
        <v>1.8780651961886465</v>
      </c>
      <c r="Q53" s="294">
        <f t="shared" si="0"/>
        <v>2.260881199913046</v>
      </c>
      <c r="R53" s="294">
        <f t="shared" si="0"/>
        <v>2.7471015114828425</v>
      </c>
      <c r="S53" s="294">
        <f t="shared" si="0"/>
        <v>6.8600118069414329</v>
      </c>
      <c r="T53" s="294">
        <f t="shared" si="0"/>
        <v>7.8323036030397404</v>
      </c>
      <c r="U53" s="294">
        <f t="shared" si="0"/>
        <v>5.5057952777715258</v>
      </c>
      <c r="V53" s="294">
        <f t="shared" si="0"/>
        <v>4.5654399270728545</v>
      </c>
      <c r="W53" s="294">
        <f t="shared" si="0"/>
        <v>4.8633327958429735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0.56919285473308101</v>
      </c>
      <c r="C54" s="262">
        <v>1.090835501101026</v>
      </c>
      <c r="D54" s="262">
        <v>1.715993339948447</v>
      </c>
      <c r="E54" s="262">
        <v>0.99721122757850811</v>
      </c>
      <c r="F54" s="262">
        <v>1.115573510975318</v>
      </c>
      <c r="G54" s="262">
        <v>0.44597931742675168</v>
      </c>
      <c r="H54" s="262">
        <v>0.33237133087113968</v>
      </c>
      <c r="I54" s="262">
        <v>0.49170674801509151</v>
      </c>
      <c r="J54" s="262">
        <v>0.33875248163470972</v>
      </c>
      <c r="K54" s="262">
        <v>0.68991587942911325</v>
      </c>
      <c r="L54" s="262">
        <v>1.005296327383699</v>
      </c>
      <c r="M54" s="262">
        <v>0.50104581054321562</v>
      </c>
      <c r="N54" s="262">
        <v>7.7556406022948388E-2</v>
      </c>
      <c r="O54" s="262">
        <v>5.6256937610456498E-2</v>
      </c>
      <c r="P54" s="262">
        <v>2.5192116017749341E-2</v>
      </c>
      <c r="Q54" s="262">
        <v>6.2984036410846683E-2</v>
      </c>
      <c r="R54" s="262">
        <v>0.13755678276414959</v>
      </c>
      <c r="S54" s="262">
        <v>0.41890913431197241</v>
      </c>
      <c r="T54" s="262">
        <v>0.880262721025308</v>
      </c>
      <c r="U54" s="262">
        <v>0.80272302606292445</v>
      </c>
      <c r="V54" s="262">
        <v>0.61311563223085275</v>
      </c>
      <c r="W54" s="262">
        <v>0.76850468284697537</v>
      </c>
      <c r="X54" s="262">
        <v>0</v>
      </c>
      <c r="Y54" s="262">
        <v>0</v>
      </c>
      <c r="DA54" s="72" t="s">
        <v>690</v>
      </c>
    </row>
    <row r="55" spans="1:105" ht="12" customHeight="1" x14ac:dyDescent="0.25">
      <c r="A55" s="59" t="s">
        <v>31</v>
      </c>
      <c r="B55" s="230">
        <v>3.3475362548065241E-2</v>
      </c>
      <c r="C55" s="230">
        <v>4.1175090174328383E-2</v>
      </c>
      <c r="D55" s="230">
        <v>4.029731918176295E-2</v>
      </c>
      <c r="E55" s="230">
        <v>3.187358232268804E-2</v>
      </c>
      <c r="F55" s="230">
        <v>2.9231941738164579E-2</v>
      </c>
      <c r="G55" s="230">
        <v>2.9711668895679898E-2</v>
      </c>
      <c r="H55" s="230">
        <v>2.3057219231240812E-2</v>
      </c>
      <c r="I55" s="230">
        <v>2.6470648965248839E-2</v>
      </c>
      <c r="J55" s="230">
        <v>1.9941059775163819E-2</v>
      </c>
      <c r="K55" s="230">
        <v>1.9987910604518839E-2</v>
      </c>
      <c r="L55" s="230">
        <v>2.6567586534482501E-2</v>
      </c>
      <c r="M55" s="230">
        <v>1.5295751121829061E-2</v>
      </c>
      <c r="N55" s="230">
        <v>4.004732032683575E-3</v>
      </c>
      <c r="O55" s="230">
        <v>2.37267823108505E-3</v>
      </c>
      <c r="P55" s="230">
        <v>1.2149289102046791E-3</v>
      </c>
      <c r="Q55" s="230">
        <v>1.6660985830446969E-3</v>
      </c>
      <c r="R55" s="230">
        <v>4.1276165286772918E-3</v>
      </c>
      <c r="S55" s="230">
        <v>1.295386454651367E-2</v>
      </c>
      <c r="T55" s="230">
        <v>1.677378523153451E-2</v>
      </c>
      <c r="U55" s="230">
        <v>1.2473165985882041E-2</v>
      </c>
      <c r="V55" s="230">
        <v>9.3710563239209049E-3</v>
      </c>
      <c r="W55" s="230">
        <v>7.3881033507363679E-3</v>
      </c>
      <c r="X55" s="230">
        <v>0</v>
      </c>
      <c r="Y55" s="230">
        <v>0</v>
      </c>
      <c r="DA55" s="71" t="s">
        <v>691</v>
      </c>
    </row>
    <row r="56" spans="1:105" ht="12" customHeight="1" x14ac:dyDescent="0.25">
      <c r="A56" s="59" t="s">
        <v>159</v>
      </c>
      <c r="B56" s="230">
        <v>8.4438134016008082E-2</v>
      </c>
      <c r="C56" s="230">
        <v>0.107072095187402</v>
      </c>
      <c r="D56" s="230">
        <v>0.101591121107085</v>
      </c>
      <c r="E56" s="230">
        <v>9.0445057876998095E-2</v>
      </c>
      <c r="F56" s="230">
        <v>9.4490500340969161E-2</v>
      </c>
      <c r="G56" s="230">
        <v>8.5917397435567422E-2</v>
      </c>
      <c r="H56" s="230">
        <v>3.8190275888303357E-2</v>
      </c>
      <c r="I56" s="230">
        <v>0.16073816208746899</v>
      </c>
      <c r="J56" s="230">
        <v>0.10856248780764891</v>
      </c>
      <c r="K56" s="230">
        <v>0.1155895405813564</v>
      </c>
      <c r="L56" s="230">
        <v>0.1336095391183709</v>
      </c>
      <c r="M56" s="230">
        <v>9.2899105301550114E-2</v>
      </c>
      <c r="N56" s="230">
        <v>2.0432231212032199E-2</v>
      </c>
      <c r="O56" s="230">
        <v>9.2720174876458564E-3</v>
      </c>
      <c r="P56" s="230">
        <v>1.9352019906236661E-3</v>
      </c>
      <c r="Q56" s="230">
        <v>3.763379880221269E-3</v>
      </c>
      <c r="R56" s="230">
        <v>6.7231280826639652E-3</v>
      </c>
      <c r="S56" s="230">
        <v>2.2505397694348849E-2</v>
      </c>
      <c r="T56" s="230">
        <v>4.3709180472814378E-2</v>
      </c>
      <c r="U56" s="230">
        <v>3.4050806730123152E-2</v>
      </c>
      <c r="V56" s="230">
        <v>2.1708167956193281E-2</v>
      </c>
      <c r="W56" s="230">
        <v>3.1373535136159279E-2</v>
      </c>
      <c r="X56" s="230">
        <v>0</v>
      </c>
      <c r="Y56" s="230">
        <v>0</v>
      </c>
      <c r="DA56" s="71" t="s">
        <v>692</v>
      </c>
    </row>
    <row r="57" spans="1:105" ht="12" customHeight="1" x14ac:dyDescent="0.25">
      <c r="A57" s="59" t="s">
        <v>35</v>
      </c>
      <c r="B57" s="230">
        <v>0.45127935816900772</v>
      </c>
      <c r="C57" s="230">
        <v>0.94258831573929547</v>
      </c>
      <c r="D57" s="230">
        <v>1.574104899659599</v>
      </c>
      <c r="E57" s="230">
        <v>0.87489258737882203</v>
      </c>
      <c r="F57" s="230">
        <v>0.99185106889618369</v>
      </c>
      <c r="G57" s="230">
        <v>0.33035025109550442</v>
      </c>
      <c r="H57" s="230">
        <v>0.27112383575159549</v>
      </c>
      <c r="I57" s="230">
        <v>0.30449793696237359</v>
      </c>
      <c r="J57" s="230">
        <v>0.2102489340518971</v>
      </c>
      <c r="K57" s="230">
        <v>0.55433842824323809</v>
      </c>
      <c r="L57" s="230">
        <v>0.8451192017308452</v>
      </c>
      <c r="M57" s="230">
        <v>0.3928509541198365</v>
      </c>
      <c r="N57" s="230">
        <v>5.3119442778232613E-2</v>
      </c>
      <c r="O57" s="230">
        <v>4.4612241891725593E-2</v>
      </c>
      <c r="P57" s="230">
        <v>2.204198511692099E-2</v>
      </c>
      <c r="Q57" s="230">
        <v>5.7554557947580721E-2</v>
      </c>
      <c r="R57" s="230">
        <v>0.12670603815280829</v>
      </c>
      <c r="S57" s="230">
        <v>0.38344987207110992</v>
      </c>
      <c r="T57" s="230">
        <v>0.81977975532095915</v>
      </c>
      <c r="U57" s="230">
        <v>0.75619905334691928</v>
      </c>
      <c r="V57" s="230">
        <v>0.58203640795073852</v>
      </c>
      <c r="W57" s="230">
        <v>0.72974304436007975</v>
      </c>
      <c r="X57" s="230">
        <v>0</v>
      </c>
      <c r="Y57" s="230">
        <v>0</v>
      </c>
      <c r="DA57" s="71" t="s">
        <v>693</v>
      </c>
    </row>
    <row r="58" spans="1:105" ht="12" customHeight="1" x14ac:dyDescent="0.25">
      <c r="A58" s="60" t="s">
        <v>533</v>
      </c>
      <c r="B58" s="262">
        <v>4.1816702298773079</v>
      </c>
      <c r="C58" s="262">
        <v>5.7639866287877304</v>
      </c>
      <c r="D58" s="262">
        <v>6.5704358513662244</v>
      </c>
      <c r="E58" s="262">
        <v>5.1201903126680932</v>
      </c>
      <c r="F58" s="262">
        <v>5.351429458523242</v>
      </c>
      <c r="G58" s="262">
        <v>4.0028672563727667</v>
      </c>
      <c r="H58" s="262">
        <v>3.4108812768670922</v>
      </c>
      <c r="I58" s="262">
        <v>4.1026670711037516</v>
      </c>
      <c r="J58" s="262">
        <v>3.35548491762732</v>
      </c>
      <c r="K58" s="262">
        <v>3.7207796148408119</v>
      </c>
      <c r="L58" s="262">
        <v>4.116058007053673</v>
      </c>
      <c r="M58" s="262">
        <v>3.6157207117328589</v>
      </c>
      <c r="N58" s="262">
        <v>1.355740427804021</v>
      </c>
      <c r="O58" s="262">
        <v>0.91695533264879081</v>
      </c>
      <c r="P58" s="262">
        <v>0.56825852818238221</v>
      </c>
      <c r="Q58" s="262">
        <v>0.80136256673405748</v>
      </c>
      <c r="R58" s="262">
        <v>1.095187717203375</v>
      </c>
      <c r="S58" s="262">
        <v>3.070859991354598</v>
      </c>
      <c r="T58" s="262">
        <v>3.9830408114307891</v>
      </c>
      <c r="U58" s="262">
        <v>2.823950860982666</v>
      </c>
      <c r="V58" s="262">
        <v>2.2824469253152539</v>
      </c>
      <c r="W58" s="262">
        <v>2.519493378134595</v>
      </c>
      <c r="X58" s="262">
        <v>0</v>
      </c>
      <c r="Y58" s="262">
        <v>0</v>
      </c>
      <c r="DA58" s="72" t="s">
        <v>694</v>
      </c>
    </row>
    <row r="59" spans="1:105" ht="12" customHeight="1" x14ac:dyDescent="0.25">
      <c r="A59" s="64" t="s">
        <v>28</v>
      </c>
      <c r="B59" s="229">
        <v>0.71263534504352033</v>
      </c>
      <c r="C59" s="229">
        <v>0.68977233193487419</v>
      </c>
      <c r="D59" s="229">
        <v>0.565688011782436</v>
      </c>
      <c r="E59" s="229">
        <v>0.38719132190437738</v>
      </c>
      <c r="F59" s="229">
        <v>1.5737225263164581E-2</v>
      </c>
      <c r="G59" s="229">
        <v>0.8570608762966444</v>
      </c>
      <c r="H59" s="229">
        <v>0.76316505228424536</v>
      </c>
      <c r="I59" s="229">
        <v>0.94407585572363084</v>
      </c>
      <c r="J59" s="229">
        <v>0.44401986885977701</v>
      </c>
      <c r="K59" s="229">
        <v>0.27426660665965991</v>
      </c>
      <c r="L59" s="229">
        <v>0.46116497997812972</v>
      </c>
      <c r="M59" s="229">
        <v>0.61800502634474352</v>
      </c>
      <c r="N59" s="229">
        <v>0.21250819664042631</v>
      </c>
      <c r="O59" s="229">
        <v>0.1526520106655409</v>
      </c>
      <c r="P59" s="229">
        <v>6.4960976095468664E-2</v>
      </c>
      <c r="Q59" s="229">
        <v>8.8977295262050282E-2</v>
      </c>
      <c r="R59" s="229">
        <v>3.9645916636408693E-2</v>
      </c>
      <c r="S59" s="229">
        <v>0.12501552957970191</v>
      </c>
      <c r="T59" s="229">
        <v>0.1102201178306763</v>
      </c>
      <c r="U59" s="229">
        <v>4.0354015808656933E-3</v>
      </c>
      <c r="V59" s="229">
        <v>3.7215324478127392E-3</v>
      </c>
      <c r="W59" s="229">
        <v>7.3851742285941518E-3</v>
      </c>
      <c r="X59" s="229">
        <v>0</v>
      </c>
      <c r="Y59" s="229">
        <v>0</v>
      </c>
      <c r="DA59" s="73" t="s">
        <v>695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696</v>
      </c>
    </row>
    <row r="61" spans="1:105" ht="12" customHeight="1" x14ac:dyDescent="0.25">
      <c r="A61" s="64" t="s">
        <v>31</v>
      </c>
      <c r="B61" s="229">
        <v>0.14083286058423841</v>
      </c>
      <c r="C61" s="229">
        <v>0.151160125883992</v>
      </c>
      <c r="D61" s="229">
        <v>0.11980024701095129</v>
      </c>
      <c r="E61" s="229">
        <v>0.1228058809058849</v>
      </c>
      <c r="F61" s="229">
        <v>0.12524633761900689</v>
      </c>
      <c r="G61" s="229">
        <v>0.1794676651186341</v>
      </c>
      <c r="H61" s="229">
        <v>0.14511876343678759</v>
      </c>
      <c r="I61" s="229">
        <v>0.14308828883504249</v>
      </c>
      <c r="J61" s="229">
        <v>0.14333952139785769</v>
      </c>
      <c r="K61" s="229">
        <v>9.0989658607736723E-2</v>
      </c>
      <c r="L61" s="229">
        <v>8.9954716403551974E-2</v>
      </c>
      <c r="M61" s="229">
        <v>8.447511203814756E-2</v>
      </c>
      <c r="N61" s="229">
        <v>5.4577850862500069E-2</v>
      </c>
      <c r="O61" s="229">
        <v>2.8687201679825251E-2</v>
      </c>
      <c r="P61" s="229">
        <v>2.002659473421357E-2</v>
      </c>
      <c r="Q61" s="229">
        <v>1.683712700730202E-2</v>
      </c>
      <c r="R61" s="229">
        <v>2.8908739367668791E-2</v>
      </c>
      <c r="S61" s="229">
        <v>8.190534487869866E-2</v>
      </c>
      <c r="T61" s="229">
        <v>6.8187472512831152E-2</v>
      </c>
      <c r="U61" s="229">
        <v>4.0878523381334367E-2</v>
      </c>
      <c r="V61" s="229">
        <v>3.313230273774808E-2</v>
      </c>
      <c r="W61" s="229">
        <v>2.3001780402419111E-2</v>
      </c>
      <c r="X61" s="229">
        <v>0</v>
      </c>
      <c r="Y61" s="229">
        <v>0</v>
      </c>
      <c r="DA61" s="73" t="s">
        <v>697</v>
      </c>
    </row>
    <row r="62" spans="1:105" ht="12" customHeight="1" x14ac:dyDescent="0.25">
      <c r="A62" s="64" t="s">
        <v>159</v>
      </c>
      <c r="B62" s="229">
        <v>0.36199177423212531</v>
      </c>
      <c r="C62" s="229">
        <v>0.40055333321086939</v>
      </c>
      <c r="D62" s="229">
        <v>0.30776460695912972</v>
      </c>
      <c r="E62" s="229">
        <v>0.35510312280680179</v>
      </c>
      <c r="F62" s="229">
        <v>0.41255027661035321</v>
      </c>
      <c r="G62" s="229">
        <v>0.52883676779209776</v>
      </c>
      <c r="H62" s="229">
        <v>0.24493497231076181</v>
      </c>
      <c r="I62" s="229">
        <v>0.88540070323032138</v>
      </c>
      <c r="J62" s="229">
        <v>0.79520456551264906</v>
      </c>
      <c r="K62" s="229">
        <v>0.5361971951335468</v>
      </c>
      <c r="L62" s="229">
        <v>0.46098910763368672</v>
      </c>
      <c r="M62" s="229">
        <v>0.52281839840313016</v>
      </c>
      <c r="N62" s="229">
        <v>0.28375278069770737</v>
      </c>
      <c r="O62" s="229">
        <v>0.1142365151116847</v>
      </c>
      <c r="P62" s="229">
        <v>3.2506028212703993E-2</v>
      </c>
      <c r="Q62" s="229">
        <v>3.8754908397865287E-2</v>
      </c>
      <c r="R62" s="229">
        <v>4.7982465417930657E-2</v>
      </c>
      <c r="S62" s="229">
        <v>0.14511694619843241</v>
      </c>
      <c r="T62" s="229">
        <v>0.1810620951982306</v>
      </c>
      <c r="U62" s="229">
        <v>0.1137174903950163</v>
      </c>
      <c r="V62" s="229">
        <v>7.8210958604668798E-2</v>
      </c>
      <c r="W62" s="229">
        <v>9.9534424841359811E-2</v>
      </c>
      <c r="X62" s="229">
        <v>0</v>
      </c>
      <c r="Y62" s="229">
        <v>0</v>
      </c>
      <c r="DA62" s="73" t="s">
        <v>698</v>
      </c>
    </row>
    <row r="63" spans="1:105" ht="12" customHeight="1" x14ac:dyDescent="0.25">
      <c r="A63" s="64" t="s">
        <v>32</v>
      </c>
      <c r="B63" s="229">
        <v>1.072211935970826</v>
      </c>
      <c r="C63" s="229">
        <v>1.0704264511111099</v>
      </c>
      <c r="D63" s="229">
        <v>0.90875529329368376</v>
      </c>
      <c r="E63" s="229">
        <v>0.89231017175210336</v>
      </c>
      <c r="F63" s="229">
        <v>0.55844828795550649</v>
      </c>
      <c r="G63" s="229">
        <v>0.44687804370985418</v>
      </c>
      <c r="H63" s="229">
        <v>0.55534818708586742</v>
      </c>
      <c r="I63" s="229">
        <v>0.48807911988623981</v>
      </c>
      <c r="J63" s="229">
        <v>0.46524876891694639</v>
      </c>
      <c r="K63" s="229">
        <v>0.30161990337030009</v>
      </c>
      <c r="L63" s="229">
        <v>0.24904913656468949</v>
      </c>
      <c r="M63" s="229">
        <v>0.22571999317299521</v>
      </c>
      <c r="N63" s="229">
        <v>8.2563934257803021E-2</v>
      </c>
      <c r="O63" s="229">
        <v>8.3180639857232605E-2</v>
      </c>
      <c r="P63" s="229">
        <v>8.8233311393208169E-2</v>
      </c>
      <c r="Q63" s="229">
        <v>7.6484626981188311E-2</v>
      </c>
      <c r="R63" s="229">
        <v>9.3278894311982025E-2</v>
      </c>
      <c r="S63" s="229">
        <v>0.30539763105875978</v>
      </c>
      <c r="T63" s="229">
        <v>0.2984879029067633</v>
      </c>
      <c r="U63" s="229">
        <v>0.19259120889236911</v>
      </c>
      <c r="V63" s="229">
        <v>0.11413356383168791</v>
      </c>
      <c r="W63" s="229">
        <v>0.12272936487098821</v>
      </c>
      <c r="X63" s="229">
        <v>0</v>
      </c>
      <c r="Y63" s="229">
        <v>0</v>
      </c>
      <c r="DA63" s="73" t="s">
        <v>699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700</v>
      </c>
    </row>
    <row r="65" spans="1:105" ht="12" customHeight="1" x14ac:dyDescent="0.25">
      <c r="A65" s="64" t="s">
        <v>35</v>
      </c>
      <c r="B65" s="229">
        <v>1.893998314046599</v>
      </c>
      <c r="C65" s="229">
        <v>3.4520743866468848</v>
      </c>
      <c r="D65" s="229">
        <v>4.6684276923200239</v>
      </c>
      <c r="E65" s="229">
        <v>3.3627798152989259</v>
      </c>
      <c r="F65" s="229">
        <v>4.2394473310752101</v>
      </c>
      <c r="G65" s="229">
        <v>1.990623903455536</v>
      </c>
      <c r="H65" s="229">
        <v>1.70231430174943</v>
      </c>
      <c r="I65" s="229">
        <v>1.6420231034285171</v>
      </c>
      <c r="J65" s="229">
        <v>1.50767219294009</v>
      </c>
      <c r="K65" s="229">
        <v>2.5174162475195572</v>
      </c>
      <c r="L65" s="229">
        <v>2.85459967338205</v>
      </c>
      <c r="M65" s="229">
        <v>2.164418252648745</v>
      </c>
      <c r="N65" s="229">
        <v>0.72219069228481825</v>
      </c>
      <c r="O65" s="229">
        <v>0.53809480205303928</v>
      </c>
      <c r="P65" s="229">
        <v>0.36246189374037291</v>
      </c>
      <c r="Q65" s="229">
        <v>0.58023299728507449</v>
      </c>
      <c r="R65" s="229">
        <v>0.88528382630357572</v>
      </c>
      <c r="S65" s="229">
        <v>2.4131624791868278</v>
      </c>
      <c r="T65" s="229">
        <v>3.324498271035305</v>
      </c>
      <c r="U65" s="229">
        <v>2.472350472369067</v>
      </c>
      <c r="V65" s="229">
        <v>2.0529039584457478</v>
      </c>
      <c r="W65" s="229">
        <v>2.2664902886935359</v>
      </c>
      <c r="X65" s="229">
        <v>0</v>
      </c>
      <c r="Y65" s="229">
        <v>0</v>
      </c>
      <c r="DA65" s="73" t="s">
        <v>701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702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2.9000355001143868E-4</v>
      </c>
      <c r="L67" s="229">
        <v>3.0039309156519768E-4</v>
      </c>
      <c r="M67" s="229">
        <v>2.8392912509781252E-4</v>
      </c>
      <c r="N67" s="229">
        <v>1.4697306076592531E-4</v>
      </c>
      <c r="O67" s="229">
        <v>1.041632814680476E-4</v>
      </c>
      <c r="P67" s="229">
        <v>6.9724006414863526E-5</v>
      </c>
      <c r="Q67" s="229">
        <v>7.5611800577018569E-5</v>
      </c>
      <c r="R67" s="229">
        <v>8.7875165809369633E-5</v>
      </c>
      <c r="S67" s="229">
        <v>2.620604521776258E-4</v>
      </c>
      <c r="T67" s="229">
        <v>5.8495194698307659E-4</v>
      </c>
      <c r="U67" s="229">
        <v>3.77764364013901E-4</v>
      </c>
      <c r="V67" s="229">
        <v>3.4460924758847588E-4</v>
      </c>
      <c r="W67" s="229">
        <v>3.5234509769734962E-4</v>
      </c>
      <c r="X67" s="229">
        <v>0</v>
      </c>
      <c r="Y67" s="229">
        <v>0</v>
      </c>
      <c r="DA67" s="73" t="s">
        <v>703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704</v>
      </c>
    </row>
    <row r="69" spans="1:105" ht="12" customHeight="1" x14ac:dyDescent="0.25">
      <c r="A69" s="61" t="s">
        <v>545</v>
      </c>
      <c r="B69" s="263">
        <v>3.5282482895561569</v>
      </c>
      <c r="C69" s="263">
        <v>3.780428562273821</v>
      </c>
      <c r="D69" s="263">
        <v>3.2722607087781941</v>
      </c>
      <c r="E69" s="263">
        <v>3.7018181818010318</v>
      </c>
      <c r="F69" s="263">
        <v>3.897055839928679</v>
      </c>
      <c r="G69" s="263">
        <v>3.845165768346765</v>
      </c>
      <c r="H69" s="263">
        <v>3.562756339592541</v>
      </c>
      <c r="I69" s="263">
        <v>3.9221702382465189</v>
      </c>
      <c r="J69" s="263">
        <v>4.0582612719942439</v>
      </c>
      <c r="K69" s="263">
        <v>3.0957041835735408</v>
      </c>
      <c r="L69" s="263">
        <v>2.5584281362814369</v>
      </c>
      <c r="M69" s="263">
        <v>3.5991723001620031</v>
      </c>
      <c r="N69" s="263">
        <v>2.5354729876279469</v>
      </c>
      <c r="O69" s="263">
        <v>1.714806538918435</v>
      </c>
      <c r="P69" s="263">
        <v>1.284614551988515</v>
      </c>
      <c r="Q69" s="263">
        <v>1.396534596768142</v>
      </c>
      <c r="R69" s="263">
        <v>1.514357011515318</v>
      </c>
      <c r="S69" s="263">
        <v>3.3702426812748629</v>
      </c>
      <c r="T69" s="263">
        <v>2.9690000705836428</v>
      </c>
      <c r="U69" s="263">
        <v>1.879121390725935</v>
      </c>
      <c r="V69" s="263">
        <v>1.6698773695267479</v>
      </c>
      <c r="W69" s="263">
        <v>1.5753347348614031</v>
      </c>
      <c r="X69" s="263">
        <v>0</v>
      </c>
      <c r="Y69" s="263">
        <v>0</v>
      </c>
      <c r="DA69" s="74" t="s">
        <v>705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19.684157374375129</v>
      </c>
      <c r="C72" s="223">
        <v>21.124424418617071</v>
      </c>
      <c r="D72" s="223">
        <v>23.638890621103901</v>
      </c>
      <c r="E72" s="223">
        <v>22.5047983397907</v>
      </c>
      <c r="F72" s="223">
        <v>23.462774846234058</v>
      </c>
      <c r="G72" s="223">
        <v>20.396362772967251</v>
      </c>
      <c r="H72" s="223">
        <v>20.850557552558101</v>
      </c>
      <c r="I72" s="223">
        <v>20.592574549640119</v>
      </c>
      <c r="J72" s="223">
        <v>20.57792479869013</v>
      </c>
      <c r="K72" s="223">
        <v>17.64780489214289</v>
      </c>
      <c r="L72" s="223">
        <v>20.686857482519791</v>
      </c>
      <c r="M72" s="223">
        <v>24.229223168125142</v>
      </c>
      <c r="N72" s="223">
        <v>23.79863237804695</v>
      </c>
      <c r="O72" s="223">
        <v>19.269226447079149</v>
      </c>
      <c r="P72" s="223">
        <v>23.53568290033202</v>
      </c>
      <c r="Q72" s="223">
        <v>22.910853911195321</v>
      </c>
      <c r="R72" s="223">
        <v>26.10937441493585</v>
      </c>
      <c r="S72" s="223">
        <v>22.234907497535001</v>
      </c>
      <c r="T72" s="223">
        <v>21.763961804584611</v>
      </c>
      <c r="U72" s="223">
        <v>29.32190806132801</v>
      </c>
      <c r="V72" s="223">
        <v>19.05155977157769</v>
      </c>
      <c r="W72" s="223">
        <v>29.27281550863832</v>
      </c>
      <c r="X72" s="223">
        <v>26.096994866865039</v>
      </c>
      <c r="Y72" s="223">
        <v>21.155746837863092</v>
      </c>
      <c r="DA72" s="89" t="s">
        <v>706</v>
      </c>
    </row>
    <row r="73" spans="1:105" ht="12" customHeight="1" x14ac:dyDescent="0.25">
      <c r="A73" s="55" t="s">
        <v>91</v>
      </c>
      <c r="B73" s="259">
        <v>2.9225774512071711E-2</v>
      </c>
      <c r="C73" s="259">
        <v>3.1739911970516108E-2</v>
      </c>
      <c r="D73" s="259">
        <v>3.6176705793085233E-2</v>
      </c>
      <c r="E73" s="259">
        <v>3.3596682860854467E-2</v>
      </c>
      <c r="F73" s="259">
        <v>3.4640603097258797E-2</v>
      </c>
      <c r="G73" s="259">
        <v>2.9621136667407361E-2</v>
      </c>
      <c r="H73" s="259">
        <v>3.0248605609228239E-2</v>
      </c>
      <c r="I73" s="259">
        <v>3.0093849384933171E-2</v>
      </c>
      <c r="J73" s="259">
        <v>2.9700771006073792E-2</v>
      </c>
      <c r="K73" s="259">
        <v>2.563033614490396E-2</v>
      </c>
      <c r="L73" s="259">
        <v>3.0298940265693991E-2</v>
      </c>
      <c r="M73" s="259">
        <v>3.368561078124524E-2</v>
      </c>
      <c r="N73" s="259">
        <v>3.2170085499806447E-2</v>
      </c>
      <c r="O73" s="259">
        <v>2.610336901055501E-2</v>
      </c>
      <c r="P73" s="259">
        <v>3.1227482537072769E-2</v>
      </c>
      <c r="Q73" s="259">
        <v>3.0551729935033439E-2</v>
      </c>
      <c r="R73" s="259">
        <v>3.5098498970322453E-2</v>
      </c>
      <c r="S73" s="259">
        <v>2.9619572332544902E-2</v>
      </c>
      <c r="T73" s="259">
        <v>2.9610814077742319E-2</v>
      </c>
      <c r="U73" s="259">
        <v>3.9770809352351777E-2</v>
      </c>
      <c r="V73" s="259">
        <v>2.526410898321084E-2</v>
      </c>
      <c r="W73" s="259">
        <v>3.8784355222029492E-2</v>
      </c>
      <c r="X73" s="259">
        <v>3.4325659652851087E-2</v>
      </c>
      <c r="Y73" s="259">
        <v>2.710119562307952E-2</v>
      </c>
      <c r="DA73" s="67" t="s">
        <v>707</v>
      </c>
    </row>
    <row r="74" spans="1:105" ht="12" customHeight="1" x14ac:dyDescent="0.25">
      <c r="A74" s="173" t="s">
        <v>92</v>
      </c>
      <c r="B74" s="224">
        <v>3.9456864405348381E-3</v>
      </c>
      <c r="C74" s="224">
        <v>4.2851127943283832E-3</v>
      </c>
      <c r="D74" s="224">
        <v>4.8841113672465691E-3</v>
      </c>
      <c r="E74" s="224">
        <v>4.5357900081063017E-3</v>
      </c>
      <c r="F74" s="224">
        <v>4.6943752835679788E-3</v>
      </c>
      <c r="G74" s="224">
        <v>4.0048763248161038E-3</v>
      </c>
      <c r="H74" s="224">
        <v>4.0837758789974829E-3</v>
      </c>
      <c r="I74" s="224">
        <v>4.0628826932399206E-3</v>
      </c>
      <c r="J74" s="224">
        <v>4.0098143295976716E-3</v>
      </c>
      <c r="K74" s="224">
        <v>3.5079932461287979E-3</v>
      </c>
      <c r="L74" s="224">
        <v>4.1980859521299624E-3</v>
      </c>
      <c r="M74" s="224">
        <v>4.7359833056929493E-3</v>
      </c>
      <c r="N74" s="224">
        <v>4.5587952412326589E-3</v>
      </c>
      <c r="O74" s="224">
        <v>3.6944338285664021E-3</v>
      </c>
      <c r="P74" s="224">
        <v>4.4736730966711711E-3</v>
      </c>
      <c r="Q74" s="224">
        <v>4.383651196918659E-3</v>
      </c>
      <c r="R74" s="224">
        <v>5.0360348611511079E-3</v>
      </c>
      <c r="S74" s="224">
        <v>4.2995887654952132E-3</v>
      </c>
      <c r="T74" s="224">
        <v>4.3265754862081259E-3</v>
      </c>
      <c r="U74" s="224">
        <v>5.867348131900184E-3</v>
      </c>
      <c r="V74" s="224">
        <v>3.7593469344112721E-3</v>
      </c>
      <c r="W74" s="224">
        <v>5.8156157303291276E-3</v>
      </c>
      <c r="X74" s="224">
        <v>5.1824362598508304E-3</v>
      </c>
      <c r="Y74" s="224">
        <v>4.1168454079882743E-3</v>
      </c>
      <c r="DA74" s="177" t="s">
        <v>708</v>
      </c>
    </row>
    <row r="75" spans="1:105" ht="12" customHeight="1" x14ac:dyDescent="0.25">
      <c r="A75" s="173" t="s">
        <v>93</v>
      </c>
      <c r="B75" s="224">
        <v>0.50339859695479561</v>
      </c>
      <c r="C75" s="224">
        <v>0.54670329256208061</v>
      </c>
      <c r="D75" s="224">
        <v>0.623124732970322</v>
      </c>
      <c r="E75" s="224">
        <v>0.57868519472439139</v>
      </c>
      <c r="F75" s="224">
        <v>0.59513027846154176</v>
      </c>
      <c r="G75" s="224">
        <v>0.50771892284255382</v>
      </c>
      <c r="H75" s="224">
        <v>0.51772142814178246</v>
      </c>
      <c r="I75" s="224">
        <v>0.5150726907258858</v>
      </c>
      <c r="J75" s="224">
        <v>0.50834493929483604</v>
      </c>
      <c r="K75" s="224">
        <v>0.43783130868117159</v>
      </c>
      <c r="L75" s="224">
        <v>0.51668623276560421</v>
      </c>
      <c r="M75" s="224">
        <v>0.57354465501034657</v>
      </c>
      <c r="N75" s="224">
        <v>0.54697433553487962</v>
      </c>
      <c r="O75" s="224">
        <v>0.44326634157214162</v>
      </c>
      <c r="P75" s="224">
        <v>0.52968035579045425</v>
      </c>
      <c r="Q75" s="224">
        <v>0.51817998702719414</v>
      </c>
      <c r="R75" s="224">
        <v>0.59529656028611277</v>
      </c>
      <c r="S75" s="224">
        <v>0.50236990310095031</v>
      </c>
      <c r="T75" s="224">
        <v>0.50222135660719591</v>
      </c>
      <c r="U75" s="224">
        <v>0.6745424078468012</v>
      </c>
      <c r="V75" s="224">
        <v>0.42849801608654742</v>
      </c>
      <c r="W75" s="224">
        <v>0.65781141455966874</v>
      </c>
      <c r="X75" s="224">
        <v>0.58218863257291986</v>
      </c>
      <c r="Y75" s="224">
        <v>0.45965636729085679</v>
      </c>
      <c r="DA75" s="177" t="s">
        <v>709</v>
      </c>
    </row>
    <row r="76" spans="1:105" ht="12" customHeight="1" x14ac:dyDescent="0.25">
      <c r="A76" s="173" t="s">
        <v>94</v>
      </c>
      <c r="B76" s="224">
        <v>9.6512274797909414E-3</v>
      </c>
      <c r="C76" s="224">
        <v>1.0481471089481701E-2</v>
      </c>
      <c r="D76" s="224">
        <v>1.194663350784151E-2</v>
      </c>
      <c r="E76" s="224">
        <v>1.109463253822645E-2</v>
      </c>
      <c r="F76" s="224">
        <v>1.148253527492199E-2</v>
      </c>
      <c r="G76" s="224">
        <v>9.7960071135277643E-3</v>
      </c>
      <c r="H76" s="224">
        <v>9.9889969916984647E-3</v>
      </c>
      <c r="I76" s="224">
        <v>9.9378918439471803E-3</v>
      </c>
      <c r="J76" s="224">
        <v>9.8080855713985251E-3</v>
      </c>
      <c r="K76" s="224">
        <v>8.5806212242678925E-3</v>
      </c>
      <c r="L76" s="224">
        <v>1.026860170323848E-2</v>
      </c>
      <c r="M76" s="224">
        <v>1.1607496513191189E-2</v>
      </c>
      <c r="N76" s="224">
        <v>1.115090379583252E-2</v>
      </c>
      <c r="O76" s="224">
        <v>9.0366585956323901E-3</v>
      </c>
      <c r="P76" s="224">
        <v>1.0960470662494001E-2</v>
      </c>
      <c r="Q76" s="224">
        <v>1.0722497981310711E-2</v>
      </c>
      <c r="R76" s="224">
        <v>1.2318241394401949E-2</v>
      </c>
      <c r="S76" s="224">
        <v>1.053718934804245E-2</v>
      </c>
      <c r="T76" s="224">
        <v>1.0582889658160869E-2</v>
      </c>
      <c r="U76" s="224">
        <v>1.437892049539787E-2</v>
      </c>
      <c r="V76" s="224">
        <v>9.2283515413100776E-3</v>
      </c>
      <c r="W76" s="224">
        <v>1.4297181208083451E-2</v>
      </c>
      <c r="X76" s="224">
        <v>1.275728465370164E-2</v>
      </c>
      <c r="Y76" s="224">
        <v>1.0145984665522261E-2</v>
      </c>
      <c r="DA76" s="177" t="s">
        <v>710</v>
      </c>
    </row>
    <row r="77" spans="1:105" ht="12" customHeight="1" x14ac:dyDescent="0.25">
      <c r="A77" s="56" t="s">
        <v>95</v>
      </c>
      <c r="B77" s="260">
        <v>8.5063981787076998E-2</v>
      </c>
      <c r="C77" s="260">
        <v>8.8481121583633054E-2</v>
      </c>
      <c r="D77" s="260">
        <v>9.7090144323715627E-2</v>
      </c>
      <c r="E77" s="260">
        <v>9.552212809641511E-2</v>
      </c>
      <c r="F77" s="260">
        <v>9.9207096151098559E-2</v>
      </c>
      <c r="G77" s="260">
        <v>9.0965175938648488E-2</v>
      </c>
      <c r="H77" s="260">
        <v>9.4281864849105584E-2</v>
      </c>
      <c r="I77" s="260">
        <v>9.1690041780500525E-2</v>
      </c>
      <c r="J77" s="260">
        <v>9.4540239682515695E-2</v>
      </c>
      <c r="K77" s="260">
        <v>7.7887594359955778E-2</v>
      </c>
      <c r="L77" s="260">
        <v>8.9228137838872956E-2</v>
      </c>
      <c r="M77" s="260">
        <v>0.108453855069576</v>
      </c>
      <c r="N77" s="260">
        <v>0.1124116177401964</v>
      </c>
      <c r="O77" s="260">
        <v>9.1637602147494682E-2</v>
      </c>
      <c r="P77" s="260">
        <v>0.29957290474031562</v>
      </c>
      <c r="Q77" s="260">
        <v>0.3260944844399537</v>
      </c>
      <c r="R77" s="260">
        <v>0.39961044471732859</v>
      </c>
      <c r="S77" s="260">
        <v>0.39841852093122571</v>
      </c>
      <c r="T77" s="260">
        <v>0.44136152853893779</v>
      </c>
      <c r="U77" s="260">
        <v>0.64607737151530276</v>
      </c>
      <c r="V77" s="260">
        <v>0.48469891996181658</v>
      </c>
      <c r="W77" s="260">
        <v>0.77246086439630579</v>
      </c>
      <c r="X77" s="260">
        <v>0.7794950147308537</v>
      </c>
      <c r="Y77" s="260">
        <v>0.67554537263030812</v>
      </c>
      <c r="DA77" s="68" t="s">
        <v>711</v>
      </c>
    </row>
    <row r="78" spans="1:105" ht="12" customHeight="1" x14ac:dyDescent="0.25">
      <c r="A78" s="37" t="s">
        <v>159</v>
      </c>
      <c r="B78" s="226">
        <v>1.714427192010898E-3</v>
      </c>
      <c r="C78" s="226">
        <v>1.9023078191766759E-3</v>
      </c>
      <c r="D78" s="226">
        <v>1.9332046978120679E-3</v>
      </c>
      <c r="E78" s="226">
        <v>1.7931134017156521E-3</v>
      </c>
      <c r="F78" s="226">
        <v>1.82118410781592E-3</v>
      </c>
      <c r="G78" s="226">
        <v>1.660819974837747E-3</v>
      </c>
      <c r="H78" s="226">
        <v>8.4192464609097214E-4</v>
      </c>
      <c r="I78" s="226">
        <v>3.0583539067996208E-3</v>
      </c>
      <c r="J78" s="226">
        <v>2.1190253814386121E-3</v>
      </c>
      <c r="K78" s="226">
        <v>2.1601894347666249E-3</v>
      </c>
      <c r="L78" s="226">
        <v>3.0370601059061929E-3</v>
      </c>
      <c r="M78" s="226">
        <v>2.2432873702399919E-3</v>
      </c>
      <c r="N78" s="226">
        <v>8.0220249308368111E-4</v>
      </c>
      <c r="O78" s="226">
        <v>4.3438659571373982E-4</v>
      </c>
      <c r="P78" s="226">
        <v>6.3763712379210979E-5</v>
      </c>
      <c r="Q78" s="226">
        <v>9.2562957847574598E-5</v>
      </c>
      <c r="R78" s="226">
        <v>1.502043805071434E-4</v>
      </c>
      <c r="S78" s="226">
        <v>1.5371610653458679E-4</v>
      </c>
      <c r="T78" s="226">
        <v>2.4146773914520569E-4</v>
      </c>
      <c r="U78" s="226">
        <v>3.5336238728281218E-4</v>
      </c>
      <c r="V78" s="226">
        <v>1.4668387904433739E-4</v>
      </c>
      <c r="W78" s="226">
        <v>2.9977175199662209E-4</v>
      </c>
      <c r="X78" s="226">
        <v>2.1786110162802641E-4</v>
      </c>
      <c r="Y78" s="226">
        <v>1.7594944354616221E-4</v>
      </c>
      <c r="DA78" s="69" t="s">
        <v>712</v>
      </c>
    </row>
    <row r="79" spans="1:105" ht="12" customHeight="1" x14ac:dyDescent="0.25">
      <c r="A79" s="37" t="s">
        <v>35</v>
      </c>
      <c r="B79" s="226">
        <v>9.3875366394645422E-3</v>
      </c>
      <c r="C79" s="226">
        <v>1.7157432580195E-2</v>
      </c>
      <c r="D79" s="226">
        <v>3.068891374985204E-2</v>
      </c>
      <c r="E79" s="226">
        <v>1.777065393275553E-2</v>
      </c>
      <c r="F79" s="226">
        <v>1.958564714417825E-2</v>
      </c>
      <c r="G79" s="226">
        <v>6.5424715784451141E-3</v>
      </c>
      <c r="H79" s="226">
        <v>6.1236996894195837E-3</v>
      </c>
      <c r="I79" s="226">
        <v>5.9357944459004029E-3</v>
      </c>
      <c r="J79" s="226">
        <v>4.2045152433808448E-3</v>
      </c>
      <c r="K79" s="226">
        <v>1.061387682331689E-2</v>
      </c>
      <c r="L79" s="226">
        <v>1.968156584551628E-2</v>
      </c>
      <c r="M79" s="226">
        <v>9.7191201094318745E-3</v>
      </c>
      <c r="N79" s="226">
        <v>2.1367193383637221E-3</v>
      </c>
      <c r="O79" s="226">
        <v>2.1413219984360828E-3</v>
      </c>
      <c r="P79" s="226">
        <v>7.4408706322579606E-4</v>
      </c>
      <c r="Q79" s="226">
        <v>1.4503227016947921E-3</v>
      </c>
      <c r="R79" s="226">
        <v>2.900242297230324E-3</v>
      </c>
      <c r="S79" s="226">
        <v>2.6832864539032002E-3</v>
      </c>
      <c r="T79" s="226">
        <v>4.6399083076736616E-3</v>
      </c>
      <c r="U79" s="226">
        <v>8.0399769020068537E-3</v>
      </c>
      <c r="V79" s="226">
        <v>4.0293511980135314E-3</v>
      </c>
      <c r="W79" s="226">
        <v>7.1436960851249858E-3</v>
      </c>
      <c r="X79" s="226">
        <v>6.1392594043653964E-3</v>
      </c>
      <c r="Y79" s="226">
        <v>3.0843645103635058E-3</v>
      </c>
      <c r="DA79" s="69" t="s">
        <v>713</v>
      </c>
    </row>
    <row r="80" spans="1:105" ht="12" customHeight="1" x14ac:dyDescent="0.25">
      <c r="A80" s="37" t="s">
        <v>96</v>
      </c>
      <c r="B80" s="226">
        <v>2.9330949061117328E-4</v>
      </c>
      <c r="C80" s="226">
        <v>3.5144971443341948E-4</v>
      </c>
      <c r="D80" s="226">
        <v>4.3360533439822541E-4</v>
      </c>
      <c r="E80" s="226">
        <v>4.8711876731779321E-4</v>
      </c>
      <c r="F80" s="226">
        <v>5.5963099024343888E-4</v>
      </c>
      <c r="G80" s="226">
        <v>6.3255219392639476E-3</v>
      </c>
      <c r="H80" s="226">
        <v>6.546247333043714E-3</v>
      </c>
      <c r="I80" s="226">
        <v>5.9529099746212849E-3</v>
      </c>
      <c r="J80" s="226">
        <v>6.7575493218098876E-3</v>
      </c>
      <c r="K80" s="226">
        <v>5.6191058399831561E-3</v>
      </c>
      <c r="L80" s="226">
        <v>6.7051802563799171E-3</v>
      </c>
      <c r="M80" s="226">
        <v>7.1157354945494636E-3</v>
      </c>
      <c r="N80" s="226">
        <v>7.1031685081423311E-3</v>
      </c>
      <c r="O80" s="226">
        <v>6.446533189954245E-3</v>
      </c>
      <c r="P80" s="226">
        <v>7.3275948867076463E-3</v>
      </c>
      <c r="Q80" s="226">
        <v>6.8200413103052413E-3</v>
      </c>
      <c r="R80" s="226">
        <v>7.7486712860056206E-3</v>
      </c>
      <c r="S80" s="226">
        <v>6.794315105511632E-3</v>
      </c>
      <c r="T80" s="226">
        <v>6.5737122951681224E-3</v>
      </c>
      <c r="U80" s="226">
        <v>8.8755994783468843E-3</v>
      </c>
      <c r="V80" s="226">
        <v>6.1530110036673129E-3</v>
      </c>
      <c r="W80" s="226">
        <v>8.9612755584206824E-3</v>
      </c>
      <c r="X80" s="226">
        <v>1.0868137192347371E-2</v>
      </c>
      <c r="Y80" s="226">
        <v>1.127153205709811E-2</v>
      </c>
      <c r="DA80" s="69" t="s">
        <v>714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0.24790996884036001</v>
      </c>
      <c r="Q81" s="226">
        <v>0.28240881933016682</v>
      </c>
      <c r="R81" s="226">
        <v>0.35401903924925782</v>
      </c>
      <c r="S81" s="226">
        <v>0.36511507226154549</v>
      </c>
      <c r="T81" s="226">
        <v>0.41303935038514888</v>
      </c>
      <c r="U81" s="226">
        <v>0.60875488352446572</v>
      </c>
      <c r="V81" s="226">
        <v>0.46276641975098509</v>
      </c>
      <c r="W81" s="226">
        <v>0.74057709623166224</v>
      </c>
      <c r="X81" s="226">
        <v>0.750414096205688</v>
      </c>
      <c r="Y81" s="226">
        <v>0.65068280665154932</v>
      </c>
      <c r="DA81" s="69" t="s">
        <v>715</v>
      </c>
    </row>
    <row r="82" spans="1:105" ht="12" customHeight="1" x14ac:dyDescent="0.25">
      <c r="A82" s="37" t="s">
        <v>40</v>
      </c>
      <c r="B82" s="226">
        <v>7.3668708464990379E-2</v>
      </c>
      <c r="C82" s="226">
        <v>6.9069931469827955E-2</v>
      </c>
      <c r="D82" s="226">
        <v>6.40344205416533E-2</v>
      </c>
      <c r="E82" s="226">
        <v>7.547124199462614E-2</v>
      </c>
      <c r="F82" s="226">
        <v>7.7240633908860948E-2</v>
      </c>
      <c r="G82" s="226">
        <v>7.6436362446101677E-2</v>
      </c>
      <c r="H82" s="226">
        <v>8.0769993180551308E-2</v>
      </c>
      <c r="I82" s="226">
        <v>7.6742983453179217E-2</v>
      </c>
      <c r="J82" s="226">
        <v>8.1459149735886346E-2</v>
      </c>
      <c r="K82" s="226">
        <v>5.9494422261889099E-2</v>
      </c>
      <c r="L82" s="226">
        <v>5.9804331631070573E-2</v>
      </c>
      <c r="M82" s="226">
        <v>8.9375712095354665E-2</v>
      </c>
      <c r="N82" s="226">
        <v>0.10236952740060661</v>
      </c>
      <c r="O82" s="226">
        <v>8.2615360363390608E-2</v>
      </c>
      <c r="P82" s="226">
        <v>4.3527490237642942E-2</v>
      </c>
      <c r="Q82" s="226">
        <v>3.5322738139939309E-2</v>
      </c>
      <c r="R82" s="226">
        <v>3.4792287504327717E-2</v>
      </c>
      <c r="S82" s="226">
        <v>2.3672131003730751E-2</v>
      </c>
      <c r="T82" s="226">
        <v>1.6867089811801839E-2</v>
      </c>
      <c r="U82" s="226">
        <v>2.005354922320042E-2</v>
      </c>
      <c r="V82" s="226">
        <v>1.160345413010631E-2</v>
      </c>
      <c r="W82" s="226">
        <v>1.547902476910119E-2</v>
      </c>
      <c r="X82" s="226">
        <v>1.1855660826824909E-2</v>
      </c>
      <c r="Y82" s="226">
        <v>1.033071996775102E-2</v>
      </c>
      <c r="DA82" s="69" t="s">
        <v>716</v>
      </c>
    </row>
    <row r="83" spans="1:105" ht="12" customHeight="1" x14ac:dyDescent="0.25">
      <c r="A83" s="57" t="s">
        <v>558</v>
      </c>
      <c r="B83" s="261">
        <v>4.7783186987760944</v>
      </c>
      <c r="C83" s="261">
        <v>5.0304040881002532</v>
      </c>
      <c r="D83" s="261">
        <v>5.5525230372414516</v>
      </c>
      <c r="E83" s="261">
        <v>5.4195395457980604</v>
      </c>
      <c r="F83" s="261">
        <v>5.6768826470248026</v>
      </c>
      <c r="G83" s="261">
        <v>5.0378912944447611</v>
      </c>
      <c r="H83" s="261">
        <v>5.1888206313196106</v>
      </c>
      <c r="I83" s="261">
        <v>5.0839409469196806</v>
      </c>
      <c r="J83" s="261">
        <v>5.2067475693792158</v>
      </c>
      <c r="K83" s="261">
        <v>4.320342899411223</v>
      </c>
      <c r="L83" s="261">
        <v>4.9559445033608638</v>
      </c>
      <c r="M83" s="261">
        <v>6.0366518880706774</v>
      </c>
      <c r="N83" s="261">
        <v>6.286967747670289</v>
      </c>
      <c r="O83" s="261">
        <v>5.0871609834051288</v>
      </c>
      <c r="P83" s="261">
        <v>6.2517218815533937</v>
      </c>
      <c r="Q83" s="261">
        <v>5.9475155281931249</v>
      </c>
      <c r="R83" s="261">
        <v>6.6279389807711917</v>
      </c>
      <c r="S83" s="261">
        <v>5.5090918663892268</v>
      </c>
      <c r="T83" s="261">
        <v>5.2023640564755587</v>
      </c>
      <c r="U83" s="261">
        <v>6.9724147846256894</v>
      </c>
      <c r="V83" s="261">
        <v>4.5511477419735309</v>
      </c>
      <c r="W83" s="261">
        <v>6.926514457765359</v>
      </c>
      <c r="X83" s="261">
        <v>6.2335919276379563</v>
      </c>
      <c r="Y83" s="261">
        <v>5.1004509185844631</v>
      </c>
      <c r="DA83" s="70" t="s">
        <v>717</v>
      </c>
    </row>
    <row r="84" spans="1:105" ht="12" customHeight="1" x14ac:dyDescent="0.25">
      <c r="A84" s="60" t="s">
        <v>560</v>
      </c>
      <c r="B84" s="262">
        <v>0.90748719809041822</v>
      </c>
      <c r="C84" s="262">
        <v>1.349494745997101</v>
      </c>
      <c r="D84" s="262">
        <v>2.122846720345994</v>
      </c>
      <c r="E84" s="262">
        <v>1.3529894869976711</v>
      </c>
      <c r="F84" s="262">
        <v>1.3765898876713381</v>
      </c>
      <c r="G84" s="262">
        <v>0.60101973689707067</v>
      </c>
      <c r="H84" s="262">
        <v>0.54915084053521179</v>
      </c>
      <c r="I84" s="262">
        <v>0.65799883902639156</v>
      </c>
      <c r="J84" s="262">
        <v>0.47168871555282699</v>
      </c>
      <c r="K84" s="262">
        <v>0.84886981388814065</v>
      </c>
      <c r="L84" s="262">
        <v>1.4708422326944639</v>
      </c>
      <c r="M84" s="262">
        <v>0.79330012430302987</v>
      </c>
      <c r="N84" s="262">
        <v>0.200884370497036</v>
      </c>
      <c r="O84" s="262">
        <v>0.1808828769749386</v>
      </c>
      <c r="P84" s="262">
        <v>0.14550164115740449</v>
      </c>
      <c r="Q84" s="262">
        <v>0.28637441910172928</v>
      </c>
      <c r="R84" s="262">
        <v>0.60110166703475687</v>
      </c>
      <c r="S84" s="262">
        <v>0.67202860872198267</v>
      </c>
      <c r="T84" s="262">
        <v>1.2657070030562529</v>
      </c>
      <c r="U84" s="262">
        <v>2.2021176890207448</v>
      </c>
      <c r="V84" s="262">
        <v>1.279284387879966</v>
      </c>
      <c r="W84" s="262">
        <v>2.371032809486068</v>
      </c>
      <c r="X84" s="262">
        <v>2.2478312373570062</v>
      </c>
      <c r="Y84" s="262">
        <v>1.2740075296583111</v>
      </c>
      <c r="DA84" s="72" t="s">
        <v>718</v>
      </c>
    </row>
    <row r="85" spans="1:105" ht="12" customHeight="1" x14ac:dyDescent="0.25">
      <c r="A85" s="59" t="s">
        <v>31</v>
      </c>
      <c r="B85" s="230">
        <v>3.6725728240691598E-2</v>
      </c>
      <c r="C85" s="230">
        <v>4.0091162043666508E-2</v>
      </c>
      <c r="D85" s="230">
        <v>4.2235864905664389E-2</v>
      </c>
      <c r="E85" s="230">
        <v>3.5014015195485547E-2</v>
      </c>
      <c r="F85" s="230">
        <v>3.2256634896145622E-2</v>
      </c>
      <c r="G85" s="230">
        <v>3.4283790762861102E-2</v>
      </c>
      <c r="H85" s="230">
        <v>3.0026719014670449E-2</v>
      </c>
      <c r="I85" s="230">
        <v>2.98705952985188E-2</v>
      </c>
      <c r="J85" s="230">
        <v>2.326663694490801E-2</v>
      </c>
      <c r="K85" s="230">
        <v>2.2414122792356321E-2</v>
      </c>
      <c r="L85" s="230">
        <v>3.6190485417357719E-2</v>
      </c>
      <c r="M85" s="230">
        <v>2.237048485092168E-2</v>
      </c>
      <c r="N85" s="230">
        <v>9.6128545534026558E-3</v>
      </c>
      <c r="O85" s="230">
        <v>6.7885321140181386E-3</v>
      </c>
      <c r="P85" s="230">
        <v>5.7749801219754348E-3</v>
      </c>
      <c r="Q85" s="230">
        <v>6.7538743416030063E-3</v>
      </c>
      <c r="R85" s="230">
        <v>1.6427086296470671E-2</v>
      </c>
      <c r="S85" s="230">
        <v>1.861684052781392E-2</v>
      </c>
      <c r="T85" s="230">
        <v>2.2240700025069459E-2</v>
      </c>
      <c r="U85" s="230">
        <v>3.1920371205230072E-2</v>
      </c>
      <c r="V85" s="230">
        <v>1.8639782103685141E-2</v>
      </c>
      <c r="W85" s="230">
        <v>2.1802970742650581E-2</v>
      </c>
      <c r="X85" s="230">
        <v>6.8248731037151306E-3</v>
      </c>
      <c r="Y85" s="230">
        <v>4.3145943316172809E-4</v>
      </c>
      <c r="DA85" s="71" t="s">
        <v>719</v>
      </c>
    </row>
    <row r="86" spans="1:105" ht="12" customHeight="1" x14ac:dyDescent="0.25">
      <c r="A86" s="59" t="s">
        <v>159</v>
      </c>
      <c r="B86" s="230">
        <v>9.263684474127494E-2</v>
      </c>
      <c r="C86" s="230">
        <v>0.10425343819136</v>
      </c>
      <c r="D86" s="230">
        <v>0.1064782708581687</v>
      </c>
      <c r="E86" s="230">
        <v>9.9356407409768283E-2</v>
      </c>
      <c r="F86" s="230">
        <v>0.10426763976042799</v>
      </c>
      <c r="G86" s="230">
        <v>9.9138627551105377E-2</v>
      </c>
      <c r="H86" s="230">
        <v>4.9734040852467451E-2</v>
      </c>
      <c r="I86" s="230">
        <v>0.1813837127697851</v>
      </c>
      <c r="J86" s="230">
        <v>0.12666748999982971</v>
      </c>
      <c r="K86" s="230">
        <v>0.12962025933400179</v>
      </c>
      <c r="L86" s="230">
        <v>0.1820035128447724</v>
      </c>
      <c r="M86" s="230">
        <v>0.13586766751497689</v>
      </c>
      <c r="N86" s="230">
        <v>4.904499607958631E-2</v>
      </c>
      <c r="O86" s="230">
        <v>2.652841318809462E-2</v>
      </c>
      <c r="P86" s="230">
        <v>9.1986888565983548E-3</v>
      </c>
      <c r="Q86" s="230">
        <v>1.525563677287489E-2</v>
      </c>
      <c r="R86" s="230">
        <v>2.6756701943806221E-2</v>
      </c>
      <c r="S86" s="230">
        <v>3.2343969507036822E-2</v>
      </c>
      <c r="T86" s="230">
        <v>5.7954883636515762E-2</v>
      </c>
      <c r="U86" s="230">
        <v>8.7478376074709596E-2</v>
      </c>
      <c r="V86" s="230">
        <v>4.3491321264683677E-2</v>
      </c>
      <c r="W86" s="230">
        <v>9.2586180267635751E-2</v>
      </c>
      <c r="X86" s="230">
        <v>7.6072921894102974E-2</v>
      </c>
      <c r="Y86" s="230">
        <v>6.7066741383144945E-2</v>
      </c>
      <c r="DA86" s="71" t="s">
        <v>720</v>
      </c>
    </row>
    <row r="87" spans="1:105" ht="12" customHeight="1" x14ac:dyDescent="0.25">
      <c r="A87" s="59" t="s">
        <v>32</v>
      </c>
      <c r="B87" s="230">
        <v>0.28302728165319491</v>
      </c>
      <c r="C87" s="230">
        <v>0.28737532737609001</v>
      </c>
      <c r="D87" s="230">
        <v>0.32430368183333441</v>
      </c>
      <c r="E87" s="230">
        <v>0.25752526455635588</v>
      </c>
      <c r="F87" s="230">
        <v>0.14558553751004411</v>
      </c>
      <c r="G87" s="230">
        <v>8.6411767317632976E-2</v>
      </c>
      <c r="H87" s="230">
        <v>0.1163137121499471</v>
      </c>
      <c r="I87" s="230">
        <v>0.1031362327188666</v>
      </c>
      <c r="J87" s="230">
        <v>7.6442369909862765E-2</v>
      </c>
      <c r="K87" s="230">
        <v>7.5209197534143374E-2</v>
      </c>
      <c r="L87" s="230">
        <v>0.1014230711503014</v>
      </c>
      <c r="M87" s="230">
        <v>6.0505923802567169E-2</v>
      </c>
      <c r="N87" s="230">
        <v>1.4719991782373701E-2</v>
      </c>
      <c r="O87" s="230">
        <v>1.992467261266781E-2</v>
      </c>
      <c r="P87" s="230">
        <v>2.5754742379193968E-2</v>
      </c>
      <c r="Q87" s="230">
        <v>3.1055633181847751E-2</v>
      </c>
      <c r="R87" s="230">
        <v>5.3653248454151002E-2</v>
      </c>
      <c r="S87" s="230">
        <v>6.9987069602331656E-2</v>
      </c>
      <c r="T87" s="230">
        <v>9.8548913731874604E-2</v>
      </c>
      <c r="U87" s="230">
        <v>0.15319039336804899</v>
      </c>
      <c r="V87" s="230">
        <v>6.5761919593470955E-2</v>
      </c>
      <c r="W87" s="230">
        <v>0.1177562462151507</v>
      </c>
      <c r="X87" s="230">
        <v>7.2553109714598829E-2</v>
      </c>
      <c r="Y87" s="230">
        <v>5.8992011887055933E-2</v>
      </c>
      <c r="DA87" s="71" t="s">
        <v>721</v>
      </c>
    </row>
    <row r="88" spans="1:105" ht="12" customHeight="1" x14ac:dyDescent="0.25">
      <c r="A88" s="59" t="s">
        <v>35</v>
      </c>
      <c r="B88" s="230">
        <v>0.49509734345525691</v>
      </c>
      <c r="C88" s="230">
        <v>0.91777481838598474</v>
      </c>
      <c r="D88" s="230">
        <v>1.6498289027488271</v>
      </c>
      <c r="E88" s="230">
        <v>0.96109379983606102</v>
      </c>
      <c r="F88" s="230">
        <v>1.094480075504721</v>
      </c>
      <c r="G88" s="230">
        <v>0.38118555126547121</v>
      </c>
      <c r="H88" s="230">
        <v>0.35307636851812679</v>
      </c>
      <c r="I88" s="230">
        <v>0.34360829823922101</v>
      </c>
      <c r="J88" s="230">
        <v>0.24531221869822659</v>
      </c>
      <c r="K88" s="230">
        <v>0.62162623422763919</v>
      </c>
      <c r="L88" s="230">
        <v>1.1512251632820321</v>
      </c>
      <c r="M88" s="230">
        <v>0.57455604813456418</v>
      </c>
      <c r="N88" s="230">
        <v>0.12750652808167329</v>
      </c>
      <c r="O88" s="230">
        <v>0.12764125906015811</v>
      </c>
      <c r="P88" s="230">
        <v>0.1047732297996367</v>
      </c>
      <c r="Q88" s="230">
        <v>0.23330927480540359</v>
      </c>
      <c r="R88" s="230">
        <v>0.50426463034032898</v>
      </c>
      <c r="S88" s="230">
        <v>0.55108072908480032</v>
      </c>
      <c r="T88" s="230">
        <v>1.086962505662793</v>
      </c>
      <c r="U88" s="230">
        <v>1.929528548372756</v>
      </c>
      <c r="V88" s="230">
        <v>1.151391364918126</v>
      </c>
      <c r="W88" s="230">
        <v>2.1388874122606309</v>
      </c>
      <c r="X88" s="230">
        <v>2.0923803326445891</v>
      </c>
      <c r="Y88" s="230">
        <v>1.147517316954948</v>
      </c>
      <c r="DA88" s="71" t="s">
        <v>722</v>
      </c>
    </row>
    <row r="89" spans="1:105" ht="12" customHeight="1" x14ac:dyDescent="0.25">
      <c r="A89" s="60" t="s">
        <v>566</v>
      </c>
      <c r="B89" s="262">
        <v>3.8708315006856759</v>
      </c>
      <c r="C89" s="262">
        <v>3.6809093421031518</v>
      </c>
      <c r="D89" s="262">
        <v>3.429676316895458</v>
      </c>
      <c r="E89" s="262">
        <v>4.0665500588003889</v>
      </c>
      <c r="F89" s="262">
        <v>4.3002927593534652</v>
      </c>
      <c r="G89" s="262">
        <v>4.4368715575476907</v>
      </c>
      <c r="H89" s="262">
        <v>4.6396697907843976</v>
      </c>
      <c r="I89" s="262">
        <v>4.4259421078932899</v>
      </c>
      <c r="J89" s="262">
        <v>4.7350588538263887</v>
      </c>
      <c r="K89" s="262">
        <v>3.471473085523082</v>
      </c>
      <c r="L89" s="262">
        <v>3.4851022706663999</v>
      </c>
      <c r="M89" s="262">
        <v>5.243351763767647</v>
      </c>
      <c r="N89" s="262">
        <v>6.086083377173253</v>
      </c>
      <c r="O89" s="262">
        <v>4.9062781064301904</v>
      </c>
      <c r="P89" s="262">
        <v>6.1062202403959889</v>
      </c>
      <c r="Q89" s="262">
        <v>5.6611411090913952</v>
      </c>
      <c r="R89" s="262">
        <v>6.0268373137364346</v>
      </c>
      <c r="S89" s="262">
        <v>4.8370632576672437</v>
      </c>
      <c r="T89" s="262">
        <v>3.9366570534193062</v>
      </c>
      <c r="U89" s="262">
        <v>4.7702970956049446</v>
      </c>
      <c r="V89" s="262">
        <v>3.2718633540935649</v>
      </c>
      <c r="W89" s="262">
        <v>4.5554816482792901</v>
      </c>
      <c r="X89" s="262">
        <v>3.9857606902809501</v>
      </c>
      <c r="Y89" s="262">
        <v>3.826443388926152</v>
      </c>
      <c r="DA89" s="72" t="s">
        <v>723</v>
      </c>
    </row>
    <row r="90" spans="1:105" ht="12" customHeight="1" x14ac:dyDescent="0.25">
      <c r="A90" s="57" t="s">
        <v>517</v>
      </c>
      <c r="B90" s="294">
        <v>9.4340253930281435</v>
      </c>
      <c r="C90" s="294">
        <v>9.9317276422951544</v>
      </c>
      <c r="D90" s="294">
        <v>10.962567930457791</v>
      </c>
      <c r="E90" s="294">
        <v>10.700013313610681</v>
      </c>
      <c r="F90" s="294">
        <v>11.20809607341395</v>
      </c>
      <c r="G90" s="294">
        <v>9.9465099327261033</v>
      </c>
      <c r="H90" s="294">
        <v>10.244495748740199</v>
      </c>
      <c r="I90" s="294">
        <v>10.037427600252091</v>
      </c>
      <c r="J90" s="294">
        <v>10.279889618328029</v>
      </c>
      <c r="K90" s="294">
        <v>8.5298254865406911</v>
      </c>
      <c r="L90" s="294">
        <v>9.7847191111635574</v>
      </c>
      <c r="M90" s="294">
        <v>11.918402850675699</v>
      </c>
      <c r="N90" s="294">
        <v>12.412611446754759</v>
      </c>
      <c r="O90" s="294">
        <v>10.04378504685312</v>
      </c>
      <c r="P90" s="294">
        <v>12.34302412600295</v>
      </c>
      <c r="Q90" s="294">
        <v>11.74241737638277</v>
      </c>
      <c r="R90" s="294">
        <v>13.08580456637441</v>
      </c>
      <c r="S90" s="294">
        <v>10.87682003574875</v>
      </c>
      <c r="T90" s="294">
        <v>10.27123507377989</v>
      </c>
      <c r="U90" s="294">
        <v>13.765916899961439</v>
      </c>
      <c r="V90" s="294">
        <v>8.9855127026580242</v>
      </c>
      <c r="W90" s="294">
        <v>13.675294051958531</v>
      </c>
      <c r="X90" s="294">
        <v>12.30722943410505</v>
      </c>
      <c r="Y90" s="294">
        <v>10.07002389651077</v>
      </c>
      <c r="DA90" s="70" t="s">
        <v>724</v>
      </c>
    </row>
    <row r="91" spans="1:105" ht="12" customHeight="1" x14ac:dyDescent="0.25">
      <c r="A91" s="60" t="s">
        <v>519</v>
      </c>
      <c r="B91" s="262">
        <v>1.791688208830823</v>
      </c>
      <c r="C91" s="262">
        <v>2.6643613588929602</v>
      </c>
      <c r="D91" s="262">
        <v>4.1912210398147529</v>
      </c>
      <c r="E91" s="262">
        <v>2.6712611655864462</v>
      </c>
      <c r="F91" s="262">
        <v>2.7178563789400569</v>
      </c>
      <c r="G91" s="262">
        <v>1.1866172637355401</v>
      </c>
      <c r="H91" s="262">
        <v>1.08421043065606</v>
      </c>
      <c r="I91" s="262">
        <v>1.299113380099157</v>
      </c>
      <c r="J91" s="262">
        <v>0.93127386443896887</v>
      </c>
      <c r="K91" s="262">
        <v>1.6759575667581581</v>
      </c>
      <c r="L91" s="262">
        <v>2.903942546974092</v>
      </c>
      <c r="M91" s="262">
        <v>1.566244109854811</v>
      </c>
      <c r="N91" s="262">
        <v>0.39661403347100488</v>
      </c>
      <c r="O91" s="262">
        <v>0.35712428620189002</v>
      </c>
      <c r="P91" s="262">
        <v>0.28726969964515198</v>
      </c>
      <c r="Q91" s="262">
        <v>0.56540044983006144</v>
      </c>
      <c r="R91" s="262">
        <v>1.186779021677635</v>
      </c>
      <c r="S91" s="262">
        <v>1.3268129145819541</v>
      </c>
      <c r="T91" s="262">
        <v>2.4989358725747421</v>
      </c>
      <c r="U91" s="262">
        <v>4.3477288783561834</v>
      </c>
      <c r="V91" s="262">
        <v>2.5257422455424181</v>
      </c>
      <c r="W91" s="262">
        <v>4.6812247450392546</v>
      </c>
      <c r="X91" s="262">
        <v>4.4379829620614313</v>
      </c>
      <c r="Y91" s="262">
        <v>2.515323933663963</v>
      </c>
      <c r="DA91" s="72" t="s">
        <v>725</v>
      </c>
    </row>
    <row r="92" spans="1:105" ht="12" customHeight="1" x14ac:dyDescent="0.25">
      <c r="A92" s="59" t="s">
        <v>31</v>
      </c>
      <c r="B92" s="297">
        <v>7.2509071629918612E-2</v>
      </c>
      <c r="C92" s="297">
        <v>7.9153581960289141E-2</v>
      </c>
      <c r="D92" s="297">
        <v>8.3387954453227012E-2</v>
      </c>
      <c r="E92" s="297">
        <v>6.9129568220447885E-2</v>
      </c>
      <c r="F92" s="297">
        <v>6.3685562200323828E-2</v>
      </c>
      <c r="G92" s="297">
        <v>6.768785696712501E-2</v>
      </c>
      <c r="H92" s="297">
        <v>5.9282950240694229E-2</v>
      </c>
      <c r="I92" s="297">
        <v>5.8974708954275652E-2</v>
      </c>
      <c r="J92" s="297">
        <v>4.593625029758909E-2</v>
      </c>
      <c r="K92" s="297">
        <v>4.425309756749838E-2</v>
      </c>
      <c r="L92" s="297">
        <v>7.1452320352934667E-2</v>
      </c>
      <c r="M92" s="297">
        <v>4.4166941437372653E-2</v>
      </c>
      <c r="N92" s="297">
        <v>1.8979042561458999E-2</v>
      </c>
      <c r="O92" s="297">
        <v>1.34028700014166E-2</v>
      </c>
      <c r="P92" s="297">
        <v>1.140177383499006E-2</v>
      </c>
      <c r="Q92" s="297">
        <v>1.3334443777541271E-2</v>
      </c>
      <c r="R92" s="297">
        <v>3.2432652366629157E-2</v>
      </c>
      <c r="S92" s="297">
        <v>3.675597157685144E-2</v>
      </c>
      <c r="T92" s="297">
        <v>4.3910702073716737E-2</v>
      </c>
      <c r="U92" s="297">
        <v>6.3021663369200856E-2</v>
      </c>
      <c r="V92" s="297">
        <v>3.6801266046092393E-2</v>
      </c>
      <c r="W92" s="297">
        <v>4.3046475674027369E-2</v>
      </c>
      <c r="X92" s="297">
        <v>1.3474619468378069E-2</v>
      </c>
      <c r="Y92" s="297">
        <v>8.5184758596195168E-4</v>
      </c>
      <c r="DA92" s="71" t="s">
        <v>726</v>
      </c>
    </row>
    <row r="93" spans="1:105" ht="12" customHeight="1" x14ac:dyDescent="0.25">
      <c r="A93" s="59" t="s">
        <v>159</v>
      </c>
      <c r="B93" s="297">
        <v>0.1828966213247856</v>
      </c>
      <c r="C93" s="297">
        <v>0.20583172559412971</v>
      </c>
      <c r="D93" s="297">
        <v>0.2102243015600834</v>
      </c>
      <c r="E93" s="297">
        <v>0.196163322196129</v>
      </c>
      <c r="F93" s="297">
        <v>0.20585976431897299</v>
      </c>
      <c r="G93" s="297">
        <v>0.1957333507257786</v>
      </c>
      <c r="H93" s="297">
        <v>9.819190260797267E-2</v>
      </c>
      <c r="I93" s="297">
        <v>0.35811310630874682</v>
      </c>
      <c r="J93" s="297">
        <v>0.25008468301530651</v>
      </c>
      <c r="K93" s="297">
        <v>0.25591445340828373</v>
      </c>
      <c r="L93" s="297">
        <v>0.35933680234382459</v>
      </c>
      <c r="M93" s="297">
        <v>0.26824896082299993</v>
      </c>
      <c r="N93" s="297">
        <v>9.6831494001079405E-2</v>
      </c>
      <c r="O93" s="297">
        <v>5.2376105368888579E-2</v>
      </c>
      <c r="P93" s="297">
        <v>1.816133868968214E-2</v>
      </c>
      <c r="Q93" s="297">
        <v>3.0119812799213119E-2</v>
      </c>
      <c r="R93" s="297">
        <v>5.2826824974275627E-2</v>
      </c>
      <c r="S93" s="297">
        <v>6.3857990409653786E-2</v>
      </c>
      <c r="T93" s="297">
        <v>0.1144226407537286</v>
      </c>
      <c r="U93" s="297">
        <v>0.17271205067193601</v>
      </c>
      <c r="V93" s="297">
        <v>8.5866652069997607E-2</v>
      </c>
      <c r="W93" s="297">
        <v>0.18279659243157689</v>
      </c>
      <c r="X93" s="297">
        <v>0.1501938070925736</v>
      </c>
      <c r="Y93" s="297">
        <v>0.13241254531605459</v>
      </c>
      <c r="DA93" s="71" t="s">
        <v>727</v>
      </c>
    </row>
    <row r="94" spans="1:105" ht="12" customHeight="1" x14ac:dyDescent="0.25">
      <c r="A94" s="59" t="s">
        <v>32</v>
      </c>
      <c r="B94" s="297">
        <v>0.55879206272278947</v>
      </c>
      <c r="C94" s="297">
        <v>0.56737658299983695</v>
      </c>
      <c r="D94" s="297">
        <v>0.64028570765944204</v>
      </c>
      <c r="E94" s="297">
        <v>0.50844241213823549</v>
      </c>
      <c r="F94" s="297">
        <v>0.28743533956393502</v>
      </c>
      <c r="G94" s="297">
        <v>0.17060620241588209</v>
      </c>
      <c r="H94" s="297">
        <v>0.2296428060064365</v>
      </c>
      <c r="I94" s="297">
        <v>0.20362598222263109</v>
      </c>
      <c r="J94" s="297">
        <v>0.15092322306120179</v>
      </c>
      <c r="K94" s="297">
        <v>0.1484885216024025</v>
      </c>
      <c r="L94" s="297">
        <v>0.2002436189356567</v>
      </c>
      <c r="M94" s="297">
        <v>0.1194592612100677</v>
      </c>
      <c r="N94" s="297">
        <v>2.906226750753324E-2</v>
      </c>
      <c r="O94" s="297">
        <v>3.9338076680365958E-2</v>
      </c>
      <c r="P94" s="297">
        <v>5.0848616200181003E-2</v>
      </c>
      <c r="Q94" s="297">
        <v>6.1314376562861338E-2</v>
      </c>
      <c r="R94" s="297">
        <v>0.1059297506599039</v>
      </c>
      <c r="S94" s="297">
        <v>0.13817826592042551</v>
      </c>
      <c r="T94" s="297">
        <v>0.19456905518670811</v>
      </c>
      <c r="U94" s="297">
        <v>0.30244991012682237</v>
      </c>
      <c r="V94" s="297">
        <v>0.12983638355850721</v>
      </c>
      <c r="W94" s="297">
        <v>0.23249085860806079</v>
      </c>
      <c r="X94" s="297">
        <v>0.14324450136948791</v>
      </c>
      <c r="Y94" s="297">
        <v>0.1164702844686463</v>
      </c>
      <c r="DA94" s="71" t="s">
        <v>728</v>
      </c>
    </row>
    <row r="95" spans="1:105" ht="12" customHeight="1" x14ac:dyDescent="0.25">
      <c r="A95" s="59" t="s">
        <v>35</v>
      </c>
      <c r="B95" s="297">
        <v>0.97749045315332916</v>
      </c>
      <c r="C95" s="297">
        <v>1.811999468338704</v>
      </c>
      <c r="D95" s="297">
        <v>3.2573230761419998</v>
      </c>
      <c r="E95" s="297">
        <v>1.897525863031633</v>
      </c>
      <c r="F95" s="297">
        <v>2.160875712856825</v>
      </c>
      <c r="G95" s="297">
        <v>0.75258985362675468</v>
      </c>
      <c r="H95" s="297">
        <v>0.69709277180095708</v>
      </c>
      <c r="I95" s="297">
        <v>0.67839958261350297</v>
      </c>
      <c r="J95" s="297">
        <v>0.48432970806487158</v>
      </c>
      <c r="K95" s="297">
        <v>1.2273014941799729</v>
      </c>
      <c r="L95" s="297">
        <v>2.2729098053416759</v>
      </c>
      <c r="M95" s="297">
        <v>1.1343689463843709</v>
      </c>
      <c r="N95" s="297">
        <v>0.2517412294009333</v>
      </c>
      <c r="O95" s="297">
        <v>0.25200723415121878</v>
      </c>
      <c r="P95" s="297">
        <v>0.20685797092029881</v>
      </c>
      <c r="Q95" s="297">
        <v>0.46063181669044567</v>
      </c>
      <c r="R95" s="297">
        <v>0.99558979367682598</v>
      </c>
      <c r="S95" s="297">
        <v>1.0880206866750231</v>
      </c>
      <c r="T95" s="297">
        <v>2.1460334745605878</v>
      </c>
      <c r="U95" s="297">
        <v>3.8095452541882242</v>
      </c>
      <c r="V95" s="297">
        <v>2.2732379438678212</v>
      </c>
      <c r="W95" s="297">
        <v>4.22289081832559</v>
      </c>
      <c r="X95" s="297">
        <v>4.1310700341309916</v>
      </c>
      <c r="Y95" s="297">
        <v>2.2655892562933002</v>
      </c>
      <c r="DA95" s="71" t="s">
        <v>729</v>
      </c>
    </row>
    <row r="96" spans="1:105" ht="12" customHeight="1" x14ac:dyDescent="0.25">
      <c r="A96" s="60" t="s">
        <v>525</v>
      </c>
      <c r="B96" s="262">
        <v>7.64233718419732</v>
      </c>
      <c r="C96" s="262">
        <v>7.267366283402195</v>
      </c>
      <c r="D96" s="262">
        <v>6.7713468906430334</v>
      </c>
      <c r="E96" s="262">
        <v>8.0287521480242372</v>
      </c>
      <c r="F96" s="262">
        <v>8.4902396944738925</v>
      </c>
      <c r="G96" s="262">
        <v>8.7598926689905632</v>
      </c>
      <c r="H96" s="262">
        <v>9.1602853180841404</v>
      </c>
      <c r="I96" s="262">
        <v>8.7383142201529314</v>
      </c>
      <c r="J96" s="262">
        <v>9.3486157538890602</v>
      </c>
      <c r="K96" s="262">
        <v>6.8538679197825338</v>
      </c>
      <c r="L96" s="262">
        <v>6.8807765641894667</v>
      </c>
      <c r="M96" s="262">
        <v>10.35215874082089</v>
      </c>
      <c r="N96" s="262">
        <v>12.015997413283751</v>
      </c>
      <c r="O96" s="262">
        <v>9.6866607606512307</v>
      </c>
      <c r="P96" s="262">
        <v>12.055754426357799</v>
      </c>
      <c r="Q96" s="262">
        <v>11.1770169265527</v>
      </c>
      <c r="R96" s="262">
        <v>11.89902554469678</v>
      </c>
      <c r="S96" s="262">
        <v>9.5500071211667983</v>
      </c>
      <c r="T96" s="262">
        <v>7.7722992012051506</v>
      </c>
      <c r="U96" s="262">
        <v>9.4181880216052569</v>
      </c>
      <c r="V96" s="262">
        <v>6.4597704571156056</v>
      </c>
      <c r="W96" s="262">
        <v>8.9940693069192719</v>
      </c>
      <c r="X96" s="262">
        <v>7.8692464720436188</v>
      </c>
      <c r="Y96" s="262">
        <v>7.5546999628468052</v>
      </c>
      <c r="DA96" s="72" t="s">
        <v>730</v>
      </c>
    </row>
    <row r="97" spans="1:105" ht="12" customHeight="1" x14ac:dyDescent="0.25">
      <c r="A97" s="57" t="s">
        <v>527</v>
      </c>
      <c r="B97" s="294">
        <f t="shared" ref="B97:Y97" si="1">B98+B102+B113</f>
        <v>4.8405280153966199</v>
      </c>
      <c r="C97" s="294">
        <f t="shared" si="1"/>
        <v>5.4806017782216205</v>
      </c>
      <c r="D97" s="294">
        <f t="shared" si="1"/>
        <v>6.3505773254424502</v>
      </c>
      <c r="E97" s="294">
        <f t="shared" si="1"/>
        <v>5.661811052153956</v>
      </c>
      <c r="F97" s="294">
        <f t="shared" si="1"/>
        <v>5.8326412375269232</v>
      </c>
      <c r="G97" s="294">
        <f t="shared" si="1"/>
        <v>4.7698554269094382</v>
      </c>
      <c r="H97" s="294">
        <f t="shared" si="1"/>
        <v>4.7609165010274772</v>
      </c>
      <c r="I97" s="294">
        <f t="shared" si="1"/>
        <v>4.8203486460398466</v>
      </c>
      <c r="J97" s="294">
        <f t="shared" si="1"/>
        <v>4.444883761098458</v>
      </c>
      <c r="K97" s="294">
        <f t="shared" si="1"/>
        <v>4.2441986525345481</v>
      </c>
      <c r="L97" s="294">
        <f t="shared" si="1"/>
        <v>5.2955138694698274</v>
      </c>
      <c r="M97" s="294">
        <f t="shared" si="1"/>
        <v>5.5421408286987024</v>
      </c>
      <c r="N97" s="294">
        <f t="shared" si="1"/>
        <v>4.3917874458099497</v>
      </c>
      <c r="O97" s="294">
        <f t="shared" si="1"/>
        <v>3.5645420116665112</v>
      </c>
      <c r="P97" s="294">
        <f t="shared" si="1"/>
        <v>4.0650220059486664</v>
      </c>
      <c r="Q97" s="294">
        <f t="shared" si="1"/>
        <v>4.3309886560390218</v>
      </c>
      <c r="R97" s="294">
        <f t="shared" si="1"/>
        <v>5.3482710875609278</v>
      </c>
      <c r="S97" s="294">
        <f t="shared" si="1"/>
        <v>4.9037508209187628</v>
      </c>
      <c r="T97" s="294">
        <f t="shared" si="1"/>
        <v>5.3022595099609191</v>
      </c>
      <c r="U97" s="294">
        <f t="shared" si="1"/>
        <v>7.2029395193991244</v>
      </c>
      <c r="V97" s="294">
        <f t="shared" si="1"/>
        <v>4.5634505834388337</v>
      </c>
      <c r="W97" s="294">
        <f t="shared" si="1"/>
        <v>7.1818375677980235</v>
      </c>
      <c r="X97" s="294">
        <f t="shared" si="1"/>
        <v>6.1422244772518528</v>
      </c>
      <c r="Y97" s="294">
        <f t="shared" si="1"/>
        <v>4.8087062571501074</v>
      </c>
      <c r="DA97" s="70"/>
    </row>
    <row r="98" spans="1:105" ht="12" customHeight="1" x14ac:dyDescent="0.25">
      <c r="A98" s="60" t="s">
        <v>528</v>
      </c>
      <c r="B98" s="262">
        <v>0.30624773822900442</v>
      </c>
      <c r="C98" s="262">
        <v>0.52565613104286546</v>
      </c>
      <c r="D98" s="262">
        <v>0.89597468737899577</v>
      </c>
      <c r="E98" s="262">
        <v>0.52888781745926994</v>
      </c>
      <c r="F98" s="262">
        <v>0.57272823890780766</v>
      </c>
      <c r="G98" s="262">
        <v>0.23449687570400121</v>
      </c>
      <c r="H98" s="262">
        <v>0.19739542886243</v>
      </c>
      <c r="I98" s="262">
        <v>0.25413897195597879</v>
      </c>
      <c r="J98" s="262">
        <v>0.1750844538491805</v>
      </c>
      <c r="K98" s="262">
        <v>0.35333574117152827</v>
      </c>
      <c r="L98" s="262">
        <v>0.63929669753204088</v>
      </c>
      <c r="M98" s="262">
        <v>0.32765119923856117</v>
      </c>
      <c r="N98" s="262">
        <v>7.7698722851608948E-2</v>
      </c>
      <c r="O98" s="262">
        <v>6.7372350347216281E-2</v>
      </c>
      <c r="P98" s="262">
        <v>4.9647582896934293E-2</v>
      </c>
      <c r="Q98" s="262">
        <v>0.1083396007733806</v>
      </c>
      <c r="R98" s="262">
        <v>0.2378385673857768</v>
      </c>
      <c r="S98" s="262">
        <v>0.26956151761425501</v>
      </c>
      <c r="T98" s="262">
        <v>0.54206596267158647</v>
      </c>
      <c r="U98" s="262">
        <v>0.95681437910959899</v>
      </c>
      <c r="V98" s="262">
        <v>0.55916620300194686</v>
      </c>
      <c r="W98" s="262">
        <v>1.049789661659797</v>
      </c>
      <c r="X98" s="262">
        <v>0.99560068543338498</v>
      </c>
      <c r="Y98" s="262">
        <v>0.55322487841796886</v>
      </c>
      <c r="DA98" s="72" t="s">
        <v>731</v>
      </c>
    </row>
    <row r="99" spans="1:105" ht="12" customHeight="1" x14ac:dyDescent="0.25">
      <c r="A99" s="59" t="s">
        <v>31</v>
      </c>
      <c r="B99" s="230">
        <v>1.8011037878450511E-2</v>
      </c>
      <c r="C99" s="230">
        <v>1.9841615508967601E-2</v>
      </c>
      <c r="D99" s="230">
        <v>2.1040511705701832E-2</v>
      </c>
      <c r="E99" s="230">
        <v>1.6904692730134431E-2</v>
      </c>
      <c r="F99" s="230">
        <v>1.5007490180470109E-2</v>
      </c>
      <c r="G99" s="230">
        <v>1.5622458835510909E-2</v>
      </c>
      <c r="H99" s="230">
        <v>1.369368912353762E-2</v>
      </c>
      <c r="I99" s="230">
        <v>1.368137318064518E-2</v>
      </c>
      <c r="J99" s="230">
        <v>1.0306550502774771E-2</v>
      </c>
      <c r="K99" s="230">
        <v>1.0236672931433171E-2</v>
      </c>
      <c r="L99" s="230">
        <v>1.6895088413477071E-2</v>
      </c>
      <c r="M99" s="230">
        <v>1.0002421121710179E-2</v>
      </c>
      <c r="N99" s="230">
        <v>4.012080758491709E-3</v>
      </c>
      <c r="O99" s="230">
        <v>2.8414790394876289E-3</v>
      </c>
      <c r="P99" s="230">
        <v>2.3943317719230519E-3</v>
      </c>
      <c r="Q99" s="230">
        <v>2.865876269960245E-3</v>
      </c>
      <c r="R99" s="230">
        <v>7.1367356968624566E-3</v>
      </c>
      <c r="S99" s="230">
        <v>8.3356105181684528E-3</v>
      </c>
      <c r="T99" s="230">
        <v>1.032930035772443E-2</v>
      </c>
      <c r="U99" s="230">
        <v>1.4906273258442231E-2</v>
      </c>
      <c r="V99" s="230">
        <v>8.5888283538896985E-3</v>
      </c>
      <c r="W99" s="230">
        <v>1.0157889028002839E-2</v>
      </c>
      <c r="X99" s="230">
        <v>3.1236687638738852E-3</v>
      </c>
      <c r="Y99" s="230">
        <v>1.9645353410055821E-4</v>
      </c>
      <c r="DA99" s="71" t="s">
        <v>732</v>
      </c>
    </row>
    <row r="100" spans="1:105" ht="12" customHeight="1" x14ac:dyDescent="0.25">
      <c r="A100" s="59" t="s">
        <v>159</v>
      </c>
      <c r="B100" s="230">
        <v>4.5430977124276128E-2</v>
      </c>
      <c r="C100" s="230">
        <v>5.1596325240656597E-2</v>
      </c>
      <c r="D100" s="230">
        <v>5.3043954691069338E-2</v>
      </c>
      <c r="E100" s="230">
        <v>4.7969064063487887E-2</v>
      </c>
      <c r="F100" s="230">
        <v>4.8510812888060993E-2</v>
      </c>
      <c r="G100" s="230">
        <v>4.5175550703802643E-2</v>
      </c>
      <c r="H100" s="230">
        <v>2.2681215818427091E-2</v>
      </c>
      <c r="I100" s="230">
        <v>8.3077629973361905E-2</v>
      </c>
      <c r="J100" s="230">
        <v>5.6110596724150877E-2</v>
      </c>
      <c r="K100" s="230">
        <v>5.9198399704592369E-2</v>
      </c>
      <c r="L100" s="230">
        <v>8.4966128683121284E-2</v>
      </c>
      <c r="M100" s="230">
        <v>6.074994066359312E-2</v>
      </c>
      <c r="N100" s="230">
        <v>2.0469724573285889E-2</v>
      </c>
      <c r="O100" s="230">
        <v>1.110401022765739E-2</v>
      </c>
      <c r="P100" s="230">
        <v>3.813816242514445E-3</v>
      </c>
      <c r="Q100" s="230">
        <v>6.4734351276275149E-3</v>
      </c>
      <c r="R100" s="230">
        <v>1.1624429703866431E-2</v>
      </c>
      <c r="S100" s="230">
        <v>1.4481873657314639E-2</v>
      </c>
      <c r="T100" s="230">
        <v>2.691612222653814E-2</v>
      </c>
      <c r="U100" s="230">
        <v>4.0850921488054082E-2</v>
      </c>
      <c r="V100" s="230">
        <v>2.0039906644208651E-2</v>
      </c>
      <c r="W100" s="230">
        <v>4.3135412865805453E-2</v>
      </c>
      <c r="X100" s="230">
        <v>3.4817733060542172E-2</v>
      </c>
      <c r="Y100" s="230">
        <v>3.053705018981076E-2</v>
      </c>
      <c r="DA100" s="71" t="s">
        <v>733</v>
      </c>
    </row>
    <row r="101" spans="1:105" ht="12" customHeight="1" x14ac:dyDescent="0.25">
      <c r="A101" s="59" t="s">
        <v>35</v>
      </c>
      <c r="B101" s="230">
        <v>0.2428057232262778</v>
      </c>
      <c r="C101" s="230">
        <v>0.45421819029324118</v>
      </c>
      <c r="D101" s="230">
        <v>0.82189022098222464</v>
      </c>
      <c r="E101" s="230">
        <v>0.4640140606656476</v>
      </c>
      <c r="F101" s="230">
        <v>0.50920993583927654</v>
      </c>
      <c r="G101" s="230">
        <v>0.1736988661646876</v>
      </c>
      <c r="H101" s="230">
        <v>0.16102052392046531</v>
      </c>
      <c r="I101" s="230">
        <v>0.15737996880197169</v>
      </c>
      <c r="J101" s="230">
        <v>0.10866730662225491</v>
      </c>
      <c r="K101" s="230">
        <v>0.28390066853550278</v>
      </c>
      <c r="L101" s="230">
        <v>0.53743548043544254</v>
      </c>
      <c r="M101" s="230">
        <v>0.25689883745325792</v>
      </c>
      <c r="N101" s="230">
        <v>5.3216917519831347E-2</v>
      </c>
      <c r="O101" s="230">
        <v>5.3426861080071268E-2</v>
      </c>
      <c r="P101" s="230">
        <v>4.3439434882496797E-2</v>
      </c>
      <c r="Q101" s="230">
        <v>9.900028937579286E-2</v>
      </c>
      <c r="R101" s="230">
        <v>0.21907740198504791</v>
      </c>
      <c r="S101" s="230">
        <v>0.24674403343877191</v>
      </c>
      <c r="T101" s="230">
        <v>0.50482054008732391</v>
      </c>
      <c r="U101" s="230">
        <v>0.90105718436310267</v>
      </c>
      <c r="V101" s="230">
        <v>0.53053746800384849</v>
      </c>
      <c r="W101" s="230">
        <v>0.99649635976598827</v>
      </c>
      <c r="X101" s="230">
        <v>0.9576592836089689</v>
      </c>
      <c r="Y101" s="230">
        <v>0.52249137469405749</v>
      </c>
      <c r="DA101" s="71" t="s">
        <v>734</v>
      </c>
    </row>
    <row r="102" spans="1:105" ht="12" customHeight="1" x14ac:dyDescent="0.25">
      <c r="A102" s="60" t="s">
        <v>533</v>
      </c>
      <c r="B102" s="262">
        <v>2.6359464354794082</v>
      </c>
      <c r="C102" s="262">
        <v>3.1332177608723142</v>
      </c>
      <c r="D102" s="262">
        <v>3.7460512717404382</v>
      </c>
      <c r="E102" s="262">
        <v>3.1696014382103459</v>
      </c>
      <c r="F102" s="262">
        <v>3.2591896879908462</v>
      </c>
      <c r="G102" s="262">
        <v>2.513562194271497</v>
      </c>
      <c r="H102" s="262">
        <v>2.4475990588465488</v>
      </c>
      <c r="I102" s="262">
        <v>2.5390332804141318</v>
      </c>
      <c r="J102" s="262">
        <v>2.1722841688934951</v>
      </c>
      <c r="K102" s="262">
        <v>2.305418997453013</v>
      </c>
      <c r="L102" s="262">
        <v>3.029239519831525</v>
      </c>
      <c r="M102" s="262">
        <v>2.8700517337251719</v>
      </c>
      <c r="N102" s="262">
        <v>1.7739631154726989</v>
      </c>
      <c r="O102" s="262">
        <v>1.4435465558867571</v>
      </c>
      <c r="P102" s="262">
        <v>1.4837090633208341</v>
      </c>
      <c r="Q102" s="262">
        <v>1.8204530497073379</v>
      </c>
      <c r="R102" s="262">
        <v>2.4920774315209639</v>
      </c>
      <c r="S102" s="262">
        <v>2.4684149707898921</v>
      </c>
      <c r="T102" s="262">
        <v>2.931882699866021</v>
      </c>
      <c r="U102" s="262">
        <v>4.018477110325831</v>
      </c>
      <c r="V102" s="262">
        <v>2.4966770173585542</v>
      </c>
      <c r="W102" s="262">
        <v>4.0096730427071643</v>
      </c>
      <c r="X102" s="262">
        <v>3.322385307189395</v>
      </c>
      <c r="Y102" s="262">
        <v>2.5132125371827039</v>
      </c>
      <c r="DA102" s="72" t="s">
        <v>735</v>
      </c>
    </row>
    <row r="103" spans="1:105" ht="12" customHeight="1" x14ac:dyDescent="0.25">
      <c r="A103" s="64" t="s">
        <v>28</v>
      </c>
      <c r="B103" s="229">
        <v>0.4492149055998661</v>
      </c>
      <c r="C103" s="229">
        <v>0.37495002340614397</v>
      </c>
      <c r="D103" s="229">
        <v>0.32251989729193969</v>
      </c>
      <c r="E103" s="229">
        <v>0.23968682721310289</v>
      </c>
      <c r="F103" s="229">
        <v>9.5844676068007045E-3</v>
      </c>
      <c r="G103" s="229">
        <v>0.53818317692617201</v>
      </c>
      <c r="H103" s="229">
        <v>0.54763620076251684</v>
      </c>
      <c r="I103" s="229">
        <v>0.58426383993007447</v>
      </c>
      <c r="J103" s="229">
        <v>0.28745095134574128</v>
      </c>
      <c r="K103" s="229">
        <v>0.16993735475171509</v>
      </c>
      <c r="L103" s="229">
        <v>0.33939735060051779</v>
      </c>
      <c r="M103" s="229">
        <v>0.49233136339941069</v>
      </c>
      <c r="N103" s="229">
        <v>0.27806333339661249</v>
      </c>
      <c r="O103" s="229">
        <v>0.24031735941693</v>
      </c>
      <c r="P103" s="229">
        <v>0.1700849515299008</v>
      </c>
      <c r="Q103" s="229">
        <v>0.2021294670334465</v>
      </c>
      <c r="R103" s="229">
        <v>9.0213478976781142E-2</v>
      </c>
      <c r="S103" s="229">
        <v>0.10039284556034191</v>
      </c>
      <c r="T103" s="229">
        <v>8.1187587165401989E-2</v>
      </c>
      <c r="U103" s="229">
        <v>5.7721030889603796E-3</v>
      </c>
      <c r="V103" s="229">
        <v>4.1088935588266739E-3</v>
      </c>
      <c r="W103" s="229">
        <v>1.190526638208062E-2</v>
      </c>
      <c r="X103" s="229">
        <v>2.4250887309988919E-2</v>
      </c>
      <c r="Y103" s="229">
        <v>1.853610882953277E-3</v>
      </c>
      <c r="DA103" s="73" t="s">
        <v>736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737</v>
      </c>
    </row>
    <row r="105" spans="1:105" ht="12" customHeight="1" x14ac:dyDescent="0.25">
      <c r="A105" s="64" t="s">
        <v>31</v>
      </c>
      <c r="B105" s="229">
        <v>8.8775024439524813E-2</v>
      </c>
      <c r="C105" s="229">
        <v>8.2168405594484989E-2</v>
      </c>
      <c r="D105" s="229">
        <v>6.8302602418205821E-2</v>
      </c>
      <c r="E105" s="229">
        <v>7.6021724383355596E-2</v>
      </c>
      <c r="F105" s="229">
        <v>7.6278978390781724E-2</v>
      </c>
      <c r="G105" s="229">
        <v>0.11269500316759121</v>
      </c>
      <c r="H105" s="229">
        <v>0.10413512519998989</v>
      </c>
      <c r="I105" s="229">
        <v>8.8553597231554426E-2</v>
      </c>
      <c r="J105" s="229">
        <v>9.2795581191141452E-2</v>
      </c>
      <c r="K105" s="229">
        <v>5.6377778111164713E-2</v>
      </c>
      <c r="L105" s="229">
        <v>6.6202755514597741E-2</v>
      </c>
      <c r="M105" s="229">
        <v>6.7072127046290841E-2</v>
      </c>
      <c r="N105" s="229">
        <v>7.1414182513291971E-2</v>
      </c>
      <c r="O105" s="229">
        <v>4.5161754022757537E-2</v>
      </c>
      <c r="P105" s="229">
        <v>5.2318185603005871E-2</v>
      </c>
      <c r="Q105" s="229">
        <v>3.8248853242136477E-2</v>
      </c>
      <c r="R105" s="229">
        <v>6.578124993572286E-2</v>
      </c>
      <c r="S105" s="229">
        <v>6.5822253109406356E-2</v>
      </c>
      <c r="T105" s="229">
        <v>5.0226550988890048E-2</v>
      </c>
      <c r="U105" s="229">
        <v>5.8285947002349771E-2</v>
      </c>
      <c r="V105" s="229">
        <v>3.6363019616112581E-2</v>
      </c>
      <c r="W105" s="229">
        <v>3.6768000203647559E-2</v>
      </c>
      <c r="X105" s="229">
        <v>1.008907480101625E-2</v>
      </c>
      <c r="Y105" s="229">
        <v>8.5689950381673773E-4</v>
      </c>
      <c r="DA105" s="73" t="s">
        <v>738</v>
      </c>
    </row>
    <row r="106" spans="1:105" ht="12" customHeight="1" x14ac:dyDescent="0.25">
      <c r="A106" s="64" t="s">
        <v>159</v>
      </c>
      <c r="B106" s="229">
        <v>0.22818416434239799</v>
      </c>
      <c r="C106" s="229">
        <v>0.21773485932892531</v>
      </c>
      <c r="D106" s="229">
        <v>0.1754681155674345</v>
      </c>
      <c r="E106" s="229">
        <v>0.21982295579457009</v>
      </c>
      <c r="F106" s="229">
        <v>0.25125615832695258</v>
      </c>
      <c r="G106" s="229">
        <v>0.33207798843358982</v>
      </c>
      <c r="H106" s="229">
        <v>0.17576179264060221</v>
      </c>
      <c r="I106" s="229">
        <v>0.54795132362496568</v>
      </c>
      <c r="J106" s="229">
        <v>0.51480198275378286</v>
      </c>
      <c r="K106" s="229">
        <v>0.33223123323706621</v>
      </c>
      <c r="L106" s="229">
        <v>0.33926791621078889</v>
      </c>
      <c r="M106" s="229">
        <v>0.41538260819867012</v>
      </c>
      <c r="N106" s="229">
        <v>0.37128565066535768</v>
      </c>
      <c r="O106" s="229">
        <v>0.179840524477477</v>
      </c>
      <c r="P106" s="229">
        <v>8.4974236289360447E-2</v>
      </c>
      <c r="Q106" s="229">
        <v>8.8039414508159622E-2</v>
      </c>
      <c r="R106" s="229">
        <v>0.1091831265987025</v>
      </c>
      <c r="S106" s="229">
        <v>0.11660457440232221</v>
      </c>
      <c r="T106" s="229">
        <v>0.1333694331450386</v>
      </c>
      <c r="U106" s="229">
        <v>0.1622428856330477</v>
      </c>
      <c r="V106" s="229">
        <v>8.5937787963836471E-2</v>
      </c>
      <c r="W106" s="229">
        <v>0.15936810182444969</v>
      </c>
      <c r="X106" s="229">
        <v>0.1148352578325169</v>
      </c>
      <c r="Y106" s="229">
        <v>0.13606679350042139</v>
      </c>
      <c r="DA106" s="73" t="s">
        <v>739</v>
      </c>
    </row>
    <row r="107" spans="1:105" ht="12" customHeight="1" x14ac:dyDescent="0.25">
      <c r="A107" s="64" t="s">
        <v>32</v>
      </c>
      <c r="B107" s="229">
        <v>0.67587664146909465</v>
      </c>
      <c r="C107" s="229">
        <v>0.58186796471355273</v>
      </c>
      <c r="D107" s="229">
        <v>0.51811538825629</v>
      </c>
      <c r="E107" s="229">
        <v>0.55237548430917582</v>
      </c>
      <c r="F107" s="229">
        <v>0.34011265877416502</v>
      </c>
      <c r="G107" s="229">
        <v>0.28061279182586307</v>
      </c>
      <c r="H107" s="229">
        <v>0.39850982479577879</v>
      </c>
      <c r="I107" s="229">
        <v>0.30205939389885789</v>
      </c>
      <c r="J107" s="229">
        <v>0.30119418210054372</v>
      </c>
      <c r="K107" s="229">
        <v>0.18688563344797349</v>
      </c>
      <c r="L107" s="229">
        <v>0.18328932332071429</v>
      </c>
      <c r="M107" s="229">
        <v>0.17981897759416421</v>
      </c>
      <c r="N107" s="229">
        <v>0.1080334930181986</v>
      </c>
      <c r="O107" s="229">
        <v>0.1309498095567056</v>
      </c>
      <c r="P107" s="229">
        <v>0.2310180572037813</v>
      </c>
      <c r="Q107" s="229">
        <v>0.1737499082482597</v>
      </c>
      <c r="R107" s="229">
        <v>0.21225423158115311</v>
      </c>
      <c r="S107" s="229">
        <v>0.24524742895905319</v>
      </c>
      <c r="T107" s="229">
        <v>0.2198646954114965</v>
      </c>
      <c r="U107" s="229">
        <v>0.275476006409201</v>
      </c>
      <c r="V107" s="229">
        <v>0.12601332162227399</v>
      </c>
      <c r="W107" s="229">
        <v>0.19784581060192849</v>
      </c>
      <c r="X107" s="229">
        <v>0.10709114547617871</v>
      </c>
      <c r="Y107" s="229">
        <v>0.11721109857929191</v>
      </c>
      <c r="DA107" s="73" t="s">
        <v>740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3.5765385700522079E-4</v>
      </c>
      <c r="Y108" s="229">
        <v>4.854923680703405E-4</v>
      </c>
      <c r="DA108" s="73" t="s">
        <v>741</v>
      </c>
    </row>
    <row r="109" spans="1:105" ht="12" customHeight="1" x14ac:dyDescent="0.25">
      <c r="A109" s="64" t="s">
        <v>35</v>
      </c>
      <c r="B109" s="229">
        <v>1.1938956996285239</v>
      </c>
      <c r="C109" s="229">
        <v>1.8764965078292071</v>
      </c>
      <c r="D109" s="229">
        <v>2.6616452682065681</v>
      </c>
      <c r="E109" s="229">
        <v>2.0816944465101419</v>
      </c>
      <c r="F109" s="229">
        <v>2.581957424892146</v>
      </c>
      <c r="G109" s="229">
        <v>1.24999323391828</v>
      </c>
      <c r="H109" s="229">
        <v>1.2215561154476611</v>
      </c>
      <c r="I109" s="229">
        <v>1.0162051257286799</v>
      </c>
      <c r="J109" s="229">
        <v>0.97604147150228615</v>
      </c>
      <c r="K109" s="229">
        <v>1.5598073098389531</v>
      </c>
      <c r="L109" s="229">
        <v>2.1008610979457241</v>
      </c>
      <c r="M109" s="229">
        <v>1.7152212214985529</v>
      </c>
      <c r="N109" s="229">
        <v>0.94497414414800973</v>
      </c>
      <c r="O109" s="229">
        <v>0.8471131260019017</v>
      </c>
      <c r="P109" s="229">
        <v>0.94513148323018514</v>
      </c>
      <c r="Q109" s="229">
        <v>1.318113639564332</v>
      </c>
      <c r="R109" s="229">
        <v>2.0144453862716012</v>
      </c>
      <c r="S109" s="229">
        <v>1.940137267003305</v>
      </c>
      <c r="T109" s="229">
        <v>2.446803560478608</v>
      </c>
      <c r="U109" s="229">
        <v>3.5161615393016219</v>
      </c>
      <c r="V109" s="229">
        <v>2.2438757826473981</v>
      </c>
      <c r="W109" s="229">
        <v>3.603222645352945</v>
      </c>
      <c r="X109" s="229">
        <v>3.065167229911288</v>
      </c>
      <c r="Y109" s="229">
        <v>2.2559870464147722</v>
      </c>
      <c r="DA109" s="73" t="s">
        <v>742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743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1.7968806614035101E-4</v>
      </c>
      <c r="L111" s="229">
        <v>2.2107623918182569E-4</v>
      </c>
      <c r="M111" s="229">
        <v>2.254359880825357E-4</v>
      </c>
      <c r="N111" s="229">
        <v>1.9231173122807261E-4</v>
      </c>
      <c r="O111" s="229">
        <v>1.6398241098473999E-4</v>
      </c>
      <c r="P111" s="229">
        <v>1.8214946459999099E-4</v>
      </c>
      <c r="Q111" s="229">
        <v>1.717671110035475E-4</v>
      </c>
      <c r="R111" s="229">
        <v>1.9995815700334969E-4</v>
      </c>
      <c r="S111" s="229">
        <v>2.106017554623259E-4</v>
      </c>
      <c r="T111" s="229">
        <v>4.3087267658538608E-4</v>
      </c>
      <c r="U111" s="229">
        <v>5.3862889064981375E-4</v>
      </c>
      <c r="V111" s="229">
        <v>3.7821195010622578E-4</v>
      </c>
      <c r="W111" s="229">
        <v>5.6321834211267748E-4</v>
      </c>
      <c r="X111" s="229">
        <v>5.9405800140079404E-4</v>
      </c>
      <c r="Y111" s="229">
        <v>7.5159593337793698E-4</v>
      </c>
      <c r="DA111" s="73" t="s">
        <v>744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745</v>
      </c>
    </row>
    <row r="113" spans="1:105" ht="12" customHeight="1" x14ac:dyDescent="0.25">
      <c r="A113" s="61" t="s">
        <v>545</v>
      </c>
      <c r="B113" s="263">
        <v>1.898333841688207</v>
      </c>
      <c r="C113" s="263">
        <v>1.821727886306441</v>
      </c>
      <c r="D113" s="263">
        <v>1.7085513663230161</v>
      </c>
      <c r="E113" s="263">
        <v>1.9633217964843399</v>
      </c>
      <c r="F113" s="263">
        <v>2.00072331062827</v>
      </c>
      <c r="G113" s="263">
        <v>2.0217963569339399</v>
      </c>
      <c r="H113" s="263">
        <v>2.1159220133184991</v>
      </c>
      <c r="I113" s="263">
        <v>2.0271763936697358</v>
      </c>
      <c r="J113" s="263">
        <v>2.0975151383557828</v>
      </c>
      <c r="K113" s="263">
        <v>1.5854439139100069</v>
      </c>
      <c r="L113" s="263">
        <v>1.6269776521062611</v>
      </c>
      <c r="M113" s="263">
        <v>2.3444378957349699</v>
      </c>
      <c r="N113" s="263">
        <v>2.540125607485642</v>
      </c>
      <c r="O113" s="263">
        <v>2.0536231054325378</v>
      </c>
      <c r="P113" s="263">
        <v>2.5316653597308978</v>
      </c>
      <c r="Q113" s="263">
        <v>2.4021960055583031</v>
      </c>
      <c r="R113" s="263">
        <v>2.6183550886541869</v>
      </c>
      <c r="S113" s="263">
        <v>2.1657743325146162</v>
      </c>
      <c r="T113" s="263">
        <v>1.8283108474233121</v>
      </c>
      <c r="U113" s="263">
        <v>2.227648029963694</v>
      </c>
      <c r="V113" s="263">
        <v>1.5076073630783331</v>
      </c>
      <c r="W113" s="263">
        <v>2.122374863431062</v>
      </c>
      <c r="X113" s="263">
        <v>1.8242384846290729</v>
      </c>
      <c r="Y113" s="263">
        <v>1.742268841549435</v>
      </c>
      <c r="DA113" s="74" t="s">
        <v>746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124.08288510928</v>
      </c>
      <c r="C115" s="223">
        <v>142.80450901263291</v>
      </c>
      <c r="D115" s="223">
        <v>170.02488610369679</v>
      </c>
      <c r="E115" s="223">
        <v>161.46472840117741</v>
      </c>
      <c r="F115" s="223">
        <v>161.2179399158633</v>
      </c>
      <c r="G115" s="223">
        <v>148.2516537659798</v>
      </c>
      <c r="H115" s="223">
        <v>155.23071628975009</v>
      </c>
      <c r="I115" s="223">
        <v>152.88904135567341</v>
      </c>
      <c r="J115" s="223">
        <v>88.868149176213535</v>
      </c>
      <c r="K115" s="223">
        <v>139.03319075406759</v>
      </c>
      <c r="L115" s="223">
        <v>150.95824374481859</v>
      </c>
      <c r="M115" s="223">
        <v>159.63059508944821</v>
      </c>
      <c r="N115" s="223">
        <v>166.48441352917291</v>
      </c>
      <c r="O115" s="223">
        <v>151.98951882252689</v>
      </c>
      <c r="P115" s="223">
        <v>174.285182591661</v>
      </c>
      <c r="Q115" s="223">
        <v>185.17647708161749</v>
      </c>
      <c r="R115" s="223">
        <v>191.86411172306961</v>
      </c>
      <c r="S115" s="223">
        <v>164.66125442779051</v>
      </c>
      <c r="T115" s="223">
        <v>165.94106412822001</v>
      </c>
      <c r="U115" s="223">
        <v>175.8697928268854</v>
      </c>
      <c r="V115" s="223">
        <v>166.15374092670189</v>
      </c>
      <c r="W115" s="223">
        <v>171.8578765489562</v>
      </c>
      <c r="X115" s="223">
        <v>149.1485811529285</v>
      </c>
      <c r="Y115" s="223">
        <v>151.804753689362</v>
      </c>
      <c r="DA115" s="89" t="s">
        <v>747</v>
      </c>
    </row>
    <row r="116" spans="1:105" ht="12" customHeight="1" x14ac:dyDescent="0.25">
      <c r="A116" s="55" t="s">
        <v>91</v>
      </c>
      <c r="B116" s="259">
        <v>0.20820343874769909</v>
      </c>
      <c r="C116" s="259">
        <v>0.24236029972604209</v>
      </c>
      <c r="D116" s="259">
        <v>0.29401535327320738</v>
      </c>
      <c r="E116" s="259">
        <v>0.27175823149641221</v>
      </c>
      <c r="F116" s="259">
        <v>0.26858145007223838</v>
      </c>
      <c r="G116" s="259">
        <v>0.24348892292930399</v>
      </c>
      <c r="H116" s="259">
        <v>0.25430283311838531</v>
      </c>
      <c r="I116" s="259">
        <v>0.25254337891685308</v>
      </c>
      <c r="J116" s="259">
        <v>0.14464709845317289</v>
      </c>
      <c r="K116" s="259">
        <v>0.23061911941338789</v>
      </c>
      <c r="L116" s="259">
        <v>0.25627711984777712</v>
      </c>
      <c r="M116" s="259">
        <v>0.25833645548385181</v>
      </c>
      <c r="N116" s="259">
        <v>0.26663960084011151</v>
      </c>
      <c r="O116" s="259">
        <v>0.24364175748553579</v>
      </c>
      <c r="P116" s="259">
        <v>0.27688116879691732</v>
      </c>
      <c r="Q116" s="259">
        <v>0.29560679802072343</v>
      </c>
      <c r="R116" s="259">
        <v>0.30676916380950398</v>
      </c>
      <c r="S116" s="259">
        <v>0.26578613749474189</v>
      </c>
      <c r="T116" s="259">
        <v>0.27134020223890037</v>
      </c>
      <c r="U116" s="259">
        <v>0.29327593085638848</v>
      </c>
      <c r="V116" s="259">
        <v>0.27433783179406168</v>
      </c>
      <c r="W116" s="259">
        <v>0.28684782087073268</v>
      </c>
      <c r="X116" s="259">
        <v>0.24951129100160169</v>
      </c>
      <c r="Y116" s="259">
        <v>0.2430449125548402</v>
      </c>
      <c r="DA116" s="67" t="s">
        <v>748</v>
      </c>
    </row>
    <row r="117" spans="1:105" ht="12" customHeight="1" x14ac:dyDescent="0.25">
      <c r="A117" s="173" t="s">
        <v>92</v>
      </c>
      <c r="B117" s="224">
        <v>2.6969726741255171E-2</v>
      </c>
      <c r="C117" s="224">
        <v>3.1394251198996061E-2</v>
      </c>
      <c r="D117" s="224">
        <v>3.8085411956720799E-2</v>
      </c>
      <c r="E117" s="224">
        <v>3.5202325606286347E-2</v>
      </c>
      <c r="F117" s="224">
        <v>3.4790819785623657E-2</v>
      </c>
      <c r="G117" s="224">
        <v>3.1540447916825969E-2</v>
      </c>
      <c r="H117" s="224">
        <v>3.2941232671190243E-2</v>
      </c>
      <c r="I117" s="224">
        <v>3.271332097427259E-2</v>
      </c>
      <c r="J117" s="224">
        <v>1.8736927414176138E-2</v>
      </c>
      <c r="K117" s="224">
        <v>2.9873352089179649E-2</v>
      </c>
      <c r="L117" s="224">
        <v>3.3196972796909828E-2</v>
      </c>
      <c r="M117" s="224">
        <v>3.3959201822861843E-2</v>
      </c>
      <c r="N117" s="224">
        <v>3.4539281465804483E-2</v>
      </c>
      <c r="O117" s="224">
        <v>3.1560245410291898E-2</v>
      </c>
      <c r="P117" s="224">
        <v>3.5912274304904797E-2</v>
      </c>
      <c r="Q117" s="224">
        <v>3.8291560472914737E-2</v>
      </c>
      <c r="R117" s="224">
        <v>3.9940197237425368E-2</v>
      </c>
      <c r="S117" s="224">
        <v>3.4428727704796748E-2</v>
      </c>
      <c r="T117" s="224">
        <v>3.5459049550445418E-2</v>
      </c>
      <c r="U117" s="224">
        <v>3.7989630539046269E-2</v>
      </c>
      <c r="V117" s="224">
        <v>3.5536475299239187E-2</v>
      </c>
      <c r="W117" s="224">
        <v>3.7156962400524553E-2</v>
      </c>
      <c r="X117" s="224">
        <v>3.2320558092825261E-2</v>
      </c>
      <c r="Y117" s="224">
        <v>3.2092358287473623E-2</v>
      </c>
      <c r="DA117" s="177" t="s">
        <v>749</v>
      </c>
    </row>
    <row r="118" spans="1:105" ht="12" customHeight="1" x14ac:dyDescent="0.25">
      <c r="A118" s="173" t="s">
        <v>93</v>
      </c>
      <c r="B118" s="224">
        <v>3.7679195496093851</v>
      </c>
      <c r="C118" s="224">
        <v>4.3860664208027433</v>
      </c>
      <c r="D118" s="224">
        <v>5.3208832867832268</v>
      </c>
      <c r="E118" s="224">
        <v>4.9180895348392522</v>
      </c>
      <c r="F118" s="224">
        <v>4.8605983766481264</v>
      </c>
      <c r="G118" s="224">
        <v>4.4064914505586961</v>
      </c>
      <c r="H118" s="224">
        <v>4.602193999249713</v>
      </c>
      <c r="I118" s="224">
        <v>4.5703526333122904</v>
      </c>
      <c r="J118" s="224">
        <v>2.617721557982704</v>
      </c>
      <c r="K118" s="224">
        <v>4.1735827889202337</v>
      </c>
      <c r="L118" s="224">
        <v>4.637923253333863</v>
      </c>
      <c r="M118" s="224">
        <v>4.6619975327190222</v>
      </c>
      <c r="N118" s="224">
        <v>4.8254561535987186</v>
      </c>
      <c r="O118" s="224">
        <v>4.409257342975005</v>
      </c>
      <c r="P118" s="224">
        <v>4.9971291268276561</v>
      </c>
      <c r="Q118" s="224">
        <v>5.3496841356662026</v>
      </c>
      <c r="R118" s="224">
        <v>5.5368154843946407</v>
      </c>
      <c r="S118" s="224">
        <v>4.8100107736221176</v>
      </c>
      <c r="T118" s="224">
        <v>4.8976169688033258</v>
      </c>
      <c r="U118" s="224">
        <v>5.3015875804591666</v>
      </c>
      <c r="V118" s="224">
        <v>4.9647733285851876</v>
      </c>
      <c r="W118" s="224">
        <v>5.1911703213097331</v>
      </c>
      <c r="X118" s="224">
        <v>4.5154800365832122</v>
      </c>
      <c r="Y118" s="224">
        <v>4.3871288618108917</v>
      </c>
      <c r="DA118" s="177" t="s">
        <v>750</v>
      </c>
    </row>
    <row r="119" spans="1:105" ht="12" customHeight="1" x14ac:dyDescent="0.25">
      <c r="A119" s="173" t="s">
        <v>94</v>
      </c>
      <c r="B119" s="224">
        <v>6.8765709311341836E-2</v>
      </c>
      <c r="C119" s="224">
        <v>8.0047082890723265E-2</v>
      </c>
      <c r="D119" s="224">
        <v>9.7107782839058854E-2</v>
      </c>
      <c r="E119" s="224">
        <v>8.9756670987035464E-2</v>
      </c>
      <c r="F119" s="224">
        <v>8.8707439383204328E-2</v>
      </c>
      <c r="G119" s="224">
        <v>8.0419846066895326E-2</v>
      </c>
      <c r="H119" s="224">
        <v>8.3991478740467265E-2</v>
      </c>
      <c r="I119" s="224">
        <v>8.3410363861208273E-2</v>
      </c>
      <c r="J119" s="224">
        <v>4.7774236510153979E-2</v>
      </c>
      <c r="K119" s="224">
        <v>7.6169190204568207E-2</v>
      </c>
      <c r="L119" s="224">
        <v>8.4643548793426962E-2</v>
      </c>
      <c r="M119" s="224">
        <v>8.6587032319609847E-2</v>
      </c>
      <c r="N119" s="224">
        <v>8.8066082830084672E-2</v>
      </c>
      <c r="O119" s="224">
        <v>8.047032446787554E-2</v>
      </c>
      <c r="P119" s="224">
        <v>9.1566853429873599E-2</v>
      </c>
      <c r="Q119" s="224">
        <v>9.7633407331867345E-2</v>
      </c>
      <c r="R119" s="224">
        <v>0.1018369974385076</v>
      </c>
      <c r="S119" s="224">
        <v>8.7784199818600459E-2</v>
      </c>
      <c r="T119" s="224">
        <v>9.0411249518240977E-2</v>
      </c>
      <c r="U119" s="224">
        <v>9.686356541748746E-2</v>
      </c>
      <c r="V119" s="224">
        <v>9.0608664812279513E-2</v>
      </c>
      <c r="W119" s="224">
        <v>9.4740480681934205E-2</v>
      </c>
      <c r="X119" s="224">
        <v>8.2408921822398951E-2</v>
      </c>
      <c r="Y119" s="224">
        <v>8.2006529082424354E-2</v>
      </c>
      <c r="DA119" s="177" t="s">
        <v>751</v>
      </c>
    </row>
    <row r="120" spans="1:105" ht="12" customHeight="1" x14ac:dyDescent="0.25">
      <c r="A120" s="56" t="s">
        <v>95</v>
      </c>
      <c r="B120" s="260">
        <v>0.60159708558829383</v>
      </c>
      <c r="C120" s="260">
        <v>0.67357870803710562</v>
      </c>
      <c r="D120" s="260">
        <v>0.78835933964366456</v>
      </c>
      <c r="E120" s="260">
        <v>0.76821859783689195</v>
      </c>
      <c r="F120" s="260">
        <v>0.76082275349227213</v>
      </c>
      <c r="G120" s="260">
        <v>0.73915144564618318</v>
      </c>
      <c r="H120" s="260">
        <v>0.78322022196690555</v>
      </c>
      <c r="I120" s="260">
        <v>0.76195644646317617</v>
      </c>
      <c r="J120" s="260">
        <v>0.45155450771527661</v>
      </c>
      <c r="K120" s="260">
        <v>0.68453814723482254</v>
      </c>
      <c r="L120" s="260">
        <v>0.73218180931481802</v>
      </c>
      <c r="M120" s="260">
        <v>0.794181893942842</v>
      </c>
      <c r="N120" s="260">
        <v>0.85864761095410125</v>
      </c>
      <c r="O120" s="260">
        <v>0.79009803934569112</v>
      </c>
      <c r="P120" s="260">
        <v>2.4002039497202721</v>
      </c>
      <c r="Q120" s="260">
        <v>2.8758188156318218</v>
      </c>
      <c r="R120" s="260">
        <v>3.2145764309415532</v>
      </c>
      <c r="S120" s="260">
        <v>3.2470664376310778</v>
      </c>
      <c r="T120" s="260">
        <v>3.7476139734282712</v>
      </c>
      <c r="U120" s="260">
        <v>4.2894065622605106</v>
      </c>
      <c r="V120" s="260">
        <v>4.6543897959202454</v>
      </c>
      <c r="W120" s="260">
        <v>4.9957203835499442</v>
      </c>
      <c r="X120" s="260">
        <v>4.8909600548965848</v>
      </c>
      <c r="Y120" s="260">
        <v>5.3387514638234981</v>
      </c>
      <c r="DA120" s="68" t="s">
        <v>752</v>
      </c>
    </row>
    <row r="121" spans="1:105" ht="12" customHeight="1" x14ac:dyDescent="0.25">
      <c r="A121" s="37" t="s">
        <v>159</v>
      </c>
      <c r="B121" s="226">
        <v>1.212492503288588E-2</v>
      </c>
      <c r="C121" s="226">
        <v>1.4481665921456071E-2</v>
      </c>
      <c r="D121" s="226">
        <v>1.5697370619634349E-2</v>
      </c>
      <c r="E121" s="226">
        <v>1.4420774439176619E-2</v>
      </c>
      <c r="F121" s="226">
        <v>1.3966725781536061E-2</v>
      </c>
      <c r="G121" s="226">
        <v>1.349524664457674E-2</v>
      </c>
      <c r="H121" s="226">
        <v>6.9940535143862854E-3</v>
      </c>
      <c r="I121" s="226">
        <v>2.5415327876395371E-2</v>
      </c>
      <c r="J121" s="226">
        <v>1.01211448814282E-2</v>
      </c>
      <c r="K121" s="226">
        <v>1.8974516020193E-2</v>
      </c>
      <c r="L121" s="226">
        <v>2.4892821402330779E-2</v>
      </c>
      <c r="M121" s="226">
        <v>1.6398028627943009E-2</v>
      </c>
      <c r="N121" s="226">
        <v>6.1162026894738212E-3</v>
      </c>
      <c r="O121" s="226">
        <v>3.738867720119853E-3</v>
      </c>
      <c r="P121" s="226">
        <v>5.1044109335863553E-4</v>
      </c>
      <c r="Q121" s="226">
        <v>8.1577945698607158E-4</v>
      </c>
      <c r="R121" s="226">
        <v>1.2076418471149051E-3</v>
      </c>
      <c r="S121" s="226">
        <v>1.251850690105562E-3</v>
      </c>
      <c r="T121" s="226">
        <v>2.0491631273618499E-3</v>
      </c>
      <c r="U121" s="226">
        <v>2.2552065972626331E-3</v>
      </c>
      <c r="V121" s="226">
        <v>1.3758318701326681E-3</v>
      </c>
      <c r="W121" s="226">
        <v>1.921449339723552E-3</v>
      </c>
      <c r="X121" s="226">
        <v>1.3651751761735501E-3</v>
      </c>
      <c r="Y121" s="226">
        <v>1.388795840186583E-3</v>
      </c>
      <c r="DA121" s="69" t="s">
        <v>753</v>
      </c>
    </row>
    <row r="122" spans="1:105" ht="12" customHeight="1" x14ac:dyDescent="0.25">
      <c r="A122" s="37" t="s">
        <v>35</v>
      </c>
      <c r="B122" s="226">
        <v>6.6391374639520703E-2</v>
      </c>
      <c r="C122" s="226">
        <v>0.13061409104853899</v>
      </c>
      <c r="D122" s="226">
        <v>0.24918998675651399</v>
      </c>
      <c r="E122" s="226">
        <v>0.14291711375071889</v>
      </c>
      <c r="F122" s="226">
        <v>0.1502030254616695</v>
      </c>
      <c r="G122" s="226">
        <v>5.3161853153214728E-2</v>
      </c>
      <c r="H122" s="226">
        <v>5.0870922395118243E-2</v>
      </c>
      <c r="I122" s="226">
        <v>4.9327241596873003E-2</v>
      </c>
      <c r="J122" s="226">
        <v>2.008211336550415E-2</v>
      </c>
      <c r="K122" s="226">
        <v>9.3229405060088644E-2</v>
      </c>
      <c r="L122" s="226">
        <v>0.16131709166963151</v>
      </c>
      <c r="M122" s="226">
        <v>7.1045026110867923E-2</v>
      </c>
      <c r="N122" s="226">
        <v>1.629090993436701E-2</v>
      </c>
      <c r="O122" s="226">
        <v>1.8430862686221631E-2</v>
      </c>
      <c r="P122" s="226">
        <v>5.9565636932836863E-3</v>
      </c>
      <c r="Q122" s="226">
        <v>1.278204039235066E-2</v>
      </c>
      <c r="R122" s="226">
        <v>2.331792157513966E-2</v>
      </c>
      <c r="S122" s="226">
        <v>2.185245303694849E-2</v>
      </c>
      <c r="T122" s="226">
        <v>3.9375566492164962E-2</v>
      </c>
      <c r="U122" s="226">
        <v>5.1312221118580213E-2</v>
      </c>
      <c r="V122" s="226">
        <v>3.7793585977560613E-2</v>
      </c>
      <c r="W122" s="226">
        <v>4.5789004582739337E-2</v>
      </c>
      <c r="X122" s="226">
        <v>3.8470220137046568E-2</v>
      </c>
      <c r="Y122" s="226">
        <v>2.4345360322143499E-2</v>
      </c>
      <c r="DA122" s="69" t="s">
        <v>754</v>
      </c>
    </row>
    <row r="123" spans="1:105" ht="12" customHeight="1" x14ac:dyDescent="0.25">
      <c r="A123" s="37" t="s">
        <v>96</v>
      </c>
      <c r="B123" s="226">
        <v>2.0743695630043501E-3</v>
      </c>
      <c r="C123" s="226">
        <v>2.6754751787850502E-3</v>
      </c>
      <c r="D123" s="226">
        <v>3.5208188995209579E-3</v>
      </c>
      <c r="E123" s="226">
        <v>3.9175602958845127E-3</v>
      </c>
      <c r="F123" s="226">
        <v>4.2918299945815461E-3</v>
      </c>
      <c r="G123" s="226">
        <v>5.1398995688492953E-2</v>
      </c>
      <c r="H123" s="226">
        <v>5.4381118759610547E-2</v>
      </c>
      <c r="I123" s="226">
        <v>4.9469473917747309E-2</v>
      </c>
      <c r="J123" s="226">
        <v>3.2276222988420179E-2</v>
      </c>
      <c r="K123" s="226">
        <v>4.9751414595562968E-2</v>
      </c>
      <c r="L123" s="226">
        <v>5.5794390870829123E-2</v>
      </c>
      <c r="M123" s="226">
        <v>5.3418401963025053E-2</v>
      </c>
      <c r="N123" s="226">
        <v>5.5748310627171588E-2</v>
      </c>
      <c r="O123" s="226">
        <v>5.6838447749648059E-2</v>
      </c>
      <c r="P123" s="226">
        <v>6.0722606421877698E-2</v>
      </c>
      <c r="Q123" s="226">
        <v>6.1976886825528432E-2</v>
      </c>
      <c r="R123" s="226">
        <v>6.4011352329750124E-2</v>
      </c>
      <c r="S123" s="226">
        <v>5.7712742840133231E-2</v>
      </c>
      <c r="T123" s="226">
        <v>5.7882316409099938E-2</v>
      </c>
      <c r="U123" s="226">
        <v>6.2385731334116047E-2</v>
      </c>
      <c r="V123" s="226">
        <v>6.3415861591092471E-2</v>
      </c>
      <c r="W123" s="226">
        <v>6.2985753863449401E-2</v>
      </c>
      <c r="X123" s="226">
        <v>7.4541129654314794E-2</v>
      </c>
      <c r="Y123" s="226">
        <v>9.5536549700728765E-2</v>
      </c>
      <c r="DA123" s="69" t="s">
        <v>755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1.9845681944741329</v>
      </c>
      <c r="Q124" s="226">
        <v>2.488936380583453</v>
      </c>
      <c r="R124" s="226">
        <v>2.8463098414928409</v>
      </c>
      <c r="S124" s="226">
        <v>2.973465601509464</v>
      </c>
      <c r="T124" s="226">
        <v>3.505168060772577</v>
      </c>
      <c r="U124" s="226">
        <v>4.0454689370242933</v>
      </c>
      <c r="V124" s="226">
        <v>4.442969093667223</v>
      </c>
      <c r="W124" s="226">
        <v>4.7858081498241063</v>
      </c>
      <c r="X124" s="226">
        <v>4.7022928294002844</v>
      </c>
      <c r="Y124" s="226">
        <v>5.1359388068852656</v>
      </c>
      <c r="DA124" s="69" t="s">
        <v>756</v>
      </c>
    </row>
    <row r="125" spans="1:105" ht="12" customHeight="1" x14ac:dyDescent="0.25">
      <c r="A125" s="37" t="s">
        <v>40</v>
      </c>
      <c r="B125" s="226">
        <v>0.52100641635288292</v>
      </c>
      <c r="C125" s="226">
        <v>0.52580747588832555</v>
      </c>
      <c r="D125" s="226">
        <v>0.51995116336799529</v>
      </c>
      <c r="E125" s="226">
        <v>0.60696314935111195</v>
      </c>
      <c r="F125" s="226">
        <v>0.59236117225448504</v>
      </c>
      <c r="G125" s="226">
        <v>0.6210953501598987</v>
      </c>
      <c r="H125" s="226">
        <v>0.67097412729779049</v>
      </c>
      <c r="I125" s="226">
        <v>0.63774440307216052</v>
      </c>
      <c r="J125" s="226">
        <v>0.38907502647992409</v>
      </c>
      <c r="K125" s="226">
        <v>0.5225828115589779</v>
      </c>
      <c r="L125" s="226">
        <v>0.49017750537202659</v>
      </c>
      <c r="M125" s="226">
        <v>0.65332043724100597</v>
      </c>
      <c r="N125" s="226">
        <v>0.78049218770308881</v>
      </c>
      <c r="O125" s="226">
        <v>0.71108986118970163</v>
      </c>
      <c r="P125" s="226">
        <v>0.34844614403761831</v>
      </c>
      <c r="Q125" s="226">
        <v>0.3113077283735044</v>
      </c>
      <c r="R125" s="226">
        <v>0.27972967369670643</v>
      </c>
      <c r="S125" s="226">
        <v>0.19278378955442671</v>
      </c>
      <c r="T125" s="226">
        <v>0.14313886662706729</v>
      </c>
      <c r="U125" s="226">
        <v>0.12798446618625811</v>
      </c>
      <c r="V125" s="226">
        <v>0.1088354228142366</v>
      </c>
      <c r="W125" s="226">
        <v>9.9216025939926233E-2</v>
      </c>
      <c r="X125" s="226">
        <v>7.4290700528765047E-2</v>
      </c>
      <c r="Y125" s="226">
        <v>8.1541951075173078E-2</v>
      </c>
      <c r="DA125" s="69" t="s">
        <v>757</v>
      </c>
    </row>
    <row r="126" spans="1:105" ht="12" customHeight="1" x14ac:dyDescent="0.25">
      <c r="A126" s="57" t="s">
        <v>602</v>
      </c>
      <c r="B126" s="294">
        <v>58.629341697069023</v>
      </c>
      <c r="C126" s="294">
        <v>66.826423573093535</v>
      </c>
      <c r="D126" s="294">
        <v>78.931807394701153</v>
      </c>
      <c r="E126" s="294">
        <v>76.140698897351101</v>
      </c>
      <c r="F126" s="294">
        <v>76.447638556271258</v>
      </c>
      <c r="G126" s="294">
        <v>70.718231239982217</v>
      </c>
      <c r="H126" s="294">
        <v>74.332516114356395</v>
      </c>
      <c r="I126" s="294">
        <v>72.813729006542886</v>
      </c>
      <c r="J126" s="294">
        <v>43.13296982967843</v>
      </c>
      <c r="K126" s="294">
        <v>66.213555423601008</v>
      </c>
      <c r="L126" s="294">
        <v>70.786712818993735</v>
      </c>
      <c r="M126" s="294">
        <v>76.511881264094143</v>
      </c>
      <c r="N126" s="294">
        <v>82.931607080807325</v>
      </c>
      <c r="O126" s="294">
        <v>75.56957323570991</v>
      </c>
      <c r="P126" s="294">
        <v>86.919882224872012</v>
      </c>
      <c r="Q126" s="294">
        <v>90.899193788048535</v>
      </c>
      <c r="R126" s="294">
        <v>93.180422214755936</v>
      </c>
      <c r="S126" s="294">
        <v>78.576389893685587</v>
      </c>
      <c r="T126" s="294">
        <v>77.353996814314684</v>
      </c>
      <c r="U126" s="294">
        <v>81.590115681261125</v>
      </c>
      <c r="V126" s="294">
        <v>77.159254866741918</v>
      </c>
      <c r="W126" s="294">
        <v>79.173462134328801</v>
      </c>
      <c r="X126" s="294">
        <v>68.980617091975006</v>
      </c>
      <c r="Y126" s="294">
        <v>70.740257581551788</v>
      </c>
      <c r="DA126" s="70" t="s">
        <v>758</v>
      </c>
    </row>
    <row r="127" spans="1:105" ht="12" customHeight="1" x14ac:dyDescent="0.25">
      <c r="A127" s="60" t="s">
        <v>604</v>
      </c>
      <c r="B127" s="262">
        <v>12.92980414839222</v>
      </c>
      <c r="C127" s="262">
        <v>19.659801715253739</v>
      </c>
      <c r="D127" s="262">
        <v>31.883995396187</v>
      </c>
      <c r="E127" s="262">
        <v>20.16022093002783</v>
      </c>
      <c r="F127" s="262">
        <v>18.579550245133589</v>
      </c>
      <c r="G127" s="262">
        <v>10.415952661552179</v>
      </c>
      <c r="H127" s="262">
        <v>9.8488121447422916</v>
      </c>
      <c r="I127" s="262">
        <v>11.812380011828649</v>
      </c>
      <c r="J127" s="262">
        <v>4.448310344172131</v>
      </c>
      <c r="K127" s="262">
        <v>13.837009537642111</v>
      </c>
      <c r="L127" s="262">
        <v>22.821878842724189</v>
      </c>
      <c r="M127" s="262">
        <v>11.786853428827071</v>
      </c>
      <c r="N127" s="262">
        <v>3.1297066807781562</v>
      </c>
      <c r="O127" s="262">
        <v>3.2059779936459569</v>
      </c>
      <c r="P127" s="262">
        <v>2.2791038735450302</v>
      </c>
      <c r="Q127" s="262">
        <v>4.8980627884438483</v>
      </c>
      <c r="R127" s="262">
        <v>8.7405995308506625</v>
      </c>
      <c r="S127" s="262">
        <v>9.9295883081585465</v>
      </c>
      <c r="T127" s="262">
        <v>19.225504323274329</v>
      </c>
      <c r="U127" s="262">
        <v>25.687211824665422</v>
      </c>
      <c r="V127" s="262">
        <v>21.543638636950028</v>
      </c>
      <c r="W127" s="262">
        <v>26.90292396474414</v>
      </c>
      <c r="X127" s="262">
        <v>24.831712851685271</v>
      </c>
      <c r="Y127" s="262">
        <v>17.6699216615865</v>
      </c>
      <c r="DA127" s="72" t="s">
        <v>759</v>
      </c>
    </row>
    <row r="128" spans="1:105" ht="12" customHeight="1" x14ac:dyDescent="0.25">
      <c r="A128" s="59" t="s">
        <v>28</v>
      </c>
      <c r="B128" s="230">
        <v>2.215892866867752</v>
      </c>
      <c r="C128" s="230">
        <v>2.3675778466760131</v>
      </c>
      <c r="D128" s="230">
        <v>2.7630859656119862</v>
      </c>
      <c r="E128" s="230">
        <v>1.5348512501482861</v>
      </c>
      <c r="F128" s="230">
        <v>5.5084668989693122E-2</v>
      </c>
      <c r="G128" s="230">
        <v>2.2473908414904571</v>
      </c>
      <c r="H128" s="230">
        <v>2.216527557146545</v>
      </c>
      <c r="I128" s="230">
        <v>2.7433917966458128</v>
      </c>
      <c r="J128" s="230">
        <v>0.59469037711057859</v>
      </c>
      <c r="K128" s="230">
        <v>1.029516100999706</v>
      </c>
      <c r="L128" s="230">
        <v>2.5789424760431281</v>
      </c>
      <c r="M128" s="230">
        <v>2.03240892925457</v>
      </c>
      <c r="N128" s="230">
        <v>0.49567202616703693</v>
      </c>
      <c r="O128" s="230">
        <v>0.53810328053510414</v>
      </c>
      <c r="P128" s="230">
        <v>0.2622470170750868</v>
      </c>
      <c r="Q128" s="230">
        <v>0.54761056379397244</v>
      </c>
      <c r="R128" s="230">
        <v>0.31878298973895469</v>
      </c>
      <c r="S128" s="230">
        <v>0.40513038455235378</v>
      </c>
      <c r="T128" s="230">
        <v>0.53613437698755284</v>
      </c>
      <c r="U128" s="230">
        <v>3.6996039967723042E-2</v>
      </c>
      <c r="V128" s="230">
        <v>3.540612175151283E-2</v>
      </c>
      <c r="W128" s="230">
        <v>7.9492073240088529E-2</v>
      </c>
      <c r="X128" s="230">
        <v>0.1797809035592686</v>
      </c>
      <c r="Y128" s="230">
        <v>1.290074165617567E-2</v>
      </c>
      <c r="DA128" s="71" t="s">
        <v>760</v>
      </c>
    </row>
    <row r="129" spans="1:105" ht="12" customHeight="1" x14ac:dyDescent="0.25">
      <c r="A129" s="59" t="s">
        <v>31</v>
      </c>
      <c r="B129" s="230">
        <v>0.43358869959611618</v>
      </c>
      <c r="C129" s="230">
        <v>0.51372215510055497</v>
      </c>
      <c r="D129" s="230">
        <v>0.57938558863043588</v>
      </c>
      <c r="E129" s="230">
        <v>0.48200594554506021</v>
      </c>
      <c r="F129" s="230">
        <v>0.43407039967923511</v>
      </c>
      <c r="G129" s="230">
        <v>0.46595685146435162</v>
      </c>
      <c r="H129" s="230">
        <v>0.4173215223132174</v>
      </c>
      <c r="I129" s="230">
        <v>0.41169689165955708</v>
      </c>
      <c r="J129" s="230">
        <v>0.19008463365969139</v>
      </c>
      <c r="K129" s="230">
        <v>0.33817756958080342</v>
      </c>
      <c r="L129" s="230">
        <v>0.49808312346376099</v>
      </c>
      <c r="M129" s="230">
        <v>0.27506821973405993</v>
      </c>
      <c r="N129" s="230">
        <v>0.12604560504507989</v>
      </c>
      <c r="O129" s="230">
        <v>0.10012530466683831</v>
      </c>
      <c r="P129" s="230">
        <v>8.0049325645637603E-2</v>
      </c>
      <c r="Q129" s="230">
        <v>0.1026013697263754</v>
      </c>
      <c r="R129" s="230">
        <v>0.2301539235057331</v>
      </c>
      <c r="S129" s="230">
        <v>0.26385084202718112</v>
      </c>
      <c r="T129" s="230">
        <v>0.32840512822416518</v>
      </c>
      <c r="U129" s="230">
        <v>0.37107033230394493</v>
      </c>
      <c r="V129" s="230">
        <v>0.31210499746257031</v>
      </c>
      <c r="W129" s="230">
        <v>0.2451416385670423</v>
      </c>
      <c r="X129" s="230">
        <v>7.4848282429424914E-2</v>
      </c>
      <c r="Y129" s="230">
        <v>5.9797827407512549E-3</v>
      </c>
      <c r="DA129" s="71" t="s">
        <v>761</v>
      </c>
    </row>
    <row r="130" spans="1:105" ht="12" customHeight="1" x14ac:dyDescent="0.25">
      <c r="A130" s="59" t="s">
        <v>159</v>
      </c>
      <c r="B130" s="230">
        <v>1.0936825754091659</v>
      </c>
      <c r="C130" s="230">
        <v>1.335887966678901</v>
      </c>
      <c r="D130" s="230">
        <v>1.4606537779042219</v>
      </c>
      <c r="E130" s="230">
        <v>1.3677488523418539</v>
      </c>
      <c r="F130" s="230">
        <v>1.4031065611815461</v>
      </c>
      <c r="G130" s="230">
        <v>1.347410007012743</v>
      </c>
      <c r="H130" s="230">
        <v>0.69122056356536787</v>
      </c>
      <c r="I130" s="230">
        <v>2.4999538843704729</v>
      </c>
      <c r="J130" s="230">
        <v>1.0348527589192349</v>
      </c>
      <c r="K130" s="230">
        <v>1.9556716395323159</v>
      </c>
      <c r="L130" s="230">
        <v>2.5048815210315469</v>
      </c>
      <c r="M130" s="230">
        <v>1.670633322067852</v>
      </c>
      <c r="N130" s="230">
        <v>0.64308745866718842</v>
      </c>
      <c r="O130" s="230">
        <v>0.39127242946981622</v>
      </c>
      <c r="P130" s="230">
        <v>0.12750673149379749</v>
      </c>
      <c r="Q130" s="230">
        <v>0.23175575229513659</v>
      </c>
      <c r="R130" s="230">
        <v>0.37487840638930259</v>
      </c>
      <c r="S130" s="230">
        <v>0.45840128329955859</v>
      </c>
      <c r="T130" s="230">
        <v>0.85575907999357526</v>
      </c>
      <c r="U130" s="230">
        <v>1.0129941494297121</v>
      </c>
      <c r="V130" s="230">
        <v>0.72299508942124824</v>
      </c>
      <c r="W130" s="230">
        <v>1.0409924504036889</v>
      </c>
      <c r="X130" s="230">
        <v>0.83429060974949154</v>
      </c>
      <c r="Y130" s="230">
        <v>0.92950695193406696</v>
      </c>
      <c r="DA130" s="71" t="s">
        <v>762</v>
      </c>
    </row>
    <row r="131" spans="1:105" ht="12" customHeight="1" x14ac:dyDescent="0.25">
      <c r="A131" s="59" t="s">
        <v>32</v>
      </c>
      <c r="B131" s="230">
        <v>3.341456708440794</v>
      </c>
      <c r="C131" s="230">
        <v>3.6823844702125532</v>
      </c>
      <c r="D131" s="230">
        <v>4.4487517898283793</v>
      </c>
      <c r="E131" s="230">
        <v>3.545114947577686</v>
      </c>
      <c r="F131" s="230">
        <v>1.9591123704615669</v>
      </c>
      <c r="G131" s="230">
        <v>1.1744370774894519</v>
      </c>
      <c r="H131" s="230">
        <v>1.616567411064842</v>
      </c>
      <c r="I131" s="230">
        <v>1.421493813681697</v>
      </c>
      <c r="J131" s="230">
        <v>0.62452170955351305</v>
      </c>
      <c r="K131" s="230">
        <v>1.1347338402595299</v>
      </c>
      <c r="L131" s="230">
        <v>1.3958674355221641</v>
      </c>
      <c r="M131" s="230">
        <v>0.74398283517986075</v>
      </c>
      <c r="N131" s="230">
        <v>0.19301137452570141</v>
      </c>
      <c r="O131" s="230">
        <v>0.29387264908283001</v>
      </c>
      <c r="P131" s="230">
        <v>0.35699685818595989</v>
      </c>
      <c r="Q131" s="230">
        <v>0.47178113494797203</v>
      </c>
      <c r="R131" s="230">
        <v>0.75171612407026922</v>
      </c>
      <c r="S131" s="230">
        <v>0.99190553939597603</v>
      </c>
      <c r="T131" s="230">
        <v>1.4551686149261569</v>
      </c>
      <c r="U131" s="230">
        <v>1.769614791626418</v>
      </c>
      <c r="V131" s="230">
        <v>1.0882877163172111</v>
      </c>
      <c r="W131" s="230">
        <v>1.32399201418076</v>
      </c>
      <c r="X131" s="230">
        <v>0.79568888161382156</v>
      </c>
      <c r="Y131" s="230">
        <v>0.81759578632779972</v>
      </c>
      <c r="DA131" s="71" t="s">
        <v>763</v>
      </c>
    </row>
    <row r="132" spans="1:105" ht="12" customHeight="1" x14ac:dyDescent="0.25">
      <c r="A132" s="59" t="s">
        <v>35</v>
      </c>
      <c r="B132" s="230">
        <v>5.8451832980783953</v>
      </c>
      <c r="C132" s="230">
        <v>11.76022927658572</v>
      </c>
      <c r="D132" s="230">
        <v>22.63211827421198</v>
      </c>
      <c r="E132" s="230">
        <v>13.23049993441494</v>
      </c>
      <c r="F132" s="230">
        <v>14.72817624482154</v>
      </c>
      <c r="G132" s="230">
        <v>5.1807578840951818</v>
      </c>
      <c r="H132" s="230">
        <v>4.907175090652319</v>
      </c>
      <c r="I132" s="230">
        <v>4.7358436254711069</v>
      </c>
      <c r="J132" s="230">
        <v>2.0041608649291129</v>
      </c>
      <c r="K132" s="230">
        <v>9.3789103872697499</v>
      </c>
      <c r="L132" s="230">
        <v>15.84410428666359</v>
      </c>
      <c r="M132" s="230">
        <v>7.0647601225907266</v>
      </c>
      <c r="N132" s="230">
        <v>1.6718902163731491</v>
      </c>
      <c r="O132" s="230">
        <v>1.8826043298913691</v>
      </c>
      <c r="P132" s="230">
        <v>1.452303941144548</v>
      </c>
      <c r="Q132" s="230">
        <v>3.5443139676803921</v>
      </c>
      <c r="R132" s="230">
        <v>7.0650680871464022</v>
      </c>
      <c r="S132" s="230">
        <v>7.810300258883478</v>
      </c>
      <c r="T132" s="230">
        <v>16.050037123142879</v>
      </c>
      <c r="U132" s="230">
        <v>22.49653651133762</v>
      </c>
      <c r="V132" s="230">
        <v>19.384844711997491</v>
      </c>
      <c r="W132" s="230">
        <v>24.21330578835256</v>
      </c>
      <c r="X132" s="230">
        <v>22.947104174333269</v>
      </c>
      <c r="Y132" s="230">
        <v>15.903938398927711</v>
      </c>
      <c r="DA132" s="71" t="s">
        <v>764</v>
      </c>
    </row>
    <row r="133" spans="1:105" ht="12" customHeight="1" x14ac:dyDescent="0.25">
      <c r="A133" s="60" t="s">
        <v>611</v>
      </c>
      <c r="B133" s="262">
        <v>45.699537548676787</v>
      </c>
      <c r="C133" s="262">
        <v>47.1666218578398</v>
      </c>
      <c r="D133" s="262">
        <v>47.047811998514149</v>
      </c>
      <c r="E133" s="262">
        <v>55.980477967323267</v>
      </c>
      <c r="F133" s="262">
        <v>57.868088311137669</v>
      </c>
      <c r="G133" s="262">
        <v>60.302278578430027</v>
      </c>
      <c r="H133" s="262">
        <v>64.483703969614098</v>
      </c>
      <c r="I133" s="262">
        <v>61.001348994714242</v>
      </c>
      <c r="J133" s="262">
        <v>38.684659485506302</v>
      </c>
      <c r="K133" s="262">
        <v>52.376545885958897</v>
      </c>
      <c r="L133" s="262">
        <v>47.964833976269553</v>
      </c>
      <c r="M133" s="262">
        <v>64.72502783526707</v>
      </c>
      <c r="N133" s="262">
        <v>79.801900400029169</v>
      </c>
      <c r="O133" s="262">
        <v>72.363595242063951</v>
      </c>
      <c r="P133" s="262">
        <v>84.640778351326986</v>
      </c>
      <c r="Q133" s="262">
        <v>86.001130999604683</v>
      </c>
      <c r="R133" s="262">
        <v>84.439822683905277</v>
      </c>
      <c r="S133" s="262">
        <v>68.646801585527044</v>
      </c>
      <c r="T133" s="262">
        <v>58.128492491040348</v>
      </c>
      <c r="U133" s="262">
        <v>55.902903856595707</v>
      </c>
      <c r="V133" s="262">
        <v>55.615616229791883</v>
      </c>
      <c r="W133" s="262">
        <v>52.270538169584661</v>
      </c>
      <c r="X133" s="262">
        <v>44.148904240289738</v>
      </c>
      <c r="Y133" s="262">
        <v>53.070335919965302</v>
      </c>
      <c r="DA133" s="72" t="s">
        <v>765</v>
      </c>
    </row>
    <row r="134" spans="1:105" ht="12" customHeight="1" x14ac:dyDescent="0.25">
      <c r="A134" s="57" t="s">
        <v>613</v>
      </c>
      <c r="B134" s="294">
        <v>40.551726374726137</v>
      </c>
      <c r="C134" s="294">
        <v>45.953101031193739</v>
      </c>
      <c r="D134" s="294">
        <v>54.102042228975861</v>
      </c>
      <c r="E134" s="294">
        <v>52.30189646466868</v>
      </c>
      <c r="F134" s="294">
        <v>52.242612987812393</v>
      </c>
      <c r="G134" s="294">
        <v>49.122592441693591</v>
      </c>
      <c r="H134" s="294">
        <v>51.724774456108491</v>
      </c>
      <c r="I134" s="294">
        <v>50.697050580049982</v>
      </c>
      <c r="J134" s="294">
        <v>29.842432867406181</v>
      </c>
      <c r="K134" s="294">
        <v>45.537722541758491</v>
      </c>
      <c r="L134" s="294">
        <v>48.744025265519213</v>
      </c>
      <c r="M134" s="294">
        <v>53.131554195333791</v>
      </c>
      <c r="N134" s="294">
        <v>57.519263167667518</v>
      </c>
      <c r="O134" s="294">
        <v>52.542820929485053</v>
      </c>
      <c r="P134" s="294">
        <v>60.054548349654318</v>
      </c>
      <c r="Q134" s="294">
        <v>62.899232299353777</v>
      </c>
      <c r="R134" s="294">
        <v>63.945248044704577</v>
      </c>
      <c r="S134" s="294">
        <v>53.901640166833367</v>
      </c>
      <c r="T134" s="294">
        <v>52.977611809038223</v>
      </c>
      <c r="U134" s="294">
        <v>55.751281377520797</v>
      </c>
      <c r="V134" s="294">
        <v>52.725491440447833</v>
      </c>
      <c r="W134" s="294">
        <v>54.107119551367802</v>
      </c>
      <c r="X134" s="294">
        <v>47.172551296113006</v>
      </c>
      <c r="Y134" s="294">
        <v>48.33555620093933</v>
      </c>
      <c r="DA134" s="70" t="s">
        <v>766</v>
      </c>
    </row>
    <row r="135" spans="1:105" ht="12" customHeight="1" x14ac:dyDescent="0.25">
      <c r="A135" s="60" t="s">
        <v>615</v>
      </c>
      <c r="B135" s="262">
        <v>7.701489763534493</v>
      </c>
      <c r="C135" s="262">
        <v>12.32773099691271</v>
      </c>
      <c r="D135" s="262">
        <v>20.684352345678999</v>
      </c>
      <c r="E135" s="262">
        <v>13.05718234339721</v>
      </c>
      <c r="F135" s="262">
        <v>12.66833528472544</v>
      </c>
      <c r="G135" s="262">
        <v>5.8603185061901168</v>
      </c>
      <c r="H135" s="262">
        <v>5.4742118464485081</v>
      </c>
      <c r="I135" s="262">
        <v>6.5615633171244534</v>
      </c>
      <c r="J135" s="262">
        <v>2.703480174645104</v>
      </c>
      <c r="K135" s="262">
        <v>8.9473449119467645</v>
      </c>
      <c r="L135" s="262">
        <v>14.466419247316431</v>
      </c>
      <c r="M135" s="262">
        <v>6.9585454935074624</v>
      </c>
      <c r="N135" s="262">
        <v>1.8378845632176151</v>
      </c>
      <c r="O135" s="262">
        <v>1.868251593591725</v>
      </c>
      <c r="P135" s="262">
        <v>1.397700587037346</v>
      </c>
      <c r="Q135" s="262">
        <v>3.028614389703745</v>
      </c>
      <c r="R135" s="262">
        <v>5.7993284654757904</v>
      </c>
      <c r="S135" s="262">
        <v>6.5674252532976531</v>
      </c>
      <c r="T135" s="262">
        <v>12.88916606834364</v>
      </c>
      <c r="U135" s="262">
        <v>17.53498092895428</v>
      </c>
      <c r="V135" s="262">
        <v>14.70403964315801</v>
      </c>
      <c r="W135" s="262">
        <v>18.349548454966051</v>
      </c>
      <c r="X135" s="262">
        <v>16.902331262175299</v>
      </c>
      <c r="Y135" s="262">
        <v>12.066928062198359</v>
      </c>
      <c r="DA135" s="72" t="s">
        <v>767</v>
      </c>
    </row>
    <row r="136" spans="1:105" ht="12" customHeight="1" x14ac:dyDescent="0.25">
      <c r="A136" s="59" t="s">
        <v>31</v>
      </c>
      <c r="B136" s="297">
        <v>0.3116769258003953</v>
      </c>
      <c r="C136" s="297">
        <v>0.3662356318866466</v>
      </c>
      <c r="D136" s="297">
        <v>0.41153301505954831</v>
      </c>
      <c r="E136" s="297">
        <v>0.33790682438815028</v>
      </c>
      <c r="F136" s="297">
        <v>0.29684793538081689</v>
      </c>
      <c r="G136" s="297">
        <v>0.33428841206982318</v>
      </c>
      <c r="H136" s="297">
        <v>0.299321441045031</v>
      </c>
      <c r="I136" s="297">
        <v>0.29786952612475631</v>
      </c>
      <c r="J136" s="297">
        <v>0.13335254721432799</v>
      </c>
      <c r="K136" s="297">
        <v>0.23625164217273761</v>
      </c>
      <c r="L136" s="297">
        <v>0.3559503005650666</v>
      </c>
      <c r="M136" s="297">
        <v>0.1962259071668766</v>
      </c>
      <c r="N136" s="297">
        <v>8.7947693234878027E-2</v>
      </c>
      <c r="O136" s="297">
        <v>7.011545897691672E-2</v>
      </c>
      <c r="P136" s="297">
        <v>5.5474928271647947E-2</v>
      </c>
      <c r="Q136" s="297">
        <v>7.1427053720058559E-2</v>
      </c>
      <c r="R136" s="297">
        <v>0.15848578433312041</v>
      </c>
      <c r="S136" s="297">
        <v>0.18193378530639459</v>
      </c>
      <c r="T136" s="297">
        <v>0.22648533618534011</v>
      </c>
      <c r="U136" s="297">
        <v>0.2536708172307911</v>
      </c>
      <c r="V136" s="297">
        <v>0.2133696598395271</v>
      </c>
      <c r="W136" s="297">
        <v>0.1676980929737209</v>
      </c>
      <c r="X136" s="297">
        <v>5.1318917587843113E-2</v>
      </c>
      <c r="Y136" s="297">
        <v>4.0866241529324476E-3</v>
      </c>
      <c r="DA136" s="71" t="s">
        <v>768</v>
      </c>
    </row>
    <row r="137" spans="1:105" ht="12" customHeight="1" x14ac:dyDescent="0.25">
      <c r="A137" s="59" t="s">
        <v>159</v>
      </c>
      <c r="B137" s="297">
        <v>0.78617275593785141</v>
      </c>
      <c r="C137" s="297">
        <v>0.95236261225807906</v>
      </c>
      <c r="D137" s="297">
        <v>1.037490860965242</v>
      </c>
      <c r="E137" s="297">
        <v>0.95885056092563692</v>
      </c>
      <c r="F137" s="297">
        <v>0.95954316653198946</v>
      </c>
      <c r="G137" s="297">
        <v>0.96666365187193559</v>
      </c>
      <c r="H137" s="297">
        <v>0.49577393952631882</v>
      </c>
      <c r="I137" s="297">
        <v>1.808758078958137</v>
      </c>
      <c r="J137" s="297">
        <v>0.72599372572491505</v>
      </c>
      <c r="K137" s="297">
        <v>1.366236787859354</v>
      </c>
      <c r="L137" s="297">
        <v>1.790089421401428</v>
      </c>
      <c r="M137" s="297">
        <v>1.191782676613532</v>
      </c>
      <c r="N137" s="297">
        <v>0.44871107182064279</v>
      </c>
      <c r="O137" s="297">
        <v>0.273999126080819</v>
      </c>
      <c r="P137" s="297">
        <v>8.8363352554440472E-2</v>
      </c>
      <c r="Q137" s="297">
        <v>0.1613392746438346</v>
      </c>
      <c r="R137" s="297">
        <v>0.25814419046685899</v>
      </c>
      <c r="S137" s="297">
        <v>0.31608267769487058</v>
      </c>
      <c r="T137" s="297">
        <v>0.59017617652336196</v>
      </c>
      <c r="U137" s="297">
        <v>0.69250228693940086</v>
      </c>
      <c r="V137" s="297">
        <v>0.49427345780953352</v>
      </c>
      <c r="W137" s="297">
        <v>0.71212891352603369</v>
      </c>
      <c r="X137" s="297">
        <v>0.57202235851458683</v>
      </c>
      <c r="Y137" s="297">
        <v>0.63523136621768905</v>
      </c>
      <c r="DA137" s="71" t="s">
        <v>769</v>
      </c>
    </row>
    <row r="138" spans="1:105" ht="12" customHeight="1" x14ac:dyDescent="0.25">
      <c r="A138" s="59" t="s">
        <v>32</v>
      </c>
      <c r="B138" s="297">
        <v>2.4019421067754778</v>
      </c>
      <c r="C138" s="297">
        <v>2.6251941636309071</v>
      </c>
      <c r="D138" s="297">
        <v>3.1599133172216769</v>
      </c>
      <c r="E138" s="297">
        <v>2.485277505596565</v>
      </c>
      <c r="F138" s="297">
        <v>1.339779129791592</v>
      </c>
      <c r="G138" s="297">
        <v>0.84256880111550148</v>
      </c>
      <c r="H138" s="297">
        <v>1.159473598064747</v>
      </c>
      <c r="I138" s="297">
        <v>1.028474339370959</v>
      </c>
      <c r="J138" s="297">
        <v>0.43812884374813149</v>
      </c>
      <c r="K138" s="297">
        <v>0.79272771852550628</v>
      </c>
      <c r="L138" s="297">
        <v>0.99754320075703784</v>
      </c>
      <c r="M138" s="297">
        <v>0.53073636384056688</v>
      </c>
      <c r="N138" s="297">
        <v>0.13467272541202471</v>
      </c>
      <c r="O138" s="297">
        <v>0.20579228936947669</v>
      </c>
      <c r="P138" s="297">
        <v>0.2474021478799186</v>
      </c>
      <c r="Q138" s="297">
        <v>0.32843554194166241</v>
      </c>
      <c r="R138" s="297">
        <v>0.51763757794970722</v>
      </c>
      <c r="S138" s="297">
        <v>0.68395131151448285</v>
      </c>
      <c r="T138" s="297">
        <v>1.003560312045259</v>
      </c>
      <c r="U138" s="297">
        <v>1.209742712623747</v>
      </c>
      <c r="V138" s="297">
        <v>0.74400468344306792</v>
      </c>
      <c r="W138" s="297">
        <v>0.90572510320325328</v>
      </c>
      <c r="X138" s="297">
        <v>0.54555549994891872</v>
      </c>
      <c r="Y138" s="297">
        <v>0.55875051529434339</v>
      </c>
      <c r="DA138" s="71" t="s">
        <v>770</v>
      </c>
    </row>
    <row r="139" spans="1:105" ht="12" customHeight="1" x14ac:dyDescent="0.25">
      <c r="A139" s="59" t="s">
        <v>35</v>
      </c>
      <c r="B139" s="297">
        <v>4.2016979750207684</v>
      </c>
      <c r="C139" s="297">
        <v>8.383938589137081</v>
      </c>
      <c r="D139" s="297">
        <v>16.075415152432541</v>
      </c>
      <c r="E139" s="297">
        <v>9.2751474524868573</v>
      </c>
      <c r="F139" s="297">
        <v>10.07216505302104</v>
      </c>
      <c r="G139" s="297">
        <v>3.7167976411328572</v>
      </c>
      <c r="H139" s="297">
        <v>3.519642867812411</v>
      </c>
      <c r="I139" s="297">
        <v>3.4264613726706008</v>
      </c>
      <c r="J139" s="297">
        <v>1.406005057957729</v>
      </c>
      <c r="K139" s="297">
        <v>6.5521287633891676</v>
      </c>
      <c r="L139" s="297">
        <v>11.322836324592901</v>
      </c>
      <c r="M139" s="297">
        <v>5.0398005458864867</v>
      </c>
      <c r="N139" s="297">
        <v>1.166553072750069</v>
      </c>
      <c r="O139" s="297">
        <v>1.3183447191645119</v>
      </c>
      <c r="P139" s="297">
        <v>1.0064601583313399</v>
      </c>
      <c r="Q139" s="297">
        <v>2.4674125193981902</v>
      </c>
      <c r="R139" s="297">
        <v>4.8650609127261033</v>
      </c>
      <c r="S139" s="297">
        <v>5.3854574787819054</v>
      </c>
      <c r="T139" s="297">
        <v>11.06894424358968</v>
      </c>
      <c r="U139" s="297">
        <v>15.379065112160349</v>
      </c>
      <c r="V139" s="297">
        <v>13.25239184206588</v>
      </c>
      <c r="W139" s="297">
        <v>16.563996345263039</v>
      </c>
      <c r="X139" s="297">
        <v>15.733434486123951</v>
      </c>
      <c r="Y139" s="297">
        <v>10.868859556533399</v>
      </c>
      <c r="DA139" s="71" t="s">
        <v>771</v>
      </c>
    </row>
    <row r="140" spans="1:105" ht="12" customHeight="1" x14ac:dyDescent="0.25">
      <c r="A140" s="60" t="s">
        <v>621</v>
      </c>
      <c r="B140" s="262">
        <v>32.850236611191647</v>
      </c>
      <c r="C140" s="262">
        <v>33.625370034281033</v>
      </c>
      <c r="D140" s="262">
        <v>33.417689883296859</v>
      </c>
      <c r="E140" s="262">
        <v>39.244714121271471</v>
      </c>
      <c r="F140" s="262">
        <v>39.574277703086963</v>
      </c>
      <c r="G140" s="262">
        <v>43.262273935503472</v>
      </c>
      <c r="H140" s="262">
        <v>46.250562609659987</v>
      </c>
      <c r="I140" s="262">
        <v>44.135487262925523</v>
      </c>
      <c r="J140" s="262">
        <v>27.13895269276108</v>
      </c>
      <c r="K140" s="262">
        <v>36.590377629811726</v>
      </c>
      <c r="L140" s="262">
        <v>34.277606018202782</v>
      </c>
      <c r="M140" s="262">
        <v>46.173008701826333</v>
      </c>
      <c r="N140" s="262">
        <v>55.681378604449897</v>
      </c>
      <c r="O140" s="262">
        <v>50.674569335893331</v>
      </c>
      <c r="P140" s="262">
        <v>58.65684776261697</v>
      </c>
      <c r="Q140" s="262">
        <v>59.870617909650043</v>
      </c>
      <c r="R140" s="262">
        <v>58.145919579228803</v>
      </c>
      <c r="S140" s="262">
        <v>47.334214913535718</v>
      </c>
      <c r="T140" s="262">
        <v>40.088445740694581</v>
      </c>
      <c r="U140" s="262">
        <v>38.216300448566507</v>
      </c>
      <c r="V140" s="262">
        <v>38.021451797289807</v>
      </c>
      <c r="W140" s="262">
        <v>35.757571096401747</v>
      </c>
      <c r="X140" s="262">
        <v>30.270220033937711</v>
      </c>
      <c r="Y140" s="262">
        <v>36.268628138740972</v>
      </c>
      <c r="DA140" s="72" t="s">
        <v>772</v>
      </c>
    </row>
    <row r="141" spans="1:105" ht="12" customHeight="1" x14ac:dyDescent="0.25">
      <c r="A141" s="57" t="s">
        <v>623</v>
      </c>
      <c r="B141" s="261">
        <f t="shared" ref="B141:Y141" si="2">B142+B146+B157</f>
        <v>20.228361527486836</v>
      </c>
      <c r="C141" s="261">
        <f t="shared" si="2"/>
        <v>24.611537645690007</v>
      </c>
      <c r="D141" s="261">
        <f t="shared" si="2"/>
        <v>30.452585305523932</v>
      </c>
      <c r="E141" s="261">
        <f t="shared" si="2"/>
        <v>26.93910767839175</v>
      </c>
      <c r="F141" s="261">
        <f t="shared" si="2"/>
        <v>26.514187532398214</v>
      </c>
      <c r="G141" s="261">
        <f t="shared" si="2"/>
        <v>22.90973797118609</v>
      </c>
      <c r="H141" s="261">
        <f t="shared" si="2"/>
        <v>23.416775953538615</v>
      </c>
      <c r="I141" s="261">
        <f t="shared" si="2"/>
        <v>23.677285625552699</v>
      </c>
      <c r="J141" s="261">
        <f t="shared" si="2"/>
        <v>12.612312151053423</v>
      </c>
      <c r="K141" s="261">
        <f t="shared" si="2"/>
        <v>22.087130190845894</v>
      </c>
      <c r="L141" s="261">
        <f t="shared" si="2"/>
        <v>25.683282956218896</v>
      </c>
      <c r="M141" s="261">
        <f t="shared" si="2"/>
        <v>24.152097513732059</v>
      </c>
      <c r="N141" s="261">
        <f t="shared" si="2"/>
        <v>19.960194551009209</v>
      </c>
      <c r="O141" s="261">
        <f t="shared" si="2"/>
        <v>18.322096947647562</v>
      </c>
      <c r="P141" s="261">
        <f t="shared" si="2"/>
        <v>19.509058644055052</v>
      </c>
      <c r="Q141" s="261">
        <f t="shared" si="2"/>
        <v>22.721016277091628</v>
      </c>
      <c r="R141" s="261">
        <f t="shared" si="2"/>
        <v>25.538503189787512</v>
      </c>
      <c r="S141" s="261">
        <f t="shared" si="2"/>
        <v>23.738148091000149</v>
      </c>
      <c r="T141" s="261">
        <f t="shared" si="2"/>
        <v>26.567014061327921</v>
      </c>
      <c r="U141" s="261">
        <f t="shared" si="2"/>
        <v>28.509272498570869</v>
      </c>
      <c r="V141" s="261">
        <f t="shared" si="2"/>
        <v>26.24934852310119</v>
      </c>
      <c r="W141" s="261">
        <f t="shared" si="2"/>
        <v>27.971658894446769</v>
      </c>
      <c r="X141" s="261">
        <f t="shared" si="2"/>
        <v>23.224731902443885</v>
      </c>
      <c r="Y141" s="261">
        <f t="shared" si="2"/>
        <v>22.645915781311729</v>
      </c>
      <c r="DA141" s="70"/>
    </row>
    <row r="142" spans="1:105" ht="12" customHeight="1" x14ac:dyDescent="0.25">
      <c r="A142" s="60" t="s">
        <v>624</v>
      </c>
      <c r="B142" s="262">
        <v>1.1140003102863969</v>
      </c>
      <c r="C142" s="262">
        <v>2.013245414789079</v>
      </c>
      <c r="D142" s="262">
        <v>3.6230011582927308</v>
      </c>
      <c r="E142" s="262">
        <v>2.1741038103182659</v>
      </c>
      <c r="F142" s="262">
        <v>2.2577324145752402</v>
      </c>
      <c r="G142" s="262">
        <v>0.99082377246844922</v>
      </c>
      <c r="H142" s="262">
        <v>0.86188242567795958</v>
      </c>
      <c r="I142" s="262">
        <v>1.0982715049381151</v>
      </c>
      <c r="J142" s="262">
        <v>0.44816842606193408</v>
      </c>
      <c r="K142" s="262">
        <v>1.6083265503482169</v>
      </c>
      <c r="L142" s="262">
        <v>2.658036803638939</v>
      </c>
      <c r="M142" s="262">
        <v>1.2551749786921249</v>
      </c>
      <c r="N142" s="262">
        <v>0.3295257452580671</v>
      </c>
      <c r="O142" s="262">
        <v>0.32351586682918898</v>
      </c>
      <c r="P142" s="262">
        <v>0.2251984639580322</v>
      </c>
      <c r="Q142" s="262">
        <v>0.52706192096043214</v>
      </c>
      <c r="R142" s="262">
        <v>1.0339332964746091</v>
      </c>
      <c r="S142" s="262">
        <v>1.1569868139609381</v>
      </c>
      <c r="T142" s="262">
        <v>2.3465432106063471</v>
      </c>
      <c r="U142" s="262">
        <v>3.233640801446803</v>
      </c>
      <c r="V142" s="262">
        <v>2.736755753838052</v>
      </c>
      <c r="W142" s="262">
        <v>3.42803327613978</v>
      </c>
      <c r="X142" s="262">
        <v>3.1953468654168651</v>
      </c>
      <c r="Y142" s="262">
        <v>2.2517583291322629</v>
      </c>
      <c r="DA142" s="72" t="s">
        <v>773</v>
      </c>
    </row>
    <row r="143" spans="1:105" ht="12" customHeight="1" x14ac:dyDescent="0.25">
      <c r="A143" s="59" t="s">
        <v>31</v>
      </c>
      <c r="B143" s="230">
        <v>6.5516571326219339E-2</v>
      </c>
      <c r="C143" s="230">
        <v>7.5992724304740272E-2</v>
      </c>
      <c r="D143" s="230">
        <v>8.5080303444537389E-2</v>
      </c>
      <c r="E143" s="230">
        <v>6.9490269322898701E-2</v>
      </c>
      <c r="F143" s="230">
        <v>5.9160514079909243E-2</v>
      </c>
      <c r="G143" s="230">
        <v>6.6009850033877701E-2</v>
      </c>
      <c r="H143" s="230">
        <v>5.9790391633130768E-2</v>
      </c>
      <c r="I143" s="230">
        <v>5.9124589184731111E-2</v>
      </c>
      <c r="J143" s="230">
        <v>2.6381956909408508E-2</v>
      </c>
      <c r="K143" s="230">
        <v>4.6595662268036478E-2</v>
      </c>
      <c r="L143" s="230">
        <v>7.0245579207774883E-2</v>
      </c>
      <c r="M143" s="230">
        <v>3.8317542397185489E-2</v>
      </c>
      <c r="N143" s="230">
        <v>1.7015516516307241E-2</v>
      </c>
      <c r="O143" s="230">
        <v>1.3644522564512171E-2</v>
      </c>
      <c r="P143" s="230">
        <v>1.086054558511609E-2</v>
      </c>
      <c r="Q143" s="230">
        <v>1.3942217262178589E-2</v>
      </c>
      <c r="R143" s="230">
        <v>3.1024861721254571E-2</v>
      </c>
      <c r="S143" s="230">
        <v>3.5777330314766702E-2</v>
      </c>
      <c r="T143" s="230">
        <v>4.4714391409624021E-2</v>
      </c>
      <c r="U143" s="230">
        <v>5.0246146112177037E-2</v>
      </c>
      <c r="V143" s="230">
        <v>4.1829454291869322E-2</v>
      </c>
      <c r="W143" s="230">
        <v>3.2955770731363403E-2</v>
      </c>
      <c r="X143" s="230">
        <v>1.00253096841734E-2</v>
      </c>
      <c r="Y143" s="230">
        <v>7.9961313916939879E-4</v>
      </c>
      <c r="DA143" s="71" t="s">
        <v>774</v>
      </c>
    </row>
    <row r="144" spans="1:105" ht="12" customHeight="1" x14ac:dyDescent="0.25">
      <c r="A144" s="59" t="s">
        <v>159</v>
      </c>
      <c r="B144" s="230">
        <v>0.1652587637242004</v>
      </c>
      <c r="C144" s="230">
        <v>0.1976122013542104</v>
      </c>
      <c r="D144" s="230">
        <v>0.21449077969864599</v>
      </c>
      <c r="E144" s="230">
        <v>0.19718685421575519</v>
      </c>
      <c r="F144" s="230">
        <v>0.1912328173718702</v>
      </c>
      <c r="G144" s="230">
        <v>0.19088104878711479</v>
      </c>
      <c r="H144" s="230">
        <v>9.9032391071908421E-2</v>
      </c>
      <c r="I144" s="230">
        <v>0.35902322652560598</v>
      </c>
      <c r="J144" s="230">
        <v>0.14362781655600601</v>
      </c>
      <c r="K144" s="230">
        <v>0.26946144102869479</v>
      </c>
      <c r="L144" s="230">
        <v>0.35326804905188708</v>
      </c>
      <c r="M144" s="230">
        <v>0.23272249775119791</v>
      </c>
      <c r="N144" s="230">
        <v>8.6813540785242421E-2</v>
      </c>
      <c r="O144" s="230">
        <v>5.332044192561243E-2</v>
      </c>
      <c r="P144" s="230">
        <v>1.729924216885655E-2</v>
      </c>
      <c r="Q144" s="230">
        <v>3.1492650233379972E-2</v>
      </c>
      <c r="R144" s="230">
        <v>5.0533792964961848E-2</v>
      </c>
      <c r="S144" s="230">
        <v>6.2157747928019681E-2</v>
      </c>
      <c r="T144" s="230">
        <v>0.1165168968648182</v>
      </c>
      <c r="U144" s="230">
        <v>0.137168206703559</v>
      </c>
      <c r="V144" s="230">
        <v>9.6898448573605314E-2</v>
      </c>
      <c r="W144" s="230">
        <v>0.13994647636819901</v>
      </c>
      <c r="X144" s="230">
        <v>0.1117463415038684</v>
      </c>
      <c r="Y144" s="230">
        <v>0.12429313972407011</v>
      </c>
      <c r="DA144" s="71" t="s">
        <v>775</v>
      </c>
    </row>
    <row r="145" spans="1:105" ht="12" customHeight="1" x14ac:dyDescent="0.25">
      <c r="A145" s="59" t="s">
        <v>35</v>
      </c>
      <c r="B145" s="230">
        <v>0.88322497523597721</v>
      </c>
      <c r="C145" s="230">
        <v>1.739640489130128</v>
      </c>
      <c r="D145" s="230">
        <v>3.323430075149548</v>
      </c>
      <c r="E145" s="230">
        <v>1.9074266867796119</v>
      </c>
      <c r="F145" s="230">
        <v>2.007339083123461</v>
      </c>
      <c r="G145" s="230">
        <v>0.73393287364745674</v>
      </c>
      <c r="H145" s="230">
        <v>0.70305964297292045</v>
      </c>
      <c r="I145" s="230">
        <v>0.68012368922777788</v>
      </c>
      <c r="J145" s="230">
        <v>0.27815865259651962</v>
      </c>
      <c r="K145" s="230">
        <v>1.2922694470514859</v>
      </c>
      <c r="L145" s="230">
        <v>2.2345231753792771</v>
      </c>
      <c r="M145" s="230">
        <v>0.98413493854374168</v>
      </c>
      <c r="N145" s="230">
        <v>0.22569668795651751</v>
      </c>
      <c r="O145" s="230">
        <v>0.25655090233906441</v>
      </c>
      <c r="P145" s="230">
        <v>0.1970386762040596</v>
      </c>
      <c r="Q145" s="230">
        <v>0.48162705346487361</v>
      </c>
      <c r="R145" s="230">
        <v>0.95237464178839215</v>
      </c>
      <c r="S145" s="230">
        <v>1.0590517357181519</v>
      </c>
      <c r="T145" s="230">
        <v>2.1853119223319051</v>
      </c>
      <c r="U145" s="230">
        <v>3.0462264486310668</v>
      </c>
      <c r="V145" s="230">
        <v>2.5980278509725778</v>
      </c>
      <c r="W145" s="230">
        <v>3.2551310290402169</v>
      </c>
      <c r="X145" s="230">
        <v>3.0735752142288231</v>
      </c>
      <c r="Y145" s="230">
        <v>2.1266655762690232</v>
      </c>
      <c r="DA145" s="71" t="s">
        <v>776</v>
      </c>
    </row>
    <row r="146" spans="1:105" ht="12" customHeight="1" x14ac:dyDescent="0.25">
      <c r="A146" s="60" t="s">
        <v>629</v>
      </c>
      <c r="B146" s="262">
        <v>12.20902209242141</v>
      </c>
      <c r="C146" s="262">
        <v>15.6211353073745</v>
      </c>
      <c r="D146" s="262">
        <v>19.920813546469219</v>
      </c>
      <c r="E146" s="262">
        <v>16.69435966393425</v>
      </c>
      <c r="F146" s="262">
        <v>16.369472140318958</v>
      </c>
      <c r="G146" s="262">
        <v>13.376182499089831</v>
      </c>
      <c r="H146" s="262">
        <v>13.316199360047341</v>
      </c>
      <c r="I146" s="262">
        <v>13.81849206642004</v>
      </c>
      <c r="J146" s="262">
        <v>6.7950773257111123</v>
      </c>
      <c r="K146" s="262">
        <v>13.26212204362635</v>
      </c>
      <c r="L146" s="262">
        <v>16.26067737771972</v>
      </c>
      <c r="M146" s="262">
        <v>13.88059923664269</v>
      </c>
      <c r="N146" s="262">
        <v>8.8578175523991227</v>
      </c>
      <c r="O146" s="262">
        <v>8.137270681664253</v>
      </c>
      <c r="P146" s="262">
        <v>7.8003776619105682</v>
      </c>
      <c r="Q146" s="262">
        <v>10.50749776800501</v>
      </c>
      <c r="R146" s="262">
        <v>13.12204039900185</v>
      </c>
      <c r="S146" s="262">
        <v>13.27287453249798</v>
      </c>
      <c r="T146" s="262">
        <v>16.305916716470659</v>
      </c>
      <c r="U146" s="262">
        <v>17.705892942119771</v>
      </c>
      <c r="V146" s="262">
        <v>16.058784288425791</v>
      </c>
      <c r="W146" s="262">
        <v>17.5166028652927</v>
      </c>
      <c r="X146" s="262">
        <v>14.116003689323311</v>
      </c>
      <c r="Y146" s="262">
        <v>13.29762238702647</v>
      </c>
      <c r="DA146" s="72" t="s">
        <v>777</v>
      </c>
    </row>
    <row r="147" spans="1:105" ht="12" customHeight="1" x14ac:dyDescent="0.25">
      <c r="A147" s="64" t="s">
        <v>28</v>
      </c>
      <c r="B147" s="229">
        <v>2.08064725173988</v>
      </c>
      <c r="C147" s="229">
        <v>1.869370562836314</v>
      </c>
      <c r="D147" s="229">
        <v>1.71510165582814</v>
      </c>
      <c r="E147" s="229">
        <v>1.262435728342592</v>
      </c>
      <c r="F147" s="229">
        <v>4.813855298064329E-2</v>
      </c>
      <c r="G147" s="229">
        <v>2.863997719615154</v>
      </c>
      <c r="H147" s="229">
        <v>2.9794229572752009</v>
      </c>
      <c r="I147" s="229">
        <v>3.1798107173502581</v>
      </c>
      <c r="J147" s="229">
        <v>0.89916939492242876</v>
      </c>
      <c r="K147" s="229">
        <v>0.97757932114646118</v>
      </c>
      <c r="L147" s="229">
        <v>1.8218535658331789</v>
      </c>
      <c r="M147" s="229">
        <v>2.372495217643896</v>
      </c>
      <c r="N147" s="229">
        <v>1.388436012990502</v>
      </c>
      <c r="O147" s="229">
        <v>1.3546687462927669</v>
      </c>
      <c r="P147" s="229">
        <v>0.89170706940691757</v>
      </c>
      <c r="Q147" s="229">
        <v>1.1666738255311899</v>
      </c>
      <c r="R147" s="229">
        <v>0.47501931548946269</v>
      </c>
      <c r="S147" s="229">
        <v>0.53755662749976096</v>
      </c>
      <c r="T147" s="229">
        <v>0.45122310990857872</v>
      </c>
      <c r="U147" s="229">
        <v>2.5301569285949212E-2</v>
      </c>
      <c r="V147" s="229">
        <v>2.6183867032766778E-2</v>
      </c>
      <c r="W147" s="229">
        <v>5.1344911312708907E-2</v>
      </c>
      <c r="X147" s="229">
        <v>0.1013691068300952</v>
      </c>
      <c r="Y147" s="229">
        <v>9.6773585373458541E-3</v>
      </c>
      <c r="DA147" s="73" t="s">
        <v>778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779</v>
      </c>
    </row>
    <row r="149" spans="1:105" ht="12" customHeight="1" x14ac:dyDescent="0.25">
      <c r="A149" s="64" t="s">
        <v>31</v>
      </c>
      <c r="B149" s="229">
        <v>0.41118295123485132</v>
      </c>
      <c r="C149" s="229">
        <v>0.40966312581648429</v>
      </c>
      <c r="D149" s="229">
        <v>0.3632207113063704</v>
      </c>
      <c r="E149" s="229">
        <v>0.40040807460158467</v>
      </c>
      <c r="F149" s="229">
        <v>0.38311566100641142</v>
      </c>
      <c r="G149" s="229">
        <v>0.59971817388911008</v>
      </c>
      <c r="H149" s="229">
        <v>0.56654870924817324</v>
      </c>
      <c r="I149" s="229">
        <v>0.48194609745233469</v>
      </c>
      <c r="J149" s="229">
        <v>0.29027194448472959</v>
      </c>
      <c r="K149" s="229">
        <v>0.32431804139932319</v>
      </c>
      <c r="L149" s="229">
        <v>0.35537026434898772</v>
      </c>
      <c r="M149" s="229">
        <v>0.32429639044495118</v>
      </c>
      <c r="N149" s="229">
        <v>0.35658790977055538</v>
      </c>
      <c r="O149" s="229">
        <v>0.25457676819863267</v>
      </c>
      <c r="P149" s="229">
        <v>0.27490128957423821</v>
      </c>
      <c r="Q149" s="229">
        <v>0.22076907731023929</v>
      </c>
      <c r="R149" s="229">
        <v>0.34637134795068347</v>
      </c>
      <c r="S149" s="229">
        <v>0.35358622351424479</v>
      </c>
      <c r="T149" s="229">
        <v>0.27914834432777358</v>
      </c>
      <c r="U149" s="229">
        <v>0.25630430352813732</v>
      </c>
      <c r="V149" s="229">
        <v>0.2331114457659629</v>
      </c>
      <c r="W149" s="229">
        <v>0.159918281984992</v>
      </c>
      <c r="X149" s="229">
        <v>4.262371965807344E-2</v>
      </c>
      <c r="Y149" s="229">
        <v>4.5134766994053529E-3</v>
      </c>
      <c r="DA149" s="73" t="s">
        <v>780</v>
      </c>
    </row>
    <row r="150" spans="1:105" ht="12" customHeight="1" x14ac:dyDescent="0.25">
      <c r="A150" s="64" t="s">
        <v>159</v>
      </c>
      <c r="B150" s="229">
        <v>1.0568900286057501</v>
      </c>
      <c r="C150" s="229">
        <v>1.085550369713963</v>
      </c>
      <c r="D150" s="229">
        <v>0.93310725348005241</v>
      </c>
      <c r="E150" s="229">
        <v>1.1578122858550179</v>
      </c>
      <c r="F150" s="229">
        <v>1.2619488515723889</v>
      </c>
      <c r="G150" s="229">
        <v>1.7671875346238419</v>
      </c>
      <c r="H150" s="229">
        <v>0.95623466687576286</v>
      </c>
      <c r="I150" s="229">
        <v>2.9821826585356659</v>
      </c>
      <c r="J150" s="229">
        <v>1.6103414692853939</v>
      </c>
      <c r="K150" s="229">
        <v>1.9111888844336911</v>
      </c>
      <c r="L150" s="229">
        <v>1.821158774008635</v>
      </c>
      <c r="M150" s="229">
        <v>2.007077769648657</v>
      </c>
      <c r="N150" s="229">
        <v>1.853917099364939</v>
      </c>
      <c r="O150" s="229">
        <v>1.013760880269454</v>
      </c>
      <c r="P150" s="229">
        <v>0.44620411973198099</v>
      </c>
      <c r="Q150" s="229">
        <v>0.50815589646196746</v>
      </c>
      <c r="R150" s="229">
        <v>0.57490404591606126</v>
      </c>
      <c r="S150" s="229">
        <v>0.62598516189606235</v>
      </c>
      <c r="T150" s="229">
        <v>0.74123856234138707</v>
      </c>
      <c r="U150" s="229">
        <v>0.71299743150631656</v>
      </c>
      <c r="V150" s="229">
        <v>0.55027475087943134</v>
      </c>
      <c r="W150" s="229">
        <v>0.69200618128327673</v>
      </c>
      <c r="X150" s="229">
        <v>0.48413694615778641</v>
      </c>
      <c r="Y150" s="229">
        <v>0.71544718092141024</v>
      </c>
      <c r="DA150" s="73" t="s">
        <v>781</v>
      </c>
    </row>
    <row r="151" spans="1:105" ht="12" customHeight="1" x14ac:dyDescent="0.25">
      <c r="A151" s="64" t="s">
        <v>32</v>
      </c>
      <c r="B151" s="229">
        <v>3.1304857854393342</v>
      </c>
      <c r="C151" s="229">
        <v>2.900991536983514</v>
      </c>
      <c r="D151" s="229">
        <v>2.755242599820245</v>
      </c>
      <c r="E151" s="229">
        <v>2.9093736813181228</v>
      </c>
      <c r="F151" s="229">
        <v>1.708235857792497</v>
      </c>
      <c r="G151" s="229">
        <v>1.493310141120153</v>
      </c>
      <c r="H151" s="229">
        <v>2.168098673979276</v>
      </c>
      <c r="I151" s="229">
        <v>1.6439348670129319</v>
      </c>
      <c r="J151" s="229">
        <v>0.94215931172117851</v>
      </c>
      <c r="K151" s="229">
        <v>1.075075759211513</v>
      </c>
      <c r="L151" s="229">
        <v>0.9838801236372543</v>
      </c>
      <c r="M151" s="229">
        <v>0.86652952888899881</v>
      </c>
      <c r="N151" s="229">
        <v>0.53943679119201815</v>
      </c>
      <c r="O151" s="229">
        <v>0.73816396272770446</v>
      </c>
      <c r="P151" s="229">
        <v>1.211162027659153</v>
      </c>
      <c r="Q151" s="229">
        <v>1.0028694634026221</v>
      </c>
      <c r="R151" s="229">
        <v>1.1176252256203449</v>
      </c>
      <c r="S151" s="229">
        <v>1.3131850190955661</v>
      </c>
      <c r="T151" s="229">
        <v>1.221960586420227</v>
      </c>
      <c r="U151" s="229">
        <v>1.207527855160736</v>
      </c>
      <c r="V151" s="229">
        <v>0.80301813869744076</v>
      </c>
      <c r="W151" s="229">
        <v>0.85326739217167358</v>
      </c>
      <c r="X151" s="229">
        <v>0.44764274509083818</v>
      </c>
      <c r="Y151" s="229">
        <v>0.61193740063760105</v>
      </c>
      <c r="DA151" s="73" t="s">
        <v>782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1.4677628229120619E-3</v>
      </c>
      <c r="Y152" s="229">
        <v>2.5077478144328218E-3</v>
      </c>
      <c r="DA152" s="73" t="s">
        <v>783</v>
      </c>
    </row>
    <row r="153" spans="1:105" ht="12" customHeight="1" x14ac:dyDescent="0.25">
      <c r="A153" s="64" t="s">
        <v>35</v>
      </c>
      <c r="B153" s="229">
        <v>5.5298160754015981</v>
      </c>
      <c r="C153" s="229">
        <v>9.355559712024224</v>
      </c>
      <c r="D153" s="229">
        <v>14.154141326034409</v>
      </c>
      <c r="E153" s="229">
        <v>10.96432989381694</v>
      </c>
      <c r="F153" s="229">
        <v>12.96803321696702</v>
      </c>
      <c r="G153" s="229">
        <v>6.6519689298415736</v>
      </c>
      <c r="H153" s="229">
        <v>6.6458943526689307</v>
      </c>
      <c r="I153" s="229">
        <v>5.5306177260688498</v>
      </c>
      <c r="J153" s="229">
        <v>3.053135205297381</v>
      </c>
      <c r="K153" s="229">
        <v>8.9729263663041827</v>
      </c>
      <c r="L153" s="229">
        <v>11.277227933100971</v>
      </c>
      <c r="M153" s="229">
        <v>8.3091103380861391</v>
      </c>
      <c r="N153" s="229">
        <v>4.7184794811064394</v>
      </c>
      <c r="O153" s="229">
        <v>4.77517595546741</v>
      </c>
      <c r="P153" s="229">
        <v>4.9754460672498251</v>
      </c>
      <c r="Q153" s="229">
        <v>7.6080380803700294</v>
      </c>
      <c r="R153" s="229">
        <v>10.60706758381335</v>
      </c>
      <c r="S153" s="229">
        <v>10.441430182801721</v>
      </c>
      <c r="T153" s="229">
        <v>13.60995141600856</v>
      </c>
      <c r="U153" s="229">
        <v>15.50139323739268</v>
      </c>
      <c r="V153" s="229">
        <v>14.44377149272912</v>
      </c>
      <c r="W153" s="229">
        <v>15.75761644370013</v>
      </c>
      <c r="X153" s="229">
        <v>13.036253668057761</v>
      </c>
      <c r="Y153" s="229">
        <v>11.949580402604189</v>
      </c>
      <c r="DA153" s="73" t="s">
        <v>784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785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1.0336711311780141E-3</v>
      </c>
      <c r="L155" s="229">
        <v>1.186716790693131E-3</v>
      </c>
      <c r="M155" s="229">
        <v>1.089991930047197E-3</v>
      </c>
      <c r="N155" s="229">
        <v>9.602579746706691E-4</v>
      </c>
      <c r="O155" s="229">
        <v>9.2436870828530547E-4</v>
      </c>
      <c r="P155" s="229">
        <v>9.570882884539037E-4</v>
      </c>
      <c r="Q155" s="229">
        <v>9.9142492896292815E-4</v>
      </c>
      <c r="R155" s="229">
        <v>1.052880211954939E-3</v>
      </c>
      <c r="S155" s="229">
        <v>1.131317690623884E-3</v>
      </c>
      <c r="T155" s="229">
        <v>2.394697464125932E-3</v>
      </c>
      <c r="U155" s="229">
        <v>2.368545245950422E-3</v>
      </c>
      <c r="V155" s="229">
        <v>2.4245933210717209E-3</v>
      </c>
      <c r="W155" s="229">
        <v>2.449654839921362E-3</v>
      </c>
      <c r="X155" s="229">
        <v>2.5097407058368051E-3</v>
      </c>
      <c r="Y155" s="229">
        <v>3.9588198120775664E-3</v>
      </c>
      <c r="DA155" s="73" t="s">
        <v>786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787</v>
      </c>
    </row>
    <row r="157" spans="1:105" ht="12" customHeight="1" x14ac:dyDescent="0.25">
      <c r="A157" s="61" t="s">
        <v>641</v>
      </c>
      <c r="B157" s="263">
        <v>6.9053391247790286</v>
      </c>
      <c r="C157" s="263">
        <v>6.9771569235264286</v>
      </c>
      <c r="D157" s="263">
        <v>6.9087706007619838</v>
      </c>
      <c r="E157" s="263">
        <v>8.070644204139235</v>
      </c>
      <c r="F157" s="263">
        <v>7.8869829775040152</v>
      </c>
      <c r="G157" s="263">
        <v>8.5427316996278115</v>
      </c>
      <c r="H157" s="263">
        <v>9.2386941678133141</v>
      </c>
      <c r="I157" s="263">
        <v>8.7605220541945457</v>
      </c>
      <c r="J157" s="263">
        <v>5.3690663992803769</v>
      </c>
      <c r="K157" s="263">
        <v>7.2166815968713269</v>
      </c>
      <c r="L157" s="263">
        <v>6.7645687748602352</v>
      </c>
      <c r="M157" s="263">
        <v>9.0163232983972463</v>
      </c>
      <c r="N157" s="263">
        <v>10.77285125335202</v>
      </c>
      <c r="O157" s="263">
        <v>9.8613103991541209</v>
      </c>
      <c r="P157" s="263">
        <v>11.483482518186451</v>
      </c>
      <c r="Q157" s="263">
        <v>11.686456588126189</v>
      </c>
      <c r="R157" s="263">
        <v>11.382529494311051</v>
      </c>
      <c r="S157" s="263">
        <v>9.3082867445412312</v>
      </c>
      <c r="T157" s="263">
        <v>7.9145541342509169</v>
      </c>
      <c r="U157" s="263">
        <v>7.5697387550042956</v>
      </c>
      <c r="V157" s="263">
        <v>7.4538084808373437</v>
      </c>
      <c r="W157" s="263">
        <v>7.0270227530142888</v>
      </c>
      <c r="X157" s="263">
        <v>5.9133813477037096</v>
      </c>
      <c r="Y157" s="263">
        <v>7.0965350651529953</v>
      </c>
      <c r="DA157" s="74" t="s">
        <v>788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340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SUM(B$163:B$169)</f>
        <v>1</v>
      </c>
      <c r="C162" s="232">
        <f t="shared" si="3"/>
        <v>1</v>
      </c>
      <c r="D162" s="232">
        <f t="shared" si="3"/>
        <v>1</v>
      </c>
      <c r="E162" s="232">
        <f t="shared" si="3"/>
        <v>1.0000000000000002</v>
      </c>
      <c r="F162" s="232">
        <f t="shared" si="3"/>
        <v>1</v>
      </c>
      <c r="G162" s="232">
        <f t="shared" si="3"/>
        <v>1</v>
      </c>
      <c r="H162" s="232">
        <f t="shared" si="3"/>
        <v>1.0000000000000002</v>
      </c>
      <c r="I162" s="232">
        <f t="shared" si="3"/>
        <v>1.0000000000000002</v>
      </c>
      <c r="J162" s="232">
        <f t="shared" si="3"/>
        <v>0.99999999999999978</v>
      </c>
      <c r="K162" s="232">
        <f t="shared" si="3"/>
        <v>0.99999999999999978</v>
      </c>
      <c r="L162" s="232">
        <f t="shared" si="3"/>
        <v>1.0000000000000002</v>
      </c>
      <c r="M162" s="232">
        <f t="shared" si="3"/>
        <v>1.0000000000000002</v>
      </c>
      <c r="N162" s="232">
        <f t="shared" si="3"/>
        <v>0.99999999999999989</v>
      </c>
      <c r="O162" s="232">
        <f t="shared" si="3"/>
        <v>1.0000000000000002</v>
      </c>
      <c r="P162" s="232">
        <f t="shared" si="3"/>
        <v>0.99999999999999956</v>
      </c>
      <c r="Q162" s="232">
        <f t="shared" si="3"/>
        <v>0.99999999999999978</v>
      </c>
      <c r="R162" s="232">
        <f t="shared" si="3"/>
        <v>1</v>
      </c>
      <c r="S162" s="232">
        <f t="shared" si="3"/>
        <v>1</v>
      </c>
      <c r="T162" s="232">
        <f t="shared" si="3"/>
        <v>1.0000000000000002</v>
      </c>
      <c r="U162" s="232">
        <f t="shared" si="3"/>
        <v>1</v>
      </c>
      <c r="V162" s="232">
        <f t="shared" si="3"/>
        <v>0.99999999999999978</v>
      </c>
      <c r="W162" s="232">
        <f t="shared" si="3"/>
        <v>0.99999999999999989</v>
      </c>
      <c r="X162" s="232">
        <f t="shared" si="3"/>
        <v>1.0000000000000002</v>
      </c>
      <c r="Y162" s="232">
        <f t="shared" si="3"/>
        <v>1</v>
      </c>
      <c r="DA162" s="95"/>
    </row>
    <row r="163" spans="1:105" ht="12" customHeight="1" x14ac:dyDescent="0.25">
      <c r="A163" s="55" t="s">
        <v>91</v>
      </c>
      <c r="B163" s="299">
        <f t="shared" ref="B163:Y163" si="4">IF(B$6=0,0,B$6/B$5)</f>
        <v>1.5123275698406755E-3</v>
      </c>
      <c r="C163" s="299">
        <f t="shared" si="4"/>
        <v>1.5025360386631608E-3</v>
      </c>
      <c r="D163" s="299">
        <f t="shared" si="4"/>
        <v>1.5020279607856565E-3</v>
      </c>
      <c r="E163" s="299">
        <f t="shared" si="4"/>
        <v>1.4917664197152396E-3</v>
      </c>
      <c r="F163" s="299">
        <f t="shared" si="4"/>
        <v>1.4683561301887039E-3</v>
      </c>
      <c r="G163" s="299">
        <f t="shared" si="4"/>
        <v>1.4880838572524282E-3</v>
      </c>
      <c r="H163" s="299">
        <f t="shared" si="4"/>
        <v>1.4913987756024433E-3</v>
      </c>
      <c r="I163" s="299">
        <f t="shared" si="4"/>
        <v>1.4977706698785726E-3</v>
      </c>
      <c r="J163" s="299">
        <f t="shared" si="4"/>
        <v>1.4809298310832152E-3</v>
      </c>
      <c r="K163" s="299">
        <f t="shared" si="4"/>
        <v>1.474588811702717E-3</v>
      </c>
      <c r="L163" s="299">
        <f t="shared" si="4"/>
        <v>1.4876844834872485E-3</v>
      </c>
      <c r="M163" s="299">
        <f t="shared" si="4"/>
        <v>1.4774836078254691E-3</v>
      </c>
      <c r="N163" s="299">
        <f t="shared" si="4"/>
        <v>1.4641189953684523E-3</v>
      </c>
      <c r="O163" s="299">
        <f t="shared" si="4"/>
        <v>1.4657854440498005E-3</v>
      </c>
      <c r="P163" s="299">
        <f t="shared" si="4"/>
        <v>1.4539065625604518E-3</v>
      </c>
      <c r="Q163" s="299">
        <f t="shared" si="4"/>
        <v>1.4499078877482992E-3</v>
      </c>
      <c r="R163" s="299">
        <f t="shared" si="4"/>
        <v>1.4443513097066674E-3</v>
      </c>
      <c r="S163" s="299">
        <f t="shared" si="4"/>
        <v>1.4467967429094607E-3</v>
      </c>
      <c r="T163" s="299">
        <f t="shared" si="4"/>
        <v>1.4538560195828617E-3</v>
      </c>
      <c r="U163" s="299">
        <f t="shared" si="4"/>
        <v>1.4569950922998275E-3</v>
      </c>
      <c r="V163" s="299">
        <f t="shared" si="4"/>
        <v>1.4472935721409454E-3</v>
      </c>
      <c r="W163" s="299">
        <f t="shared" si="4"/>
        <v>1.4535537874222008E-3</v>
      </c>
      <c r="X163" s="299">
        <f t="shared" si="4"/>
        <v>1.454478732635027E-3</v>
      </c>
      <c r="Y163" s="299">
        <f t="shared" si="4"/>
        <v>1.4409657782648937E-3</v>
      </c>
      <c r="DA163" s="67"/>
    </row>
    <row r="164" spans="1:105" ht="12" customHeight="1" x14ac:dyDescent="0.25">
      <c r="A164" s="173" t="s">
        <v>92</v>
      </c>
      <c r="B164" s="233">
        <f t="shared" ref="B164:Y164" si="5">IF(B$7=0,0,B$7/B$5)</f>
        <v>1.9627394270638044E-4</v>
      </c>
      <c r="C164" s="233">
        <f t="shared" si="5"/>
        <v>1.9500317143455486E-4</v>
      </c>
      <c r="D164" s="233">
        <f t="shared" si="5"/>
        <v>1.9493723172003244E-4</v>
      </c>
      <c r="E164" s="233">
        <f t="shared" si="5"/>
        <v>1.9360546129919262E-4</v>
      </c>
      <c r="F164" s="233">
        <f t="shared" si="5"/>
        <v>1.9056721091157658E-4</v>
      </c>
      <c r="G164" s="233">
        <f t="shared" si="5"/>
        <v>1.9312752843051226E-4</v>
      </c>
      <c r="H164" s="233">
        <f t="shared" si="5"/>
        <v>1.9355774745665605E-4</v>
      </c>
      <c r="I164" s="233">
        <f t="shared" si="5"/>
        <v>1.9438470904687273E-4</v>
      </c>
      <c r="J164" s="233">
        <f t="shared" si="5"/>
        <v>1.9219905965796723E-4</v>
      </c>
      <c r="K164" s="233">
        <f t="shared" si="5"/>
        <v>1.913761050948105E-4</v>
      </c>
      <c r="L164" s="233">
        <f t="shared" si="5"/>
        <v>1.930756966282834E-4</v>
      </c>
      <c r="M164" s="233">
        <f t="shared" si="5"/>
        <v>1.9175179952746809E-4</v>
      </c>
      <c r="N164" s="233">
        <f t="shared" si="5"/>
        <v>1.900173041496197E-4</v>
      </c>
      <c r="O164" s="233">
        <f t="shared" si="5"/>
        <v>1.9023358034502125E-4</v>
      </c>
      <c r="P164" s="233">
        <f t="shared" si="5"/>
        <v>1.8869190713125984E-4</v>
      </c>
      <c r="Q164" s="233">
        <f t="shared" si="5"/>
        <v>1.8817294835101056E-4</v>
      </c>
      <c r="R164" s="233">
        <f t="shared" si="5"/>
        <v>1.8745180069627219E-4</v>
      </c>
      <c r="S164" s="233">
        <f t="shared" si="5"/>
        <v>1.8776917559963912E-4</v>
      </c>
      <c r="T164" s="233">
        <f t="shared" si="5"/>
        <v>1.8868534752758287E-4</v>
      </c>
      <c r="U164" s="233">
        <f t="shared" si="5"/>
        <v>1.8909274483415041E-4</v>
      </c>
      <c r="V164" s="233">
        <f t="shared" si="5"/>
        <v>1.8783365543460336E-4</v>
      </c>
      <c r="W164" s="233">
        <f t="shared" si="5"/>
        <v>1.8864612302426202E-4</v>
      </c>
      <c r="X164" s="233">
        <f t="shared" si="5"/>
        <v>1.8876616490363338E-4</v>
      </c>
      <c r="Y164" s="233">
        <f t="shared" si="5"/>
        <v>1.8701241731301253E-4</v>
      </c>
      <c r="DA164" s="177"/>
    </row>
    <row r="165" spans="1:105" ht="12" customHeight="1" x14ac:dyDescent="0.25">
      <c r="A165" s="173" t="s">
        <v>93</v>
      </c>
      <c r="B165" s="233">
        <f t="shared" ref="B165:Y165" si="6">IF(B$8=0,0,B$8/B$5)</f>
        <v>2.733895075496923E-2</v>
      </c>
      <c r="C165" s="233">
        <f t="shared" si="6"/>
        <v>2.7161945327034063E-2</v>
      </c>
      <c r="D165" s="233">
        <f t="shared" si="6"/>
        <v>2.7152760599895708E-2</v>
      </c>
      <c r="E165" s="233">
        <f t="shared" si="6"/>
        <v>2.6967258615015678E-2</v>
      </c>
      <c r="F165" s="233">
        <f t="shared" si="6"/>
        <v>2.6544061441804746E-2</v>
      </c>
      <c r="G165" s="233">
        <f t="shared" si="6"/>
        <v>2.6900687459512969E-2</v>
      </c>
      <c r="H165" s="233">
        <f t="shared" si="6"/>
        <v>2.6960612565247413E-2</v>
      </c>
      <c r="I165" s="233">
        <f t="shared" si="6"/>
        <v>2.7075799848283816E-2</v>
      </c>
      <c r="J165" s="233">
        <f t="shared" si="6"/>
        <v>2.6771361265214698E-2</v>
      </c>
      <c r="K165" s="233">
        <f t="shared" si="6"/>
        <v>2.6656732120023584E-2</v>
      </c>
      <c r="L165" s="233">
        <f t="shared" si="6"/>
        <v>2.6893467820119504E-2</v>
      </c>
      <c r="M165" s="233">
        <f t="shared" si="6"/>
        <v>2.6709062508111371E-2</v>
      </c>
      <c r="N165" s="233">
        <f t="shared" si="6"/>
        <v>2.6467465059841551E-2</v>
      </c>
      <c r="O165" s="233">
        <f t="shared" si="6"/>
        <v>2.649759011961272E-2</v>
      </c>
      <c r="P165" s="233">
        <f t="shared" si="6"/>
        <v>2.6282850824675685E-2</v>
      </c>
      <c r="Q165" s="233">
        <f t="shared" si="6"/>
        <v>2.6210565179717121E-2</v>
      </c>
      <c r="R165" s="233">
        <f t="shared" si="6"/>
        <v>2.6110116694563663E-2</v>
      </c>
      <c r="S165" s="233">
        <f t="shared" si="6"/>
        <v>2.6154323769299957E-2</v>
      </c>
      <c r="T165" s="233">
        <f t="shared" si="6"/>
        <v>2.6281937139041107E-2</v>
      </c>
      <c r="U165" s="233">
        <f t="shared" si="6"/>
        <v>2.6338683412888666E-2</v>
      </c>
      <c r="V165" s="233">
        <f t="shared" si="6"/>
        <v>2.6163305150162183E-2</v>
      </c>
      <c r="W165" s="233">
        <f t="shared" si="6"/>
        <v>2.6276473567311245E-2</v>
      </c>
      <c r="X165" s="233">
        <f t="shared" si="6"/>
        <v>2.6293194172111942E-2</v>
      </c>
      <c r="Y165" s="233">
        <f t="shared" si="6"/>
        <v>2.6048915087708183E-2</v>
      </c>
      <c r="DA165" s="177"/>
    </row>
    <row r="166" spans="1:105" ht="12" customHeight="1" x14ac:dyDescent="0.25">
      <c r="A166" s="173" t="s">
        <v>94</v>
      </c>
      <c r="B166" s="233">
        <f t="shared" ref="B166:Y166" si="7">IF(B$9=0,0,B$9/B$5)</f>
        <v>4.9963623602472746E-4</v>
      </c>
      <c r="C166" s="233">
        <f t="shared" si="7"/>
        <v>4.9640135233946386E-4</v>
      </c>
      <c r="D166" s="233">
        <f t="shared" si="7"/>
        <v>4.9623349576963986E-4</v>
      </c>
      <c r="E166" s="233">
        <f t="shared" si="7"/>
        <v>4.9284333225051776E-4</v>
      </c>
      <c r="F166" s="233">
        <f t="shared" si="7"/>
        <v>4.85109142134206E-4</v>
      </c>
      <c r="G166" s="233">
        <f t="shared" si="7"/>
        <v>4.9162670320497374E-4</v>
      </c>
      <c r="H166" s="233">
        <f t="shared" si="7"/>
        <v>4.9272187157997443E-4</v>
      </c>
      <c r="I166" s="233">
        <f t="shared" si="7"/>
        <v>4.9482699042853744E-4</v>
      </c>
      <c r="J166" s="233">
        <f t="shared" si="7"/>
        <v>4.8926318700723336E-4</v>
      </c>
      <c r="K166" s="233">
        <f t="shared" si="7"/>
        <v>4.8716826847303884E-4</v>
      </c>
      <c r="L166" s="233">
        <f t="shared" si="7"/>
        <v>4.914947598292261E-4</v>
      </c>
      <c r="M166" s="233">
        <f t="shared" si="7"/>
        <v>4.8812463868520367E-4</v>
      </c>
      <c r="N166" s="233">
        <f t="shared" si="7"/>
        <v>4.8370929587382043E-4</v>
      </c>
      <c r="O166" s="233">
        <f t="shared" si="7"/>
        <v>4.8425984997551208E-4</v>
      </c>
      <c r="P166" s="233">
        <f t="shared" si="7"/>
        <v>4.8033535652985759E-4</v>
      </c>
      <c r="Q166" s="233">
        <f t="shared" si="7"/>
        <v>4.790142916547122E-4</v>
      </c>
      <c r="R166" s="233">
        <f t="shared" si="7"/>
        <v>4.7717853345439652E-4</v>
      </c>
      <c r="S166" s="233">
        <f t="shared" si="7"/>
        <v>4.7798644509024815E-4</v>
      </c>
      <c r="T166" s="233">
        <f t="shared" si="7"/>
        <v>4.8031865835970972E-4</v>
      </c>
      <c r="U166" s="233">
        <f t="shared" si="7"/>
        <v>4.813557316156565E-4</v>
      </c>
      <c r="V166" s="233">
        <f t="shared" si="7"/>
        <v>4.7815058538109255E-4</v>
      </c>
      <c r="W166" s="233">
        <f t="shared" si="7"/>
        <v>4.8021880820676023E-4</v>
      </c>
      <c r="X166" s="233">
        <f t="shared" si="7"/>
        <v>4.8052438760231035E-4</v>
      </c>
      <c r="Y166" s="233">
        <f t="shared" si="7"/>
        <v>4.7606003623180764E-4</v>
      </c>
      <c r="DA166" s="177"/>
    </row>
    <row r="167" spans="1:105" ht="12" customHeight="1" x14ac:dyDescent="0.25">
      <c r="A167" s="56" t="s">
        <v>95</v>
      </c>
      <c r="B167" s="300">
        <f t="shared" ref="B167:Y167" si="8">IF(B$10=0,0,B$10/B$5)</f>
        <v>4.5135286206920708E-3</v>
      </c>
      <c r="C167" s="300">
        <f t="shared" si="8"/>
        <v>4.1611832096065497E-3</v>
      </c>
      <c r="D167" s="300">
        <f t="shared" si="8"/>
        <v>3.9441835118200078E-3</v>
      </c>
      <c r="E167" s="300">
        <f t="shared" si="8"/>
        <v>4.3256554109126974E-3</v>
      </c>
      <c r="F167" s="300">
        <f t="shared" si="8"/>
        <v>4.3365682685122088E-3</v>
      </c>
      <c r="G167" s="300">
        <f t="shared" si="8"/>
        <v>4.8376370558148654E-3</v>
      </c>
      <c r="H167" s="300">
        <f t="shared" si="8"/>
        <v>5.0134090478095184E-3</v>
      </c>
      <c r="I167" s="300">
        <f t="shared" si="8"/>
        <v>4.8285742440547048E-3</v>
      </c>
      <c r="J167" s="300">
        <f t="shared" si="8"/>
        <v>5.3303242274893971E-3</v>
      </c>
      <c r="K167" s="300">
        <f t="shared" si="8"/>
        <v>4.6616031196540959E-3</v>
      </c>
      <c r="L167" s="300">
        <f t="shared" si="8"/>
        <v>4.3123095113635638E-3</v>
      </c>
      <c r="M167" s="300">
        <f t="shared" si="8"/>
        <v>4.915595235559839E-3</v>
      </c>
      <c r="N167" s="300">
        <f t="shared" si="8"/>
        <v>6.2477223340802156E-3</v>
      </c>
      <c r="O167" s="300">
        <f t="shared" si="8"/>
        <v>6.278993368022674E-3</v>
      </c>
      <c r="P167" s="300">
        <f t="shared" si="8"/>
        <v>1.762180377653624E-2</v>
      </c>
      <c r="Q167" s="300">
        <f t="shared" si="8"/>
        <v>1.8290391215225462E-2</v>
      </c>
      <c r="R167" s="300">
        <f t="shared" si="8"/>
        <v>1.8373345784015425E-2</v>
      </c>
      <c r="S167" s="300">
        <f t="shared" si="8"/>
        <v>2.0107513775772863E-2</v>
      </c>
      <c r="T167" s="300">
        <f t="shared" si="8"/>
        <v>2.0921211566158008E-2</v>
      </c>
      <c r="U167" s="300">
        <f t="shared" si="8"/>
        <v>2.2316909859536327E-2</v>
      </c>
      <c r="V167" s="300">
        <f t="shared" si="8"/>
        <v>2.6121662479223717E-2</v>
      </c>
      <c r="W167" s="300">
        <f t="shared" si="8"/>
        <v>2.6375981532411587E-2</v>
      </c>
      <c r="X167" s="300">
        <f t="shared" si="8"/>
        <v>3.0827173205494853E-2</v>
      </c>
      <c r="Y167" s="300">
        <f t="shared" si="8"/>
        <v>3.4172655893624497E-2</v>
      </c>
      <c r="DA167" s="68"/>
    </row>
    <row r="168" spans="1:105" ht="12" customHeight="1" x14ac:dyDescent="0.25">
      <c r="A168" s="174" t="s">
        <v>485</v>
      </c>
      <c r="B168" s="301">
        <f t="shared" ref="B168:Y168" si="9">IF(B$16=0,0,B$16/B$5)</f>
        <v>0.5411075380215058</v>
      </c>
      <c r="C168" s="301">
        <f t="shared" si="9"/>
        <v>0.57007672286641042</v>
      </c>
      <c r="D168" s="301">
        <f t="shared" si="9"/>
        <v>0.5887517271612257</v>
      </c>
      <c r="E168" s="301">
        <f t="shared" si="9"/>
        <v>0.55530181905154663</v>
      </c>
      <c r="F168" s="301">
        <f t="shared" si="9"/>
        <v>0.55117511050955448</v>
      </c>
      <c r="G168" s="301">
        <f t="shared" si="9"/>
        <v>0.51715921131328435</v>
      </c>
      <c r="H168" s="301">
        <f t="shared" si="9"/>
        <v>0.50352584194804317</v>
      </c>
      <c r="I168" s="301">
        <f t="shared" si="9"/>
        <v>0.51729900931677808</v>
      </c>
      <c r="J168" s="301">
        <f t="shared" si="9"/>
        <v>0.47383820583242825</v>
      </c>
      <c r="K168" s="301">
        <f t="shared" si="9"/>
        <v>0.53351039805985179</v>
      </c>
      <c r="L168" s="301">
        <f t="shared" si="9"/>
        <v>0.56574646638043535</v>
      </c>
      <c r="M168" s="301">
        <f t="shared" si="9"/>
        <v>0.50725616986892719</v>
      </c>
      <c r="N168" s="301">
        <f t="shared" si="9"/>
        <v>0.38073755114802088</v>
      </c>
      <c r="O168" s="301">
        <f t="shared" si="9"/>
        <v>0.3820146608298039</v>
      </c>
      <c r="P168" s="301">
        <f t="shared" si="9"/>
        <v>0.33830628972784771</v>
      </c>
      <c r="Q168" s="301">
        <f t="shared" si="9"/>
        <v>0.39477805925799975</v>
      </c>
      <c r="R168" s="301">
        <f t="shared" si="9"/>
        <v>0.44305545716765637</v>
      </c>
      <c r="S168" s="301">
        <f t="shared" si="9"/>
        <v>0.48553933214048467</v>
      </c>
      <c r="T168" s="301">
        <f t="shared" si="9"/>
        <v>0.53771645684803582</v>
      </c>
      <c r="U168" s="301">
        <f t="shared" si="9"/>
        <v>0.54418542863704178</v>
      </c>
      <c r="V168" s="301">
        <f t="shared" si="9"/>
        <v>0.53240601528293263</v>
      </c>
      <c r="W168" s="301">
        <f t="shared" si="9"/>
        <v>0.54632694281593408</v>
      </c>
      <c r="X168" s="301">
        <f t="shared" si="9"/>
        <v>0.52558574440160877</v>
      </c>
      <c r="Y168" s="301">
        <f t="shared" si="9"/>
        <v>0.50579134369292256</v>
      </c>
      <c r="DA168" s="178"/>
    </row>
    <row r="169" spans="1:105" ht="12" customHeight="1" x14ac:dyDescent="0.25">
      <c r="A169" s="41" t="s">
        <v>497</v>
      </c>
      <c r="B169" s="235">
        <f t="shared" ref="B169:Y169" si="10">IF(B$27=0,0,B$27/B$5)</f>
        <v>0.42483174485426106</v>
      </c>
      <c r="C169" s="235">
        <f t="shared" si="10"/>
        <v>0.39640620803451182</v>
      </c>
      <c r="D169" s="235">
        <f t="shared" si="10"/>
        <v>0.37795813003878326</v>
      </c>
      <c r="E169" s="235">
        <f t="shared" si="10"/>
        <v>0.41122705170926016</v>
      </c>
      <c r="F169" s="235">
        <f t="shared" si="10"/>
        <v>0.41580022729689409</v>
      </c>
      <c r="G169" s="235">
        <f t="shared" si="10"/>
        <v>0.44892962608249987</v>
      </c>
      <c r="H169" s="235">
        <f t="shared" si="10"/>
        <v>0.46232245804426109</v>
      </c>
      <c r="I169" s="235">
        <f t="shared" si="10"/>
        <v>0.44860963422152972</v>
      </c>
      <c r="J169" s="235">
        <f t="shared" si="10"/>
        <v>0.49189771659711901</v>
      </c>
      <c r="K169" s="235">
        <f t="shared" si="10"/>
        <v>0.43301813351519974</v>
      </c>
      <c r="L169" s="235">
        <f t="shared" si="10"/>
        <v>0.4008755013481371</v>
      </c>
      <c r="M169" s="235">
        <f t="shared" si="10"/>
        <v>0.45896181234136363</v>
      </c>
      <c r="N169" s="235">
        <f t="shared" si="10"/>
        <v>0.58440941586266537</v>
      </c>
      <c r="O169" s="235">
        <f t="shared" si="10"/>
        <v>0.58306847680819063</v>
      </c>
      <c r="P169" s="235">
        <f t="shared" si="10"/>
        <v>0.61566612184471836</v>
      </c>
      <c r="Q169" s="235">
        <f t="shared" si="10"/>
        <v>0.55860388921930337</v>
      </c>
      <c r="R169" s="235">
        <f t="shared" si="10"/>
        <v>0.51035209870990728</v>
      </c>
      <c r="S169" s="235">
        <f t="shared" si="10"/>
        <v>0.46608627795084312</v>
      </c>
      <c r="T169" s="235">
        <f t="shared" si="10"/>
        <v>0.41295753442129512</v>
      </c>
      <c r="U169" s="235">
        <f t="shared" si="10"/>
        <v>0.40503153452178364</v>
      </c>
      <c r="V169" s="235">
        <f t="shared" si="10"/>
        <v>0.41319573927472464</v>
      </c>
      <c r="W169" s="235">
        <f t="shared" si="10"/>
        <v>0.39889818336568972</v>
      </c>
      <c r="X169" s="235">
        <f t="shared" si="10"/>
        <v>0.41517011893564371</v>
      </c>
      <c r="Y169" s="235">
        <f t="shared" si="10"/>
        <v>0.43188304709393499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1</v>
      </c>
      <c r="C171" s="232">
        <f t="shared" si="11"/>
        <v>1.0000000000000002</v>
      </c>
      <c r="D171" s="232">
        <f t="shared" si="11"/>
        <v>1</v>
      </c>
      <c r="E171" s="232">
        <f t="shared" si="11"/>
        <v>1</v>
      </c>
      <c r="F171" s="232">
        <f t="shared" si="11"/>
        <v>1</v>
      </c>
      <c r="G171" s="232">
        <f t="shared" si="11"/>
        <v>0.99999999999999978</v>
      </c>
      <c r="H171" s="232">
        <f t="shared" si="11"/>
        <v>1</v>
      </c>
      <c r="I171" s="232">
        <f t="shared" si="11"/>
        <v>0.99999999999999989</v>
      </c>
      <c r="J171" s="232">
        <f t="shared" si="11"/>
        <v>1.0000000000000002</v>
      </c>
      <c r="K171" s="232">
        <f t="shared" si="11"/>
        <v>1.0000000000000004</v>
      </c>
      <c r="L171" s="232">
        <f t="shared" si="11"/>
        <v>0.99999999999999956</v>
      </c>
      <c r="M171" s="232">
        <f t="shared" si="11"/>
        <v>1.0000000000000002</v>
      </c>
      <c r="N171" s="232">
        <f t="shared" si="11"/>
        <v>1.0000000000000002</v>
      </c>
      <c r="O171" s="232">
        <f t="shared" si="11"/>
        <v>1.0000000000000002</v>
      </c>
      <c r="P171" s="232">
        <f t="shared" si="11"/>
        <v>1</v>
      </c>
      <c r="Q171" s="232">
        <f t="shared" si="11"/>
        <v>0.99999999999999967</v>
      </c>
      <c r="R171" s="232">
        <f t="shared" si="11"/>
        <v>1</v>
      </c>
      <c r="S171" s="232">
        <f t="shared" si="11"/>
        <v>1</v>
      </c>
      <c r="T171" s="232">
        <f t="shared" si="11"/>
        <v>0.99999999999999978</v>
      </c>
      <c r="U171" s="232">
        <f t="shared" si="11"/>
        <v>0.99999999999999978</v>
      </c>
      <c r="V171" s="232">
        <f t="shared" si="11"/>
        <v>1.0000000000000004</v>
      </c>
      <c r="W171" s="232">
        <f t="shared" si="11"/>
        <v>1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9.6027872174073148E-4</v>
      </c>
      <c r="C172" s="299">
        <f t="shared" si="12"/>
        <v>9.6234249290753004E-4</v>
      </c>
      <c r="D172" s="299">
        <f t="shared" si="12"/>
        <v>9.6525147646128468E-4</v>
      </c>
      <c r="E172" s="299">
        <f t="shared" si="12"/>
        <v>9.6102816956712472E-4</v>
      </c>
      <c r="F172" s="299">
        <f t="shared" si="12"/>
        <v>9.5992056253411918E-4</v>
      </c>
      <c r="G172" s="299">
        <f t="shared" si="12"/>
        <v>9.5755107607334614E-4</v>
      </c>
      <c r="H172" s="299">
        <f t="shared" si="12"/>
        <v>9.5710576230669659E-4</v>
      </c>
      <c r="I172" s="299">
        <f t="shared" si="12"/>
        <v>9.581019453156935E-4</v>
      </c>
      <c r="J172" s="299">
        <f t="shared" si="12"/>
        <v>9.5613975838642804E-4</v>
      </c>
      <c r="K172" s="299">
        <f t="shared" si="12"/>
        <v>9.5882643526765934E-4</v>
      </c>
      <c r="L172" s="299">
        <f t="shared" si="12"/>
        <v>9.6190574243168502E-4</v>
      </c>
      <c r="M172" s="299">
        <f t="shared" si="12"/>
        <v>9.5718049432431788E-4</v>
      </c>
      <c r="N172" s="299">
        <f t="shared" si="12"/>
        <v>9.5370098282758747E-4</v>
      </c>
      <c r="O172" s="299">
        <f t="shared" si="12"/>
        <v>9.5373915772633796E-4</v>
      </c>
      <c r="P172" s="299">
        <f t="shared" si="12"/>
        <v>9.5133051908623484E-4</v>
      </c>
      <c r="Q172" s="299">
        <f t="shared" si="12"/>
        <v>9.5161962611462858E-4</v>
      </c>
      <c r="R172" s="299">
        <f t="shared" si="12"/>
        <v>9.523151924208577E-4</v>
      </c>
      <c r="S172" s="299">
        <f t="shared" si="12"/>
        <v>9.3799194561999572E-4</v>
      </c>
      <c r="T172" s="299">
        <f t="shared" si="12"/>
        <v>9.4570249795143115E-4</v>
      </c>
      <c r="U172" s="299">
        <f t="shared" si="12"/>
        <v>9.5662133362264768E-4</v>
      </c>
      <c r="V172" s="299">
        <f t="shared" si="12"/>
        <v>9.5467882635928822E-4</v>
      </c>
      <c r="W172" s="299">
        <f t="shared" si="12"/>
        <v>9.5601728667457262E-4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1.157979920357118E-4</v>
      </c>
      <c r="C173" s="233">
        <f t="shared" si="13"/>
        <v>1.1604685786156627E-4</v>
      </c>
      <c r="D173" s="233">
        <f t="shared" si="13"/>
        <v>1.163976460720757E-4</v>
      </c>
      <c r="E173" s="233">
        <f t="shared" si="13"/>
        <v>1.1588836637335678E-4</v>
      </c>
      <c r="F173" s="233">
        <f t="shared" si="13"/>
        <v>1.1575480237002851E-4</v>
      </c>
      <c r="G173" s="233">
        <f t="shared" si="13"/>
        <v>1.154690709796506E-4</v>
      </c>
      <c r="H173" s="233">
        <f t="shared" si="13"/>
        <v>1.1541537152881778E-4</v>
      </c>
      <c r="I173" s="233">
        <f t="shared" si="13"/>
        <v>1.155354991433637E-4</v>
      </c>
      <c r="J173" s="233">
        <f t="shared" si="13"/>
        <v>1.15298883147129E-4</v>
      </c>
      <c r="K173" s="233">
        <f t="shared" si="13"/>
        <v>1.1562286386340621E-4</v>
      </c>
      <c r="L173" s="233">
        <f t="shared" si="13"/>
        <v>1.1599419103996697E-4</v>
      </c>
      <c r="M173" s="233">
        <f t="shared" si="13"/>
        <v>1.1542438330569606E-4</v>
      </c>
      <c r="N173" s="233">
        <f t="shared" si="13"/>
        <v>1.150047963300978E-4</v>
      </c>
      <c r="O173" s="233">
        <f t="shared" si="13"/>
        <v>1.150093997608741E-4</v>
      </c>
      <c r="P173" s="233">
        <f t="shared" si="13"/>
        <v>1.1471894709150954E-4</v>
      </c>
      <c r="Q173" s="233">
        <f t="shared" si="13"/>
        <v>1.1475380990020609E-4</v>
      </c>
      <c r="R173" s="233">
        <f t="shared" si="13"/>
        <v>1.1483768677862218E-4</v>
      </c>
      <c r="S173" s="233">
        <f t="shared" si="13"/>
        <v>1.1541437995191283E-4</v>
      </c>
      <c r="T173" s="233">
        <f t="shared" si="13"/>
        <v>1.1526028697337104E-4</v>
      </c>
      <c r="U173" s="233">
        <f t="shared" si="13"/>
        <v>1.153569552923363E-4</v>
      </c>
      <c r="V173" s="233">
        <f t="shared" si="13"/>
        <v>1.1512271242563599E-4</v>
      </c>
      <c r="W173" s="233">
        <f t="shared" si="13"/>
        <v>1.1528411454089732E-4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1.8607047941471343E-2</v>
      </c>
      <c r="C174" s="233">
        <f t="shared" si="14"/>
        <v>1.864703704897884E-2</v>
      </c>
      <c r="D174" s="233">
        <f t="shared" si="14"/>
        <v>1.8703403596753172E-2</v>
      </c>
      <c r="E174" s="233">
        <f t="shared" si="14"/>
        <v>1.8621569779058315E-2</v>
      </c>
      <c r="F174" s="233">
        <f t="shared" si="14"/>
        <v>1.8600107992290723E-2</v>
      </c>
      <c r="G174" s="233">
        <f t="shared" si="14"/>
        <v>1.8554195126396607E-2</v>
      </c>
      <c r="H174" s="233">
        <f t="shared" si="14"/>
        <v>1.8545566408069862E-2</v>
      </c>
      <c r="I174" s="233">
        <f t="shared" si="14"/>
        <v>1.8564869163183798E-2</v>
      </c>
      <c r="J174" s="233">
        <f t="shared" si="14"/>
        <v>1.8526848424583256E-2</v>
      </c>
      <c r="K174" s="233">
        <f t="shared" si="14"/>
        <v>1.8578907399129412E-2</v>
      </c>
      <c r="L174" s="233">
        <f t="shared" si="14"/>
        <v>1.8638574259104895E-2</v>
      </c>
      <c r="M174" s="233">
        <f t="shared" si="14"/>
        <v>1.8547014469141254E-2</v>
      </c>
      <c r="N174" s="233">
        <f t="shared" si="14"/>
        <v>1.8479592963523389E-2</v>
      </c>
      <c r="O174" s="233">
        <f t="shared" si="14"/>
        <v>1.8480332667689621E-2</v>
      </c>
      <c r="P174" s="233">
        <f t="shared" si="14"/>
        <v>1.8433661161141156E-2</v>
      </c>
      <c r="Q174" s="233">
        <f t="shared" si="14"/>
        <v>1.8439263105884639E-2</v>
      </c>
      <c r="R174" s="233">
        <f t="shared" si="14"/>
        <v>1.8452740896565061E-2</v>
      </c>
      <c r="S174" s="233">
        <f t="shared" si="14"/>
        <v>1.8132458327393328E-2</v>
      </c>
      <c r="T174" s="233">
        <f t="shared" si="14"/>
        <v>1.8244022361105571E-2</v>
      </c>
      <c r="U174" s="233">
        <f t="shared" si="14"/>
        <v>1.8486396914264361E-2</v>
      </c>
      <c r="V174" s="233">
        <f t="shared" si="14"/>
        <v>1.8498540359796659E-2</v>
      </c>
      <c r="W174" s="233">
        <f t="shared" si="14"/>
        <v>1.8524475325021245E-2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3.1750753445810664E-4</v>
      </c>
      <c r="C175" s="233">
        <f t="shared" si="15"/>
        <v>3.1818990185834232E-4</v>
      </c>
      <c r="D175" s="233">
        <f t="shared" si="15"/>
        <v>3.1915173114292511E-4</v>
      </c>
      <c r="E175" s="233">
        <f t="shared" si="15"/>
        <v>3.1775533265062712E-4</v>
      </c>
      <c r="F175" s="233">
        <f t="shared" si="15"/>
        <v>3.1738911233330017E-4</v>
      </c>
      <c r="G175" s="233">
        <f t="shared" si="15"/>
        <v>3.1660566291693903E-4</v>
      </c>
      <c r="H175" s="233">
        <f t="shared" si="15"/>
        <v>3.1645842391964769E-4</v>
      </c>
      <c r="I175" s="233">
        <f t="shared" si="15"/>
        <v>3.1678780288420732E-4</v>
      </c>
      <c r="J175" s="233">
        <f t="shared" si="15"/>
        <v>3.1613902339971815E-4</v>
      </c>
      <c r="K175" s="233">
        <f t="shared" si="15"/>
        <v>3.1702734897971145E-4</v>
      </c>
      <c r="L175" s="233">
        <f t="shared" si="15"/>
        <v>3.1804549423624322E-4</v>
      </c>
      <c r="M175" s="233">
        <f t="shared" si="15"/>
        <v>3.1648313339005752E-4</v>
      </c>
      <c r="N175" s="233">
        <f t="shared" si="15"/>
        <v>3.1533266416541096E-4</v>
      </c>
      <c r="O175" s="233">
        <f t="shared" si="15"/>
        <v>3.1534528635280949E-4</v>
      </c>
      <c r="P175" s="233">
        <f t="shared" si="15"/>
        <v>3.1454889162000379E-4</v>
      </c>
      <c r="Q175" s="233">
        <f t="shared" si="15"/>
        <v>3.1464448226228457E-4</v>
      </c>
      <c r="R175" s="233">
        <f t="shared" si="15"/>
        <v>3.148744650141076E-4</v>
      </c>
      <c r="S175" s="233">
        <f t="shared" si="15"/>
        <v>3.1713202998768418E-4</v>
      </c>
      <c r="T175" s="233">
        <f t="shared" si="15"/>
        <v>3.1603319621088713E-4</v>
      </c>
      <c r="U175" s="233">
        <f t="shared" si="15"/>
        <v>3.1629825192623499E-4</v>
      </c>
      <c r="V175" s="233">
        <f t="shared" si="15"/>
        <v>3.1565597934652149E-4</v>
      </c>
      <c r="W175" s="233">
        <f t="shared" si="15"/>
        <v>3.1609852922819096E-4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2.6855112431124401E-3</v>
      </c>
      <c r="C176" s="300">
        <f t="shared" si="16"/>
        <v>2.6771503351925691E-3</v>
      </c>
      <c r="D176" s="300">
        <f t="shared" si="16"/>
        <v>2.67061047469764E-3</v>
      </c>
      <c r="E176" s="300">
        <f t="shared" si="16"/>
        <v>2.635268675102304E-3</v>
      </c>
      <c r="F176" s="300">
        <f t="shared" si="16"/>
        <v>2.5989066366279424E-3</v>
      </c>
      <c r="G176" s="300">
        <f t="shared" si="16"/>
        <v>2.7677813489615658E-3</v>
      </c>
      <c r="H176" s="300">
        <f t="shared" si="16"/>
        <v>2.7793672541134781E-3</v>
      </c>
      <c r="I176" s="300">
        <f t="shared" si="16"/>
        <v>2.7443687926490615E-3</v>
      </c>
      <c r="J176" s="300">
        <f t="shared" si="16"/>
        <v>2.7352526497036334E-3</v>
      </c>
      <c r="K176" s="300">
        <f t="shared" si="16"/>
        <v>2.6758109399963436E-3</v>
      </c>
      <c r="L176" s="300">
        <f t="shared" si="16"/>
        <v>2.6879148565561607E-3</v>
      </c>
      <c r="M176" s="300">
        <f t="shared" si="16"/>
        <v>2.6976017636722266E-3</v>
      </c>
      <c r="N176" s="300">
        <f t="shared" si="16"/>
        <v>2.7414939625831892E-3</v>
      </c>
      <c r="O176" s="300">
        <f t="shared" si="16"/>
        <v>2.7396929848594689E-3</v>
      </c>
      <c r="P176" s="300">
        <f t="shared" si="16"/>
        <v>7.2817927060077241E-3</v>
      </c>
      <c r="Q176" s="300">
        <f t="shared" si="16"/>
        <v>8.1515382488258695E-3</v>
      </c>
      <c r="R176" s="300">
        <f t="shared" si="16"/>
        <v>8.7310679614598773E-3</v>
      </c>
      <c r="S176" s="300">
        <f t="shared" si="16"/>
        <v>1.0770510471448414E-2</v>
      </c>
      <c r="T176" s="300">
        <f t="shared" si="16"/>
        <v>1.2395845831400661E-2</v>
      </c>
      <c r="U176" s="300">
        <f t="shared" si="16"/>
        <v>1.3093840265967108E-2</v>
      </c>
      <c r="V176" s="300">
        <f t="shared" si="16"/>
        <v>1.4951482723949755E-2</v>
      </c>
      <c r="W176" s="300">
        <f t="shared" si="16"/>
        <v>1.562576558620753E-2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0.85535648544782639</v>
      </c>
      <c r="C177" s="301">
        <f t="shared" si="17"/>
        <v>0.85243305797927338</v>
      </c>
      <c r="D177" s="301">
        <f t="shared" si="17"/>
        <v>0.8507579167206446</v>
      </c>
      <c r="E177" s="301">
        <f t="shared" si="17"/>
        <v>0.85556396870216467</v>
      </c>
      <c r="F177" s="301">
        <f t="shared" si="17"/>
        <v>0.856572408817461</v>
      </c>
      <c r="G177" s="301">
        <f t="shared" si="17"/>
        <v>0.85521638094720986</v>
      </c>
      <c r="H177" s="301">
        <f t="shared" si="17"/>
        <v>0.8562133684543225</v>
      </c>
      <c r="I177" s="301">
        <f t="shared" si="17"/>
        <v>0.85602778409883518</v>
      </c>
      <c r="J177" s="301">
        <f t="shared" si="17"/>
        <v>0.85956332185500761</v>
      </c>
      <c r="K177" s="301">
        <f t="shared" si="17"/>
        <v>0.85791002448064124</v>
      </c>
      <c r="L177" s="301">
        <f t="shared" si="17"/>
        <v>0.85523012617875771</v>
      </c>
      <c r="M177" s="301">
        <f t="shared" si="17"/>
        <v>0.85804225081231211</v>
      </c>
      <c r="N177" s="301">
        <f t="shared" si="17"/>
        <v>0.86209969052585145</v>
      </c>
      <c r="O177" s="301">
        <f t="shared" si="17"/>
        <v>0.86282997592559829</v>
      </c>
      <c r="P177" s="301">
        <f t="shared" si="17"/>
        <v>0.85976091726178472</v>
      </c>
      <c r="Q177" s="301">
        <f t="shared" si="17"/>
        <v>0.85894268299470455</v>
      </c>
      <c r="R177" s="301">
        <f t="shared" si="17"/>
        <v>0.85888775075049195</v>
      </c>
      <c r="S177" s="301">
        <f t="shared" si="17"/>
        <v>0.85201673835791281</v>
      </c>
      <c r="T177" s="301">
        <f t="shared" si="17"/>
        <v>0.84942349135272777</v>
      </c>
      <c r="U177" s="301">
        <f t="shared" si="17"/>
        <v>0.8511310298398288</v>
      </c>
      <c r="V177" s="301">
        <f t="shared" si="17"/>
        <v>0.85035233017744027</v>
      </c>
      <c r="W177" s="301">
        <f t="shared" si="17"/>
        <v>0.84890212574137736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8.7856213287020674E-2</v>
      </c>
      <c r="C178" s="301">
        <f t="shared" si="18"/>
        <v>8.864232011637406E-2</v>
      </c>
      <c r="D178" s="301">
        <f t="shared" si="18"/>
        <v>8.89491642118964E-2</v>
      </c>
      <c r="E178" s="301">
        <f t="shared" si="18"/>
        <v>8.7076186561373267E-2</v>
      </c>
      <c r="F178" s="301">
        <f t="shared" si="18"/>
        <v>8.6611180520568112E-2</v>
      </c>
      <c r="G178" s="301">
        <f t="shared" si="18"/>
        <v>8.9273283397052233E-2</v>
      </c>
      <c r="H178" s="301">
        <f t="shared" si="18"/>
        <v>8.9084578956592136E-2</v>
      </c>
      <c r="I178" s="301">
        <f t="shared" si="18"/>
        <v>8.8621051775206752E-2</v>
      </c>
      <c r="J178" s="301">
        <f t="shared" si="18"/>
        <v>8.7733079271715031E-2</v>
      </c>
      <c r="K178" s="301">
        <f t="shared" si="18"/>
        <v>8.6391488778155473E-2</v>
      </c>
      <c r="L178" s="301">
        <f t="shared" si="18"/>
        <v>8.6848004616797647E-2</v>
      </c>
      <c r="M178" s="301">
        <f t="shared" si="18"/>
        <v>8.7543321314891467E-2</v>
      </c>
      <c r="N178" s="301">
        <f t="shared" si="18"/>
        <v>8.9130742324568302E-2</v>
      </c>
      <c r="O178" s="301">
        <f t="shared" si="18"/>
        <v>8.8425226477564553E-2</v>
      </c>
      <c r="P178" s="301">
        <f t="shared" si="18"/>
        <v>8.8425587147924825E-2</v>
      </c>
      <c r="Q178" s="301">
        <f t="shared" si="18"/>
        <v>8.6529715598292825E-2</v>
      </c>
      <c r="R178" s="301">
        <f t="shared" si="18"/>
        <v>8.4293438615167582E-2</v>
      </c>
      <c r="S178" s="301">
        <f t="shared" si="18"/>
        <v>8.680378830244885E-2</v>
      </c>
      <c r="T178" s="301">
        <f t="shared" si="18"/>
        <v>8.504317669338668E-2</v>
      </c>
      <c r="U178" s="301">
        <f t="shared" si="18"/>
        <v>8.2597435208013895E-2</v>
      </c>
      <c r="V178" s="301">
        <f t="shared" si="18"/>
        <v>8.220231143904988E-2</v>
      </c>
      <c r="W178" s="301">
        <f t="shared" si="18"/>
        <v>8.2137121425999077E-2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1.6685448137039083E-2</v>
      </c>
      <c r="C179" s="302">
        <f t="shared" si="19"/>
        <v>2.3779868013588484E-2</v>
      </c>
      <c r="D179" s="302">
        <f t="shared" si="19"/>
        <v>3.4007142385230317E-2</v>
      </c>
      <c r="E179" s="302">
        <f t="shared" si="19"/>
        <v>2.1738593101830971E-2</v>
      </c>
      <c r="F179" s="302">
        <f t="shared" si="19"/>
        <v>2.1002385054828831E-2</v>
      </c>
      <c r="G179" s="302">
        <f t="shared" si="19"/>
        <v>1.0650290401938383E-2</v>
      </c>
      <c r="H179" s="302">
        <f t="shared" si="19"/>
        <v>9.4281292202418182E-3</v>
      </c>
      <c r="I179" s="302">
        <f t="shared" si="19"/>
        <v>1.1469950141083932E-2</v>
      </c>
      <c r="J179" s="302">
        <f t="shared" si="19"/>
        <v>7.9478989372445338E-3</v>
      </c>
      <c r="K179" s="302">
        <f t="shared" si="19"/>
        <v>1.6974376503917404E-2</v>
      </c>
      <c r="L179" s="302">
        <f t="shared" si="19"/>
        <v>2.5775049121111691E-2</v>
      </c>
      <c r="M179" s="302">
        <f t="shared" si="19"/>
        <v>1.1465393648806797E-2</v>
      </c>
      <c r="N179" s="302">
        <f t="shared" si="19"/>
        <v>2.8479505196188312E-3</v>
      </c>
      <c r="O179" s="302">
        <f t="shared" si="19"/>
        <v>3.1441130749741458E-3</v>
      </c>
      <c r="P179" s="302">
        <f t="shared" si="19"/>
        <v>2.0580039058188675E-3</v>
      </c>
      <c r="Q179" s="302">
        <f t="shared" si="19"/>
        <v>4.1664283047323399E-3</v>
      </c>
      <c r="R179" s="302">
        <f t="shared" si="19"/>
        <v>7.6447484834529398E-3</v>
      </c>
      <c r="S179" s="302">
        <f t="shared" si="19"/>
        <v>1.0576253145821427E-2</v>
      </c>
      <c r="T179" s="302">
        <f t="shared" si="19"/>
        <v>2.0690544362997259E-2</v>
      </c>
      <c r="U179" s="302">
        <f t="shared" si="19"/>
        <v>2.597867556344707E-2</v>
      </c>
      <c r="V179" s="302">
        <f t="shared" si="19"/>
        <v>2.2924509817499109E-2</v>
      </c>
      <c r="W179" s="302">
        <f t="shared" si="19"/>
        <v>2.7855467118831297E-2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7.117076514998158E-2</v>
      </c>
      <c r="C180" s="302">
        <f t="shared" si="20"/>
        <v>6.4862452102785559E-2</v>
      </c>
      <c r="D180" s="302">
        <f t="shared" si="20"/>
        <v>5.4942021826666076E-2</v>
      </c>
      <c r="E180" s="302">
        <f t="shared" si="20"/>
        <v>6.5337593459542279E-2</v>
      </c>
      <c r="F180" s="302">
        <f t="shared" si="20"/>
        <v>6.5608795465739278E-2</v>
      </c>
      <c r="G180" s="302">
        <f t="shared" si="20"/>
        <v>7.8622992995113869E-2</v>
      </c>
      <c r="H180" s="302">
        <f t="shared" si="20"/>
        <v>7.965644973635029E-2</v>
      </c>
      <c r="I180" s="302">
        <f t="shared" si="20"/>
        <v>7.7151101634122796E-2</v>
      </c>
      <c r="J180" s="302">
        <f t="shared" si="20"/>
        <v>7.9785180334470532E-2</v>
      </c>
      <c r="K180" s="302">
        <f t="shared" si="20"/>
        <v>6.9417112274238052E-2</v>
      </c>
      <c r="L180" s="302">
        <f t="shared" si="20"/>
        <v>6.1072955495685942E-2</v>
      </c>
      <c r="M180" s="302">
        <f t="shared" si="20"/>
        <v>7.6077927666084691E-2</v>
      </c>
      <c r="N180" s="302">
        <f t="shared" si="20"/>
        <v>8.628279180494948E-2</v>
      </c>
      <c r="O180" s="302">
        <f t="shared" si="20"/>
        <v>8.5281113402590397E-2</v>
      </c>
      <c r="P180" s="302">
        <f t="shared" si="20"/>
        <v>8.6367583242105958E-2</v>
      </c>
      <c r="Q180" s="302">
        <f t="shared" si="20"/>
        <v>8.2363287293560503E-2</v>
      </c>
      <c r="R180" s="302">
        <f t="shared" si="20"/>
        <v>7.6648690131714645E-2</v>
      </c>
      <c r="S180" s="302">
        <f t="shared" si="20"/>
        <v>7.6227535156627418E-2</v>
      </c>
      <c r="T180" s="302">
        <f t="shared" si="20"/>
        <v>6.4352632330389403E-2</v>
      </c>
      <c r="U180" s="302">
        <f t="shared" si="20"/>
        <v>5.6618759644566835E-2</v>
      </c>
      <c r="V180" s="302">
        <f t="shared" si="20"/>
        <v>5.9277801621550795E-2</v>
      </c>
      <c r="W180" s="302">
        <f t="shared" si="20"/>
        <v>5.4281654307167748E-2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3.4101157832334632E-2</v>
      </c>
      <c r="C181" s="301">
        <f t="shared" si="21"/>
        <v>3.620385526755393E-2</v>
      </c>
      <c r="D181" s="301">
        <f t="shared" si="21"/>
        <v>3.7518104142331907E-2</v>
      </c>
      <c r="E181" s="301">
        <f t="shared" si="21"/>
        <v>3.4708334413710261E-2</v>
      </c>
      <c r="F181" s="301">
        <f t="shared" si="21"/>
        <v>3.422433155581478E-2</v>
      </c>
      <c r="G181" s="301">
        <f t="shared" si="21"/>
        <v>3.2798733370409533E-2</v>
      </c>
      <c r="H181" s="301">
        <f t="shared" si="21"/>
        <v>3.1988139369146767E-2</v>
      </c>
      <c r="I181" s="301">
        <f t="shared" si="21"/>
        <v>3.2651500922781906E-2</v>
      </c>
      <c r="J181" s="301">
        <f t="shared" si="21"/>
        <v>3.0053920134057228E-2</v>
      </c>
      <c r="K181" s="301">
        <f t="shared" si="21"/>
        <v>3.3052291753967074E-2</v>
      </c>
      <c r="L181" s="301">
        <f t="shared" si="21"/>
        <v>3.5199434661075335E-2</v>
      </c>
      <c r="M181" s="301">
        <f t="shared" si="21"/>
        <v>3.1780723628962851E-2</v>
      </c>
      <c r="N181" s="301">
        <f t="shared" si="21"/>
        <v>2.6164441780150774E-2</v>
      </c>
      <c r="O181" s="301">
        <f t="shared" si="21"/>
        <v>2.6140678100448185E-2</v>
      </c>
      <c r="P181" s="301">
        <f t="shared" si="21"/>
        <v>2.4717443365343834E-2</v>
      </c>
      <c r="Q181" s="301">
        <f t="shared" si="21"/>
        <v>2.6555782134014595E-2</v>
      </c>
      <c r="R181" s="301">
        <f t="shared" si="21"/>
        <v>2.8252974432101948E-2</v>
      </c>
      <c r="S181" s="301">
        <f t="shared" si="21"/>
        <v>3.0905966185236954E-2</v>
      </c>
      <c r="T181" s="301">
        <f t="shared" si="21"/>
        <v>3.3516467780243524E-2</v>
      </c>
      <c r="U181" s="301">
        <f t="shared" si="21"/>
        <v>3.3303021231084487E-2</v>
      </c>
      <c r="V181" s="301">
        <f t="shared" si="21"/>
        <v>3.2609877781632206E-2</v>
      </c>
      <c r="W181" s="301">
        <f t="shared" si="21"/>
        <v>3.3423111990951208E-2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2.3444708615535355E-3</v>
      </c>
      <c r="C182" s="302">
        <f t="shared" si="22"/>
        <v>3.7133539909571045E-3</v>
      </c>
      <c r="D182" s="302">
        <f t="shared" si="22"/>
        <v>5.5699060526934411E-3</v>
      </c>
      <c r="E182" s="302">
        <f t="shared" si="22"/>
        <v>3.5248768993514016E-3</v>
      </c>
      <c r="F182" s="302">
        <f t="shared" si="22"/>
        <v>3.6838615465762327E-3</v>
      </c>
      <c r="G182" s="302">
        <f t="shared" si="22"/>
        <v>1.7636285211039388E-3</v>
      </c>
      <c r="H182" s="302">
        <f t="shared" si="22"/>
        <v>1.4552323342143121E-3</v>
      </c>
      <c r="I182" s="302">
        <f t="shared" si="22"/>
        <v>1.8851500360252394E-3</v>
      </c>
      <c r="J182" s="302">
        <f t="shared" si="22"/>
        <v>1.313233379324588E-3</v>
      </c>
      <c r="K182" s="302">
        <f t="shared" si="22"/>
        <v>3.0378479579090366E-3</v>
      </c>
      <c r="L182" s="302">
        <f t="shared" si="22"/>
        <v>4.6076646735346248E-3</v>
      </c>
      <c r="M182" s="302">
        <f t="shared" si="22"/>
        <v>2.0637279269267307E-3</v>
      </c>
      <c r="N182" s="302">
        <f t="shared" si="22"/>
        <v>5.1129699160060475E-4</v>
      </c>
      <c r="O182" s="302">
        <f t="shared" si="22"/>
        <v>5.470923387778763E-4</v>
      </c>
      <c r="P182" s="302">
        <f t="shared" si="22"/>
        <v>3.3155648812702003E-4</v>
      </c>
      <c r="Q182" s="302">
        <f t="shared" si="22"/>
        <v>7.3979577030036572E-4</v>
      </c>
      <c r="R182" s="302">
        <f t="shared" si="22"/>
        <v>1.4147232092271351E-3</v>
      </c>
      <c r="S182" s="302">
        <f t="shared" si="22"/>
        <v>1.8872841482039796E-3</v>
      </c>
      <c r="T182" s="302">
        <f t="shared" si="22"/>
        <v>3.7668735307890655E-3</v>
      </c>
      <c r="U182" s="302">
        <f t="shared" si="22"/>
        <v>4.8554478746391386E-3</v>
      </c>
      <c r="V182" s="302">
        <f t="shared" si="22"/>
        <v>4.3793426597281372E-3</v>
      </c>
      <c r="W182" s="302">
        <f t="shared" si="22"/>
        <v>5.2815258915286118E-3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1.7224046164758425E-2</v>
      </c>
      <c r="C183" s="302">
        <f t="shared" si="23"/>
        <v>1.9621402796506558E-2</v>
      </c>
      <c r="D183" s="302">
        <f t="shared" si="23"/>
        <v>2.1326837095100949E-2</v>
      </c>
      <c r="E183" s="302">
        <f t="shared" si="23"/>
        <v>1.8098513187854888E-2</v>
      </c>
      <c r="F183" s="302">
        <f t="shared" si="23"/>
        <v>1.7671560867587876E-2</v>
      </c>
      <c r="G183" s="302">
        <f t="shared" si="23"/>
        <v>1.5829368277132175E-2</v>
      </c>
      <c r="H183" s="302">
        <f t="shared" si="23"/>
        <v>1.4933973725271716E-2</v>
      </c>
      <c r="I183" s="302">
        <f t="shared" si="23"/>
        <v>1.5729178027577981E-2</v>
      </c>
      <c r="J183" s="302">
        <f t="shared" si="23"/>
        <v>1.3008125509173846E-2</v>
      </c>
      <c r="K183" s="302">
        <f t="shared" si="23"/>
        <v>1.6383392659590316E-2</v>
      </c>
      <c r="L183" s="302">
        <f t="shared" si="23"/>
        <v>1.8865497223767205E-2</v>
      </c>
      <c r="M183" s="302">
        <f t="shared" si="23"/>
        <v>1.4892577987391244E-2</v>
      </c>
      <c r="N183" s="302">
        <f t="shared" si="23"/>
        <v>8.9378303827333614E-3</v>
      </c>
      <c r="O183" s="302">
        <f t="shared" si="23"/>
        <v>8.9172866281372002E-3</v>
      </c>
      <c r="P183" s="302">
        <f t="shared" si="23"/>
        <v>7.4789192706017239E-3</v>
      </c>
      <c r="Q183" s="302">
        <f t="shared" si="23"/>
        <v>9.4126174048255289E-3</v>
      </c>
      <c r="R183" s="302">
        <f t="shared" si="23"/>
        <v>1.1263621108707001E-2</v>
      </c>
      <c r="S183" s="302">
        <f t="shared" si="23"/>
        <v>1.3834946312536648E-2</v>
      </c>
      <c r="T183" s="302">
        <f t="shared" si="23"/>
        <v>1.7044469391087481E-2</v>
      </c>
      <c r="U183" s="302">
        <f t="shared" si="23"/>
        <v>1.7081291754260479E-2</v>
      </c>
      <c r="V183" s="302">
        <f t="shared" si="23"/>
        <v>1.6302988642173166E-2</v>
      </c>
      <c r="W183" s="302">
        <f t="shared" si="23"/>
        <v>1.7315144340899737E-2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1.4532640806022677E-2</v>
      </c>
      <c r="C184" s="303">
        <f t="shared" si="24"/>
        <v>1.286909848009027E-2</v>
      </c>
      <c r="D184" s="303">
        <f t="shared" si="24"/>
        <v>1.0621360994537516E-2</v>
      </c>
      <c r="E184" s="303">
        <f t="shared" si="24"/>
        <v>1.3084944326503974E-2</v>
      </c>
      <c r="F184" s="303">
        <f t="shared" si="24"/>
        <v>1.286890914165067E-2</v>
      </c>
      <c r="G184" s="303">
        <f t="shared" si="24"/>
        <v>1.5205736572173419E-2</v>
      </c>
      <c r="H184" s="303">
        <f t="shared" si="24"/>
        <v>1.559893330966074E-2</v>
      </c>
      <c r="I184" s="303">
        <f t="shared" si="24"/>
        <v>1.5037172859178684E-2</v>
      </c>
      <c r="J184" s="303">
        <f t="shared" si="24"/>
        <v>1.5732561245558795E-2</v>
      </c>
      <c r="K184" s="303">
        <f t="shared" si="24"/>
        <v>1.3631051136467722E-2</v>
      </c>
      <c r="L184" s="303">
        <f t="shared" si="24"/>
        <v>1.1726272763773507E-2</v>
      </c>
      <c r="M184" s="303">
        <f t="shared" si="24"/>
        <v>1.4824417714644872E-2</v>
      </c>
      <c r="N184" s="303">
        <f t="shared" si="24"/>
        <v>1.6715314405816806E-2</v>
      </c>
      <c r="O184" s="303">
        <f t="shared" si="24"/>
        <v>1.667629913353311E-2</v>
      </c>
      <c r="P184" s="303">
        <f t="shared" si="24"/>
        <v>1.690696760661509E-2</v>
      </c>
      <c r="Q184" s="303">
        <f t="shared" si="24"/>
        <v>1.6403368958888703E-2</v>
      </c>
      <c r="R184" s="303">
        <f t="shared" si="24"/>
        <v>1.5574630114167811E-2</v>
      </c>
      <c r="S184" s="303">
        <f t="shared" si="24"/>
        <v>1.5183735724496328E-2</v>
      </c>
      <c r="T184" s="303">
        <f t="shared" si="24"/>
        <v>1.2705124858366971E-2</v>
      </c>
      <c r="U184" s="303">
        <f t="shared" si="24"/>
        <v>1.1366281602184869E-2</v>
      </c>
      <c r="V184" s="303">
        <f t="shared" si="24"/>
        <v>1.1927546479730902E-2</v>
      </c>
      <c r="W184" s="303">
        <f t="shared" si="24"/>
        <v>1.0826441758522862E-2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0.99999999999999989</v>
      </c>
      <c r="C187" s="232">
        <f t="shared" si="25"/>
        <v>0.99999999999999989</v>
      </c>
      <c r="D187" s="232">
        <f t="shared" si="25"/>
        <v>1</v>
      </c>
      <c r="E187" s="232">
        <f t="shared" si="25"/>
        <v>0.99999999999999967</v>
      </c>
      <c r="F187" s="232">
        <f t="shared" si="25"/>
        <v>1.0000000000000002</v>
      </c>
      <c r="G187" s="232">
        <f t="shared" si="25"/>
        <v>1.0000000000000002</v>
      </c>
      <c r="H187" s="232">
        <f t="shared" si="25"/>
        <v>1</v>
      </c>
      <c r="I187" s="232">
        <f t="shared" si="25"/>
        <v>1.0000000000000002</v>
      </c>
      <c r="J187" s="232">
        <f t="shared" si="25"/>
        <v>0.99999999999999978</v>
      </c>
      <c r="K187" s="232">
        <f t="shared" si="25"/>
        <v>1</v>
      </c>
      <c r="L187" s="232">
        <f t="shared" si="25"/>
        <v>1</v>
      </c>
      <c r="M187" s="232">
        <f t="shared" si="25"/>
        <v>0.99999999999999967</v>
      </c>
      <c r="N187" s="232">
        <f t="shared" si="25"/>
        <v>0.99999999999999967</v>
      </c>
      <c r="O187" s="232">
        <f t="shared" si="25"/>
        <v>1</v>
      </c>
      <c r="P187" s="232">
        <f t="shared" si="25"/>
        <v>0.99999999999999978</v>
      </c>
      <c r="Q187" s="232">
        <f t="shared" si="25"/>
        <v>0.99999999999999989</v>
      </c>
      <c r="R187" s="232">
        <f t="shared" si="25"/>
        <v>1</v>
      </c>
      <c r="S187" s="232">
        <f t="shared" si="25"/>
        <v>1</v>
      </c>
      <c r="T187" s="232">
        <f t="shared" si="25"/>
        <v>1.0000000000000002</v>
      </c>
      <c r="U187" s="232">
        <f t="shared" si="25"/>
        <v>1</v>
      </c>
      <c r="V187" s="232">
        <f t="shared" si="25"/>
        <v>0.99999999999999978</v>
      </c>
      <c r="W187" s="232">
        <f t="shared" si="25"/>
        <v>1.0000000000000002</v>
      </c>
      <c r="X187" s="232">
        <f t="shared" si="25"/>
        <v>0.99999999999999989</v>
      </c>
      <c r="Y187" s="232">
        <f t="shared" si="25"/>
        <v>1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1.4847358693706582E-3</v>
      </c>
      <c r="C188" s="299">
        <f t="shared" si="26"/>
        <v>1.5025219784234002E-3</v>
      </c>
      <c r="D188" s="299">
        <f t="shared" si="26"/>
        <v>1.5303893221109137E-3</v>
      </c>
      <c r="E188" s="299">
        <f t="shared" si="26"/>
        <v>1.492867536673378E-3</v>
      </c>
      <c r="F188" s="299">
        <f t="shared" si="26"/>
        <v>1.4764069179489595E-3</v>
      </c>
      <c r="G188" s="299">
        <f t="shared" si="26"/>
        <v>1.4522754373964342E-3</v>
      </c>
      <c r="H188" s="299">
        <f t="shared" si="26"/>
        <v>1.450733657024779E-3</v>
      </c>
      <c r="I188" s="299">
        <f t="shared" si="26"/>
        <v>1.4613932469876186E-3</v>
      </c>
      <c r="J188" s="299">
        <f t="shared" si="26"/>
        <v>1.4433316914426845E-3</v>
      </c>
      <c r="K188" s="299">
        <f t="shared" si="26"/>
        <v>1.4523243146412521E-3</v>
      </c>
      <c r="L188" s="299">
        <f t="shared" si="26"/>
        <v>1.464646831511085E-3</v>
      </c>
      <c r="M188" s="299">
        <f t="shared" si="26"/>
        <v>1.3902885184350644E-3</v>
      </c>
      <c r="N188" s="299">
        <f t="shared" si="26"/>
        <v>1.3517619411391785E-3</v>
      </c>
      <c r="O188" s="299">
        <f t="shared" si="26"/>
        <v>1.3546661606912503E-3</v>
      </c>
      <c r="P188" s="299">
        <f t="shared" si="26"/>
        <v>1.326814380925919E-3</v>
      </c>
      <c r="Q188" s="299">
        <f t="shared" si="26"/>
        <v>1.3335046372978891E-3</v>
      </c>
      <c r="R188" s="299">
        <f t="shared" si="26"/>
        <v>1.3442872438278099E-3</v>
      </c>
      <c r="S188" s="299">
        <f t="shared" si="26"/>
        <v>1.3321203308729113E-3</v>
      </c>
      <c r="T188" s="299">
        <f t="shared" si="26"/>
        <v>1.3605433764134229E-3</v>
      </c>
      <c r="U188" s="299">
        <f t="shared" si="26"/>
        <v>1.3563513421148941E-3</v>
      </c>
      <c r="V188" s="299">
        <f t="shared" si="26"/>
        <v>1.3260913692169929E-3</v>
      </c>
      <c r="W188" s="299">
        <f t="shared" si="26"/>
        <v>1.3249273958831991E-3</v>
      </c>
      <c r="X188" s="299">
        <f t="shared" si="26"/>
        <v>1.3153108175084887E-3</v>
      </c>
      <c r="Y188" s="299">
        <f t="shared" si="26"/>
        <v>1.2810323280374898E-3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2.0044985241132748E-4</v>
      </c>
      <c r="C189" s="233">
        <f t="shared" si="27"/>
        <v>2.028511030365348E-4</v>
      </c>
      <c r="D189" s="233">
        <f t="shared" si="27"/>
        <v>2.0661339169978732E-4</v>
      </c>
      <c r="E189" s="233">
        <f t="shared" si="27"/>
        <v>2.0154768505908265E-4</v>
      </c>
      <c r="F189" s="233">
        <f t="shared" si="27"/>
        <v>2.0007758307928608E-4</v>
      </c>
      <c r="G189" s="233">
        <f t="shared" si="27"/>
        <v>1.9635247565433827E-4</v>
      </c>
      <c r="H189" s="233">
        <f t="shared" si="27"/>
        <v>1.9585931305210854E-4</v>
      </c>
      <c r="I189" s="233">
        <f t="shared" si="27"/>
        <v>1.9729843315346524E-4</v>
      </c>
      <c r="J189" s="233">
        <f t="shared" si="27"/>
        <v>1.9485999530200016E-4</v>
      </c>
      <c r="K189" s="233">
        <f t="shared" si="27"/>
        <v>1.9877788017084311E-4</v>
      </c>
      <c r="L189" s="233">
        <f t="shared" si="27"/>
        <v>2.029349288879332E-4</v>
      </c>
      <c r="M189" s="233">
        <f t="shared" si="27"/>
        <v>1.9546575112335389E-4</v>
      </c>
      <c r="N189" s="233">
        <f t="shared" si="27"/>
        <v>1.9155702600112096E-4</v>
      </c>
      <c r="O189" s="233">
        <f t="shared" si="27"/>
        <v>1.9172714788072922E-4</v>
      </c>
      <c r="P189" s="233">
        <f t="shared" si="27"/>
        <v>1.9008044574768046E-4</v>
      </c>
      <c r="Q189" s="233">
        <f t="shared" si="27"/>
        <v>1.9133512936314438E-4</v>
      </c>
      <c r="R189" s="233">
        <f t="shared" si="27"/>
        <v>1.928822491537847E-4</v>
      </c>
      <c r="S189" s="233">
        <f t="shared" si="27"/>
        <v>1.9337111098716614E-4</v>
      </c>
      <c r="T189" s="233">
        <f t="shared" si="27"/>
        <v>1.9879539970965793E-4</v>
      </c>
      <c r="U189" s="233">
        <f t="shared" si="27"/>
        <v>2.0010117075697724E-4</v>
      </c>
      <c r="V189" s="233">
        <f t="shared" si="27"/>
        <v>1.9732488990322467E-4</v>
      </c>
      <c r="W189" s="233">
        <f t="shared" si="27"/>
        <v>1.986695037453079E-4</v>
      </c>
      <c r="X189" s="233">
        <f t="shared" si="27"/>
        <v>1.9858364100116722E-4</v>
      </c>
      <c r="Y189" s="233">
        <f t="shared" si="27"/>
        <v>1.9459702555242481E-4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2.5573794568931905E-2</v>
      </c>
      <c r="C190" s="233">
        <f t="shared" si="28"/>
        <v>2.588015094414918E-2</v>
      </c>
      <c r="D190" s="233">
        <f t="shared" si="28"/>
        <v>2.6360151284511635E-2</v>
      </c>
      <c r="E190" s="233">
        <f t="shared" si="28"/>
        <v>2.5713858262005351E-2</v>
      </c>
      <c r="F190" s="233">
        <f t="shared" si="28"/>
        <v>2.5364871902909831E-2</v>
      </c>
      <c r="G190" s="233">
        <f t="shared" si="28"/>
        <v>2.4892620733117661E-2</v>
      </c>
      <c r="H190" s="233">
        <f t="shared" si="28"/>
        <v>2.483009995472589E-2</v>
      </c>
      <c r="I190" s="233">
        <f t="shared" si="28"/>
        <v>2.5012544666732181E-2</v>
      </c>
      <c r="J190" s="233">
        <f t="shared" si="28"/>
        <v>2.4703411265609945E-2</v>
      </c>
      <c r="K190" s="233">
        <f t="shared" si="28"/>
        <v>2.4809391953109234E-2</v>
      </c>
      <c r="L190" s="233">
        <f t="shared" si="28"/>
        <v>2.4976545287373853E-2</v>
      </c>
      <c r="M190" s="233">
        <f t="shared" si="28"/>
        <v>2.3671607258332398E-2</v>
      </c>
      <c r="N190" s="233">
        <f t="shared" si="28"/>
        <v>2.2983435638067849E-2</v>
      </c>
      <c r="O190" s="233">
        <f t="shared" si="28"/>
        <v>2.3003847237434507E-2</v>
      </c>
      <c r="P190" s="233">
        <f t="shared" si="28"/>
        <v>2.2505416903920897E-2</v>
      </c>
      <c r="Q190" s="233">
        <f t="shared" si="28"/>
        <v>2.2617227146387024E-2</v>
      </c>
      <c r="R190" s="233">
        <f t="shared" si="28"/>
        <v>2.2800108146044808E-2</v>
      </c>
      <c r="S190" s="233">
        <f t="shared" si="28"/>
        <v>2.2593748283263326E-2</v>
      </c>
      <c r="T190" s="233">
        <f t="shared" si="28"/>
        <v>2.3075824205012262E-2</v>
      </c>
      <c r="U190" s="233">
        <f t="shared" si="28"/>
        <v>2.3004724195845892E-2</v>
      </c>
      <c r="V190" s="233">
        <f t="shared" si="28"/>
        <v>2.2491492624441573E-2</v>
      </c>
      <c r="W190" s="233">
        <f t="shared" si="28"/>
        <v>2.2471750773872454E-2</v>
      </c>
      <c r="X190" s="233">
        <f t="shared" si="28"/>
        <v>2.230864647607821E-2</v>
      </c>
      <c r="Y190" s="233">
        <f t="shared" si="28"/>
        <v>2.1727257884755723E-2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4.9030432424579807E-4</v>
      </c>
      <c r="C191" s="233">
        <f t="shared" si="29"/>
        <v>4.9617783101556711E-4</v>
      </c>
      <c r="D191" s="233">
        <f t="shared" si="29"/>
        <v>5.053804638858987E-4</v>
      </c>
      <c r="E191" s="233">
        <f t="shared" si="29"/>
        <v>4.9298964472878869E-4</v>
      </c>
      <c r="F191" s="233">
        <f t="shared" si="29"/>
        <v>4.8939374605834474E-4</v>
      </c>
      <c r="G191" s="233">
        <f t="shared" si="29"/>
        <v>4.8028205923612561E-4</v>
      </c>
      <c r="H191" s="233">
        <f t="shared" si="29"/>
        <v>4.7907577370624992E-4</v>
      </c>
      <c r="I191" s="233">
        <f t="shared" si="29"/>
        <v>4.8259589008606296E-4</v>
      </c>
      <c r="J191" s="233">
        <f t="shared" si="29"/>
        <v>4.7663142262152939E-4</v>
      </c>
      <c r="K191" s="233">
        <f t="shared" si="29"/>
        <v>4.8621464690422404E-4</v>
      </c>
      <c r="L191" s="233">
        <f t="shared" si="29"/>
        <v>4.9638287071467264E-4</v>
      </c>
      <c r="M191" s="233">
        <f t="shared" si="29"/>
        <v>4.7907010607180678E-4</v>
      </c>
      <c r="N191" s="233">
        <f t="shared" si="29"/>
        <v>4.6855229404352966E-4</v>
      </c>
      <c r="O191" s="233">
        <f t="shared" si="29"/>
        <v>4.6896841554333265E-4</v>
      </c>
      <c r="P191" s="233">
        <f t="shared" si="29"/>
        <v>4.6569588436881008E-4</v>
      </c>
      <c r="Q191" s="233">
        <f t="shared" si="29"/>
        <v>4.680095304553967E-4</v>
      </c>
      <c r="R191" s="233">
        <f t="shared" si="29"/>
        <v>4.7179381622239509E-4</v>
      </c>
      <c r="S191" s="233">
        <f t="shared" si="29"/>
        <v>4.7390299911122274E-4</v>
      </c>
      <c r="T191" s="233">
        <f t="shared" si="29"/>
        <v>4.862575000444803E-4</v>
      </c>
      <c r="U191" s="233">
        <f t="shared" si="29"/>
        <v>4.9038147399288446E-4</v>
      </c>
      <c r="V191" s="233">
        <f t="shared" si="29"/>
        <v>4.8438824180041735E-4</v>
      </c>
      <c r="W191" s="233">
        <f t="shared" si="29"/>
        <v>4.8841155043198342E-4</v>
      </c>
      <c r="X191" s="233">
        <f t="shared" si="29"/>
        <v>4.888411374100155E-4</v>
      </c>
      <c r="Y191" s="233">
        <f t="shared" si="29"/>
        <v>4.7958527502152182E-4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4.3214438987270766E-3</v>
      </c>
      <c r="C192" s="300">
        <f t="shared" si="30"/>
        <v>4.188569583257102E-3</v>
      </c>
      <c r="D192" s="300">
        <f t="shared" si="30"/>
        <v>4.1072208455094437E-3</v>
      </c>
      <c r="E192" s="300">
        <f t="shared" si="30"/>
        <v>4.2445227304046792E-3</v>
      </c>
      <c r="F192" s="300">
        <f t="shared" si="30"/>
        <v>4.2282763569638912E-3</v>
      </c>
      <c r="G192" s="300">
        <f t="shared" si="30"/>
        <v>4.4598724268236243E-3</v>
      </c>
      <c r="H192" s="300">
        <f t="shared" si="30"/>
        <v>4.5217910653683399E-3</v>
      </c>
      <c r="I192" s="300">
        <f t="shared" si="30"/>
        <v>4.4525778726440457E-3</v>
      </c>
      <c r="J192" s="300">
        <f t="shared" si="30"/>
        <v>4.5942552811998596E-3</v>
      </c>
      <c r="K192" s="300">
        <f t="shared" si="30"/>
        <v>4.4134437589250942E-3</v>
      </c>
      <c r="L192" s="300">
        <f t="shared" si="30"/>
        <v>4.3132765773762367E-3</v>
      </c>
      <c r="M192" s="300">
        <f t="shared" si="30"/>
        <v>4.4761589885495357E-3</v>
      </c>
      <c r="N192" s="300">
        <f t="shared" si="30"/>
        <v>4.7234486400105288E-3</v>
      </c>
      <c r="O192" s="300">
        <f t="shared" si="30"/>
        <v>4.7556450903292599E-3</v>
      </c>
      <c r="P192" s="300">
        <f t="shared" si="30"/>
        <v>1.2728456021817387E-2</v>
      </c>
      <c r="Q192" s="300">
        <f t="shared" si="30"/>
        <v>1.4233187715478757E-2</v>
      </c>
      <c r="R192" s="300">
        <f t="shared" si="30"/>
        <v>1.5305247776780577E-2</v>
      </c>
      <c r="S192" s="300">
        <f t="shared" si="30"/>
        <v>1.7918604832306815E-2</v>
      </c>
      <c r="T192" s="300">
        <f t="shared" si="30"/>
        <v>2.0279466234220479E-2</v>
      </c>
      <c r="U192" s="300">
        <f t="shared" si="30"/>
        <v>2.2033947114355745E-2</v>
      </c>
      <c r="V192" s="300">
        <f t="shared" si="30"/>
        <v>2.5441429771273678E-2</v>
      </c>
      <c r="W192" s="300">
        <f t="shared" si="30"/>
        <v>2.6388335080660585E-2</v>
      </c>
      <c r="X192" s="300">
        <f t="shared" si="30"/>
        <v>2.9869148486539605E-2</v>
      </c>
      <c r="Y192" s="300">
        <f t="shared" si="30"/>
        <v>3.1932003053717004E-2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0.24274946638033479</v>
      </c>
      <c r="C193" s="301">
        <f t="shared" si="31"/>
        <v>0.2381321255630014</v>
      </c>
      <c r="D193" s="301">
        <f t="shared" si="31"/>
        <v>0.23488932396363688</v>
      </c>
      <c r="E193" s="301">
        <f t="shared" si="31"/>
        <v>0.24081706771909975</v>
      </c>
      <c r="F193" s="301">
        <f t="shared" si="31"/>
        <v>0.24195273935964068</v>
      </c>
      <c r="G193" s="301">
        <f t="shared" si="31"/>
        <v>0.24699949449427505</v>
      </c>
      <c r="H193" s="301">
        <f t="shared" si="31"/>
        <v>0.24885764412966538</v>
      </c>
      <c r="I193" s="301">
        <f t="shared" si="31"/>
        <v>0.24688224071567239</v>
      </c>
      <c r="J193" s="301">
        <f t="shared" si="31"/>
        <v>0.25302588187661407</v>
      </c>
      <c r="K193" s="301">
        <f t="shared" si="31"/>
        <v>0.24480908111890531</v>
      </c>
      <c r="L193" s="301">
        <f t="shared" si="31"/>
        <v>0.2395697126810388</v>
      </c>
      <c r="M193" s="301">
        <f t="shared" si="31"/>
        <v>0.24914756227150611</v>
      </c>
      <c r="N193" s="301">
        <f t="shared" si="31"/>
        <v>0.26417348895517639</v>
      </c>
      <c r="O193" s="301">
        <f t="shared" si="31"/>
        <v>0.26400442162929932</v>
      </c>
      <c r="P193" s="301">
        <f t="shared" si="31"/>
        <v>0.26562738408857473</v>
      </c>
      <c r="Q193" s="301">
        <f t="shared" si="31"/>
        <v>0.25959379564141383</v>
      </c>
      <c r="R193" s="301">
        <f t="shared" si="31"/>
        <v>0.25385284516735429</v>
      </c>
      <c r="S193" s="301">
        <f t="shared" si="31"/>
        <v>0.2477676989211659</v>
      </c>
      <c r="T193" s="301">
        <f t="shared" si="31"/>
        <v>0.23903570972908403</v>
      </c>
      <c r="U193" s="301">
        <f t="shared" si="31"/>
        <v>0.23778857672026626</v>
      </c>
      <c r="V193" s="301">
        <f t="shared" si="31"/>
        <v>0.23888583383934886</v>
      </c>
      <c r="W193" s="301">
        <f t="shared" si="31"/>
        <v>0.23661934588155231</v>
      </c>
      <c r="X193" s="301">
        <f t="shared" si="31"/>
        <v>0.23886244218688391</v>
      </c>
      <c r="Y193" s="301">
        <f t="shared" si="31"/>
        <v>0.24109056313039393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4.6102415299310029E-2</v>
      </c>
      <c r="C194" s="302">
        <f t="shared" si="32"/>
        <v>6.3883148683936866E-2</v>
      </c>
      <c r="D194" s="302">
        <f t="shared" si="32"/>
        <v>8.980314492638658E-2</v>
      </c>
      <c r="E194" s="302">
        <f t="shared" si="32"/>
        <v>6.0120044915286018E-2</v>
      </c>
      <c r="F194" s="302">
        <f t="shared" si="32"/>
        <v>5.8671231203170776E-2</v>
      </c>
      <c r="G194" s="302">
        <f t="shared" si="32"/>
        <v>2.9467005641498241E-2</v>
      </c>
      <c r="H194" s="302">
        <f t="shared" si="32"/>
        <v>2.633746551625608E-2</v>
      </c>
      <c r="I194" s="302">
        <f t="shared" si="32"/>
        <v>3.1953209028828838E-2</v>
      </c>
      <c r="J194" s="302">
        <f t="shared" si="32"/>
        <v>2.292207402676736E-2</v>
      </c>
      <c r="K194" s="302">
        <f t="shared" si="32"/>
        <v>4.8100589227732922E-2</v>
      </c>
      <c r="L194" s="302">
        <f t="shared" si="32"/>
        <v>7.1100322218457412E-2</v>
      </c>
      <c r="M194" s="302">
        <f t="shared" si="32"/>
        <v>3.2741459303022941E-2</v>
      </c>
      <c r="N194" s="302">
        <f t="shared" si="32"/>
        <v>8.441004815148194E-3</v>
      </c>
      <c r="O194" s="302">
        <f t="shared" si="32"/>
        <v>9.3871374375984369E-3</v>
      </c>
      <c r="P194" s="302">
        <f t="shared" si="32"/>
        <v>6.1821720565138939E-3</v>
      </c>
      <c r="Q194" s="302">
        <f t="shared" si="32"/>
        <v>1.2499508757366449E-2</v>
      </c>
      <c r="R194" s="302">
        <f t="shared" si="32"/>
        <v>2.302244617132217E-2</v>
      </c>
      <c r="S194" s="302">
        <f t="shared" si="32"/>
        <v>3.0224034383614363E-2</v>
      </c>
      <c r="T194" s="302">
        <f t="shared" si="32"/>
        <v>5.81560937489621E-2</v>
      </c>
      <c r="U194" s="302">
        <f t="shared" si="32"/>
        <v>7.5101445800011463E-2</v>
      </c>
      <c r="V194" s="302">
        <f t="shared" si="32"/>
        <v>6.7148538136414568E-2</v>
      </c>
      <c r="W194" s="302">
        <f t="shared" si="32"/>
        <v>8.0997771081718573E-2</v>
      </c>
      <c r="X194" s="302">
        <f t="shared" si="32"/>
        <v>8.6133719565199579E-2</v>
      </c>
      <c r="Y194" s="302">
        <f t="shared" si="32"/>
        <v>6.0220399658885149E-2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0.19664705108102476</v>
      </c>
      <c r="C195" s="302">
        <f t="shared" si="33"/>
        <v>0.17424897687906452</v>
      </c>
      <c r="D195" s="302">
        <f t="shared" si="33"/>
        <v>0.14508617903725032</v>
      </c>
      <c r="E195" s="302">
        <f t="shared" si="33"/>
        <v>0.18069702280381369</v>
      </c>
      <c r="F195" s="302">
        <f t="shared" si="33"/>
        <v>0.18328150815646993</v>
      </c>
      <c r="G195" s="302">
        <f t="shared" si="33"/>
        <v>0.21753248885277682</v>
      </c>
      <c r="H195" s="302">
        <f t="shared" si="33"/>
        <v>0.22252017861340923</v>
      </c>
      <c r="I195" s="302">
        <f t="shared" si="33"/>
        <v>0.21492903168684357</v>
      </c>
      <c r="J195" s="302">
        <f t="shared" si="33"/>
        <v>0.23010380784984669</v>
      </c>
      <c r="K195" s="302">
        <f t="shared" si="33"/>
        <v>0.19670849189117237</v>
      </c>
      <c r="L195" s="302">
        <f t="shared" si="33"/>
        <v>0.16846939046258139</v>
      </c>
      <c r="M195" s="302">
        <f t="shared" si="33"/>
        <v>0.21640610296848314</v>
      </c>
      <c r="N195" s="302">
        <f t="shared" si="33"/>
        <v>0.25573248414002819</v>
      </c>
      <c r="O195" s="302">
        <f t="shared" si="33"/>
        <v>0.25461728419170088</v>
      </c>
      <c r="P195" s="302">
        <f t="shared" si="33"/>
        <v>0.25944521203206083</v>
      </c>
      <c r="Q195" s="302">
        <f t="shared" si="33"/>
        <v>0.24709428688404736</v>
      </c>
      <c r="R195" s="302">
        <f t="shared" si="33"/>
        <v>0.23083039899603211</v>
      </c>
      <c r="S195" s="302">
        <f t="shared" si="33"/>
        <v>0.21754366453755153</v>
      </c>
      <c r="T195" s="302">
        <f t="shared" si="33"/>
        <v>0.18087961598012195</v>
      </c>
      <c r="U195" s="302">
        <f t="shared" si="33"/>
        <v>0.1626871309202548</v>
      </c>
      <c r="V195" s="302">
        <f t="shared" si="33"/>
        <v>0.17173729570293428</v>
      </c>
      <c r="W195" s="302">
        <f t="shared" si="33"/>
        <v>0.15562157479983368</v>
      </c>
      <c r="X195" s="302">
        <f t="shared" si="33"/>
        <v>0.15272872262168433</v>
      </c>
      <c r="Y195" s="302">
        <f t="shared" si="33"/>
        <v>0.18087016347150878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0.4792699638395177</v>
      </c>
      <c r="C196" s="301">
        <f t="shared" si="34"/>
        <v>0.47015376350525645</v>
      </c>
      <c r="D196" s="301">
        <f t="shared" si="34"/>
        <v>0.4637513708308641</v>
      </c>
      <c r="E196" s="301">
        <f t="shared" si="34"/>
        <v>0.47545475200690884</v>
      </c>
      <c r="F196" s="301">
        <f t="shared" si="34"/>
        <v>0.47769695387129069</v>
      </c>
      <c r="G196" s="301">
        <f t="shared" si="34"/>
        <v>0.48766096403761361</v>
      </c>
      <c r="H196" s="301">
        <f t="shared" si="34"/>
        <v>0.4913295830539231</v>
      </c>
      <c r="I196" s="301">
        <f t="shared" si="34"/>
        <v>0.48742946522087532</v>
      </c>
      <c r="J196" s="301">
        <f t="shared" si="34"/>
        <v>0.49955910126478775</v>
      </c>
      <c r="K196" s="301">
        <f t="shared" si="34"/>
        <v>0.48333634345302162</v>
      </c>
      <c r="L196" s="301">
        <f t="shared" si="34"/>
        <v>0.47299204915157156</v>
      </c>
      <c r="M196" s="301">
        <f t="shared" si="34"/>
        <v>0.49190198001704838</v>
      </c>
      <c r="N196" s="301">
        <f t="shared" si="34"/>
        <v>0.52156826701540937</v>
      </c>
      <c r="O196" s="301">
        <f t="shared" si="34"/>
        <v>0.5212344706435047</v>
      </c>
      <c r="P196" s="301">
        <f t="shared" si="34"/>
        <v>0.52443875022758846</v>
      </c>
      <c r="Q196" s="301">
        <f t="shared" si="34"/>
        <v>0.51252639565061664</v>
      </c>
      <c r="R196" s="301">
        <f t="shared" si="34"/>
        <v>0.50119180790822337</v>
      </c>
      <c r="S196" s="301">
        <f t="shared" si="34"/>
        <v>0.48917766071006019</v>
      </c>
      <c r="T196" s="301">
        <f t="shared" si="34"/>
        <v>0.47193774580215625</v>
      </c>
      <c r="U196" s="301">
        <f t="shared" si="34"/>
        <v>0.46947548130801864</v>
      </c>
      <c r="V196" s="301">
        <f t="shared" si="34"/>
        <v>0.47164183984889124</v>
      </c>
      <c r="W196" s="301">
        <f t="shared" si="34"/>
        <v>0.46716702217875122</v>
      </c>
      <c r="X196" s="301">
        <f t="shared" si="34"/>
        <v>0.47159565677546089</v>
      </c>
      <c r="Y196" s="301">
        <f t="shared" si="34"/>
        <v>0.47599472491739875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9.1021839276861596E-2</v>
      </c>
      <c r="C197" s="302">
        <f t="shared" si="35"/>
        <v>0.12612705113730077</v>
      </c>
      <c r="D197" s="302">
        <f t="shared" si="35"/>
        <v>0.17730193463787131</v>
      </c>
      <c r="E197" s="302">
        <f t="shared" si="35"/>
        <v>0.11869740511575229</v>
      </c>
      <c r="F197" s="302">
        <f t="shared" si="35"/>
        <v>0.11583695435650025</v>
      </c>
      <c r="G197" s="302">
        <f t="shared" si="35"/>
        <v>5.8177885780118024E-2</v>
      </c>
      <c r="H197" s="302">
        <f t="shared" si="35"/>
        <v>5.1999109756325969E-2</v>
      </c>
      <c r="I197" s="302">
        <f t="shared" si="35"/>
        <v>6.3086496395462155E-2</v>
      </c>
      <c r="J197" s="302">
        <f t="shared" si="35"/>
        <v>4.5255965970788674E-2</v>
      </c>
      <c r="K197" s="302">
        <f t="shared" si="35"/>
        <v>9.4966913845717066E-2</v>
      </c>
      <c r="L197" s="302">
        <f t="shared" si="35"/>
        <v>0.14037620500976997</v>
      </c>
      <c r="M197" s="302">
        <f t="shared" si="35"/>
        <v>6.4642770384619269E-2</v>
      </c>
      <c r="N197" s="302">
        <f t="shared" si="35"/>
        <v>1.6665412834262761E-2</v>
      </c>
      <c r="O197" s="302">
        <f t="shared" si="35"/>
        <v>1.8533400247420069E-2</v>
      </c>
      <c r="P197" s="302">
        <f t="shared" si="35"/>
        <v>1.2205709129480982E-2</v>
      </c>
      <c r="Q197" s="302">
        <f t="shared" si="35"/>
        <v>2.4678279213058058E-2</v>
      </c>
      <c r="R197" s="302">
        <f t="shared" si="35"/>
        <v>4.5454134703386037E-2</v>
      </c>
      <c r="S197" s="302">
        <f t="shared" si="35"/>
        <v>5.9672517851897817E-2</v>
      </c>
      <c r="T197" s="302">
        <f t="shared" si="35"/>
        <v>0.1148198979125362</v>
      </c>
      <c r="U197" s="302">
        <f t="shared" si="35"/>
        <v>0.14827578305145506</v>
      </c>
      <c r="V197" s="302">
        <f t="shared" si="35"/>
        <v>0.13257403991196975</v>
      </c>
      <c r="W197" s="302">
        <f t="shared" si="35"/>
        <v>0.15991713348030492</v>
      </c>
      <c r="X197" s="302">
        <f t="shared" si="35"/>
        <v>0.17005724163651775</v>
      </c>
      <c r="Y197" s="302">
        <f t="shared" si="35"/>
        <v>0.11889553949294809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0.38824812456265606</v>
      </c>
      <c r="C198" s="302">
        <f t="shared" si="36"/>
        <v>0.34402671236795568</v>
      </c>
      <c r="D198" s="302">
        <f t="shared" si="36"/>
        <v>0.28644943619299262</v>
      </c>
      <c r="E198" s="302">
        <f t="shared" si="36"/>
        <v>0.35675734689115668</v>
      </c>
      <c r="F198" s="302">
        <f t="shared" si="36"/>
        <v>0.36185999951479036</v>
      </c>
      <c r="G198" s="302">
        <f t="shared" si="36"/>
        <v>0.42948307825749554</v>
      </c>
      <c r="H198" s="302">
        <f t="shared" si="36"/>
        <v>0.43933047329759722</v>
      </c>
      <c r="I198" s="302">
        <f t="shared" si="36"/>
        <v>0.42434296882541306</v>
      </c>
      <c r="J198" s="302">
        <f t="shared" si="36"/>
        <v>0.45430313529399902</v>
      </c>
      <c r="K198" s="302">
        <f t="shared" si="36"/>
        <v>0.38836942960730458</v>
      </c>
      <c r="L198" s="302">
        <f t="shared" si="36"/>
        <v>0.33261584414180168</v>
      </c>
      <c r="M198" s="302">
        <f t="shared" si="36"/>
        <v>0.42725920963242919</v>
      </c>
      <c r="N198" s="302">
        <f t="shared" si="36"/>
        <v>0.50490285418114655</v>
      </c>
      <c r="O198" s="302">
        <f t="shared" si="36"/>
        <v>0.50270107039608458</v>
      </c>
      <c r="P198" s="302">
        <f t="shared" si="36"/>
        <v>0.51223304109810752</v>
      </c>
      <c r="Q198" s="302">
        <f t="shared" si="36"/>
        <v>0.48784811643755815</v>
      </c>
      <c r="R198" s="302">
        <f t="shared" si="36"/>
        <v>0.45573767320483749</v>
      </c>
      <c r="S198" s="302">
        <f t="shared" si="36"/>
        <v>0.42950514285816244</v>
      </c>
      <c r="T198" s="302">
        <f t="shared" si="36"/>
        <v>0.3571178478896202</v>
      </c>
      <c r="U198" s="302">
        <f t="shared" si="36"/>
        <v>0.32119969825656364</v>
      </c>
      <c r="V198" s="302">
        <f t="shared" si="36"/>
        <v>0.33906779993692149</v>
      </c>
      <c r="W198" s="302">
        <f t="shared" si="36"/>
        <v>0.30724988869844616</v>
      </c>
      <c r="X198" s="302">
        <f t="shared" si="36"/>
        <v>0.30153841513894314</v>
      </c>
      <c r="Y198" s="302">
        <f t="shared" si="36"/>
        <v>0.35709918542445052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0.2459098412664607</v>
      </c>
      <c r="C199" s="301">
        <f t="shared" si="37"/>
        <v>0.25944383949186023</v>
      </c>
      <c r="D199" s="301">
        <f t="shared" si="37"/>
        <v>0.26864954989778145</v>
      </c>
      <c r="E199" s="301">
        <f t="shared" si="37"/>
        <v>0.25158239441511976</v>
      </c>
      <c r="F199" s="301">
        <f t="shared" si="37"/>
        <v>0.24859128026210861</v>
      </c>
      <c r="G199" s="301">
        <f t="shared" si="37"/>
        <v>0.23385813833588343</v>
      </c>
      <c r="H199" s="301">
        <f t="shared" si="37"/>
        <v>0.22833521305253407</v>
      </c>
      <c r="I199" s="301">
        <f t="shared" si="37"/>
        <v>0.23408188395384918</v>
      </c>
      <c r="J199" s="301">
        <f t="shared" si="37"/>
        <v>0.21600252720242194</v>
      </c>
      <c r="K199" s="301">
        <f t="shared" si="37"/>
        <v>0.24049442287432241</v>
      </c>
      <c r="L199" s="301">
        <f t="shared" si="37"/>
        <v>0.25598445167152573</v>
      </c>
      <c r="M199" s="301">
        <f t="shared" si="37"/>
        <v>0.2287378670889329</v>
      </c>
      <c r="N199" s="301">
        <f t="shared" si="37"/>
        <v>0.18453948849015184</v>
      </c>
      <c r="O199" s="301">
        <f t="shared" si="37"/>
        <v>0.18498625367531701</v>
      </c>
      <c r="P199" s="301">
        <f t="shared" si="37"/>
        <v>0.17271740204705599</v>
      </c>
      <c r="Q199" s="301">
        <f t="shared" si="37"/>
        <v>0.18903654454898763</v>
      </c>
      <c r="R199" s="301">
        <f t="shared" si="37"/>
        <v>0.20484102769239285</v>
      </c>
      <c r="S199" s="301">
        <f t="shared" si="37"/>
        <v>0.22054289281223233</v>
      </c>
      <c r="T199" s="301">
        <f t="shared" si="37"/>
        <v>0.24362565775335951</v>
      </c>
      <c r="U199" s="301">
        <f t="shared" si="37"/>
        <v>0.24565043667464859</v>
      </c>
      <c r="V199" s="301">
        <f t="shared" si="37"/>
        <v>0.23953159941512375</v>
      </c>
      <c r="W199" s="301">
        <f t="shared" si="37"/>
        <v>0.24534153763510327</v>
      </c>
      <c r="X199" s="301">
        <f t="shared" si="37"/>
        <v>0.23536137047911759</v>
      </c>
      <c r="Y199" s="301">
        <f t="shared" si="37"/>
        <v>0.22730023638512339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1.5558082187845046E-2</v>
      </c>
      <c r="C200" s="302">
        <f t="shared" si="38"/>
        <v>2.4883808459159808E-2</v>
      </c>
      <c r="D200" s="302">
        <f t="shared" si="38"/>
        <v>3.7902569191597499E-2</v>
      </c>
      <c r="E200" s="302">
        <f t="shared" si="38"/>
        <v>2.3501113383635357E-2</v>
      </c>
      <c r="F200" s="302">
        <f t="shared" si="38"/>
        <v>2.4410081188659345E-2</v>
      </c>
      <c r="G200" s="302">
        <f t="shared" si="38"/>
        <v>1.1496994749220512E-2</v>
      </c>
      <c r="H200" s="302">
        <f t="shared" si="38"/>
        <v>9.4671534976872636E-3</v>
      </c>
      <c r="I200" s="302">
        <f t="shared" si="38"/>
        <v>1.2341291825524564E-2</v>
      </c>
      <c r="J200" s="302">
        <f t="shared" si="38"/>
        <v>8.508362993936364E-3</v>
      </c>
      <c r="K200" s="302">
        <f t="shared" si="38"/>
        <v>2.0021512212481423E-2</v>
      </c>
      <c r="L200" s="302">
        <f t="shared" si="38"/>
        <v>3.0903519206445004E-2</v>
      </c>
      <c r="M200" s="302">
        <f t="shared" si="38"/>
        <v>1.3522975828197585E-2</v>
      </c>
      <c r="N200" s="302">
        <f t="shared" si="38"/>
        <v>3.2648398284971258E-3</v>
      </c>
      <c r="O200" s="302">
        <f t="shared" si="38"/>
        <v>3.4963702633443628E-3</v>
      </c>
      <c r="P200" s="302">
        <f t="shared" si="38"/>
        <v>2.1094600529408861E-3</v>
      </c>
      <c r="Q200" s="302">
        <f t="shared" si="38"/>
        <v>4.7287456501322626E-3</v>
      </c>
      <c r="R200" s="302">
        <f t="shared" si="38"/>
        <v>9.1093169681507723E-3</v>
      </c>
      <c r="S200" s="302">
        <f t="shared" si="38"/>
        <v>1.2123347832417969E-2</v>
      </c>
      <c r="T200" s="302">
        <f t="shared" si="38"/>
        <v>2.4906584910353934E-2</v>
      </c>
      <c r="U200" s="302">
        <f t="shared" si="38"/>
        <v>3.2631381870115043E-2</v>
      </c>
      <c r="V200" s="302">
        <f t="shared" si="38"/>
        <v>2.9350153462822819E-2</v>
      </c>
      <c r="W200" s="302">
        <f t="shared" si="38"/>
        <v>3.5862271647563497E-2</v>
      </c>
      <c r="X200" s="302">
        <f t="shared" si="38"/>
        <v>3.8150012693510704E-2</v>
      </c>
      <c r="Y200" s="302">
        <f t="shared" si="38"/>
        <v>2.6150099198003506E-2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0.13391207890416928</v>
      </c>
      <c r="C201" s="302">
        <f t="shared" si="39"/>
        <v>0.14832204176465003</v>
      </c>
      <c r="D201" s="302">
        <f t="shared" si="39"/>
        <v>0.1584698424212897</v>
      </c>
      <c r="E201" s="302">
        <f t="shared" si="39"/>
        <v>0.14084113931410699</v>
      </c>
      <c r="F201" s="302">
        <f t="shared" si="39"/>
        <v>0.1389089615081896</v>
      </c>
      <c r="G201" s="302">
        <f t="shared" si="39"/>
        <v>0.12323580543502097</v>
      </c>
      <c r="H201" s="302">
        <f t="shared" si="39"/>
        <v>0.1173877030710989</v>
      </c>
      <c r="I201" s="302">
        <f t="shared" si="39"/>
        <v>0.12329848675762131</v>
      </c>
      <c r="J201" s="302">
        <f t="shared" si="39"/>
        <v>0.10556381122705677</v>
      </c>
      <c r="K201" s="302">
        <f t="shared" si="39"/>
        <v>0.13063488697562753</v>
      </c>
      <c r="L201" s="302">
        <f t="shared" si="39"/>
        <v>0.14643304438053026</v>
      </c>
      <c r="M201" s="302">
        <f t="shared" si="39"/>
        <v>0.11845413754333159</v>
      </c>
      <c r="N201" s="302">
        <f t="shared" si="39"/>
        <v>7.4540548687541022E-2</v>
      </c>
      <c r="O201" s="302">
        <f t="shared" si="39"/>
        <v>7.4914608526258281E-2</v>
      </c>
      <c r="P201" s="302">
        <f t="shared" si="39"/>
        <v>6.3040833342460745E-2</v>
      </c>
      <c r="Q201" s="302">
        <f t="shared" si="39"/>
        <v>7.9458105610711385E-2</v>
      </c>
      <c r="R201" s="302">
        <f t="shared" si="39"/>
        <v>9.5447611724292128E-2</v>
      </c>
      <c r="S201" s="302">
        <f t="shared" si="39"/>
        <v>0.11101530200040385</v>
      </c>
      <c r="T201" s="302">
        <f t="shared" si="39"/>
        <v>0.13471272952006447</v>
      </c>
      <c r="U201" s="302">
        <f t="shared" si="39"/>
        <v>0.13704691733979305</v>
      </c>
      <c r="V201" s="302">
        <f t="shared" si="39"/>
        <v>0.1310484310624925</v>
      </c>
      <c r="W201" s="302">
        <f t="shared" si="39"/>
        <v>0.13697599540857017</v>
      </c>
      <c r="X201" s="302">
        <f t="shared" si="39"/>
        <v>0.12730911448382043</v>
      </c>
      <c r="Y201" s="302">
        <f t="shared" si="39"/>
        <v>0.11879573699023142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9.6439680174446346E-2</v>
      </c>
      <c r="C202" s="303">
        <f t="shared" si="40"/>
        <v>8.6237989268050416E-2</v>
      </c>
      <c r="D202" s="303">
        <f t="shared" si="40"/>
        <v>7.2277138284894238E-2</v>
      </c>
      <c r="E202" s="303">
        <f t="shared" si="40"/>
        <v>8.7240141717377387E-2</v>
      </c>
      <c r="F202" s="303">
        <f t="shared" si="40"/>
        <v>8.5272237565259687E-2</v>
      </c>
      <c r="G202" s="303">
        <f t="shared" si="40"/>
        <v>9.9125338151641929E-2</v>
      </c>
      <c r="H202" s="303">
        <f t="shared" si="40"/>
        <v>0.10148035648374794</v>
      </c>
      <c r="I202" s="303">
        <f t="shared" si="40"/>
        <v>9.8442105370703303E-2</v>
      </c>
      <c r="J202" s="303">
        <f t="shared" si="40"/>
        <v>0.10193035298142883</v>
      </c>
      <c r="K202" s="303">
        <f t="shared" si="40"/>
        <v>8.9838023686213478E-2</v>
      </c>
      <c r="L202" s="303">
        <f t="shared" si="40"/>
        <v>7.8647888084550421E-2</v>
      </c>
      <c r="M202" s="303">
        <f t="shared" si="40"/>
        <v>9.6760753717403752E-2</v>
      </c>
      <c r="N202" s="303">
        <f t="shared" si="40"/>
        <v>0.10673409997411368</v>
      </c>
      <c r="O202" s="303">
        <f t="shared" si="40"/>
        <v>0.10657527488571439</v>
      </c>
      <c r="P202" s="303">
        <f t="shared" si="40"/>
        <v>0.10756710865165435</v>
      </c>
      <c r="Q202" s="303">
        <f t="shared" si="40"/>
        <v>0.10484969328814397</v>
      </c>
      <c r="R202" s="303">
        <f t="shared" si="40"/>
        <v>0.10028409899994994</v>
      </c>
      <c r="S202" s="303">
        <f t="shared" si="40"/>
        <v>9.7404242979410527E-2</v>
      </c>
      <c r="T202" s="303">
        <f t="shared" si="40"/>
        <v>8.4006343322941129E-2</v>
      </c>
      <c r="U202" s="303">
        <f t="shared" si="40"/>
        <v>7.5972137464740491E-2</v>
      </c>
      <c r="V202" s="303">
        <f t="shared" si="40"/>
        <v>7.9133014889808451E-2</v>
      </c>
      <c r="W202" s="303">
        <f t="shared" si="40"/>
        <v>7.2503270578969603E-2</v>
      </c>
      <c r="X202" s="303">
        <f t="shared" si="40"/>
        <v>6.9902243301786487E-2</v>
      </c>
      <c r="Y202" s="303">
        <f t="shared" si="40"/>
        <v>8.2354400196888472E-2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0.99999999999999978</v>
      </c>
      <c r="C204" s="232">
        <f t="shared" si="41"/>
        <v>1</v>
      </c>
      <c r="D204" s="232">
        <f t="shared" si="41"/>
        <v>1</v>
      </c>
      <c r="E204" s="232">
        <f t="shared" si="41"/>
        <v>1</v>
      </c>
      <c r="F204" s="232">
        <f t="shared" si="41"/>
        <v>1.0000000000000002</v>
      </c>
      <c r="G204" s="232">
        <f t="shared" si="41"/>
        <v>1</v>
      </c>
      <c r="H204" s="232">
        <f t="shared" si="41"/>
        <v>1.0000000000000004</v>
      </c>
      <c r="I204" s="232">
        <f t="shared" si="41"/>
        <v>0.99999999999999967</v>
      </c>
      <c r="J204" s="232">
        <f t="shared" si="41"/>
        <v>0.99999999999999967</v>
      </c>
      <c r="K204" s="232">
        <f t="shared" si="41"/>
        <v>0.99999999999999989</v>
      </c>
      <c r="L204" s="232">
        <f t="shared" si="41"/>
        <v>1.0000000000000004</v>
      </c>
      <c r="M204" s="232">
        <f t="shared" si="41"/>
        <v>0.99999999999999989</v>
      </c>
      <c r="N204" s="232">
        <f t="shared" si="41"/>
        <v>0.99999999999999956</v>
      </c>
      <c r="O204" s="232">
        <f t="shared" si="41"/>
        <v>1.0000000000000002</v>
      </c>
      <c r="P204" s="232">
        <f t="shared" si="41"/>
        <v>1</v>
      </c>
      <c r="Q204" s="232">
        <f t="shared" si="41"/>
        <v>0.99999999999999989</v>
      </c>
      <c r="R204" s="232">
        <f t="shared" si="41"/>
        <v>1.0000000000000004</v>
      </c>
      <c r="S204" s="232">
        <f t="shared" si="41"/>
        <v>0.99999999999999956</v>
      </c>
      <c r="T204" s="232">
        <f t="shared" si="41"/>
        <v>1</v>
      </c>
      <c r="U204" s="232">
        <f t="shared" si="41"/>
        <v>0.99999999999999989</v>
      </c>
      <c r="V204" s="232">
        <f t="shared" si="41"/>
        <v>1.0000000000000004</v>
      </c>
      <c r="W204" s="232">
        <f t="shared" si="41"/>
        <v>1.0000000000000002</v>
      </c>
      <c r="X204" s="232">
        <f t="shared" si="41"/>
        <v>1.0000000000000002</v>
      </c>
      <c r="Y204" s="232">
        <f t="shared" si="41"/>
        <v>0.99999999999999967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1.6779384083818972E-3</v>
      </c>
      <c r="C205" s="299">
        <f t="shared" si="42"/>
        <v>1.6971473898250802E-3</v>
      </c>
      <c r="D205" s="299">
        <f t="shared" si="42"/>
        <v>1.7292489353228553E-3</v>
      </c>
      <c r="E205" s="299">
        <f t="shared" si="42"/>
        <v>1.6830810926160796E-3</v>
      </c>
      <c r="F205" s="299">
        <f t="shared" si="42"/>
        <v>1.6659526242079892E-3</v>
      </c>
      <c r="G205" s="299">
        <f t="shared" si="42"/>
        <v>1.6424027438753529E-3</v>
      </c>
      <c r="H205" s="299">
        <f t="shared" si="42"/>
        <v>1.6382249544201644E-3</v>
      </c>
      <c r="I205" s="299">
        <f t="shared" si="42"/>
        <v>1.6518082439234399E-3</v>
      </c>
      <c r="J205" s="299">
        <f t="shared" si="42"/>
        <v>1.6276596260191853E-3</v>
      </c>
      <c r="K205" s="299">
        <f t="shared" si="42"/>
        <v>1.6587342789343331E-3</v>
      </c>
      <c r="L205" s="299">
        <f t="shared" si="42"/>
        <v>1.6976689281109462E-3</v>
      </c>
      <c r="M205" s="299">
        <f t="shared" si="42"/>
        <v>1.6183392371562249E-3</v>
      </c>
      <c r="N205" s="299">
        <f t="shared" si="42"/>
        <v>1.6015889727322042E-3</v>
      </c>
      <c r="O205" s="299">
        <f t="shared" si="42"/>
        <v>1.6030168354571092E-3</v>
      </c>
      <c r="P205" s="299">
        <f t="shared" si="42"/>
        <v>1.5886672904697361E-3</v>
      </c>
      <c r="Q205" s="299">
        <f t="shared" si="42"/>
        <v>1.5963517757735135E-3</v>
      </c>
      <c r="R205" s="299">
        <f t="shared" si="42"/>
        <v>1.5988876765670723E-3</v>
      </c>
      <c r="S205" s="299">
        <f t="shared" si="42"/>
        <v>1.6141389085025952E-3</v>
      </c>
      <c r="T205" s="299">
        <f t="shared" si="42"/>
        <v>1.6351600712240831E-3</v>
      </c>
      <c r="U205" s="299">
        <f t="shared" si="42"/>
        <v>1.6675742101150363E-3</v>
      </c>
      <c r="V205" s="299">
        <f t="shared" si="42"/>
        <v>1.6511083666487221E-3</v>
      </c>
      <c r="W205" s="299">
        <f t="shared" si="42"/>
        <v>1.669099063894345E-3</v>
      </c>
      <c r="X205" s="299">
        <f t="shared" si="42"/>
        <v>1.6729042212326978E-3</v>
      </c>
      <c r="Y205" s="299">
        <f t="shared" si="42"/>
        <v>1.6010362432535077E-3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2.1735251173038802E-4</v>
      </c>
      <c r="C206" s="233">
        <f t="shared" si="43"/>
        <v>2.1984075584209202E-4</v>
      </c>
      <c r="D206" s="233">
        <f t="shared" si="43"/>
        <v>2.2399904407812877E-4</v>
      </c>
      <c r="E206" s="233">
        <f t="shared" si="43"/>
        <v>2.1801867166197549E-4</v>
      </c>
      <c r="F206" s="233">
        <f t="shared" si="43"/>
        <v>2.1579992774861377E-4</v>
      </c>
      <c r="G206" s="233">
        <f t="shared" si="43"/>
        <v>2.1274938333311021E-4</v>
      </c>
      <c r="H206" s="233">
        <f t="shared" si="43"/>
        <v>2.1220821148375618E-4</v>
      </c>
      <c r="I206" s="233">
        <f t="shared" si="43"/>
        <v>2.1396772904193936E-4</v>
      </c>
      <c r="J206" s="233">
        <f t="shared" si="43"/>
        <v>2.1083962688390575E-4</v>
      </c>
      <c r="K206" s="233">
        <f t="shared" si="43"/>
        <v>2.1486489612413407E-4</v>
      </c>
      <c r="L206" s="233">
        <f t="shared" si="43"/>
        <v>2.1990831354017567E-4</v>
      </c>
      <c r="M206" s="233">
        <f t="shared" si="43"/>
        <v>2.127361725603602E-4</v>
      </c>
      <c r="N206" s="233">
        <f t="shared" si="43"/>
        <v>2.0746255300200939E-4</v>
      </c>
      <c r="O206" s="233">
        <f t="shared" si="43"/>
        <v>2.0764751184681194E-4</v>
      </c>
      <c r="P206" s="233">
        <f t="shared" si="43"/>
        <v>2.0605466150868919E-4</v>
      </c>
      <c r="Q206" s="233">
        <f t="shared" si="43"/>
        <v>2.0678415032184425E-4</v>
      </c>
      <c r="R206" s="233">
        <f t="shared" si="43"/>
        <v>2.0816919265794607E-4</v>
      </c>
      <c r="S206" s="233">
        <f t="shared" si="43"/>
        <v>2.0908821461635896E-4</v>
      </c>
      <c r="T206" s="233">
        <f t="shared" si="43"/>
        <v>2.1368459782231344E-4</v>
      </c>
      <c r="U206" s="233">
        <f t="shared" si="43"/>
        <v>2.1600998061355967E-4</v>
      </c>
      <c r="V206" s="233">
        <f t="shared" si="43"/>
        <v>2.1387707012215855E-4</v>
      </c>
      <c r="W206" s="233">
        <f t="shared" si="43"/>
        <v>2.1620750323852545E-4</v>
      </c>
      <c r="X206" s="233">
        <f t="shared" si="43"/>
        <v>2.1670040601784601E-4</v>
      </c>
      <c r="Y206" s="233">
        <f t="shared" si="43"/>
        <v>2.1140548966697183E-4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3.0366150386420918E-2</v>
      </c>
      <c r="C207" s="233">
        <f t="shared" si="44"/>
        <v>3.0713781036246824E-2</v>
      </c>
      <c r="D207" s="233">
        <f t="shared" si="44"/>
        <v>3.1294732251948482E-2</v>
      </c>
      <c r="E207" s="233">
        <f t="shared" si="44"/>
        <v>3.0459219072413769E-2</v>
      </c>
      <c r="F207" s="233">
        <f t="shared" si="44"/>
        <v>3.014924008571741E-2</v>
      </c>
      <c r="G207" s="233">
        <f t="shared" si="44"/>
        <v>2.9723050897728875E-2</v>
      </c>
      <c r="H207" s="233">
        <f t="shared" si="44"/>
        <v>2.9647444199506E-2</v>
      </c>
      <c r="I207" s="233">
        <f t="shared" si="44"/>
        <v>2.9893265029244644E-2</v>
      </c>
      <c r="J207" s="233">
        <f t="shared" si="44"/>
        <v>2.9456240309361184E-2</v>
      </c>
      <c r="K207" s="233">
        <f t="shared" si="44"/>
        <v>3.0018607544602657E-2</v>
      </c>
      <c r="L207" s="233">
        <f t="shared" si="44"/>
        <v>3.0723219469708837E-2</v>
      </c>
      <c r="M207" s="233">
        <f t="shared" si="44"/>
        <v>2.9204912317132535E-2</v>
      </c>
      <c r="N207" s="233">
        <f t="shared" si="44"/>
        <v>2.8984431943553431E-2</v>
      </c>
      <c r="O207" s="233">
        <f t="shared" si="44"/>
        <v>2.9010272399924816E-2</v>
      </c>
      <c r="P207" s="233">
        <f t="shared" si="44"/>
        <v>2.8672139837243704E-2</v>
      </c>
      <c r="Q207" s="233">
        <f t="shared" si="44"/>
        <v>2.8889652832677564E-2</v>
      </c>
      <c r="R207" s="233">
        <f t="shared" si="44"/>
        <v>2.8858004942510035E-2</v>
      </c>
      <c r="S207" s="233">
        <f t="shared" si="44"/>
        <v>2.9211551863474166E-2</v>
      </c>
      <c r="T207" s="233">
        <f t="shared" si="44"/>
        <v>2.9514195262837505E-2</v>
      </c>
      <c r="U207" s="233">
        <f t="shared" si="44"/>
        <v>3.0144958353807233E-2</v>
      </c>
      <c r="V207" s="233">
        <f t="shared" si="44"/>
        <v>2.9880599142064333E-2</v>
      </c>
      <c r="W207" s="233">
        <f t="shared" si="44"/>
        <v>3.020618214045577E-2</v>
      </c>
      <c r="X207" s="233">
        <f t="shared" si="44"/>
        <v>3.0275045204441436E-2</v>
      </c>
      <c r="Y207" s="233">
        <f t="shared" si="44"/>
        <v>2.8899812128336057E-2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5.5419173442638569E-4</v>
      </c>
      <c r="C208" s="233">
        <f t="shared" si="45"/>
        <v>5.6053610242546377E-4</v>
      </c>
      <c r="D208" s="233">
        <f t="shared" si="45"/>
        <v>5.7113864366792528E-4</v>
      </c>
      <c r="E208" s="233">
        <f t="shared" si="45"/>
        <v>5.5589026703110563E-4</v>
      </c>
      <c r="F208" s="233">
        <f t="shared" si="45"/>
        <v>5.5023305365084756E-4</v>
      </c>
      <c r="G208" s="233">
        <f t="shared" si="45"/>
        <v>5.4245496777958883E-4</v>
      </c>
      <c r="H208" s="233">
        <f t="shared" si="45"/>
        <v>5.4107512190880252E-4</v>
      </c>
      <c r="I208" s="233">
        <f t="shared" si="45"/>
        <v>5.4556142887420282E-4</v>
      </c>
      <c r="J208" s="233">
        <f t="shared" si="45"/>
        <v>5.3758559115959668E-4</v>
      </c>
      <c r="K208" s="233">
        <f t="shared" si="45"/>
        <v>5.4784896895088901E-4</v>
      </c>
      <c r="L208" s="233">
        <f t="shared" si="45"/>
        <v>5.6070835678579637E-4</v>
      </c>
      <c r="M208" s="233">
        <f t="shared" si="45"/>
        <v>5.4242128378392145E-4</v>
      </c>
      <c r="N208" s="233">
        <f t="shared" si="45"/>
        <v>5.2897494103646488E-4</v>
      </c>
      <c r="O208" s="233">
        <f t="shared" si="45"/>
        <v>5.2944653744076955E-4</v>
      </c>
      <c r="P208" s="233">
        <f t="shared" si="45"/>
        <v>5.2538518804784949E-4</v>
      </c>
      <c r="Q208" s="233">
        <f t="shared" si="45"/>
        <v>5.2724519264309643E-4</v>
      </c>
      <c r="R208" s="233">
        <f t="shared" si="45"/>
        <v>5.3077668629084626E-4</v>
      </c>
      <c r="S208" s="233">
        <f t="shared" si="45"/>
        <v>5.3311995055337546E-4</v>
      </c>
      <c r="T208" s="233">
        <f t="shared" si="45"/>
        <v>5.4483951873649341E-4</v>
      </c>
      <c r="U208" s="233">
        <f t="shared" si="45"/>
        <v>5.5076863320600801E-4</v>
      </c>
      <c r="V208" s="233">
        <f t="shared" si="45"/>
        <v>5.4533027247488338E-4</v>
      </c>
      <c r="W208" s="233">
        <f t="shared" si="45"/>
        <v>5.5127226394506286E-4</v>
      </c>
      <c r="X208" s="233">
        <f t="shared" si="45"/>
        <v>5.5252903638353427E-4</v>
      </c>
      <c r="Y208" s="233">
        <f t="shared" si="45"/>
        <v>5.4021054736029073E-4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4.848348626472267E-3</v>
      </c>
      <c r="C209" s="300">
        <f t="shared" si="46"/>
        <v>4.7167887953560271E-3</v>
      </c>
      <c r="D209" s="300">
        <f t="shared" si="46"/>
        <v>4.6367291148358752E-3</v>
      </c>
      <c r="E209" s="300">
        <f t="shared" si="46"/>
        <v>4.7578106094364201E-3</v>
      </c>
      <c r="F209" s="300">
        <f t="shared" si="46"/>
        <v>4.7192189274303572E-3</v>
      </c>
      <c r="G209" s="300">
        <f t="shared" si="46"/>
        <v>4.9857888722979003E-3</v>
      </c>
      <c r="H209" s="300">
        <f t="shared" si="46"/>
        <v>5.0455234678229832E-3</v>
      </c>
      <c r="I209" s="300">
        <f t="shared" si="46"/>
        <v>4.9837217874275164E-3</v>
      </c>
      <c r="J209" s="300">
        <f t="shared" si="46"/>
        <v>5.0811737602400719E-3</v>
      </c>
      <c r="K209" s="300">
        <f t="shared" si="46"/>
        <v>4.9235592128910087E-3</v>
      </c>
      <c r="L209" s="300">
        <f t="shared" si="46"/>
        <v>4.8502273950172996E-3</v>
      </c>
      <c r="M209" s="300">
        <f t="shared" si="46"/>
        <v>4.9751233057662046E-3</v>
      </c>
      <c r="N209" s="300">
        <f t="shared" si="46"/>
        <v>5.1575255169676358E-3</v>
      </c>
      <c r="O209" s="300">
        <f t="shared" si="46"/>
        <v>5.1983718710779149E-3</v>
      </c>
      <c r="P209" s="300">
        <f t="shared" si="46"/>
        <v>1.3771704019978542E-2</v>
      </c>
      <c r="Q209" s="300">
        <f t="shared" si="46"/>
        <v>1.5530151890535696E-2</v>
      </c>
      <c r="R209" s="300">
        <f t="shared" si="46"/>
        <v>1.6754443559415466E-2</v>
      </c>
      <c r="S209" s="300">
        <f t="shared" si="46"/>
        <v>1.9719675092448815E-2</v>
      </c>
      <c r="T209" s="300">
        <f t="shared" si="46"/>
        <v>2.2584005912680841E-2</v>
      </c>
      <c r="U209" s="300">
        <f t="shared" si="46"/>
        <v>2.4389672002870434E-2</v>
      </c>
      <c r="V209" s="300">
        <f t="shared" si="46"/>
        <v>2.8012548919819462E-2</v>
      </c>
      <c r="W209" s="300">
        <f t="shared" si="46"/>
        <v>2.9068905562363568E-2</v>
      </c>
      <c r="X209" s="300">
        <f t="shared" si="46"/>
        <v>3.2792534914439925E-2</v>
      </c>
      <c r="Y209" s="300">
        <f t="shared" si="46"/>
        <v>3.5168539417073742E-2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0.47250143841702313</v>
      </c>
      <c r="C210" s="301">
        <f t="shared" si="47"/>
        <v>0.46795737778267121</v>
      </c>
      <c r="D210" s="301">
        <f t="shared" si="47"/>
        <v>0.46423679029292975</v>
      </c>
      <c r="E210" s="301">
        <f t="shared" si="47"/>
        <v>0.47156242512712071</v>
      </c>
      <c r="F210" s="301">
        <f t="shared" si="47"/>
        <v>0.47418816166592803</v>
      </c>
      <c r="G210" s="301">
        <f t="shared" si="47"/>
        <v>0.47701478832481231</v>
      </c>
      <c r="H210" s="301">
        <f t="shared" si="47"/>
        <v>0.47885185284856269</v>
      </c>
      <c r="I210" s="301">
        <f t="shared" si="47"/>
        <v>0.47625211304159248</v>
      </c>
      <c r="J210" s="301">
        <f t="shared" si="47"/>
        <v>0.48535915543994934</v>
      </c>
      <c r="K210" s="301">
        <f t="shared" si="47"/>
        <v>0.47624279543957632</v>
      </c>
      <c r="L210" s="301">
        <f t="shared" si="47"/>
        <v>0.46891584760784805</v>
      </c>
      <c r="M210" s="301">
        <f t="shared" si="47"/>
        <v>0.47930587003839142</v>
      </c>
      <c r="N210" s="301">
        <f t="shared" si="47"/>
        <v>0.49813436178681852</v>
      </c>
      <c r="O210" s="301">
        <f t="shared" si="47"/>
        <v>0.49720252962936207</v>
      </c>
      <c r="P210" s="301">
        <f t="shared" si="47"/>
        <v>0.49872215716995127</v>
      </c>
      <c r="Q210" s="301">
        <f t="shared" si="47"/>
        <v>0.49087872941866284</v>
      </c>
      <c r="R210" s="301">
        <f t="shared" si="47"/>
        <v>0.4856584244856042</v>
      </c>
      <c r="S210" s="301">
        <f t="shared" si="47"/>
        <v>0.47720023855486887</v>
      </c>
      <c r="T210" s="301">
        <f t="shared" si="47"/>
        <v>0.46615343357413019</v>
      </c>
      <c r="U210" s="301">
        <f t="shared" si="47"/>
        <v>0.46392341953557109</v>
      </c>
      <c r="V210" s="301">
        <f t="shared" si="47"/>
        <v>0.46438469839075391</v>
      </c>
      <c r="W210" s="301">
        <f t="shared" si="47"/>
        <v>0.46069149534601106</v>
      </c>
      <c r="X210" s="301">
        <f t="shared" si="47"/>
        <v>0.46249596582649483</v>
      </c>
      <c r="Y210" s="301">
        <f t="shared" si="47"/>
        <v>0.46599500913065967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0.10420296189119814</v>
      </c>
      <c r="C211" s="302">
        <f t="shared" si="48"/>
        <v>0.13766933447118659</v>
      </c>
      <c r="D211" s="302">
        <f t="shared" si="48"/>
        <v>0.18752546245930854</v>
      </c>
      <c r="E211" s="302">
        <f t="shared" si="48"/>
        <v>0.12485835841458499</v>
      </c>
      <c r="F211" s="302">
        <f t="shared" si="48"/>
        <v>0.11524493027779611</v>
      </c>
      <c r="G211" s="302">
        <f t="shared" si="48"/>
        <v>7.025859339143771E-2</v>
      </c>
      <c r="H211" s="302">
        <f t="shared" si="48"/>
        <v>6.3446284215803811E-2</v>
      </c>
      <c r="I211" s="302">
        <f t="shared" si="48"/>
        <v>7.7261129424893965E-2</v>
      </c>
      <c r="J211" s="302">
        <f t="shared" si="48"/>
        <v>5.0055170332755916E-2</v>
      </c>
      <c r="K211" s="302">
        <f t="shared" si="48"/>
        <v>9.9523066848966002E-2</v>
      </c>
      <c r="L211" s="302">
        <f t="shared" si="48"/>
        <v>0.15118007653363094</v>
      </c>
      <c r="M211" s="302">
        <f t="shared" si="48"/>
        <v>7.3838310395462514E-2</v>
      </c>
      <c r="N211" s="302">
        <f t="shared" si="48"/>
        <v>1.8798796922990874E-2</v>
      </c>
      <c r="O211" s="302">
        <f t="shared" si="48"/>
        <v>2.109341498336784E-2</v>
      </c>
      <c r="P211" s="302">
        <f t="shared" si="48"/>
        <v>1.3076865397587036E-2</v>
      </c>
      <c r="Q211" s="302">
        <f t="shared" si="48"/>
        <v>2.6450782872842978E-2</v>
      </c>
      <c r="R211" s="302">
        <f t="shared" si="48"/>
        <v>4.5556198354940701E-2</v>
      </c>
      <c r="S211" s="302">
        <f t="shared" si="48"/>
        <v>6.0303125605744759E-2</v>
      </c>
      <c r="T211" s="302">
        <f t="shared" si="48"/>
        <v>0.1158574245879193</v>
      </c>
      <c r="U211" s="302">
        <f t="shared" si="48"/>
        <v>0.14605812295435075</v>
      </c>
      <c r="V211" s="302">
        <f t="shared" si="48"/>
        <v>0.12966087020847714</v>
      </c>
      <c r="W211" s="302">
        <f t="shared" si="48"/>
        <v>0.15654169890246755</v>
      </c>
      <c r="X211" s="302">
        <f t="shared" si="48"/>
        <v>0.16648976919347452</v>
      </c>
      <c r="Y211" s="302">
        <f t="shared" si="48"/>
        <v>0.11639900090180609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0.36829847652582487</v>
      </c>
      <c r="C212" s="302">
        <f t="shared" si="49"/>
        <v>0.33028804331148465</v>
      </c>
      <c r="D212" s="302">
        <f t="shared" si="49"/>
        <v>0.27671132783362123</v>
      </c>
      <c r="E212" s="302">
        <f t="shared" si="49"/>
        <v>0.34670406671253567</v>
      </c>
      <c r="F212" s="302">
        <f t="shared" si="49"/>
        <v>0.35894323138813194</v>
      </c>
      <c r="G212" s="302">
        <f t="shared" si="49"/>
        <v>0.40675619493337456</v>
      </c>
      <c r="H212" s="302">
        <f t="shared" si="49"/>
        <v>0.41540556863275885</v>
      </c>
      <c r="I212" s="302">
        <f t="shared" si="49"/>
        <v>0.3989909836166986</v>
      </c>
      <c r="J212" s="302">
        <f t="shared" si="49"/>
        <v>0.43530398510719343</v>
      </c>
      <c r="K212" s="302">
        <f t="shared" si="49"/>
        <v>0.37671972859061031</v>
      </c>
      <c r="L212" s="302">
        <f t="shared" si="49"/>
        <v>0.31773577107421713</v>
      </c>
      <c r="M212" s="302">
        <f t="shared" si="49"/>
        <v>0.40546755964292885</v>
      </c>
      <c r="N212" s="302">
        <f t="shared" si="49"/>
        <v>0.47933556486382767</v>
      </c>
      <c r="O212" s="302">
        <f t="shared" si="49"/>
        <v>0.4761091146459942</v>
      </c>
      <c r="P212" s="302">
        <f t="shared" si="49"/>
        <v>0.48564529177236426</v>
      </c>
      <c r="Q212" s="302">
        <f t="shared" si="49"/>
        <v>0.46442794654581987</v>
      </c>
      <c r="R212" s="302">
        <f t="shared" si="49"/>
        <v>0.44010222613066352</v>
      </c>
      <c r="S212" s="302">
        <f t="shared" si="49"/>
        <v>0.41689711294912413</v>
      </c>
      <c r="T212" s="302">
        <f t="shared" si="49"/>
        <v>0.35029600898621088</v>
      </c>
      <c r="U212" s="302">
        <f t="shared" si="49"/>
        <v>0.31786529658122037</v>
      </c>
      <c r="V212" s="302">
        <f t="shared" si="49"/>
        <v>0.33472382818227675</v>
      </c>
      <c r="W212" s="302">
        <f t="shared" si="49"/>
        <v>0.30414979644354351</v>
      </c>
      <c r="X212" s="302">
        <f t="shared" si="49"/>
        <v>0.2960061966330203</v>
      </c>
      <c r="Y212" s="302">
        <f t="shared" si="49"/>
        <v>0.34959600822885367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0.32681160128580317</v>
      </c>
      <c r="C213" s="301">
        <f t="shared" si="50"/>
        <v>0.32179026663036664</v>
      </c>
      <c r="D213" s="301">
        <f t="shared" si="50"/>
        <v>0.31820072619239675</v>
      </c>
      <c r="E213" s="301">
        <f t="shared" si="50"/>
        <v>0.32392149655569785</v>
      </c>
      <c r="F213" s="301">
        <f t="shared" si="50"/>
        <v>0.32404962509182822</v>
      </c>
      <c r="G213" s="301">
        <f t="shared" si="50"/>
        <v>0.33134599981754842</v>
      </c>
      <c r="H213" s="301">
        <f t="shared" si="50"/>
        <v>0.3332122384822358</v>
      </c>
      <c r="I213" s="301">
        <f t="shared" si="50"/>
        <v>0.33159375015054809</v>
      </c>
      <c r="J213" s="301">
        <f t="shared" si="50"/>
        <v>0.33580572054260599</v>
      </c>
      <c r="K213" s="301">
        <f t="shared" si="50"/>
        <v>0.32753130597649199</v>
      </c>
      <c r="L213" s="301">
        <f t="shared" si="50"/>
        <v>0.32289740564229558</v>
      </c>
      <c r="M213" s="301">
        <f t="shared" si="50"/>
        <v>0.33284066983250793</v>
      </c>
      <c r="N213" s="301">
        <f t="shared" si="50"/>
        <v>0.34549338252369477</v>
      </c>
      <c r="O213" s="301">
        <f t="shared" si="50"/>
        <v>0.34570029128677982</v>
      </c>
      <c r="P213" s="301">
        <f t="shared" si="50"/>
        <v>0.34457632861629017</v>
      </c>
      <c r="Q213" s="301">
        <f t="shared" si="50"/>
        <v>0.33967182706273547</v>
      </c>
      <c r="R213" s="301">
        <f t="shared" si="50"/>
        <v>0.33328404916601106</v>
      </c>
      <c r="S213" s="301">
        <f t="shared" si="50"/>
        <v>0.32734865499564775</v>
      </c>
      <c r="T213" s="301">
        <f t="shared" si="50"/>
        <v>0.31925558683957378</v>
      </c>
      <c r="U213" s="301">
        <f t="shared" si="50"/>
        <v>0.31700316740805329</v>
      </c>
      <c r="V213" s="301">
        <f t="shared" si="50"/>
        <v>0.31732954760078191</v>
      </c>
      <c r="W213" s="301">
        <f t="shared" si="50"/>
        <v>0.31483642552719782</v>
      </c>
      <c r="X213" s="301">
        <f t="shared" si="50"/>
        <v>0.31627891416375559</v>
      </c>
      <c r="Y213" s="301">
        <f t="shared" si="50"/>
        <v>0.31840607771643537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6.2067300875151138E-2</v>
      </c>
      <c r="C214" s="302">
        <f t="shared" si="51"/>
        <v>8.6325922634712907E-2</v>
      </c>
      <c r="D214" s="302">
        <f t="shared" si="51"/>
        <v>0.12165485194363714</v>
      </c>
      <c r="E214" s="302">
        <f t="shared" si="51"/>
        <v>8.0867087646257704E-2</v>
      </c>
      <c r="F214" s="302">
        <f t="shared" si="51"/>
        <v>7.8578942835622473E-2</v>
      </c>
      <c r="G214" s="302">
        <f t="shared" si="51"/>
        <v>3.9529532098446778E-2</v>
      </c>
      <c r="H214" s="302">
        <f t="shared" si="51"/>
        <v>3.5265004100286892E-2</v>
      </c>
      <c r="I214" s="302">
        <f t="shared" si="51"/>
        <v>4.2917159130195351E-2</v>
      </c>
      <c r="J214" s="302">
        <f t="shared" si="51"/>
        <v>3.0421249904557683E-2</v>
      </c>
      <c r="K214" s="302">
        <f t="shared" si="51"/>
        <v>6.4354021247872414E-2</v>
      </c>
      <c r="L214" s="302">
        <f t="shared" si="51"/>
        <v>9.5830601154651876E-2</v>
      </c>
      <c r="M214" s="302">
        <f t="shared" si="51"/>
        <v>4.3591552669513485E-2</v>
      </c>
      <c r="N214" s="302">
        <f t="shared" si="51"/>
        <v>1.1039379148220167E-2</v>
      </c>
      <c r="O214" s="302">
        <f t="shared" si="51"/>
        <v>1.2291976499861286E-2</v>
      </c>
      <c r="P214" s="302">
        <f t="shared" si="51"/>
        <v>8.019617997658865E-3</v>
      </c>
      <c r="Q214" s="302">
        <f t="shared" si="51"/>
        <v>1.6355286791469022E-2</v>
      </c>
      <c r="R214" s="302">
        <f t="shared" si="51"/>
        <v>3.0226228414443404E-2</v>
      </c>
      <c r="S214" s="302">
        <f t="shared" si="51"/>
        <v>3.9884460227877651E-2</v>
      </c>
      <c r="T214" s="302">
        <f t="shared" si="51"/>
        <v>7.767315544261176E-2</v>
      </c>
      <c r="U214" s="302">
        <f t="shared" si="51"/>
        <v>9.9704336072167637E-2</v>
      </c>
      <c r="V214" s="302">
        <f t="shared" si="51"/>
        <v>8.8496590935287112E-2</v>
      </c>
      <c r="W214" s="302">
        <f t="shared" si="51"/>
        <v>0.10677164656889565</v>
      </c>
      <c r="X214" s="302">
        <f t="shared" si="51"/>
        <v>0.1133254579528625</v>
      </c>
      <c r="Y214" s="302">
        <f t="shared" si="51"/>
        <v>7.9489790463946261E-2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0.26474430041065206</v>
      </c>
      <c r="C215" s="302">
        <f t="shared" si="52"/>
        <v>0.23546434399565377</v>
      </c>
      <c r="D215" s="302">
        <f t="shared" si="52"/>
        <v>0.19654587424875958</v>
      </c>
      <c r="E215" s="302">
        <f t="shared" si="52"/>
        <v>0.24305440890944016</v>
      </c>
      <c r="F215" s="302">
        <f t="shared" si="52"/>
        <v>0.24547068225620583</v>
      </c>
      <c r="G215" s="302">
        <f t="shared" si="52"/>
        <v>0.29181646771910164</v>
      </c>
      <c r="H215" s="302">
        <f t="shared" si="52"/>
        <v>0.29794723438194892</v>
      </c>
      <c r="I215" s="302">
        <f t="shared" si="52"/>
        <v>0.2886765910203527</v>
      </c>
      <c r="J215" s="302">
        <f t="shared" si="52"/>
        <v>0.3053844706380483</v>
      </c>
      <c r="K215" s="302">
        <f t="shared" si="52"/>
        <v>0.26317728472861956</v>
      </c>
      <c r="L215" s="302">
        <f t="shared" si="52"/>
        <v>0.22706680448764369</v>
      </c>
      <c r="M215" s="302">
        <f t="shared" si="52"/>
        <v>0.28924911716299445</v>
      </c>
      <c r="N215" s="302">
        <f t="shared" si="52"/>
        <v>0.33445400337547454</v>
      </c>
      <c r="O215" s="302">
        <f t="shared" si="52"/>
        <v>0.33340831478691857</v>
      </c>
      <c r="P215" s="302">
        <f t="shared" si="52"/>
        <v>0.33655671061863129</v>
      </c>
      <c r="Q215" s="302">
        <f t="shared" si="52"/>
        <v>0.32331654027126649</v>
      </c>
      <c r="R215" s="302">
        <f t="shared" si="52"/>
        <v>0.30305782075156779</v>
      </c>
      <c r="S215" s="302">
        <f t="shared" si="52"/>
        <v>0.28746419476777008</v>
      </c>
      <c r="T215" s="302">
        <f t="shared" si="52"/>
        <v>0.24158243139696201</v>
      </c>
      <c r="U215" s="302">
        <f t="shared" si="52"/>
        <v>0.21729883133588557</v>
      </c>
      <c r="V215" s="302">
        <f t="shared" si="52"/>
        <v>0.22883295666549469</v>
      </c>
      <c r="W215" s="302">
        <f t="shared" si="52"/>
        <v>0.20806477895830214</v>
      </c>
      <c r="X215" s="302">
        <f t="shared" si="52"/>
        <v>0.20295345621089311</v>
      </c>
      <c r="Y215" s="302">
        <f t="shared" si="52"/>
        <v>0.23891628725248915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0.16302297862974161</v>
      </c>
      <c r="C216" s="301">
        <f t="shared" si="53"/>
        <v>0.17234426150726653</v>
      </c>
      <c r="D216" s="301">
        <f t="shared" si="53"/>
        <v>0.17910663552482048</v>
      </c>
      <c r="E216" s="301">
        <f t="shared" si="53"/>
        <v>0.16684205860402207</v>
      </c>
      <c r="F216" s="301">
        <f t="shared" si="53"/>
        <v>0.16446176862348871</v>
      </c>
      <c r="G216" s="301">
        <f t="shared" si="53"/>
        <v>0.1545327649926245</v>
      </c>
      <c r="H216" s="301">
        <f t="shared" si="53"/>
        <v>0.15085143271406026</v>
      </c>
      <c r="I216" s="301">
        <f t="shared" si="53"/>
        <v>0.15486581258934737</v>
      </c>
      <c r="J216" s="301">
        <f t="shared" si="53"/>
        <v>0.14192162510378056</v>
      </c>
      <c r="K216" s="301">
        <f t="shared" si="53"/>
        <v>0.15886228368242861</v>
      </c>
      <c r="L216" s="301">
        <f t="shared" si="53"/>
        <v>0.17013501428669367</v>
      </c>
      <c r="M216" s="301">
        <f t="shared" si="53"/>
        <v>0.15129992781270127</v>
      </c>
      <c r="N216" s="301">
        <f t="shared" si="53"/>
        <v>0.11989227176219475</v>
      </c>
      <c r="O216" s="301">
        <f t="shared" si="53"/>
        <v>0.1205484239281109</v>
      </c>
      <c r="P216" s="301">
        <f t="shared" si="53"/>
        <v>0.11193756321651006</v>
      </c>
      <c r="Q216" s="301">
        <f t="shared" si="53"/>
        <v>0.12269925767664984</v>
      </c>
      <c r="R216" s="301">
        <f t="shared" si="53"/>
        <v>0.13310724429094353</v>
      </c>
      <c r="S216" s="301">
        <f t="shared" si="53"/>
        <v>0.14416353241988766</v>
      </c>
      <c r="T216" s="301">
        <f t="shared" si="53"/>
        <v>0.16009909422299481</v>
      </c>
      <c r="U216" s="301">
        <f t="shared" si="53"/>
        <v>0.16210442987576332</v>
      </c>
      <c r="V216" s="301">
        <f t="shared" si="53"/>
        <v>0.15798229023733504</v>
      </c>
      <c r="W216" s="301">
        <f t="shared" si="53"/>
        <v>0.16276041259289409</v>
      </c>
      <c r="X216" s="301">
        <f t="shared" si="53"/>
        <v>0.15571540622723432</v>
      </c>
      <c r="Y216" s="301">
        <f t="shared" si="53"/>
        <v>0.1491779093272142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8.9778724060557997E-3</v>
      </c>
      <c r="C217" s="302">
        <f t="shared" si="54"/>
        <v>1.4097912094715311E-2</v>
      </c>
      <c r="D217" s="302">
        <f t="shared" si="54"/>
        <v>2.130865217038341E-2</v>
      </c>
      <c r="E217" s="302">
        <f t="shared" si="54"/>
        <v>1.3464883828475892E-2</v>
      </c>
      <c r="F217" s="302">
        <f t="shared" si="54"/>
        <v>1.400422568203954E-2</v>
      </c>
      <c r="G217" s="302">
        <f t="shared" si="54"/>
        <v>6.6833910266694075E-3</v>
      </c>
      <c r="H217" s="302">
        <f t="shared" si="54"/>
        <v>5.5522672720854397E-3</v>
      </c>
      <c r="I217" s="302">
        <f t="shared" si="54"/>
        <v>7.1834547146067277E-3</v>
      </c>
      <c r="J217" s="302">
        <f t="shared" si="54"/>
        <v>5.0430714515419537E-3</v>
      </c>
      <c r="K217" s="302">
        <f t="shared" si="54"/>
        <v>1.1567932388124116E-2</v>
      </c>
      <c r="L217" s="302">
        <f t="shared" si="54"/>
        <v>1.7607761839970214E-2</v>
      </c>
      <c r="M217" s="302">
        <f t="shared" si="54"/>
        <v>7.8629975537508577E-3</v>
      </c>
      <c r="N217" s="302">
        <f t="shared" si="54"/>
        <v>1.9793188940196169E-3</v>
      </c>
      <c r="O217" s="302">
        <f t="shared" si="54"/>
        <v>2.1285406344824852E-3</v>
      </c>
      <c r="P217" s="302">
        <f t="shared" si="54"/>
        <v>1.2921262760796925E-3</v>
      </c>
      <c r="Q217" s="302">
        <f t="shared" si="54"/>
        <v>2.8462682154177005E-3</v>
      </c>
      <c r="R217" s="302">
        <f t="shared" si="54"/>
        <v>5.3888832423593354E-3</v>
      </c>
      <c r="S217" s="302">
        <f t="shared" si="54"/>
        <v>7.0264666571474201E-3</v>
      </c>
      <c r="T217" s="302">
        <f t="shared" si="54"/>
        <v>1.4140822965876673E-2</v>
      </c>
      <c r="U217" s="302">
        <f t="shared" si="54"/>
        <v>1.8386561725411171E-2</v>
      </c>
      <c r="V217" s="302">
        <f t="shared" si="54"/>
        <v>1.6471225616553297E-2</v>
      </c>
      <c r="W217" s="302">
        <f t="shared" si="54"/>
        <v>1.9946908136987573E-2</v>
      </c>
      <c r="X217" s="302">
        <f t="shared" si="54"/>
        <v>2.1423917282461694E-2</v>
      </c>
      <c r="Y217" s="302">
        <f t="shared" si="54"/>
        <v>1.4833253072825604E-2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9.8394086192216637E-2</v>
      </c>
      <c r="C218" s="302">
        <f t="shared" si="55"/>
        <v>0.10938824982054739</v>
      </c>
      <c r="D218" s="302">
        <f t="shared" si="55"/>
        <v>0.11716410463771566</v>
      </c>
      <c r="E218" s="302">
        <f t="shared" si="55"/>
        <v>0.10339322915438982</v>
      </c>
      <c r="F218" s="302">
        <f t="shared" si="55"/>
        <v>0.10153629396866061</v>
      </c>
      <c r="G218" s="302">
        <f t="shared" si="55"/>
        <v>9.0226194172542476E-2</v>
      </c>
      <c r="H218" s="302">
        <f t="shared" si="55"/>
        <v>8.5783275876867238E-2</v>
      </c>
      <c r="I218" s="302">
        <f t="shared" si="55"/>
        <v>9.0382488789849835E-2</v>
      </c>
      <c r="J218" s="302">
        <f t="shared" si="55"/>
        <v>7.6462460270635232E-2</v>
      </c>
      <c r="K218" s="302">
        <f t="shared" si="55"/>
        <v>9.5388172936960017E-2</v>
      </c>
      <c r="L218" s="302">
        <f t="shared" si="55"/>
        <v>0.10771639212501002</v>
      </c>
      <c r="M218" s="302">
        <f t="shared" si="55"/>
        <v>8.6954504109094902E-2</v>
      </c>
      <c r="N218" s="302">
        <f t="shared" si="55"/>
        <v>5.3205086077604345E-2</v>
      </c>
      <c r="O218" s="302">
        <f t="shared" si="55"/>
        <v>5.3538367281535208E-2</v>
      </c>
      <c r="P218" s="302">
        <f t="shared" si="55"/>
        <v>4.4756401811772789E-2</v>
      </c>
      <c r="Q218" s="302">
        <f t="shared" si="55"/>
        <v>5.6743156223745282E-2</v>
      </c>
      <c r="R218" s="302">
        <f t="shared" si="55"/>
        <v>6.8392365206588368E-2</v>
      </c>
      <c r="S218" s="302">
        <f t="shared" si="55"/>
        <v>8.0607150593029045E-2</v>
      </c>
      <c r="T218" s="302">
        <f t="shared" si="55"/>
        <v>9.8263300902248871E-2</v>
      </c>
      <c r="U218" s="302">
        <f t="shared" si="55"/>
        <v>0.10067614601416107</v>
      </c>
      <c r="V218" s="302">
        <f t="shared" si="55"/>
        <v>9.6650151834439077E-2</v>
      </c>
      <c r="W218" s="302">
        <f t="shared" si="55"/>
        <v>0.10192493481846811</v>
      </c>
      <c r="X218" s="302">
        <f t="shared" si="55"/>
        <v>9.4643901941310199E-2</v>
      </c>
      <c r="Y218" s="302">
        <f t="shared" si="55"/>
        <v>8.7596877329924647E-2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5.565102003146917E-2</v>
      </c>
      <c r="C219" s="303">
        <f t="shared" si="56"/>
        <v>4.8858099592003844E-2</v>
      </c>
      <c r="D219" s="303">
        <f t="shared" si="56"/>
        <v>4.0633878716721396E-2</v>
      </c>
      <c r="E219" s="303">
        <f t="shared" si="56"/>
        <v>4.9983945621156378E-2</v>
      </c>
      <c r="F219" s="303">
        <f t="shared" si="56"/>
        <v>4.8921248972788559E-2</v>
      </c>
      <c r="G219" s="303">
        <f t="shared" si="56"/>
        <v>5.7623179793412624E-2</v>
      </c>
      <c r="H219" s="303">
        <f t="shared" si="56"/>
        <v>5.9515889565107588E-2</v>
      </c>
      <c r="I219" s="303">
        <f t="shared" si="56"/>
        <v>5.7299869084890827E-2</v>
      </c>
      <c r="J219" s="303">
        <f t="shared" si="56"/>
        <v>6.0416093381603385E-2</v>
      </c>
      <c r="K219" s="303">
        <f t="shared" si="56"/>
        <v>5.1906178357344457E-2</v>
      </c>
      <c r="L219" s="303">
        <f t="shared" si="56"/>
        <v>4.4810860321713428E-2</v>
      </c>
      <c r="M219" s="303">
        <f t="shared" si="56"/>
        <v>5.6482426149855512E-2</v>
      </c>
      <c r="N219" s="303">
        <f t="shared" si="56"/>
        <v>6.4707866790570778E-2</v>
      </c>
      <c r="O219" s="303">
        <f t="shared" si="56"/>
        <v>6.4881516012093216E-2</v>
      </c>
      <c r="P219" s="303">
        <f t="shared" si="56"/>
        <v>6.5889035128657569E-2</v>
      </c>
      <c r="Q219" s="303">
        <f t="shared" si="56"/>
        <v>6.3109833237486868E-2</v>
      </c>
      <c r="R219" s="303">
        <f t="shared" si="56"/>
        <v>5.9325995841995827E-2</v>
      </c>
      <c r="S219" s="303">
        <f t="shared" si="56"/>
        <v>5.6529915169711203E-2</v>
      </c>
      <c r="T219" s="303">
        <f t="shared" si="56"/>
        <v>4.769497035486929E-2</v>
      </c>
      <c r="U219" s="303">
        <f t="shared" si="56"/>
        <v>4.3041722136191098E-2</v>
      </c>
      <c r="V219" s="303">
        <f t="shared" si="56"/>
        <v>4.4860912786342647E-2</v>
      </c>
      <c r="W219" s="303">
        <f t="shared" si="56"/>
        <v>4.0888569637438407E-2</v>
      </c>
      <c r="X219" s="303">
        <f t="shared" si="56"/>
        <v>3.964758700346243E-2</v>
      </c>
      <c r="Y219" s="303">
        <f t="shared" si="56"/>
        <v>4.6747778924463933E-2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341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304">
        <f>IF(B$5=0,0,B$5/NFM_fec!B$5)</f>
        <v>0.40657786247956962</v>
      </c>
      <c r="C224" s="304">
        <f>IF(C$5=0,0,C$5/NFM_fec!C$5)</f>
        <v>0.4092273961434903</v>
      </c>
      <c r="D224" s="304">
        <f>IF(D$5=0,0,D$5/NFM_fec!D$5)</f>
        <v>0.40936582191992876</v>
      </c>
      <c r="E224" s="304">
        <f>IF(E$5=0,0,E$5/NFM_fec!E$5)</f>
        <v>0.41218176156032499</v>
      </c>
      <c r="F224" s="304">
        <f>IF(F$5=0,0,F$5/NFM_fec!F$5)</f>
        <v>0.41875325615714321</v>
      </c>
      <c r="G224" s="304">
        <f>IF(G$5=0,0,G$5/NFM_fec!G$5)</f>
        <v>0.41320178813729563</v>
      </c>
      <c r="H224" s="304">
        <f>IF(H$5=0,0,H$5/NFM_fec!H$5)</f>
        <v>0.41228336832088125</v>
      </c>
      <c r="I224" s="304">
        <f>IF(I$5=0,0,I$5/NFM_fec!I$5)</f>
        <v>0.41052941086419126</v>
      </c>
      <c r="J224" s="304">
        <f>IF(J$5=0,0,J$5/NFM_fec!J$5)</f>
        <v>0.42762009932964629</v>
      </c>
      <c r="K224" s="304">
        <f>IF(K$5=0,0,K$5/NFM_fec!K$5)</f>
        <v>0.42945894912685789</v>
      </c>
      <c r="L224" s="304">
        <f>IF(L$5=0,0,L$5/NFM_fec!L$5)</f>
        <v>0.42995167508543025</v>
      </c>
      <c r="M224" s="304">
        <f>IF(M$5=0,0,M$5/NFM_fec!M$5)</f>
        <v>0.43292015714185844</v>
      </c>
      <c r="N224" s="304">
        <f>IF(N$5=0,0,N$5/NFM_fec!N$5)</f>
        <v>0.43687189203718801</v>
      </c>
      <c r="O224" s="304">
        <f>IF(O$5=0,0,O$5/NFM_fec!O$5)</f>
        <v>0.44705943285650568</v>
      </c>
      <c r="P224" s="304">
        <f>IF(P$5=0,0,P$5/NFM_fec!P$5)</f>
        <v>0.45071205136601694</v>
      </c>
      <c r="Q224" s="304">
        <f>IF(Q$5=0,0,Q$5/NFM_fec!Q$5)</f>
        <v>0.45771851671000791</v>
      </c>
      <c r="R224" s="304">
        <f>IF(R$5=0,0,R$5/NFM_fec!R$5)</f>
        <v>0.45947941008973803</v>
      </c>
      <c r="S224" s="304">
        <f>IF(S$5=0,0,S$5/NFM_fec!S$5)</f>
        <v>0.46524087874111708</v>
      </c>
      <c r="T224" s="304">
        <f>IF(T$5=0,0,T$5/NFM_fec!T$5)</f>
        <v>0.46298187644692135</v>
      </c>
      <c r="U224" s="304">
        <f>IF(U$5=0,0,U$5/NFM_fec!U$5)</f>
        <v>0.46921503813043053</v>
      </c>
      <c r="V224" s="304">
        <f>IF(V$5=0,0,V$5/NFM_fec!V$5)</f>
        <v>0.47236028746955416</v>
      </c>
      <c r="W224" s="304">
        <f>IF(W$5=0,0,W$5/NFM_fec!W$5)</f>
        <v>0.47829754058721924</v>
      </c>
      <c r="X224" s="304">
        <f>IF(X$5=0,0,X$5/NFM_fec!X$5)</f>
        <v>0.47799337730838087</v>
      </c>
      <c r="Y224" s="304">
        <f>IF(Y$5=0,0,Y$5/NFM_fec!Y$5)</f>
        <v>0.48247585898434719</v>
      </c>
      <c r="DA224" s="111"/>
    </row>
    <row r="225" spans="1:105" ht="12" customHeight="1" x14ac:dyDescent="0.25">
      <c r="A225" s="55" t="s">
        <v>91</v>
      </c>
      <c r="B225" s="305">
        <f>IF(B$6=0,0,B$6/NFM_fec!B$6)</f>
        <v>0.40991927380955179</v>
      </c>
      <c r="C225" s="305">
        <f>IF(C$6=0,0,C$6/NFM_fec!C$6)</f>
        <v>0.40991927380955168</v>
      </c>
      <c r="D225" s="305">
        <f>IF(D$6=0,0,D$6/NFM_fec!D$6)</f>
        <v>0.40991927380955173</v>
      </c>
      <c r="E225" s="305">
        <f>IF(E$6=0,0,E$6/NFM_fec!E$6)</f>
        <v>0.4099192738095519</v>
      </c>
      <c r="F225" s="305">
        <f>IF(F$6=0,0,F$6/NFM_fec!F$6)</f>
        <v>0.40991927380955179</v>
      </c>
      <c r="G225" s="305">
        <f>IF(G$6=0,0,G$6/NFM_fec!G$6)</f>
        <v>0.40991927380955184</v>
      </c>
      <c r="H225" s="305">
        <f>IF(H$6=0,0,H$6/NFM_fec!H$6)</f>
        <v>0.40991927380955179</v>
      </c>
      <c r="I225" s="305">
        <f>IF(I$6=0,0,I$6/NFM_fec!I$6)</f>
        <v>0.40991927380955179</v>
      </c>
      <c r="J225" s="305">
        <f>IF(J$6=0,0,J$6/NFM_fec!J$6)</f>
        <v>0.42218357431160747</v>
      </c>
      <c r="K225" s="305">
        <f>IF(K$6=0,0,K$6/NFM_fec!K$6)</f>
        <v>0.42218357431160769</v>
      </c>
      <c r="L225" s="305">
        <f>IF(L$6=0,0,L$6/NFM_fec!L$6)</f>
        <v>0.42642162378238374</v>
      </c>
      <c r="M225" s="305">
        <f>IF(M$6=0,0,M$6/NFM_fec!M$6)</f>
        <v>0.42642162378238391</v>
      </c>
      <c r="N225" s="305">
        <f>IF(N$6=0,0,N$6/NFM_fec!N$6)</f>
        <v>0.42642162378238374</v>
      </c>
      <c r="O225" s="305">
        <f>IF(O$6=0,0,O$6/NFM_fec!O$6)</f>
        <v>0.43686213953717068</v>
      </c>
      <c r="P225" s="305">
        <f>IF(P$6=0,0,P$6/NFM_fec!P$6)</f>
        <v>0.43686213953717062</v>
      </c>
      <c r="Q225" s="305">
        <f>IF(Q$6=0,0,Q$6/NFM_fec!Q$6)</f>
        <v>0.44243312516398087</v>
      </c>
      <c r="R225" s="305">
        <f>IF(R$6=0,0,R$6/NFM_fec!R$6)</f>
        <v>0.44243312516398103</v>
      </c>
      <c r="S225" s="305">
        <f>IF(S$6=0,0,S$6/NFM_fec!S$6)</f>
        <v>0.44873932535349126</v>
      </c>
      <c r="T225" s="305">
        <f>IF(T$6=0,0,T$6/NFM_fec!T$6)</f>
        <v>0.44873932535349148</v>
      </c>
      <c r="U225" s="305">
        <f>IF(U$6=0,0,U$6/NFM_fec!U$6)</f>
        <v>0.45576267185967351</v>
      </c>
      <c r="V225" s="305">
        <f>IF(V$6=0,0,V$6/NFM_fec!V$6)</f>
        <v>0.45576267185967351</v>
      </c>
      <c r="W225" s="305">
        <f>IF(W$6=0,0,W$6/NFM_fec!W$6)</f>
        <v>0.46348746775697169</v>
      </c>
      <c r="X225" s="305">
        <f>IF(X$6=0,0,X$6/NFM_fec!X$6)</f>
        <v>0.46348746775697153</v>
      </c>
      <c r="Y225" s="305">
        <f>IF(Y$6=0,0,Y$6/NFM_fec!Y$6)</f>
        <v>0.46348746775697169</v>
      </c>
      <c r="DA225" s="76"/>
    </row>
    <row r="226" spans="1:105" ht="12" customHeight="1" x14ac:dyDescent="0.25">
      <c r="A226" s="173" t="s">
        <v>92</v>
      </c>
      <c r="B226" s="306">
        <f>IF(B$7=0,0,B$7/NFM_fec!B$7)</f>
        <v>0.10640085344792487</v>
      </c>
      <c r="C226" s="306">
        <f>IF(C$7=0,0,C$7/NFM_fec!C$7)</f>
        <v>0.10640085344792483</v>
      </c>
      <c r="D226" s="306">
        <f>IF(D$7=0,0,D$7/NFM_fec!D$7)</f>
        <v>0.10640085344792483</v>
      </c>
      <c r="E226" s="306">
        <f>IF(E$7=0,0,E$7/NFM_fec!E$7)</f>
        <v>0.10640085344792481</v>
      </c>
      <c r="F226" s="306">
        <f>IF(F$7=0,0,F$7/NFM_fec!F$7)</f>
        <v>0.10640085344792484</v>
      </c>
      <c r="G226" s="306">
        <f>IF(G$7=0,0,G$7/NFM_fec!G$7)</f>
        <v>0.1064008534479248</v>
      </c>
      <c r="H226" s="306">
        <f>IF(H$7=0,0,H$7/NFM_fec!H$7)</f>
        <v>0.10640085344792485</v>
      </c>
      <c r="I226" s="306">
        <f>IF(I$7=0,0,I$7/NFM_fec!I$7)</f>
        <v>0.10640085344792481</v>
      </c>
      <c r="J226" s="306">
        <f>IF(J$7=0,0,J$7/NFM_fec!J$7)</f>
        <v>0.10958424130923049</v>
      </c>
      <c r="K226" s="306">
        <f>IF(K$7=0,0,K$7/NFM_fec!K$7)</f>
        <v>0.10958424130923047</v>
      </c>
      <c r="L226" s="306">
        <f>IF(L$7=0,0,L$7/NFM_fec!L$7)</f>
        <v>0.11068429224475837</v>
      </c>
      <c r="M226" s="306">
        <f>IF(M$7=0,0,M$7/NFM_fec!M$7)</f>
        <v>0.11068429224475836</v>
      </c>
      <c r="N226" s="306">
        <f>IF(N$7=0,0,N$7/NFM_fec!N$7)</f>
        <v>0.11068429224475836</v>
      </c>
      <c r="O226" s="306">
        <f>IF(O$7=0,0,O$7/NFM_fec!O$7)</f>
        <v>0.11339428871899569</v>
      </c>
      <c r="P226" s="306">
        <f>IF(P$7=0,0,P$7/NFM_fec!P$7)</f>
        <v>0.11339428871899573</v>
      </c>
      <c r="Q226" s="306">
        <f>IF(Q$7=0,0,Q$7/NFM_fec!Q$7)</f>
        <v>0.11484032373884244</v>
      </c>
      <c r="R226" s="306">
        <f>IF(R$7=0,0,R$7/NFM_fec!R$7)</f>
        <v>0.11484032373884243</v>
      </c>
      <c r="S226" s="306">
        <f>IF(S$7=0,0,S$7/NFM_fec!S$7)</f>
        <v>0.11647719500849905</v>
      </c>
      <c r="T226" s="306">
        <f>IF(T$7=0,0,T$7/NFM_fec!T$7)</f>
        <v>0.1164771950084991</v>
      </c>
      <c r="U226" s="306">
        <f>IF(U$7=0,0,U$7/NFM_fec!U$7)</f>
        <v>0.1183002126367589</v>
      </c>
      <c r="V226" s="306">
        <f>IF(V$7=0,0,V$7/NFM_fec!V$7)</f>
        <v>0.1183002126367589</v>
      </c>
      <c r="W226" s="306">
        <f>IF(W$7=0,0,W$7/NFM_fec!W$7)</f>
        <v>0.12030530224512269</v>
      </c>
      <c r="X226" s="306">
        <f>IF(X$7=0,0,X$7/NFM_fec!X$7)</f>
        <v>0.12030530224512268</v>
      </c>
      <c r="Y226" s="306">
        <f>IF(Y$7=0,0,Y$7/NFM_fec!Y$7)</f>
        <v>0.12030530224512265</v>
      </c>
      <c r="DA226" s="77"/>
    </row>
    <row r="227" spans="1:105" ht="12" customHeight="1" x14ac:dyDescent="0.25">
      <c r="A227" s="173" t="s">
        <v>93</v>
      </c>
      <c r="B227" s="306">
        <f>IF(B$8=0,0,B$8/NFM_fec!B$8)</f>
        <v>0.58502169265168902</v>
      </c>
      <c r="C227" s="306">
        <f>IF(C$8=0,0,C$8/NFM_fec!C$8)</f>
        <v>0.58502169265168913</v>
      </c>
      <c r="D227" s="306">
        <f>IF(D$8=0,0,D$8/NFM_fec!D$8)</f>
        <v>0.58502169265168902</v>
      </c>
      <c r="E227" s="306">
        <f>IF(E$8=0,0,E$8/NFM_fec!E$8)</f>
        <v>0.58502169265168902</v>
      </c>
      <c r="F227" s="306">
        <f>IF(F$8=0,0,F$8/NFM_fec!F$8)</f>
        <v>0.58502169265168891</v>
      </c>
      <c r="G227" s="306">
        <f>IF(G$8=0,0,G$8/NFM_fec!G$8)</f>
        <v>0.58502169265168891</v>
      </c>
      <c r="H227" s="306">
        <f>IF(H$8=0,0,H$8/NFM_fec!H$8)</f>
        <v>0.58502169265168902</v>
      </c>
      <c r="I227" s="306">
        <f>IF(I$8=0,0,I$8/NFM_fec!I$8)</f>
        <v>0.58502169265168902</v>
      </c>
      <c r="J227" s="306">
        <f>IF(J$8=0,0,J$8/NFM_fec!J$8)</f>
        <v>0.60252485070576733</v>
      </c>
      <c r="K227" s="306">
        <f>IF(K$8=0,0,K$8/NFM_fec!K$8)</f>
        <v>0.60252485070576722</v>
      </c>
      <c r="L227" s="306">
        <f>IF(L$8=0,0,L$8/NFM_fec!L$8)</f>
        <v>0.60857323884788506</v>
      </c>
      <c r="M227" s="306">
        <f>IF(M$8=0,0,M$8/NFM_fec!M$8)</f>
        <v>0.60857323884788483</v>
      </c>
      <c r="N227" s="306">
        <f>IF(N$8=0,0,N$8/NFM_fec!N$8)</f>
        <v>0.60857323884788506</v>
      </c>
      <c r="O227" s="306">
        <f>IF(O$8=0,0,O$8/NFM_fec!O$8)</f>
        <v>0.6234735584699862</v>
      </c>
      <c r="P227" s="306">
        <f>IF(P$8=0,0,P$8/NFM_fec!P$8)</f>
        <v>0.6234735584699862</v>
      </c>
      <c r="Q227" s="306">
        <f>IF(Q$8=0,0,Q$8/NFM_fec!Q$8)</f>
        <v>0.63142426400975316</v>
      </c>
      <c r="R227" s="306">
        <f>IF(R$8=0,0,R$8/NFM_fec!R$8)</f>
        <v>0.63142426400975316</v>
      </c>
      <c r="S227" s="306">
        <f>IF(S$8=0,0,S$8/NFM_fec!S$8)</f>
        <v>0.64042424069975323</v>
      </c>
      <c r="T227" s="306">
        <f>IF(T$8=0,0,T$8/NFM_fec!T$8)</f>
        <v>0.64042424069975334</v>
      </c>
      <c r="U227" s="306">
        <f>IF(U$8=0,0,U$8/NFM_fec!U$8)</f>
        <v>0.65044770220460302</v>
      </c>
      <c r="V227" s="306">
        <f>IF(V$8=0,0,V$8/NFM_fec!V$8)</f>
        <v>0.65044770220460302</v>
      </c>
      <c r="W227" s="306">
        <f>IF(W$8=0,0,W$8/NFM_fec!W$8)</f>
        <v>0.66147224645017511</v>
      </c>
      <c r="X227" s="306">
        <f>IF(X$8=0,0,X$8/NFM_fec!X$8)</f>
        <v>0.66147224645017511</v>
      </c>
      <c r="Y227" s="306">
        <f>IF(Y$8=0,0,Y$8/NFM_fec!Y$8)</f>
        <v>0.66147224645017499</v>
      </c>
      <c r="DA227" s="77"/>
    </row>
    <row r="228" spans="1:105" ht="12" customHeight="1" x14ac:dyDescent="0.25">
      <c r="A228" s="173" t="s">
        <v>94</v>
      </c>
      <c r="B228" s="306">
        <f>IF(B$9=0,0,B$9/NFM_fec!B$9)</f>
        <v>0.40628206572026648</v>
      </c>
      <c r="C228" s="306">
        <f>IF(C$9=0,0,C$9/NFM_fec!C$9)</f>
        <v>0.40628206572026648</v>
      </c>
      <c r="D228" s="306">
        <f>IF(D$9=0,0,D$9/NFM_fec!D$9)</f>
        <v>0.40628206572026643</v>
      </c>
      <c r="E228" s="306">
        <f>IF(E$9=0,0,E$9/NFM_fec!E$9)</f>
        <v>0.40628206572026659</v>
      </c>
      <c r="F228" s="306">
        <f>IF(F$9=0,0,F$9/NFM_fec!F$9)</f>
        <v>0.40628206572026648</v>
      </c>
      <c r="G228" s="306">
        <f>IF(G$9=0,0,G$9/NFM_fec!G$9)</f>
        <v>0.40628206572026654</v>
      </c>
      <c r="H228" s="306">
        <f>IF(H$9=0,0,H$9/NFM_fec!H$9)</f>
        <v>0.40628206572026654</v>
      </c>
      <c r="I228" s="306">
        <f>IF(I$9=0,0,I$9/NFM_fec!I$9)</f>
        <v>0.40628206572026648</v>
      </c>
      <c r="J228" s="306">
        <f>IF(J$9=0,0,J$9/NFM_fec!J$9)</f>
        <v>0.41843754525232751</v>
      </c>
      <c r="K228" s="306">
        <f>IF(K$9=0,0,K$9/NFM_fec!K$9)</f>
        <v>0.41843754525232735</v>
      </c>
      <c r="L228" s="306">
        <f>IF(L$9=0,0,L$9/NFM_fec!L$9)</f>
        <v>0.42263799056832813</v>
      </c>
      <c r="M228" s="306">
        <f>IF(M$9=0,0,M$9/NFM_fec!M$9)</f>
        <v>0.42263799056832807</v>
      </c>
      <c r="N228" s="306">
        <f>IF(N$9=0,0,N$9/NFM_fec!N$9)</f>
        <v>0.42263799056832807</v>
      </c>
      <c r="O228" s="306">
        <f>IF(O$9=0,0,O$9/NFM_fec!O$9)</f>
        <v>0.43298586777014636</v>
      </c>
      <c r="P228" s="306">
        <f>IF(P$9=0,0,P$9/NFM_fec!P$9)</f>
        <v>0.43298586777014636</v>
      </c>
      <c r="Q228" s="306">
        <f>IF(Q$9=0,0,Q$9/NFM_fec!Q$9)</f>
        <v>0.43850742211796634</v>
      </c>
      <c r="R228" s="306">
        <f>IF(R$9=0,0,R$9/NFM_fec!R$9)</f>
        <v>0.43850742211796656</v>
      </c>
      <c r="S228" s="306">
        <f>IF(S$9=0,0,S$9/NFM_fec!S$9)</f>
        <v>0.44475766747976458</v>
      </c>
      <c r="T228" s="306">
        <f>IF(T$9=0,0,T$9/NFM_fec!T$9)</f>
        <v>0.44475766747976458</v>
      </c>
      <c r="U228" s="306">
        <f>IF(U$9=0,0,U$9/NFM_fec!U$9)</f>
        <v>0.45171869592881148</v>
      </c>
      <c r="V228" s="306">
        <f>IF(V$9=0,0,V$9/NFM_fec!V$9)</f>
        <v>0.45171869592881114</v>
      </c>
      <c r="W228" s="306">
        <f>IF(W$9=0,0,W$9/NFM_fec!W$9)</f>
        <v>0.45937494981815596</v>
      </c>
      <c r="X228" s="306">
        <f>IF(X$9=0,0,X$9/NFM_fec!X$9)</f>
        <v>0.45937494981815613</v>
      </c>
      <c r="Y228" s="306">
        <f>IF(Y$9=0,0,Y$9/NFM_fec!Y$9)</f>
        <v>0.45937494981815602</v>
      </c>
      <c r="DA228" s="77"/>
    </row>
    <row r="229" spans="1:105" ht="12" customHeight="1" x14ac:dyDescent="0.25">
      <c r="A229" s="56" t="s">
        <v>95</v>
      </c>
      <c r="B229" s="307">
        <f>IF(B$10=0,0,B$10/NFM_fec!B$10)</f>
        <v>0.70129309431377518</v>
      </c>
      <c r="C229" s="307">
        <f>IF(C$10=0,0,C$10/NFM_fec!C$10)</f>
        <v>0.68727398884296831</v>
      </c>
      <c r="D229" s="307">
        <f>IF(D$10=0,0,D$10/NFM_fec!D$10)</f>
        <v>0.66860528644879347</v>
      </c>
      <c r="E229" s="307">
        <f>IF(E$10=0,0,E$10/NFM_fec!E$10)</f>
        <v>0.68915334750910184</v>
      </c>
      <c r="F229" s="307">
        <f>IF(F$10=0,0,F$10/NFM_fec!F$10)</f>
        <v>0.68739786623531385</v>
      </c>
      <c r="G229" s="307">
        <f>IF(G$10=0,0,G$10/NFM_fec!G$10)</f>
        <v>0.70425215882538839</v>
      </c>
      <c r="H229" s="307">
        <f>IF(H$10=0,0,H$10/NFM_fec!H$10)</f>
        <v>0.70788558390659939</v>
      </c>
      <c r="I229" s="307">
        <f>IF(I$10=0,0,I$10/NFM_fec!I$10)</f>
        <v>0.70180267434289056</v>
      </c>
      <c r="J229" s="307">
        <f>IF(J$10=0,0,J$10/NFM_fec!J$10)</f>
        <v>0.72885264949703821</v>
      </c>
      <c r="K229" s="307">
        <f>IF(K$10=0,0,K$10/NFM_fec!K$10)</f>
        <v>0.71171680229215151</v>
      </c>
      <c r="L229" s="307">
        <f>IF(L$10=0,0,L$10/NFM_fec!L$10)</f>
        <v>0.70319182198375052</v>
      </c>
      <c r="M229" s="307">
        <f>IF(M$10=0,0,M$10/NFM_fec!M$10)</f>
        <v>0.72902908161080848</v>
      </c>
      <c r="N229" s="307">
        <f>IF(N$10=0,0,N$10/NFM_fec!N$10)</f>
        <v>0.74539602146488315</v>
      </c>
      <c r="O229" s="307">
        <f>IF(O$10=0,0,O$10/NFM_fec!O$10)</f>
        <v>0.76306192979855025</v>
      </c>
      <c r="P229" s="307">
        <f>IF(P$10=0,0,P$10/NFM_fec!P$10)</f>
        <v>0.85708472728555363</v>
      </c>
      <c r="Q229" s="307">
        <f>IF(Q$10=0,0,Q$10/NFM_fec!Q$10)</f>
        <v>0.87236867782495231</v>
      </c>
      <c r="R229" s="307">
        <f>IF(R$10=0,0,R$10/NFM_fec!R$10)</f>
        <v>0.87415892039485976</v>
      </c>
      <c r="S229" s="307">
        <f>IF(S$10=0,0,S$10/NFM_fec!S$10)</f>
        <v>0.89058094135602095</v>
      </c>
      <c r="T229" s="307">
        <f>IF(T$10=0,0,T$10/NFM_fec!T$10)</f>
        <v>0.89216051440565658</v>
      </c>
      <c r="U229" s="307">
        <f>IF(U$10=0,0,U$10/NFM_fec!U$10)</f>
        <v>0.90682168255331641</v>
      </c>
      <c r="V229" s="307">
        <f>IF(V$10=0,0,V$10/NFM_fec!V$10)</f>
        <v>0.90937818695475492</v>
      </c>
      <c r="W229" s="307">
        <f>IF(W$10=0,0,W$10/NFM_fec!W$10)</f>
        <v>0.92501167791202854</v>
      </c>
      <c r="X229" s="307">
        <f>IF(X$10=0,0,X$10/NFM_fec!X$10)</f>
        <v>0.92558060024198119</v>
      </c>
      <c r="Y229" s="307">
        <f>IF(Y$10=0,0,Y$10/NFM_fec!Y$10)</f>
        <v>0.92620063240139938</v>
      </c>
      <c r="DA229" s="78"/>
    </row>
    <row r="230" spans="1:105" ht="12" customHeight="1" x14ac:dyDescent="0.25">
      <c r="A230" s="174" t="s">
        <v>485</v>
      </c>
      <c r="B230" s="308">
        <f>IF(B$16=0,0,B$16/NFM_fec!B$16)</f>
        <v>0.41143897564477705</v>
      </c>
      <c r="C230" s="308">
        <f>IF(C$16=0,0,C$16/NFM_fec!C$16)</f>
        <v>0.42080453360399495</v>
      </c>
      <c r="D230" s="308">
        <f>IF(D$16=0,0,D$16/NFM_fec!D$16)</f>
        <v>0.42760242375383001</v>
      </c>
      <c r="E230" s="308">
        <f>IF(E$16=0,0,E$16/NFM_fec!E$16)</f>
        <v>0.42534128800067467</v>
      </c>
      <c r="F230" s="308">
        <f>IF(F$16=0,0,F$16/NFM_fec!F$16)</f>
        <v>0.43653380953448062</v>
      </c>
      <c r="G230" s="308">
        <f>IF(G$16=0,0,G$16/NFM_fec!G$16)</f>
        <v>0.41632405292048719</v>
      </c>
      <c r="H230" s="308">
        <f>IF(H$16=0,0,H$16/NFM_fec!H$16)</f>
        <v>0.41355755324878013</v>
      </c>
      <c r="I230" s="308">
        <f>IF(I$16=0,0,I$16/NFM_fec!I$16)</f>
        <v>0.41273403408373244</v>
      </c>
      <c r="J230" s="308">
        <f>IF(J$16=0,0,J$16/NFM_fec!J$16)</f>
        <v>0.43131335612338684</v>
      </c>
      <c r="K230" s="308">
        <f>IF(K$16=0,0,K$16/NFM_fec!K$16)</f>
        <v>0.443128837336765</v>
      </c>
      <c r="L230" s="308">
        <f>IF(L$16=0,0,L$16/NFM_fec!L$16)</f>
        <v>0.44650489643746966</v>
      </c>
      <c r="M230" s="308">
        <f>IF(M$16=0,0,M$16/NFM_fec!M$16)</f>
        <v>0.44027624842046081</v>
      </c>
      <c r="N230" s="308">
        <f>IF(N$16=0,0,N$16/NFM_fec!N$16)</f>
        <v>0.43977778990396188</v>
      </c>
      <c r="O230" s="308">
        <f>IF(O$16=0,0,O$16/NFM_fec!O$16)</f>
        <v>0.44976963393992714</v>
      </c>
      <c r="P230" s="308">
        <f>IF(P$16=0,0,P$16/NFM_fec!P$16)</f>
        <v>0.45135806395768158</v>
      </c>
      <c r="Q230" s="308">
        <f>IF(Q$16=0,0,Q$16/NFM_fec!Q$16)</f>
        <v>0.4623893629885813</v>
      </c>
      <c r="R230" s="308">
        <f>IF(R$16=0,0,R$16/NFM_fec!R$16)</f>
        <v>0.47033465767497834</v>
      </c>
      <c r="S230" s="308">
        <f>IF(S$16=0,0,S$16/NFM_fec!S$16)</f>
        <v>0.47541794150068833</v>
      </c>
      <c r="T230" s="308">
        <f>IF(T$16=0,0,T$16/NFM_fec!T$16)</f>
        <v>0.47879173015454279</v>
      </c>
      <c r="U230" s="308">
        <f>IF(U$16=0,0,U$16/NFM_fec!U$16)</f>
        <v>0.4896823114884194</v>
      </c>
      <c r="V230" s="308">
        <f>IF(V$16=0,0,V$16/NFM_fec!V$16)</f>
        <v>0.49135800993083845</v>
      </c>
      <c r="W230" s="308">
        <f>IF(W$16=0,0,W$16/NFM_fec!W$16)</f>
        <v>0.4995937394792494</v>
      </c>
      <c r="X230" s="308">
        <f>IF(X$16=0,0,X$16/NFM_fec!X$16)</f>
        <v>0.50084912128795112</v>
      </c>
      <c r="Y230" s="308">
        <f>IF(Y$16=0,0,Y$16/NFM_fec!Y$16)</f>
        <v>0.49976715283477446</v>
      </c>
      <c r="DA230" s="79"/>
    </row>
    <row r="231" spans="1:105" ht="12" customHeight="1" x14ac:dyDescent="0.25">
      <c r="A231" s="41" t="s">
        <v>497</v>
      </c>
      <c r="B231" s="309">
        <f>IF(B$27=0,0,B$27/NFM_fec!B$27)</f>
        <v>0.39174369491489763</v>
      </c>
      <c r="C231" s="309">
        <f>IF(C$27=0,0,C$27/NFM_fec!C$27)</f>
        <v>0.38497434069166475</v>
      </c>
      <c r="D231" s="309">
        <f>IF(D$27=0,0,D$27/NFM_fec!D$27)</f>
        <v>0.37536599017227346</v>
      </c>
      <c r="E231" s="309">
        <f>IF(E$27=0,0,E$27/NFM_fec!E$27)</f>
        <v>0.3873926177171042</v>
      </c>
      <c r="F231" s="309">
        <f>IF(F$27=0,0,F$27/NFM_fec!F$27)</f>
        <v>0.38962691014242612</v>
      </c>
      <c r="G231" s="309">
        <f>IF(G$27=0,0,G$27/NFM_fec!G$27)</f>
        <v>0.40139821185708024</v>
      </c>
      <c r="H231" s="309">
        <f>IF(H$27=0,0,H$27/NFM_fec!H$27)</f>
        <v>0.40267367525260517</v>
      </c>
      <c r="I231" s="309">
        <f>IF(I$27=0,0,I$27/NFM_fec!I$27)</f>
        <v>0.39959123934360358</v>
      </c>
      <c r="J231" s="309">
        <f>IF(J$27=0,0,J$27/NFM_fec!J$27)</f>
        <v>0.41624366531594242</v>
      </c>
      <c r="K231" s="309">
        <f>IF(K$27=0,0,K$27/NFM_fec!K$27)</f>
        <v>0.40569305174556586</v>
      </c>
      <c r="L231" s="309">
        <f>IF(L$27=0,0,L$27/NFM_fec!L$27)</f>
        <v>0.40004829631925959</v>
      </c>
      <c r="M231" s="309">
        <f>IF(M$27=0,0,M$27/NFM_fec!M$27)</f>
        <v>0.41694224640040423</v>
      </c>
      <c r="N231" s="309">
        <f>IF(N$27=0,0,N$27/NFM_fec!N$27)</f>
        <v>0.42811267274547937</v>
      </c>
      <c r="O231" s="309">
        <f>IF(O$27=0,0,O$27/NFM_fec!O$27)</f>
        <v>0.43819872803205645</v>
      </c>
      <c r="P231" s="309">
        <f>IF(P$27=0,0,P$27/NFM_fec!P$27)</f>
        <v>0.43964701891882857</v>
      </c>
      <c r="Q231" s="309">
        <f>IF(Q$27=0,0,Q$27/NFM_fec!Q$27)</f>
        <v>0.44246350891287628</v>
      </c>
      <c r="R231" s="309">
        <f>IF(R$27=0,0,R$27/NFM_fec!R$27)</f>
        <v>0.43768682922742047</v>
      </c>
      <c r="S231" s="309">
        <f>IF(S$27=0,0,S$27/NFM_fec!S$27)</f>
        <v>0.44019955811283779</v>
      </c>
      <c r="T231" s="309">
        <f>IF(T$27=0,0,T$27/NFM_fec!T$27)</f>
        <v>0.42730914576643825</v>
      </c>
      <c r="U231" s="309">
        <f>IF(U$27=0,0,U$27/NFM_fec!U$27)</f>
        <v>0.42681986370308639</v>
      </c>
      <c r="V231" s="309">
        <f>IF(V$27=0,0,V$27/NFM_fec!V$27)</f>
        <v>0.43098774499930137</v>
      </c>
      <c r="W231" s="309">
        <f>IF(W$27=0,0,W$27/NFM_fec!W$27)</f>
        <v>0.43207349085933355</v>
      </c>
      <c r="X231" s="309">
        <f>IF(X$27=0,0,X$27/NFM_fec!X$27)</f>
        <v>0.43072741921040497</v>
      </c>
      <c r="Y231" s="309">
        <f>IF(Y$27=0,0,Y$27/NFM_fec!Y$27)</f>
        <v>0.44132156129700811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46</v>
      </c>
      <c r="B233" s="304">
        <f>IF(B$34=0,0,B$34/NFM_fec!B$34)</f>
        <v>0.53639598560128932</v>
      </c>
      <c r="C233" s="304">
        <f>IF(C$34=0,0,C$34/NFM_fec!C$34)</f>
        <v>0.53524566897633474</v>
      </c>
      <c r="D233" s="304">
        <f>IF(D$34=0,0,D$34/NFM_fec!D$34)</f>
        <v>0.53363259623205483</v>
      </c>
      <c r="E233" s="304">
        <f>IF(E$34=0,0,E$34/NFM_fec!E$34)</f>
        <v>0.53806190027982781</v>
      </c>
      <c r="F233" s="304">
        <f>IF(F$34=0,0,F$34/NFM_fec!F$34)</f>
        <v>0.54110795109713727</v>
      </c>
      <c r="G233" s="304">
        <f>IF(G$34=0,0,G$34/NFM_fec!G$34)</f>
        <v>0.54536320952480866</v>
      </c>
      <c r="H233" s="304">
        <f>IF(H$34=0,0,H$34/NFM_fec!H$34)</f>
        <v>0.54561695133113453</v>
      </c>
      <c r="I233" s="304">
        <f>IF(I$34=0,0,I$34/NFM_fec!I$34)</f>
        <v>0.5491151512447211</v>
      </c>
      <c r="J233" s="304">
        <f>IF(J$34=0,0,J$34/NFM_fec!J$34)</f>
        <v>0.55024204358754158</v>
      </c>
      <c r="K233" s="304">
        <f>IF(K$34=0,0,K$34/NFM_fec!K$34)</f>
        <v>0.54870023943684154</v>
      </c>
      <c r="L233" s="304">
        <f>IF(L$34=0,0,L$34/NFM_fec!L$34)</f>
        <v>0.5469437091413164</v>
      </c>
      <c r="M233" s="304">
        <f>IF(M$34=0,0,M$34/NFM_fec!M$34)</f>
        <v>0.55683841077730456</v>
      </c>
      <c r="N233" s="304">
        <f>IF(N$34=0,0,N$34/NFM_fec!N$34)</f>
        <v>0.55886999686884975</v>
      </c>
      <c r="O233" s="304">
        <f>IF(O$34=0,0,O$34/NFM_fec!O$34)</f>
        <v>0.55884762722478398</v>
      </c>
      <c r="P233" s="304">
        <f>IF(P$34=0,0,P$34/NFM_fec!P$34)</f>
        <v>0.56026255291246774</v>
      </c>
      <c r="Q233" s="304">
        <f>IF(Q$34=0,0,Q$34/NFM_fec!Q$34)</f>
        <v>0.56009234221343751</v>
      </c>
      <c r="R233" s="304">
        <f>IF(R$34=0,0,R$34/NFM_fec!R$34)</f>
        <v>0.55968325353689885</v>
      </c>
      <c r="S233" s="304">
        <f>IF(S$34=0,0,S$34/NFM_fec!S$34)</f>
        <v>0.57857663151828331</v>
      </c>
      <c r="T233" s="304">
        <f>IF(T$34=0,0,T$34/NFM_fec!T$34)</f>
        <v>0.58309567859298916</v>
      </c>
      <c r="U233" s="304">
        <f>IF(U$34=0,0,U$34/NFM_fec!U$34)</f>
        <v>0.58260704850663481</v>
      </c>
      <c r="V233" s="304">
        <f>IF(V$34=0,0,V$34/NFM_fec!V$34)</f>
        <v>0.58379249264987176</v>
      </c>
      <c r="W233" s="304">
        <f>IF(W$34=0,0,W$34/NFM_fec!W$34)</f>
        <v>0.5829751611071915</v>
      </c>
      <c r="X233" s="304">
        <f>IF(X$34=0,0,X$34/NFM_fec!X$34)</f>
        <v>0</v>
      </c>
      <c r="Y233" s="304">
        <f>IF(Y$34=0,0,Y$34/NFM_fec!Y$34)</f>
        <v>0</v>
      </c>
      <c r="DA233" s="111"/>
    </row>
    <row r="234" spans="1:105" ht="12" customHeight="1" x14ac:dyDescent="0.25">
      <c r="A234" s="55" t="s">
        <v>91</v>
      </c>
      <c r="B234" s="305">
        <f>IF(B$35=0,0,B$35/NFM_fec!B$35)</f>
        <v>0.44964688647676804</v>
      </c>
      <c r="C234" s="305">
        <f>IF(C$35=0,0,C$35/NFM_fec!C$35)</f>
        <v>0.44964688647676798</v>
      </c>
      <c r="D234" s="305">
        <f>IF(D$35=0,0,D$35/NFM_fec!D$35)</f>
        <v>0.44964688647676787</v>
      </c>
      <c r="E234" s="305">
        <f>IF(E$35=0,0,E$35/NFM_fec!E$35)</f>
        <v>0.45139539568668446</v>
      </c>
      <c r="F234" s="305">
        <f>IF(F$35=0,0,F$35/NFM_fec!F$35)</f>
        <v>0.45342762541211418</v>
      </c>
      <c r="G234" s="305">
        <f>IF(G$35=0,0,G$35/NFM_fec!G$35)</f>
        <v>0.45586531684981751</v>
      </c>
      <c r="H234" s="305">
        <f>IF(H$35=0,0,H$35/NFM_fec!H$35)</f>
        <v>0.45586531684981774</v>
      </c>
      <c r="I234" s="305">
        <f>IF(I$35=0,0,I$35/NFM_fec!I$35)</f>
        <v>0.45926559770318554</v>
      </c>
      <c r="J234" s="305">
        <f>IF(J$35=0,0,J$35/NFM_fec!J$35)</f>
        <v>0.45926559770318548</v>
      </c>
      <c r="K234" s="305">
        <f>IF(K$35=0,0,K$35/NFM_fec!K$35)</f>
        <v>0.45926559770318542</v>
      </c>
      <c r="L234" s="305">
        <f>IF(L$35=0,0,L$35/NFM_fec!L$35)</f>
        <v>0.45926559770318559</v>
      </c>
      <c r="M234" s="305">
        <f>IF(M$35=0,0,M$35/NFM_fec!M$35)</f>
        <v>0.46527722122335829</v>
      </c>
      <c r="N234" s="305">
        <f>IF(N$35=0,0,N$35/NFM_fec!N$35)</f>
        <v>0.46527722122335824</v>
      </c>
      <c r="O234" s="305">
        <f>IF(O$35=0,0,O$35/NFM_fec!O$35)</f>
        <v>0.46527722122335813</v>
      </c>
      <c r="P234" s="305">
        <f>IF(P$35=0,0,P$35/NFM_fec!P$35)</f>
        <v>0.46527722122335835</v>
      </c>
      <c r="Q234" s="305">
        <f>IF(Q$35=0,0,Q$35/NFM_fec!Q$35)</f>
        <v>0.46527722122335818</v>
      </c>
      <c r="R234" s="305">
        <f>IF(R$35=0,0,R$35/NFM_fec!R$35)</f>
        <v>0.46527722122335813</v>
      </c>
      <c r="S234" s="305">
        <f>IF(S$35=0,0,S$35/NFM_fec!S$35)</f>
        <v>0.47374949910102249</v>
      </c>
      <c r="T234" s="305">
        <f>IF(T$35=0,0,T$35/NFM_fec!T$35)</f>
        <v>0.48137454919092026</v>
      </c>
      <c r="U234" s="305">
        <f>IF(U$35=0,0,U$35/NFM_fec!U$35)</f>
        <v>0.48652432892652769</v>
      </c>
      <c r="V234" s="305">
        <f>IF(V$35=0,0,V$35/NFM_fec!V$35)</f>
        <v>0.48652432892652769</v>
      </c>
      <c r="W234" s="305">
        <f>IF(W$35=0,0,W$35/NFM_fec!W$35)</f>
        <v>0.48652432892652764</v>
      </c>
      <c r="X234" s="305">
        <f>IF(X$35=0,0,X$35/NFM_fec!X$35)</f>
        <v>0</v>
      </c>
      <c r="Y234" s="305">
        <f>IF(Y$35=0,0,Y$35/NFM_fec!Y$35)</f>
        <v>0</v>
      </c>
      <c r="DA234" s="76"/>
    </row>
    <row r="235" spans="1:105" ht="12" customHeight="1" x14ac:dyDescent="0.25">
      <c r="A235" s="173" t="s">
        <v>92</v>
      </c>
      <c r="B235" s="306">
        <f>IF(B$36=0,0,B$36/NFM_fec!B$36)</f>
        <v>0.11667508943316869</v>
      </c>
      <c r="C235" s="306">
        <f>IF(C$36=0,0,C$36/NFM_fec!C$36)</f>
        <v>0.1166750894331687</v>
      </c>
      <c r="D235" s="306">
        <f>IF(D$36=0,0,D$36/NFM_fec!D$36)</f>
        <v>0.1166750894331687</v>
      </c>
      <c r="E235" s="306">
        <f>IF(E$36=0,0,E$36/NFM_fec!E$36)</f>
        <v>0.11712879538461037</v>
      </c>
      <c r="F235" s="306">
        <f>IF(F$36=0,0,F$36/NFM_fec!F$36)</f>
        <v>0.1176561215867802</v>
      </c>
      <c r="G235" s="306">
        <f>IF(G$36=0,0,G$36/NFM_fec!G$36)</f>
        <v>0.11828865763908798</v>
      </c>
      <c r="H235" s="306">
        <f>IF(H$36=0,0,H$36/NFM_fec!H$36)</f>
        <v>0.11828865763908794</v>
      </c>
      <c r="I235" s="306">
        <f>IF(I$36=0,0,I$36/NFM_fec!I$36)</f>
        <v>0.11917096792432801</v>
      </c>
      <c r="J235" s="306">
        <f>IF(J$36=0,0,J$36/NFM_fec!J$36)</f>
        <v>0.11917096792432792</v>
      </c>
      <c r="K235" s="306">
        <f>IF(K$36=0,0,K$36/NFM_fec!K$36)</f>
        <v>0.11917096792432789</v>
      </c>
      <c r="L235" s="306">
        <f>IF(L$36=0,0,L$36/NFM_fec!L$36)</f>
        <v>0.11917096792432794</v>
      </c>
      <c r="M235" s="306">
        <f>IF(M$36=0,0,M$36/NFM_fec!M$36)</f>
        <v>0.12073087355905966</v>
      </c>
      <c r="N235" s="306">
        <f>IF(N$36=0,0,N$36/NFM_fec!N$36)</f>
        <v>0.12073087355905968</v>
      </c>
      <c r="O235" s="306">
        <f>IF(O$36=0,0,O$36/NFM_fec!O$36)</f>
        <v>0.12073087355905963</v>
      </c>
      <c r="P235" s="306">
        <f>IF(P$36=0,0,P$36/NFM_fec!P$36)</f>
        <v>0.12073087355905968</v>
      </c>
      <c r="Q235" s="306">
        <f>IF(Q$36=0,0,Q$36/NFM_fec!Q$36)</f>
        <v>0.12073087355905969</v>
      </c>
      <c r="R235" s="306">
        <f>IF(R$36=0,0,R$36/NFM_fec!R$36)</f>
        <v>0.12073087355905965</v>
      </c>
      <c r="S235" s="306">
        <f>IF(S$36=0,0,S$36/NFM_fec!S$36)</f>
        <v>0.12543317235841114</v>
      </c>
      <c r="T235" s="306">
        <f>IF(T$36=0,0,T$36/NFM_fec!T$36)</f>
        <v>0.12624410686728488</v>
      </c>
      <c r="U235" s="306">
        <f>IF(U$36=0,0,U$36/NFM_fec!U$36)</f>
        <v>0.12624410686728491</v>
      </c>
      <c r="V235" s="306">
        <f>IF(V$36=0,0,V$36/NFM_fec!V$36)</f>
        <v>0.12624410686728491</v>
      </c>
      <c r="W235" s="306">
        <f>IF(W$36=0,0,W$36/NFM_fec!W$36)</f>
        <v>0.12624410686728477</v>
      </c>
      <c r="X235" s="306">
        <f>IF(X$36=0,0,X$36/NFM_fec!X$36)</f>
        <v>0</v>
      </c>
      <c r="Y235" s="306">
        <f>IF(Y$36=0,0,Y$36/NFM_fec!Y$36)</f>
        <v>0</v>
      </c>
      <c r="DA235" s="77"/>
    </row>
    <row r="236" spans="1:105" ht="12" customHeight="1" x14ac:dyDescent="0.25">
      <c r="A236" s="173" t="s">
        <v>93</v>
      </c>
      <c r="B236" s="306">
        <f>IF(B$37=0,0,B$37/NFM_fec!B$37)</f>
        <v>0.63931749086620804</v>
      </c>
      <c r="C236" s="306">
        <f>IF(C$37=0,0,C$37/NFM_fec!C$37)</f>
        <v>0.63931749086620782</v>
      </c>
      <c r="D236" s="306">
        <f>IF(D$37=0,0,D$37/NFM_fec!D$37)</f>
        <v>0.63931749086620793</v>
      </c>
      <c r="E236" s="306">
        <f>IF(E$37=0,0,E$37/NFM_fec!E$37)</f>
        <v>0.64180355838821246</v>
      </c>
      <c r="F236" s="306">
        <f>IF(F$37=0,0,F$37/NFM_fec!F$37)</f>
        <v>0.64469302576361354</v>
      </c>
      <c r="G236" s="306">
        <f>IF(G$37=0,0,G$37/NFM_fec!G$37)</f>
        <v>0.64815898721098419</v>
      </c>
      <c r="H236" s="306">
        <f>IF(H$37=0,0,H$37/NFM_fec!H$37)</f>
        <v>0.64815898721098397</v>
      </c>
      <c r="I236" s="306">
        <f>IF(I$37=0,0,I$37/NFM_fec!I$37)</f>
        <v>0.65299357872889474</v>
      </c>
      <c r="J236" s="306">
        <f>IF(J$37=0,0,J$37/NFM_fec!J$37)</f>
        <v>0.65299357872889463</v>
      </c>
      <c r="K236" s="306">
        <f>IF(K$37=0,0,K$37/NFM_fec!K$37)</f>
        <v>0.65299357872889485</v>
      </c>
      <c r="L236" s="306">
        <f>IF(L$37=0,0,L$37/NFM_fec!L$37)</f>
        <v>0.65299357872889474</v>
      </c>
      <c r="M236" s="306">
        <f>IF(M$37=0,0,M$37/NFM_fec!M$37)</f>
        <v>0.6615410326989728</v>
      </c>
      <c r="N236" s="306">
        <f>IF(N$37=0,0,N$37/NFM_fec!N$37)</f>
        <v>0.66154103269897291</v>
      </c>
      <c r="O236" s="306">
        <f>IF(O$37=0,0,O$37/NFM_fec!O$37)</f>
        <v>0.66154103269897269</v>
      </c>
      <c r="P236" s="306">
        <f>IF(P$37=0,0,P$37/NFM_fec!P$37)</f>
        <v>0.6615410326989728</v>
      </c>
      <c r="Q236" s="306">
        <f>IF(Q$37=0,0,Q$37/NFM_fec!Q$37)</f>
        <v>0.6615410326989728</v>
      </c>
      <c r="R236" s="306">
        <f>IF(R$37=0,0,R$37/NFM_fec!R$37)</f>
        <v>0.66154103269897313</v>
      </c>
      <c r="S236" s="306">
        <f>IF(S$37=0,0,S$37/NFM_fec!S$37)</f>
        <v>0.6720029313448086</v>
      </c>
      <c r="T236" s="306">
        <f>IF(T$37=0,0,T$37/NFM_fec!T$37)</f>
        <v>0.68141864012606079</v>
      </c>
      <c r="U236" s="306">
        <f>IF(U$37=0,0,U$37/NFM_fec!U$37)</f>
        <v>0.6898927780291878</v>
      </c>
      <c r="V236" s="306">
        <f>IF(V$37=0,0,V$37/NFM_fec!V$37)</f>
        <v>0.6917506215863547</v>
      </c>
      <c r="W236" s="306">
        <f>IF(W$37=0,0,W$37/NFM_fec!W$37)</f>
        <v>0.69175062158635459</v>
      </c>
      <c r="X236" s="306">
        <f>IF(X$37=0,0,X$37/NFM_fec!X$37)</f>
        <v>0</v>
      </c>
      <c r="Y236" s="306">
        <f>IF(Y$37=0,0,Y$37/NFM_fec!Y$37)</f>
        <v>0</v>
      </c>
      <c r="DA236" s="77"/>
    </row>
    <row r="237" spans="1:105" ht="12" customHeight="1" x14ac:dyDescent="0.25">
      <c r="A237" s="173" t="s">
        <v>94</v>
      </c>
      <c r="B237" s="306">
        <f>IF(B$38=0,0,B$38/NFM_fec!B$38)</f>
        <v>0.44601511333044641</v>
      </c>
      <c r="C237" s="306">
        <f>IF(C$38=0,0,C$38/NFM_fec!C$38)</f>
        <v>0.44601511333044636</v>
      </c>
      <c r="D237" s="306">
        <f>IF(D$38=0,0,D$38/NFM_fec!D$38)</f>
        <v>0.44601511333044624</v>
      </c>
      <c r="E237" s="306">
        <f>IF(E$38=0,0,E$38/NFM_fec!E$38)</f>
        <v>0.44774949992774027</v>
      </c>
      <c r="F237" s="306">
        <f>IF(F$38=0,0,F$38/NFM_fec!F$38)</f>
        <v>0.44976531544556386</v>
      </c>
      <c r="G237" s="306">
        <f>IF(G$38=0,0,G$38/NFM_fec!G$38)</f>
        <v>0.45218331778373461</v>
      </c>
      <c r="H237" s="306">
        <f>IF(H$38=0,0,H$38/NFM_fec!H$38)</f>
        <v>0.45218331778373477</v>
      </c>
      <c r="I237" s="306">
        <f>IF(I$38=0,0,I$38/NFM_fec!I$38)</f>
        <v>0.45555613475585555</v>
      </c>
      <c r="J237" s="306">
        <f>IF(J$38=0,0,J$38/NFM_fec!J$38)</f>
        <v>0.4555561347558556</v>
      </c>
      <c r="K237" s="306">
        <f>IF(K$38=0,0,K$38/NFM_fec!K$38)</f>
        <v>0.45555613475585577</v>
      </c>
      <c r="L237" s="306">
        <f>IF(L$38=0,0,L$38/NFM_fec!L$38)</f>
        <v>0.45555613475585571</v>
      </c>
      <c r="M237" s="306">
        <f>IF(M$38=0,0,M$38/NFM_fec!M$38)</f>
        <v>0.46151920272383173</v>
      </c>
      <c r="N237" s="306">
        <f>IF(N$38=0,0,N$38/NFM_fec!N$38)</f>
        <v>0.46151920272383162</v>
      </c>
      <c r="O237" s="306">
        <f>IF(O$38=0,0,O$38/NFM_fec!O$38)</f>
        <v>0.46151920272383168</v>
      </c>
      <c r="P237" s="306">
        <f>IF(P$38=0,0,P$38/NFM_fec!P$38)</f>
        <v>0.46151920272383168</v>
      </c>
      <c r="Q237" s="306">
        <f>IF(Q$38=0,0,Q$38/NFM_fec!Q$38)</f>
        <v>0.46151920272383173</v>
      </c>
      <c r="R237" s="306">
        <f>IF(R$38=0,0,R$38/NFM_fec!R$38)</f>
        <v>0.46151920272383173</v>
      </c>
      <c r="S237" s="306">
        <f>IF(S$38=0,0,S$38/NFM_fec!S$38)</f>
        <v>0.48051950037667723</v>
      </c>
      <c r="T237" s="306">
        <f>IF(T$38=0,0,T$38/NFM_fec!T$38)</f>
        <v>0.48259469870786309</v>
      </c>
      <c r="U237" s="306">
        <f>IF(U$38=0,0,U$38/NFM_fec!U$38)</f>
        <v>0.48259469870786309</v>
      </c>
      <c r="V237" s="306">
        <f>IF(V$38=0,0,V$38/NFM_fec!V$38)</f>
        <v>0.48259469870786309</v>
      </c>
      <c r="W237" s="306">
        <f>IF(W$38=0,0,W$38/NFM_fec!W$38)</f>
        <v>0.48259469870786303</v>
      </c>
      <c r="X237" s="306">
        <f>IF(X$38=0,0,X$38/NFM_fec!X$38)</f>
        <v>0</v>
      </c>
      <c r="Y237" s="306">
        <f>IF(Y$38=0,0,Y$38/NFM_fec!Y$38)</f>
        <v>0</v>
      </c>
      <c r="DA237" s="77"/>
    </row>
    <row r="238" spans="1:105" ht="12" customHeight="1" x14ac:dyDescent="0.25">
      <c r="A238" s="56" t="s">
        <v>95</v>
      </c>
      <c r="B238" s="307">
        <f>IF(B$39=0,0,B$39/NFM_fec!B$39)</f>
        <v>0.76572284100961796</v>
      </c>
      <c r="C238" s="307">
        <f>IF(C$39=0,0,C$39/NFM_fec!C$39)</f>
        <v>0.75041576133557097</v>
      </c>
      <c r="D238" s="307">
        <f>IF(D$39=0,0,D$39/NFM_fec!D$39)</f>
        <v>0.73003191333943707</v>
      </c>
      <c r="E238" s="307">
        <f>IF(E$39=0,0,E$39/NFM_fec!E$39)</f>
        <v>0.75539384875418014</v>
      </c>
      <c r="F238" s="307">
        <f>IF(F$39=0,0,F$39/NFM_fec!F$39)</f>
        <v>0.7568618327918667</v>
      </c>
      <c r="G238" s="307">
        <f>IF(G$39=0,0,G$39/NFM_fec!G$39)</f>
        <v>0.77958807535044139</v>
      </c>
      <c r="H238" s="307">
        <f>IF(H$39=0,0,H$39/NFM_fec!H$39)</f>
        <v>0.78361017855665038</v>
      </c>
      <c r="I238" s="307">
        <f>IF(I$39=0,0,I$39/NFM_fec!I$39)</f>
        <v>0.78267125301155349</v>
      </c>
      <c r="J238" s="307">
        <f>IF(J$39=0,0,J$39/NFM_fec!J$39)</f>
        <v>0.78922549659619567</v>
      </c>
      <c r="K238" s="307">
        <f>IF(K$39=0,0,K$39/NFM_fec!K$39)</f>
        <v>0.77067024056576794</v>
      </c>
      <c r="L238" s="307">
        <f>IF(L$39=0,0,L$39/NFM_fec!L$39)</f>
        <v>0.75387144647198867</v>
      </c>
      <c r="M238" s="307">
        <f>IF(M$39=0,0,M$39/NFM_fec!M$39)</f>
        <v>0.79180130344338151</v>
      </c>
      <c r="N238" s="307">
        <f>IF(N$39=0,0,N$39/NFM_fec!N$39)</f>
        <v>0.80957750008179485</v>
      </c>
      <c r="O238" s="307">
        <f>IF(O$39=0,0,O$39/NFM_fec!O$39)</f>
        <v>0.80895796797978892</v>
      </c>
      <c r="P238" s="307">
        <f>IF(P$39=0,0,P$39/NFM_fec!P$39)</f>
        <v>0.90863597343203528</v>
      </c>
      <c r="Q238" s="307">
        <f>IF(Q$39=0,0,Q$39/NFM_fec!Q$39)</f>
        <v>0.91319391197474475</v>
      </c>
      <c r="R238" s="307">
        <f>IF(R$39=0,0,R$39/NFM_fec!R$39)</f>
        <v>0.91506793457247704</v>
      </c>
      <c r="S238" s="307">
        <f>IF(S$39=0,0,S$39/NFM_fec!S$39)</f>
        <v>0.96079981734150477</v>
      </c>
      <c r="T238" s="307">
        <f>IF(T$39=0,0,T$39/NFM_fec!T$39)</f>
        <v>0.96283577287661903</v>
      </c>
      <c r="U238" s="307">
        <f>IF(U$39=0,0,U$39/NFM_fec!U$39)</f>
        <v>0.96357715146716538</v>
      </c>
      <c r="V238" s="307">
        <f>IF(V$39=0,0,V$39/NFM_fec!V$39)</f>
        <v>0.96629366043055409</v>
      </c>
      <c r="W238" s="307">
        <f>IF(W$39=0,0,W$39/NFM_fec!W$39)</f>
        <v>0.96652383823096122</v>
      </c>
      <c r="X238" s="307">
        <f>IF(X$39=0,0,X$39/NFM_fec!X$39)</f>
        <v>0</v>
      </c>
      <c r="Y238" s="307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308">
        <f>IF(B$45=0,0,B$45/NFM_fec!B$45)</f>
        <v>0.54389780976495028</v>
      </c>
      <c r="C239" s="308">
        <f>IF(C$45=0,0,C$45/NFM_fec!C$45)</f>
        <v>0.5438978097649505</v>
      </c>
      <c r="D239" s="308">
        <f>IF(D$45=0,0,D$45/NFM_fec!D$45)</f>
        <v>0.54389780976495039</v>
      </c>
      <c r="E239" s="308">
        <f>IF(E$45=0,0,E$45/NFM_fec!E$45)</f>
        <v>0.54601282569907406</v>
      </c>
      <c r="F239" s="308">
        <f>IF(F$45=0,0,F$45/NFM_fec!F$45)</f>
        <v>0.54847103308323086</v>
      </c>
      <c r="G239" s="308">
        <f>IF(G$45=0,0,G$45/NFM_fec!G$45)</f>
        <v>0.55141969140540559</v>
      </c>
      <c r="H239" s="308">
        <f>IF(H$45=0,0,H$45/NFM_fec!H$45)</f>
        <v>0.5514196914054057</v>
      </c>
      <c r="I239" s="308">
        <f>IF(I$45=0,0,I$45/NFM_fec!I$45)</f>
        <v>0.55553270845134506</v>
      </c>
      <c r="J239" s="308">
        <f>IF(J$45=0,0,J$45/NFM_fec!J$45)</f>
        <v>0.55553270845134506</v>
      </c>
      <c r="K239" s="308">
        <f>IF(K$45=0,0,K$45/NFM_fec!K$45)</f>
        <v>0.55553270845134506</v>
      </c>
      <c r="L239" s="308">
        <f>IF(L$45=0,0,L$45/NFM_fec!L$45)</f>
        <v>0.55553270845134484</v>
      </c>
      <c r="M239" s="308">
        <f>IF(M$45=0,0,M$45/NFM_fec!M$45)</f>
        <v>0.56280443425239179</v>
      </c>
      <c r="N239" s="308">
        <f>IF(N$45=0,0,N$45/NFM_fec!N$45)</f>
        <v>0.56280443425239179</v>
      </c>
      <c r="O239" s="308">
        <f>IF(O$45=0,0,O$45/NFM_fec!O$45)</f>
        <v>0.56280443425239179</v>
      </c>
      <c r="P239" s="308">
        <f>IF(P$45=0,0,P$45/NFM_fec!P$45)</f>
        <v>0.56280443425239146</v>
      </c>
      <c r="Q239" s="308">
        <f>IF(Q$45=0,0,Q$45/NFM_fec!Q$45)</f>
        <v>0.56280443425239168</v>
      </c>
      <c r="R239" s="308">
        <f>IF(R$45=0,0,R$45/NFM_fec!R$45)</f>
        <v>0.56280443425239168</v>
      </c>
      <c r="S239" s="308">
        <f>IF(S$45=0,0,S$45/NFM_fec!S$45)</f>
        <v>0.58152399082715245</v>
      </c>
      <c r="T239" s="308">
        <f>IF(T$45=0,0,T$45/NFM_fec!T$45)</f>
        <v>0.58850516896478688</v>
      </c>
      <c r="U239" s="308">
        <f>IF(U$45=0,0,U$45/NFM_fec!U$45)</f>
        <v>0.58850516896478711</v>
      </c>
      <c r="V239" s="308">
        <f>IF(V$45=0,0,V$45/NFM_fec!V$45)</f>
        <v>0.588505168964787</v>
      </c>
      <c r="W239" s="308">
        <f>IF(W$45=0,0,W$45/NFM_fec!W$45)</f>
        <v>0.588505168964787</v>
      </c>
      <c r="X239" s="308">
        <f>IF(X$45=0,0,X$45/NFM_fec!X$45)</f>
        <v>0</v>
      </c>
      <c r="Y239" s="308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308">
        <f>IF(B$46=0,0,B$46/NFM_fec!B$46)</f>
        <v>0.47236979965098486</v>
      </c>
      <c r="C240" s="308">
        <f>IF(C$46=0,0,C$46/NFM_fec!C$46)</f>
        <v>0.46420722156816552</v>
      </c>
      <c r="D240" s="308">
        <f>IF(D$46=0,0,D$46/NFM_fec!D$46)</f>
        <v>0.45262134368745732</v>
      </c>
      <c r="E240" s="308">
        <f>IF(E$46=0,0,E$46/NFM_fec!E$46)</f>
        <v>0.4689396805587368</v>
      </c>
      <c r="F240" s="308">
        <f>IF(F$46=0,0,F$46/NFM_fec!F$46)</f>
        <v>0.47376768924336804</v>
      </c>
      <c r="G240" s="308">
        <f>IF(G$46=0,0,G$46/NFM_fec!G$46)</f>
        <v>0.49070502224607321</v>
      </c>
      <c r="H240" s="308">
        <f>IF(H$46=0,0,H$46/NFM_fec!H$46)</f>
        <v>0.49226426260984907</v>
      </c>
      <c r="I240" s="308">
        <f>IF(I$46=0,0,I$46/NFM_fec!I$46)</f>
        <v>0.49213968959182386</v>
      </c>
      <c r="J240" s="308">
        <f>IF(J$46=0,0,J$46/NFM_fec!J$46)</f>
        <v>0.49775665617396342</v>
      </c>
      <c r="K240" s="308">
        <f>IF(K$46=0,0,K$46/NFM_fec!K$46)</f>
        <v>0.48513991610324542</v>
      </c>
      <c r="L240" s="308">
        <f>IF(L$46=0,0,L$46/NFM_fec!L$46)</f>
        <v>0.47363520654014934</v>
      </c>
      <c r="M240" s="308">
        <f>IF(M$46=0,0,M$46/NFM_fec!M$46)</f>
        <v>0.50009824462218555</v>
      </c>
      <c r="N240" s="308">
        <f>IF(N$46=0,0,N$46/NFM_fec!N$46)</f>
        <v>0.51349652856937977</v>
      </c>
      <c r="O240" s="308">
        <f>IF(O$46=0,0,O$46/NFM_fec!O$46)</f>
        <v>0.51303305987146641</v>
      </c>
      <c r="P240" s="308">
        <f>IF(P$46=0,0,P$46/NFM_fec!P$46)</f>
        <v>0.51472868575463993</v>
      </c>
      <c r="Q240" s="308">
        <f>IF(Q$46=0,0,Q$46/NFM_fec!Q$46)</f>
        <v>0.51150333727634756</v>
      </c>
      <c r="R240" s="308">
        <f>IF(R$46=0,0,R$46/NFM_fec!R$46)</f>
        <v>0.50598132800102025</v>
      </c>
      <c r="S240" s="308">
        <f>IF(S$46=0,0,S$46/NFM_fec!S$46)</f>
        <v>0.52464663358122143</v>
      </c>
      <c r="T240" s="308">
        <f>IF(T$46=0,0,T$46/NFM_fec!T$46)</f>
        <v>0.50928334818401322</v>
      </c>
      <c r="U240" s="308">
        <f>IF(U$46=0,0,U$46/NFM_fec!U$46)</f>
        <v>0.5008610842044926</v>
      </c>
      <c r="V240" s="308">
        <f>IF(V$46=0,0,V$46/NFM_fec!V$46)</f>
        <v>0.50575197547357809</v>
      </c>
      <c r="W240" s="308">
        <f>IF(W$46=0,0,W$46/NFM_fec!W$46)</f>
        <v>0.49857562797220067</v>
      </c>
      <c r="X240" s="308">
        <f>IF(X$46=0,0,X$46/NFM_fec!X$46)</f>
        <v>0</v>
      </c>
      <c r="Y240" s="308">
        <f>IF(Y$46=0,0,Y$46/NFM_fec!Y$46)</f>
        <v>0</v>
      </c>
      <c r="DA240" s="79"/>
    </row>
    <row r="241" spans="1:105" ht="12" customHeight="1" x14ac:dyDescent="0.25">
      <c r="A241" s="41" t="s">
        <v>527</v>
      </c>
      <c r="B241" s="309">
        <f>IF(B$53=0,0,B$53/NFM_fec!B$53)</f>
        <v>0.49271712770271919</v>
      </c>
      <c r="C241" s="309">
        <f>IF(C$53=0,0,C$53/NFM_fec!C$53)</f>
        <v>0.49259008419466366</v>
      </c>
      <c r="D241" s="309">
        <f>IF(D$53=0,0,D$53/NFM_fec!D$53)</f>
        <v>0.49063768729752161</v>
      </c>
      <c r="E241" s="309">
        <f>IF(E$53=0,0,E$53/NFM_fec!E$53)</f>
        <v>0.49887272727751336</v>
      </c>
      <c r="F241" s="309">
        <f>IF(F$53=0,0,F$53/NFM_fec!F$53)</f>
        <v>0.50771102234643473</v>
      </c>
      <c r="G241" s="309">
        <f>IF(G$53=0,0,G$53/NFM_fec!G$53)</f>
        <v>0.50597293669595067</v>
      </c>
      <c r="H241" s="309">
        <f>IF(H$53=0,0,H$53/NFM_fec!H$53)</f>
        <v>0.50661904441190708</v>
      </c>
      <c r="I241" s="309">
        <f>IF(I$53=0,0,I$53/NFM_fec!I$53)</f>
        <v>0.50671619676020563</v>
      </c>
      <c r="J241" s="309">
        <f>IF(J$53=0,0,J$53/NFM_fec!J$53)</f>
        <v>0.51580395118234024</v>
      </c>
      <c r="K241" s="309">
        <f>IF(K$53=0,0,K$53/NFM_fec!K$53)</f>
        <v>0.51296408453289133</v>
      </c>
      <c r="L241" s="309">
        <f>IF(L$53=0,0,L$53/NFM_fec!L$53)</f>
        <v>0.50555935078570879</v>
      </c>
      <c r="M241" s="309">
        <f>IF(M$53=0,0,M$53/NFM_fec!M$53)</f>
        <v>0.52035097417679022</v>
      </c>
      <c r="N241" s="309">
        <f>IF(N$53=0,0,N$53/NFM_fec!N$53)</f>
        <v>0.53451288343034153</v>
      </c>
      <c r="O241" s="309">
        <f>IF(O$53=0,0,O$53/NFM_fec!O$53)</f>
        <v>0.53412794717192524</v>
      </c>
      <c r="P241" s="309">
        <f>IF(P$53=0,0,P$53/NFM_fec!P$53)</f>
        <v>0.53856982612086624</v>
      </c>
      <c r="Q241" s="309">
        <f>IF(Q$53=0,0,Q$53/NFM_fec!Q$53)</f>
        <v>0.53548433769193293</v>
      </c>
      <c r="R241" s="309">
        <f>IF(R$53=0,0,R$53/NFM_fec!R$53)</f>
        <v>0.53377917285260301</v>
      </c>
      <c r="S241" s="309">
        <f>IF(S$53=0,0,S$53/NFM_fec!S$53)</f>
        <v>0.55159364457326177</v>
      </c>
      <c r="T241" s="309">
        <f>IF(T$53=0,0,T$53/NFM_fec!T$53)</f>
        <v>0.54533478064399699</v>
      </c>
      <c r="U241" s="309">
        <f>IF(U$53=0,0,U$53/NFM_fec!U$53)</f>
        <v>0.54299197439694968</v>
      </c>
      <c r="V241" s="309">
        <f>IF(V$53=0,0,V$53/NFM_fec!V$53)</f>
        <v>0.5460127746072917</v>
      </c>
      <c r="W241" s="309">
        <f>IF(W$53=0,0,W$53/NFM_fec!W$53)</f>
        <v>0.54219311468170139</v>
      </c>
      <c r="X241" s="309">
        <f>IF(X$53=0,0,X$53/NFM_fec!X$53)</f>
        <v>0</v>
      </c>
      <c r="Y241" s="309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304">
        <f>IF(B$72=0,0,B$72/NFM_fec!B$72)</f>
        <v>0.61991591901359999</v>
      </c>
      <c r="C243" s="304">
        <f>IF(C$72=0,0,C$72/NFM_fec!C$72)</f>
        <v>0.61257766220426002</v>
      </c>
      <c r="D243" s="304">
        <f>IF(D$72=0,0,D$72/NFM_fec!D$72)</f>
        <v>0.60142304161103388</v>
      </c>
      <c r="E243" s="304">
        <f>IF(E$72=0,0,E$72/NFM_fec!E$72)</f>
        <v>0.61653922959863083</v>
      </c>
      <c r="F243" s="304">
        <f>IF(F$72=0,0,F$72/NFM_fec!F$72)</f>
        <v>0.62502197620192501</v>
      </c>
      <c r="G243" s="304">
        <f>IF(G$72=0,0,G$72/NFM_fec!G$72)</f>
        <v>0.63687960110090791</v>
      </c>
      <c r="H243" s="304">
        <f>IF(H$72=0,0,H$72/NFM_fec!H$72)</f>
        <v>0.63848322768616428</v>
      </c>
      <c r="I243" s="304">
        <f>IF(I$72=0,0,I$72/NFM_fec!I$72)</f>
        <v>0.63382604905248208</v>
      </c>
      <c r="J243" s="304">
        <f>IF(J$72=0,0,J$72/NFM_fec!J$72)</f>
        <v>0.64175761769921591</v>
      </c>
      <c r="K243" s="304">
        <f>IF(K$72=0,0,K$72/NFM_fec!K$72)</f>
        <v>0.63901615939754286</v>
      </c>
      <c r="L243" s="304">
        <f>IF(L$72=0,0,L$72/NFM_fec!L$72)</f>
        <v>0.63473959991092188</v>
      </c>
      <c r="M243" s="304">
        <f>IF(M$72=0,0,M$72/NFM_fec!M$72)</f>
        <v>0.66973071113630844</v>
      </c>
      <c r="N243" s="304">
        <f>IF(N$72=0,0,N$72/NFM_fec!N$72)</f>
        <v>0.68978383443245805</v>
      </c>
      <c r="O243" s="304">
        <f>IF(O$72=0,0,O$72/NFM_fec!O$72)</f>
        <v>0.68917178066890361</v>
      </c>
      <c r="P243" s="304">
        <f>IF(P$72=0,0,P$72/NFM_fec!P$72)</f>
        <v>0.70443495583929649</v>
      </c>
      <c r="Q243" s="304">
        <f>IF(Q$72=0,0,Q$72/NFM_fec!Q$72)</f>
        <v>0.70095251996405472</v>
      </c>
      <c r="R243" s="304">
        <f>IF(R$72=0,0,R$72/NFM_fec!R$72)</f>
        <v>0.69533013884451655</v>
      </c>
      <c r="S243" s="304">
        <f>IF(S$72=0,0,S$72/NFM_fec!S$72)</f>
        <v>0.70168093244651097</v>
      </c>
      <c r="T243" s="304">
        <f>IF(T$72=0,0,T$72/NFM_fec!T$72)</f>
        <v>0.68702215019543011</v>
      </c>
      <c r="U243" s="304">
        <f>IF(U$72=0,0,U$72/NFM_fec!U$72)</f>
        <v>0.68914550889163251</v>
      </c>
      <c r="V243" s="304">
        <f>IF(V$72=0,0,V$72/NFM_fec!V$72)</f>
        <v>0.70487106514355646</v>
      </c>
      <c r="W243" s="304">
        <f>IF(W$72=0,0,W$72/NFM_fec!W$72)</f>
        <v>0.70549030747041197</v>
      </c>
      <c r="X243" s="304">
        <f>IF(X$72=0,0,X$72/NFM_fec!X$72)</f>
        <v>0.71064833000335925</v>
      </c>
      <c r="Y243" s="304">
        <f>IF(Y$72=0,0,Y$72/NFM_fec!Y$72)</f>
        <v>0.72966420553154743</v>
      </c>
      <c r="DA243" s="111"/>
    </row>
    <row r="244" spans="1:105" ht="12" customHeight="1" x14ac:dyDescent="0.25">
      <c r="A244" s="55" t="s">
        <v>91</v>
      </c>
      <c r="B244" s="305">
        <f>IF(B$73=0,0,B$73/NFM_fec!B$73)</f>
        <v>0.53616287831451681</v>
      </c>
      <c r="C244" s="305">
        <f>IF(C$73=0,0,C$73/NFM_fec!C$73)</f>
        <v>0.53616287831451648</v>
      </c>
      <c r="D244" s="305">
        <f>IF(D$73=0,0,D$73/NFM_fec!D$73)</f>
        <v>0.5361628783145167</v>
      </c>
      <c r="E244" s="305">
        <f>IF(E$73=0,0,E$73/NFM_fec!E$73)</f>
        <v>0.53616287831451648</v>
      </c>
      <c r="F244" s="305">
        <f>IF(F$73=0,0,F$73/NFM_fec!F$73)</f>
        <v>0.53754659048306486</v>
      </c>
      <c r="G244" s="305">
        <f>IF(G$73=0,0,G$73/NFM_fec!G$73)</f>
        <v>0.53879193143475856</v>
      </c>
      <c r="H244" s="305">
        <f>IF(H$73=0,0,H$73/NFM_fec!H$73)</f>
        <v>0.53957514046910326</v>
      </c>
      <c r="I244" s="305">
        <f>IF(I$73=0,0,I$73/NFM_fec!I$73)</f>
        <v>0.53957514046910304</v>
      </c>
      <c r="J244" s="305">
        <f>IF(J$73=0,0,J$73/NFM_fec!J$73)</f>
        <v>0.53957514046910338</v>
      </c>
      <c r="K244" s="305">
        <f>IF(K$73=0,0,K$73/NFM_fec!K$73)</f>
        <v>0.5406176264221928</v>
      </c>
      <c r="L244" s="305">
        <f>IF(L$73=0,0,L$73/NFM_fec!L$73)</f>
        <v>0.54155586377997378</v>
      </c>
      <c r="M244" s="305">
        <f>IF(M$73=0,0,M$73/NFM_fec!M$73)</f>
        <v>0.54240027740197616</v>
      </c>
      <c r="N244" s="305">
        <f>IF(N$73=0,0,N$73/NFM_fec!N$73)</f>
        <v>0.54316024966177867</v>
      </c>
      <c r="O244" s="305">
        <f>IF(O$73=0,0,O$73/NFM_fec!O$73)</f>
        <v>0.54384422469560068</v>
      </c>
      <c r="P244" s="305">
        <f>IF(P$73=0,0,P$73/NFM_fec!P$73)</f>
        <v>0.54445980222604073</v>
      </c>
      <c r="Q244" s="305">
        <f>IF(Q$73=0,0,Q$73/NFM_fec!Q$73)</f>
        <v>0.54449999999999998</v>
      </c>
      <c r="R244" s="305">
        <f>IF(R$73=0,0,R$73/NFM_fec!R$73)</f>
        <v>0.5445000000000001</v>
      </c>
      <c r="S244" s="305">
        <f>IF(S$73=0,0,S$73/NFM_fec!S$73)</f>
        <v>0.54449999999999998</v>
      </c>
      <c r="T244" s="305">
        <f>IF(T$73=0,0,T$73/NFM_fec!T$73)</f>
        <v>0.54449999999999998</v>
      </c>
      <c r="U244" s="305">
        <f>IF(U$73=0,0,U$73/NFM_fec!U$73)</f>
        <v>0.54449999999999987</v>
      </c>
      <c r="V244" s="305">
        <f>IF(V$73=0,0,V$73/NFM_fec!V$73)</f>
        <v>0.54449999999999998</v>
      </c>
      <c r="W244" s="305">
        <f>IF(W$73=0,0,W$73/NFM_fec!W$73)</f>
        <v>0.54449999999999998</v>
      </c>
      <c r="X244" s="305">
        <f>IF(X$73=0,0,X$73/NFM_fec!X$73)</f>
        <v>0.54449999999999987</v>
      </c>
      <c r="Y244" s="305">
        <f>IF(Y$73=0,0,Y$73/NFM_fec!Y$73)</f>
        <v>0.54449999999999998</v>
      </c>
      <c r="DA244" s="76"/>
    </row>
    <row r="245" spans="1:105" ht="12" customHeight="1" x14ac:dyDescent="0.25">
      <c r="A245" s="173" t="s">
        <v>92</v>
      </c>
      <c r="B245" s="306">
        <f>IF(B$74=0,0,B$74/NFM_fec!B$74)</f>
        <v>0.13915825349202085</v>
      </c>
      <c r="C245" s="306">
        <f>IF(C$74=0,0,C$74/NFM_fec!C$74)</f>
        <v>0.13915825349202085</v>
      </c>
      <c r="D245" s="306">
        <f>IF(D$74=0,0,D$74/NFM_fec!D$74)</f>
        <v>0.13915825349202085</v>
      </c>
      <c r="E245" s="306">
        <f>IF(E$74=0,0,E$74/NFM_fec!E$74)</f>
        <v>0.13915825349202077</v>
      </c>
      <c r="F245" s="306">
        <f>IF(F$74=0,0,F$74/NFM_fec!F$74)</f>
        <v>0.14004388817710364</v>
      </c>
      <c r="G245" s="306">
        <f>IF(G$74=0,0,G$74/NFM_fec!G$74)</f>
        <v>0.14004388817710367</v>
      </c>
      <c r="H245" s="306">
        <f>IF(H$74=0,0,H$74/NFM_fec!H$74)</f>
        <v>0.14004388817710364</v>
      </c>
      <c r="I245" s="306">
        <f>IF(I$74=0,0,I$74/NFM_fec!I$74)</f>
        <v>0.1400438881771037</v>
      </c>
      <c r="J245" s="306">
        <f>IF(J$74=0,0,J$74/NFM_fec!J$74)</f>
        <v>0.1400438881771037</v>
      </c>
      <c r="K245" s="306">
        <f>IF(K$74=0,0,K$74/NFM_fec!K$74)</f>
        <v>0.1422493646567109</v>
      </c>
      <c r="L245" s="306">
        <f>IF(L$74=0,0,L$74/NFM_fec!L$74)</f>
        <v>0.14425233016407341</v>
      </c>
      <c r="M245" s="306">
        <f>IF(M$74=0,0,M$74/NFM_fec!M$74)</f>
        <v>0.14660248330292344</v>
      </c>
      <c r="N245" s="306">
        <f>IF(N$74=0,0,N$74/NFM_fec!N$74)</f>
        <v>0.14797267938456649</v>
      </c>
      <c r="O245" s="306">
        <f>IF(O$74=0,0,O$74/NFM_fec!O$74)</f>
        <v>0.14797267938456649</v>
      </c>
      <c r="P245" s="306">
        <f>IF(P$74=0,0,P$74/NFM_fec!P$74)</f>
        <v>0.14995079760136723</v>
      </c>
      <c r="Q245" s="306">
        <f>IF(Q$74=0,0,Q$74/NFM_fec!Q$74)</f>
        <v>0.15019440526934708</v>
      </c>
      <c r="R245" s="306">
        <f>IF(R$74=0,0,R$74/NFM_fec!R$74)</f>
        <v>0.15019440526934705</v>
      </c>
      <c r="S245" s="306">
        <f>IF(S$74=0,0,S$74/NFM_fec!S$74)</f>
        <v>0.15195035089766973</v>
      </c>
      <c r="T245" s="306">
        <f>IF(T$74=0,0,T$74/NFM_fec!T$74)</f>
        <v>0.15294930551341923</v>
      </c>
      <c r="U245" s="306">
        <f>IF(U$74=0,0,U$74/NFM_fec!U$74)</f>
        <v>0.15442976111733472</v>
      </c>
      <c r="V245" s="306">
        <f>IF(V$74=0,0,V$74/NFM_fec!V$74)</f>
        <v>0.15576217116085869</v>
      </c>
      <c r="W245" s="306">
        <f>IF(W$74=0,0,W$74/NFM_fec!W$74)</f>
        <v>0.15696134020003022</v>
      </c>
      <c r="X245" s="306">
        <f>IF(X$74=0,0,X$74/NFM_fec!X$74)</f>
        <v>0.15804059233528464</v>
      </c>
      <c r="Y245" s="306">
        <f>IF(Y$74=0,0,Y$74/NFM_fec!Y$74)</f>
        <v>0.15901191925701361</v>
      </c>
      <c r="DA245" s="77"/>
    </row>
    <row r="246" spans="1:105" ht="12" customHeight="1" x14ac:dyDescent="0.25">
      <c r="A246" s="173" t="s">
        <v>93</v>
      </c>
      <c r="B246" s="306">
        <f>IF(B$75=0,0,B$75/NFM_fec!B$75)</f>
        <v>0.7584984189657572</v>
      </c>
      <c r="C246" s="306">
        <f>IF(C$75=0,0,C$75/NFM_fec!C$75)</f>
        <v>0.75849841896575698</v>
      </c>
      <c r="D246" s="306">
        <f>IF(D$75=0,0,D$75/NFM_fec!D$75)</f>
        <v>0.75849841896575709</v>
      </c>
      <c r="E246" s="306">
        <f>IF(E$75=0,0,E$75/NFM_fec!E$75)</f>
        <v>0.75849841896575709</v>
      </c>
      <c r="F246" s="306">
        <f>IF(F$75=0,0,F$75/NFM_fec!F$75)</f>
        <v>0.75849841896575709</v>
      </c>
      <c r="G246" s="306">
        <f>IF(G$75=0,0,G$75/NFM_fec!G$75)</f>
        <v>0.7584984189657572</v>
      </c>
      <c r="H246" s="306">
        <f>IF(H$75=0,0,H$75/NFM_fec!H$75)</f>
        <v>0.75849841896575709</v>
      </c>
      <c r="I246" s="306">
        <f>IF(I$75=0,0,I$75/NFM_fec!I$75)</f>
        <v>0.7584984189657572</v>
      </c>
      <c r="J246" s="306">
        <f>IF(J$75=0,0,J$75/NFM_fec!J$75)</f>
        <v>0.75849841896575709</v>
      </c>
      <c r="K246" s="306">
        <f>IF(K$75=0,0,K$75/NFM_fec!K$75)</f>
        <v>0.75849841896575709</v>
      </c>
      <c r="L246" s="306">
        <f>IF(L$75=0,0,L$75/NFM_fec!L$75)</f>
        <v>0.7584984189657572</v>
      </c>
      <c r="M246" s="306">
        <f>IF(M$75=0,0,M$75/NFM_fec!M$75)</f>
        <v>0.7584984189657572</v>
      </c>
      <c r="N246" s="306">
        <f>IF(N$75=0,0,N$75/NFM_fec!N$75)</f>
        <v>0.7584984189657572</v>
      </c>
      <c r="O246" s="306">
        <f>IF(O$75=0,0,O$75/NFM_fec!O$75)</f>
        <v>0.75849841896575709</v>
      </c>
      <c r="P246" s="306">
        <f>IF(P$75=0,0,P$75/NFM_fec!P$75)</f>
        <v>0.75849841896575709</v>
      </c>
      <c r="Q246" s="306">
        <f>IF(Q$75=0,0,Q$75/NFM_fec!Q$75)</f>
        <v>0.7584984189657572</v>
      </c>
      <c r="R246" s="306">
        <f>IF(R$75=0,0,R$75/NFM_fec!R$75)</f>
        <v>0.75849841896575709</v>
      </c>
      <c r="S246" s="306">
        <f>IF(S$75=0,0,S$75/NFM_fec!S$75)</f>
        <v>0.75849841896575698</v>
      </c>
      <c r="T246" s="306">
        <f>IF(T$75=0,0,T$75/NFM_fec!T$75)</f>
        <v>0.75849841896575709</v>
      </c>
      <c r="U246" s="306">
        <f>IF(U$75=0,0,U$75/NFM_fec!U$75)</f>
        <v>0.75849841896575709</v>
      </c>
      <c r="V246" s="306">
        <f>IF(V$75=0,0,V$75/NFM_fec!V$75)</f>
        <v>0.7584984189657572</v>
      </c>
      <c r="W246" s="306">
        <f>IF(W$75=0,0,W$75/NFM_fec!W$75)</f>
        <v>0.75849841896575709</v>
      </c>
      <c r="X246" s="306">
        <f>IF(X$75=0,0,X$75/NFM_fec!X$75)</f>
        <v>0.75849841896575709</v>
      </c>
      <c r="Y246" s="306">
        <f>IF(Y$75=0,0,Y$75/NFM_fec!Y$75)</f>
        <v>0.75849841896575698</v>
      </c>
      <c r="DA246" s="77"/>
    </row>
    <row r="247" spans="1:105" ht="12" customHeight="1" x14ac:dyDescent="0.25">
      <c r="A247" s="173" t="s">
        <v>94</v>
      </c>
      <c r="B247" s="306">
        <f>IF(B$76=0,0,B$76/NFM_fec!B$76)</f>
        <v>0.5311711998628631</v>
      </c>
      <c r="C247" s="306">
        <f>IF(C$76=0,0,C$76/NFM_fec!C$76)</f>
        <v>0.5311711998628631</v>
      </c>
      <c r="D247" s="306">
        <f>IF(D$76=0,0,D$76/NFM_fec!D$76)</f>
        <v>0.5311711998628631</v>
      </c>
      <c r="E247" s="306">
        <f>IF(E$76=0,0,E$76/NFM_fec!E$76)</f>
        <v>0.53117119986286276</v>
      </c>
      <c r="F247" s="306">
        <f>IF(F$76=0,0,F$76/NFM_fec!F$76)</f>
        <v>0.53455169384371448</v>
      </c>
      <c r="G247" s="306">
        <f>IF(G$76=0,0,G$76/NFM_fec!G$76)</f>
        <v>0.5345516938437147</v>
      </c>
      <c r="H247" s="306">
        <f>IF(H$76=0,0,H$76/NFM_fec!H$76)</f>
        <v>0.53455169384371459</v>
      </c>
      <c r="I247" s="306">
        <f>IF(I$76=0,0,I$76/NFM_fec!I$76)</f>
        <v>0.5345516938437147</v>
      </c>
      <c r="J247" s="306">
        <f>IF(J$76=0,0,J$76/NFM_fec!J$76)</f>
        <v>0.53455169384371481</v>
      </c>
      <c r="K247" s="306">
        <f>IF(K$76=0,0,K$76/NFM_fec!K$76)</f>
        <v>0.54297006327955621</v>
      </c>
      <c r="L247" s="306">
        <f>IF(L$76=0,0,L$76/NFM_fec!L$76)</f>
        <v>0.55061544230043213</v>
      </c>
      <c r="M247" s="306">
        <f>IF(M$76=0,0,M$76/NFM_fec!M$76)</f>
        <v>0.56070611599561759</v>
      </c>
      <c r="N247" s="306">
        <f>IF(N$76=0,0,N$76/NFM_fec!N$76)</f>
        <v>0.56481612612456134</v>
      </c>
      <c r="O247" s="306">
        <f>IF(O$76=0,0,O$76/NFM_fec!O$76)</f>
        <v>0.564816126124561</v>
      </c>
      <c r="P247" s="306">
        <f>IF(P$76=0,0,P$76/NFM_fec!P$76)</f>
        <v>0.57329652002410769</v>
      </c>
      <c r="Q247" s="306">
        <f>IF(Q$76=0,0,Q$76/NFM_fec!Q$76)</f>
        <v>0.57329652002410791</v>
      </c>
      <c r="R247" s="306">
        <f>IF(R$76=0,0,R$76/NFM_fec!R$76)</f>
        <v>0.57329652002410769</v>
      </c>
      <c r="S247" s="306">
        <f>IF(S$76=0,0,S$76/NFM_fec!S$76)</f>
        <v>0.58111908594692541</v>
      </c>
      <c r="T247" s="306">
        <f>IF(T$76=0,0,T$76/NFM_fec!T$76)</f>
        <v>0.58381205633924405</v>
      </c>
      <c r="U247" s="306">
        <f>IF(U$76=0,0,U$76/NFM_fec!U$76)</f>
        <v>0.59058306863054821</v>
      </c>
      <c r="V247" s="306">
        <f>IF(V$76=0,0,V$76/NFM_fec!V$76)</f>
        <v>0.59667697969272193</v>
      </c>
      <c r="W247" s="306">
        <f>IF(W$76=0,0,W$76/NFM_fec!W$76)</f>
        <v>0.60216149964867827</v>
      </c>
      <c r="X247" s="306">
        <f>IF(X$76=0,0,X$76/NFM_fec!X$76)</f>
        <v>0.60709756760903899</v>
      </c>
      <c r="Y247" s="306">
        <f>IF(Y$76=0,0,Y$76/NFM_fec!Y$76)</f>
        <v>0.61154002877336378</v>
      </c>
      <c r="DA247" s="77"/>
    </row>
    <row r="248" spans="1:105" ht="12" customHeight="1" x14ac:dyDescent="0.25">
      <c r="A248" s="56" t="s">
        <v>95</v>
      </c>
      <c r="B248" s="307">
        <f>IF(B$77=0,0,B$77/NFM_fec!B$77)</f>
        <v>0.91673249075247754</v>
      </c>
      <c r="C248" s="307">
        <f>IF(C$77=0,0,C$77/NFM_fec!C$77)</f>
        <v>0.89840667294451748</v>
      </c>
      <c r="D248" s="307">
        <f>IF(D$77=0,0,D$77/NFM_fec!D$77)</f>
        <v>0.87400288773161006</v>
      </c>
      <c r="E248" s="307">
        <f>IF(E$77=0,0,E$77/NFM_fec!E$77)</f>
        <v>0.90086337637563862</v>
      </c>
      <c r="F248" s="307">
        <f>IF(F$77=0,0,F$77/NFM_fec!F$77)</f>
        <v>0.90428730024801141</v>
      </c>
      <c r="G248" s="307">
        <f>IF(G$77=0,0,G$77/NFM_fec!G$77)</f>
        <v>0.92645949991941834</v>
      </c>
      <c r="H248" s="307">
        <f>IF(H$77=0,0,H$77/NFM_fec!H$77)</f>
        <v>0.93123935205270481</v>
      </c>
      <c r="I248" s="307">
        <f>IF(I$77=0,0,I$77/NFM_fec!I$77)</f>
        <v>0.92323714818037572</v>
      </c>
      <c r="J248" s="307">
        <f>IF(J$77=0,0,J$77/NFM_fec!J$77)</f>
        <v>0.9309685183211357</v>
      </c>
      <c r="K248" s="307">
        <f>IF(K$77=0,0,K$77/NFM_fec!K$77)</f>
        <v>0.92286496132790252</v>
      </c>
      <c r="L248" s="307">
        <f>IF(L$77=0,0,L$77/NFM_fec!L$77)</f>
        <v>0.91494184465574724</v>
      </c>
      <c r="M248" s="307">
        <f>IF(M$77=0,0,M$77/NFM_fec!M$77)</f>
        <v>0.97190117157672895</v>
      </c>
      <c r="N248" s="307">
        <f>IF(N$77=0,0,N$77/NFM_fec!N$77)</f>
        <v>0.99415914828258956</v>
      </c>
      <c r="O248" s="307">
        <f>IF(O$77=0,0,O$77/NFM_fec!O$77)</f>
        <v>0.9935409322062394</v>
      </c>
      <c r="P248" s="307">
        <f>IF(P$77=0,0,P$77/NFM_fec!P$77)</f>
        <v>1.13368383625048</v>
      </c>
      <c r="Q248" s="307">
        <f>IF(Q$77=0,0,Q$77/NFM_fec!Q$77)</f>
        <v>1.1396095705583082</v>
      </c>
      <c r="R248" s="307">
        <f>IF(R$77=0,0,R$77/NFM_fec!R$77)</f>
        <v>1.1420827569703964</v>
      </c>
      <c r="S248" s="307">
        <f>IF(S$77=0,0,S$77/NFM_fec!S$77)</f>
        <v>1.16799425802721</v>
      </c>
      <c r="T248" s="307">
        <f>IF(T$77=0,0,T$77/NFM_fec!T$77)</f>
        <v>1.1702260162753437</v>
      </c>
      <c r="U248" s="307">
        <f>IF(U$77=0,0,U$77/NFM_fec!U$77)</f>
        <v>1.1958768712998209</v>
      </c>
      <c r="V248" s="307">
        <f>IF(V$77=0,0,V$77/NFM_fec!V$77)</f>
        <v>1.2185631793452745</v>
      </c>
      <c r="W248" s="307">
        <f>IF(W$77=0,0,W$77/NFM_fec!W$77)</f>
        <v>1.2367325954283592</v>
      </c>
      <c r="X248" s="307">
        <f>IF(X$77=0,0,X$77/NFM_fec!X$77)</f>
        <v>1.246964681175492</v>
      </c>
      <c r="Y248" s="307">
        <f>IF(Y$77=0,0,Y$77/NFM_fec!Y$77)</f>
        <v>1.2475146906447874</v>
      </c>
      <c r="DA248" s="78"/>
    </row>
    <row r="249" spans="1:105" ht="12" customHeight="1" x14ac:dyDescent="0.25">
      <c r="A249" s="174" t="s">
        <v>558</v>
      </c>
      <c r="B249" s="308">
        <f>IF(B$83=0,0,B$83/NFM_fec!B$83)</f>
        <v>0.60339044744574721</v>
      </c>
      <c r="C249" s="308">
        <f>IF(C$83=0,0,C$83/NFM_fec!C$83)</f>
        <v>0.59296382481800425</v>
      </c>
      <c r="D249" s="308">
        <f>IF(D$83=0,0,D$83/NFM_fec!D$83)</f>
        <v>0.57816438581140939</v>
      </c>
      <c r="E249" s="308">
        <f>IF(E$83=0,0,E$83/NFM_fec!E$83)</f>
        <v>0.59668862058464622</v>
      </c>
      <c r="F249" s="308">
        <f>IF(F$83=0,0,F$83/NFM_fec!F$83)</f>
        <v>0.60394939429882888</v>
      </c>
      <c r="G249" s="308">
        <f>IF(G$83=0,0,G$83/NFM_fec!G$83)</f>
        <v>0.62219574832523683</v>
      </c>
      <c r="H249" s="308">
        <f>IF(H$83=0,0,H$83/NFM_fec!H$83)</f>
        <v>0.62417280721189339</v>
      </c>
      <c r="I249" s="308">
        <f>IF(I$83=0,0,I$83/NFM_fec!I$83)</f>
        <v>0.61939481254123274</v>
      </c>
      <c r="J249" s="308">
        <f>IF(J$83=0,0,J$83/NFM_fec!J$83)</f>
        <v>0.62646418742965193</v>
      </c>
      <c r="K249" s="308">
        <f>IF(K$83=0,0,K$83/NFM_fec!K$83)</f>
        <v>0.62020084969233935</v>
      </c>
      <c r="L249" s="308">
        <f>IF(L$83=0,0,L$83/NFM_fec!L$83)</f>
        <v>0.61401902425049515</v>
      </c>
      <c r="M249" s="308">
        <f>IF(M$83=0,0,M$83/NFM_fec!M$83)</f>
        <v>0.65422715348117688</v>
      </c>
      <c r="N249" s="308">
        <f>IF(N$83=0,0,N$83/NFM_fec!N$83)</f>
        <v>0.67404080137735334</v>
      </c>
      <c r="O249" s="308">
        <f>IF(O$83=0,0,O$83/NFM_fec!O$83)</f>
        <v>0.67343242956727467</v>
      </c>
      <c r="P249" s="308">
        <f>IF(P$83=0,0,P$83/NFM_fec!P$83)</f>
        <v>0.6858028161733839</v>
      </c>
      <c r="Q249" s="308">
        <f>IF(Q$83=0,0,Q$83/NFM_fec!Q$83)</f>
        <v>0.68150549773986691</v>
      </c>
      <c r="R249" s="308">
        <f>IF(R$83=0,0,R$83/NFM_fec!R$83)</f>
        <v>0.6741482052151595</v>
      </c>
      <c r="S249" s="308">
        <f>IF(S$83=0,0,S$83/NFM_fec!S$83)</f>
        <v>0.67994561317368196</v>
      </c>
      <c r="T249" s="308">
        <f>IF(T$83=0,0,T$83/NFM_fec!T$83)</f>
        <v>0.66081721939394344</v>
      </c>
      <c r="U249" s="308">
        <f>IF(U$83=0,0,U$83/NFM_fec!U$83)</f>
        <v>0.66081183086477535</v>
      </c>
      <c r="V249" s="308">
        <f>IF(V$83=0,0,V$83/NFM_fec!V$83)</f>
        <v>0.67684154860248491</v>
      </c>
      <c r="W249" s="308">
        <f>IF(W$83=0,0,W$83/NFM_fec!W$83)</f>
        <v>0.67623205559080579</v>
      </c>
      <c r="X249" s="308">
        <f>IF(X$83=0,0,X$83/NFM_fec!X$83)</f>
        <v>0.68029891519872843</v>
      </c>
      <c r="Y249" s="308">
        <f>IF(Y$83=0,0,Y$83/NFM_fec!Y$83)</f>
        <v>0.70111147747428781</v>
      </c>
      <c r="DA249" s="79"/>
    </row>
    <row r="250" spans="1:105" ht="12" customHeight="1" x14ac:dyDescent="0.25">
      <c r="A250" s="174" t="s">
        <v>517</v>
      </c>
      <c r="B250" s="308">
        <f>IF(B$90=0,0,B$90/NFM_fec!B$90)</f>
        <v>0.62113722531179882</v>
      </c>
      <c r="C250" s="308">
        <f>IF(C$90=0,0,C$90/NFM_fec!C$90)</f>
        <v>0.61040393731265141</v>
      </c>
      <c r="D250" s="308">
        <f>IF(D$90=0,0,D$90/NFM_fec!D$90)</f>
        <v>0.59516922068821598</v>
      </c>
      <c r="E250" s="308">
        <f>IF(E$90=0,0,E$90/NFM_fec!E$90)</f>
        <v>0.61423828589595919</v>
      </c>
      <c r="F250" s="308">
        <f>IF(F$90=0,0,F$90/NFM_fec!F$90)</f>
        <v>0.62171261177820636</v>
      </c>
      <c r="G250" s="308">
        <f>IF(G$90=0,0,G$90/NFM_fec!G$90)</f>
        <v>0.64049562327597909</v>
      </c>
      <c r="H250" s="308">
        <f>IF(H$90=0,0,H$90/NFM_fec!H$90)</f>
        <v>0.64253083095341945</v>
      </c>
      <c r="I250" s="308">
        <f>IF(I$90=0,0,I$90/NFM_fec!I$90)</f>
        <v>0.63761230702773986</v>
      </c>
      <c r="J250" s="308">
        <f>IF(J$90=0,0,J$90/NFM_fec!J$90)</f>
        <v>0.64488960470699452</v>
      </c>
      <c r="K250" s="308">
        <f>IF(K$90=0,0,K$90/NFM_fec!K$90)</f>
        <v>0.63844205115387853</v>
      </c>
      <c r="L250" s="308">
        <f>IF(L$90=0,0,L$90/NFM_fec!L$90)</f>
        <v>0.6320784073166863</v>
      </c>
      <c r="M250" s="308">
        <f>IF(M$90=0,0,M$90/NFM_fec!M$90)</f>
        <v>0.673469128583564</v>
      </c>
      <c r="N250" s="308">
        <f>IF(N$90=0,0,N$90/NFM_fec!N$90)</f>
        <v>0.69386553082962854</v>
      </c>
      <c r="O250" s="308">
        <f>IF(O$90=0,0,O$90/NFM_fec!O$90)</f>
        <v>0.6932392657310178</v>
      </c>
      <c r="P250" s="308">
        <f>IF(P$90=0,0,P$90/NFM_fec!P$90)</f>
        <v>0.7059734872373068</v>
      </c>
      <c r="Q250" s="308">
        <f>IF(Q$90=0,0,Q$90/NFM_fec!Q$90)</f>
        <v>0.70154977708515731</v>
      </c>
      <c r="R250" s="308">
        <f>IF(R$90=0,0,R$90/NFM_fec!R$90)</f>
        <v>0.69397609360384027</v>
      </c>
      <c r="S250" s="308">
        <f>IF(S$90=0,0,S$90/NFM_fec!S$90)</f>
        <v>0.69994401356114289</v>
      </c>
      <c r="T250" s="308">
        <f>IF(T$90=0,0,T$90/NFM_fec!T$90)</f>
        <v>0.68025301996435306</v>
      </c>
      <c r="U250" s="308">
        <f>IF(U$90=0,0,U$90/NFM_fec!U$90)</f>
        <v>0.68024747294903332</v>
      </c>
      <c r="V250" s="308">
        <f>IF(V$90=0,0,V$90/NFM_fec!V$90)</f>
        <v>0.69674865297314592</v>
      </c>
      <c r="W250" s="308">
        <f>IF(W$90=0,0,W$90/NFM_fec!W$90)</f>
        <v>0.69612123369641787</v>
      </c>
      <c r="X250" s="308">
        <f>IF(X$90=0,0,X$90/NFM_fec!X$90)</f>
        <v>0.70030770682222021</v>
      </c>
      <c r="Y250" s="308">
        <f>IF(Y$90=0,0,Y$90/NFM_fec!Y$90)</f>
        <v>0.72173240328235488</v>
      </c>
      <c r="DA250" s="79"/>
    </row>
    <row r="251" spans="1:105" ht="12" customHeight="1" x14ac:dyDescent="0.25">
      <c r="A251" s="41" t="s">
        <v>527</v>
      </c>
      <c r="B251" s="309">
        <f>IF(B$97=0,0,B$97/NFM_fec!B$97)</f>
        <v>0.62153517861997565</v>
      </c>
      <c r="C251" s="309">
        <f>IF(C$97=0,0,C$97/NFM_fec!C$97)</f>
        <v>0.6227062386028932</v>
      </c>
      <c r="D251" s="309">
        <f>IF(D$97=0,0,D$97/NFM_fec!D$97)</f>
        <v>0.62112576019742127</v>
      </c>
      <c r="E251" s="309">
        <f>IF(E$97=0,0,E$97/NFM_fec!E$97)</f>
        <v>0.62811065543904399</v>
      </c>
      <c r="F251" s="309">
        <f>IF(F$97=0,0,F$97/NFM_fec!F$97)</f>
        <v>0.64109217700160681</v>
      </c>
      <c r="G251" s="309">
        <f>IF(G$97=0,0,G$97/NFM_fec!G$97)</f>
        <v>0.63347635243428535</v>
      </c>
      <c r="H251" s="309">
        <f>IF(H$97=0,0,H$97/NFM_fec!H$97)</f>
        <v>0.63380961262432733</v>
      </c>
      <c r="I251" s="309">
        <f>IF(I$97=0,0,I$97/NFM_fec!I$97)</f>
        <v>0.62949957987524419</v>
      </c>
      <c r="J251" s="309">
        <f>IF(J$97=0,0,J$97/NFM_fec!J$97)</f>
        <v>0.64053718337865551</v>
      </c>
      <c r="K251" s="309">
        <f>IF(K$97=0,0,K$97/NFM_fec!K$97)</f>
        <v>0.64883794936136485</v>
      </c>
      <c r="L251" s="309">
        <f>IF(L$97=0,0,L$97/NFM_fec!L$97)</f>
        <v>0.64918889088413168</v>
      </c>
      <c r="M251" s="309">
        <f>IF(M$97=0,0,M$97/NFM_fec!M$97)</f>
        <v>0.67010768329533421</v>
      </c>
      <c r="N251" s="309">
        <f>IF(N$97=0,0,N$97/NFM_fec!N$97)</f>
        <v>0.69257464719252426</v>
      </c>
      <c r="O251" s="309">
        <f>IF(O$97=0,0,O$97/NFM_fec!O$97)</f>
        <v>0.69186105823350608</v>
      </c>
      <c r="P251" s="309">
        <f>IF(P$97=0,0,P$97/NFM_fec!P$97)</f>
        <v>0.70791672378551351</v>
      </c>
      <c r="Q251" s="309">
        <f>IF(Q$97=0,0,Q$97/NFM_fec!Q$97)</f>
        <v>0.70455181344430096</v>
      </c>
      <c r="R251" s="309">
        <f>IF(R$97=0,0,R$97/NFM_fec!R$97)</f>
        <v>0.70302162296579995</v>
      </c>
      <c r="S251" s="309">
        <f>IF(S$97=0,0,S$97/NFM_fec!S$97)</f>
        <v>0.70639001666043411</v>
      </c>
      <c r="T251" s="309">
        <f>IF(T$97=0,0,T$97/NFM_fec!T$97)</f>
        <v>0.70072239231556954</v>
      </c>
      <c r="U251" s="309">
        <f>IF(U$97=0,0,U$97/NFM_fec!U$97)</f>
        <v>0.70649297814215462</v>
      </c>
      <c r="V251" s="309">
        <f>IF(V$97=0,0,V$97/NFM_fec!V$97)</f>
        <v>0.71760307490642694</v>
      </c>
      <c r="W251" s="309">
        <f>IF(W$97=0,0,W$97/NFM_fec!W$97)</f>
        <v>0.71953689965981271</v>
      </c>
      <c r="X251" s="309">
        <f>IF(X$97=0,0,X$97/NFM_fec!X$97)</f>
        <v>0.72464079697437933</v>
      </c>
      <c r="Y251" s="309">
        <f>IF(Y$97=0,0,Y$97/NFM_fec!Y$97)</f>
        <v>0.73677937917137548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304">
        <f>IF(B$115=0,0,B$115/NFM_fec!B$115)</f>
        <v>0.39980385295084653</v>
      </c>
      <c r="C253" s="304">
        <f>IF(C$115=0,0,C$115/NFM_fec!C$115)</f>
        <v>0.39527871574804579</v>
      </c>
      <c r="D253" s="304">
        <f>IF(D$115=0,0,D$115/NFM_fec!D$115)</f>
        <v>0.38794081464035801</v>
      </c>
      <c r="E253" s="304">
        <f>IF(E$115=0,0,E$115/NFM_fec!E$115)</f>
        <v>0.39858224516240343</v>
      </c>
      <c r="F253" s="304">
        <f>IF(F$115=0,0,F$115/NFM_fec!F$115)</f>
        <v>0.40268026289416103</v>
      </c>
      <c r="G253" s="304">
        <f>IF(G$115=0,0,G$115/NFM_fec!G$115)</f>
        <v>0.40845416459933265</v>
      </c>
      <c r="H253" s="304">
        <f>IF(H$115=0,0,H$115/NFM_fec!H$115)</f>
        <v>0.40949580146192982</v>
      </c>
      <c r="I253" s="304">
        <f>IF(I$115=0,0,I$115/NFM_fec!I$115)</f>
        <v>0.40612840089223889</v>
      </c>
      <c r="J253" s="304">
        <f>IF(J$115=0,0,J$115/NFM_fec!J$115)</f>
        <v>0.41215388645219181</v>
      </c>
      <c r="K253" s="304">
        <f>IF(K$115=0,0,K$115/NFM_fec!K$115)</f>
        <v>0.40443261419557791</v>
      </c>
      <c r="L253" s="304">
        <f>IF(L$115=0,0,L$115/NFM_fec!L$115)</f>
        <v>0.40456608894550766</v>
      </c>
      <c r="M253" s="304">
        <f>IF(M$115=0,0,M$115/NFM_fec!M$115)</f>
        <v>0.43454596627046876</v>
      </c>
      <c r="N253" s="304">
        <f>IF(N$115=0,0,N$115/NFM_fec!N$115)</f>
        <v>0.44559196022715136</v>
      </c>
      <c r="O253" s="304">
        <f>IF(O$115=0,0,O$115/NFM_fec!O$115)</f>
        <v>0.44519505600480036</v>
      </c>
      <c r="P253" s="304">
        <f>IF(P$115=0,0,P$115/NFM_fec!P$115)</f>
        <v>0.45786496270692295</v>
      </c>
      <c r="Q253" s="304">
        <f>IF(Q$115=0,0,Q$115/NFM_fec!Q$115)</f>
        <v>0.45624971624000099</v>
      </c>
      <c r="R253" s="304">
        <f>IF(R$115=0,0,R$115/NFM_fec!R$115)</f>
        <v>0.46320137927691601</v>
      </c>
      <c r="S253" s="304">
        <f>IF(S$115=0,0,S$115/NFM_fec!S$115)</f>
        <v>0.46116543363792395</v>
      </c>
      <c r="T253" s="304">
        <f>IF(T$115=0,0,T$115/NFM_fec!T$115)</f>
        <v>0.46176029665870255</v>
      </c>
      <c r="U253" s="304">
        <f>IF(U$115=0,0,U$115/NFM_fec!U$115)</f>
        <v>0.45678937149829901</v>
      </c>
      <c r="V253" s="304">
        <f>IF(V$115=0,0,V$115/NFM_fec!V$115)</f>
        <v>0.46134474923128799</v>
      </c>
      <c r="W253" s="304">
        <f>IF(W$115=0,0,W$115/NFM_fec!W$115)</f>
        <v>0.4563720583414298</v>
      </c>
      <c r="X253" s="304">
        <f>IF(X$115=0,0,X$115/NFM_fec!X$115)</f>
        <v>0.45533400280620123</v>
      </c>
      <c r="Y253" s="304">
        <f>IF(Y$115=0,0,Y$115/NFM_fec!Y$115)</f>
        <v>0.48135237283145499</v>
      </c>
      <c r="DA253" s="111"/>
    </row>
    <row r="254" spans="1:105" ht="12" customHeight="1" x14ac:dyDescent="0.25">
      <c r="A254" s="55" t="s">
        <v>91</v>
      </c>
      <c r="B254" s="305">
        <f>IF(B$116=0,0,B$116/NFM_fec!B$116)</f>
        <v>0.43353920270115875</v>
      </c>
      <c r="C254" s="305">
        <f>IF(C$116=0,0,C$116/NFM_fec!C$116)</f>
        <v>0.43353920270115892</v>
      </c>
      <c r="D254" s="305">
        <f>IF(D$116=0,0,D$116/NFM_fec!D$116)</f>
        <v>0.43353920270115881</v>
      </c>
      <c r="E254" s="305">
        <f>IF(E$116=0,0,E$116/NFM_fec!E$116)</f>
        <v>0.43353920270115898</v>
      </c>
      <c r="F254" s="305">
        <f>IF(F$116=0,0,F$116/NFM_fec!F$116)</f>
        <v>0.43353920270115898</v>
      </c>
      <c r="G254" s="305">
        <f>IF(G$116=0,0,G$116/NFM_fec!G$116)</f>
        <v>0.43353920270115903</v>
      </c>
      <c r="H254" s="305">
        <f>IF(H$116=0,0,H$116/NFM_fec!H$116)</f>
        <v>0.43353920270115925</v>
      </c>
      <c r="I254" s="305">
        <f>IF(I$116=0,0,I$116/NFM_fec!I$116)</f>
        <v>0.43353920270115903</v>
      </c>
      <c r="J254" s="305">
        <f>IF(J$116=0,0,J$116/NFM_fec!J$116)</f>
        <v>0.43353920270115898</v>
      </c>
      <c r="K254" s="305">
        <f>IF(K$116=0,0,K$116/NFM_fec!K$116)</f>
        <v>0.43353920270115914</v>
      </c>
      <c r="L254" s="305">
        <f>IF(L$116=0,0,L$116/NFM_fec!L$116)</f>
        <v>0.44386189319166086</v>
      </c>
      <c r="M254" s="305">
        <f>IF(M$116=0,0,M$116/NFM_fec!M$116)</f>
        <v>0.45447570387249481</v>
      </c>
      <c r="N254" s="305">
        <f>IF(N$116=0,0,N$116/NFM_fec!N$116)</f>
        <v>0.46120478072470544</v>
      </c>
      <c r="O254" s="305">
        <f>IF(O$116=0,0,O$116/NFM_fec!O$116)</f>
        <v>0.46120478072470544</v>
      </c>
      <c r="P254" s="305">
        <f>IF(P$116=0,0,P$116/NFM_fec!P$116)</f>
        <v>0.47008430265223494</v>
      </c>
      <c r="Q254" s="305">
        <f>IF(Q$116=0,0,Q$116/NFM_fec!Q$116)</f>
        <v>0.47069175533127561</v>
      </c>
      <c r="R254" s="305">
        <f>IF(R$116=0,0,R$116/NFM_fec!R$116)</f>
        <v>0.4786225797981481</v>
      </c>
      <c r="S254" s="305">
        <f>IF(S$116=0,0,S$116/NFM_fec!S$116)</f>
        <v>0.48106419928222621</v>
      </c>
      <c r="T254" s="305">
        <f>IF(T$116=0,0,T$116/NFM_fec!T$116)</f>
        <v>0.48795777935400353</v>
      </c>
      <c r="U254" s="305">
        <f>IF(U$116=0,0,U$116/NFM_fec!U$116)</f>
        <v>0.49227359843877905</v>
      </c>
      <c r="V254" s="305">
        <f>IF(V$116=0,0,V$116/NFM_fec!V$116)</f>
        <v>0.49227359843877899</v>
      </c>
      <c r="W254" s="305">
        <f>IF(W$116=0,0,W$116/NFM_fec!W$116)</f>
        <v>0.49227359843877888</v>
      </c>
      <c r="X254" s="305">
        <f>IF(X$116=0,0,X$116/NFM_fec!X$116)</f>
        <v>0.49227359843877905</v>
      </c>
      <c r="Y254" s="305">
        <f>IF(Y$116=0,0,Y$116/NFM_fec!Y$116)</f>
        <v>0.4980462385949011</v>
      </c>
      <c r="DA254" s="76"/>
    </row>
    <row r="255" spans="1:105" ht="12" customHeight="1" x14ac:dyDescent="0.25">
      <c r="A255" s="173" t="s">
        <v>92</v>
      </c>
      <c r="B255" s="306">
        <f>IF(B$117=0,0,B$117/NFM_fec!B$117)</f>
        <v>0.11251071376273228</v>
      </c>
      <c r="C255" s="306">
        <f>IF(C$117=0,0,C$117/NFM_fec!C$117)</f>
        <v>0.11251071376273224</v>
      </c>
      <c r="D255" s="306">
        <f>IF(D$117=0,0,D$117/NFM_fec!D$117)</f>
        <v>0.11251071376273228</v>
      </c>
      <c r="E255" s="306">
        <f>IF(E$117=0,0,E$117/NFM_fec!E$117)</f>
        <v>0.11251071376273222</v>
      </c>
      <c r="F255" s="306">
        <f>IF(F$117=0,0,F$117/NFM_fec!F$117)</f>
        <v>0.11251071376273224</v>
      </c>
      <c r="G255" s="306">
        <f>IF(G$117=0,0,G$117/NFM_fec!G$117)</f>
        <v>0.11251071376273231</v>
      </c>
      <c r="H255" s="306">
        <f>IF(H$117=0,0,H$117/NFM_fec!H$117)</f>
        <v>0.11251071376273231</v>
      </c>
      <c r="I255" s="306">
        <f>IF(I$117=0,0,I$117/NFM_fec!I$117)</f>
        <v>0.11251071376273221</v>
      </c>
      <c r="J255" s="306">
        <f>IF(J$117=0,0,J$117/NFM_fec!J$117)</f>
        <v>0.11251071376273228</v>
      </c>
      <c r="K255" s="306">
        <f>IF(K$117=0,0,K$117/NFM_fec!K$117)</f>
        <v>0.11251071376273228</v>
      </c>
      <c r="L255" s="306">
        <f>IF(L$117=0,0,L$117/NFM_fec!L$117)</f>
        <v>0.11518962553772737</v>
      </c>
      <c r="M255" s="306">
        <f>IF(M$117=0,0,M$117/NFM_fec!M$117)</f>
        <v>0.11969039650121203</v>
      </c>
      <c r="N255" s="306">
        <f>IF(N$117=0,0,N$117/NFM_fec!N$117)</f>
        <v>0.11969039650121202</v>
      </c>
      <c r="O255" s="306">
        <f>IF(O$117=0,0,O$117/NFM_fec!O$117)</f>
        <v>0.11969039650121198</v>
      </c>
      <c r="P255" s="306">
        <f>IF(P$117=0,0,P$117/NFM_fec!P$117)</f>
        <v>0.12215242595041469</v>
      </c>
      <c r="Q255" s="306">
        <f>IF(Q$117=0,0,Q$117/NFM_fec!Q$117)</f>
        <v>0.12215242595041467</v>
      </c>
      <c r="R255" s="306">
        <f>IF(R$117=0,0,R$117/NFM_fec!R$117)</f>
        <v>0.12484424958508107</v>
      </c>
      <c r="S255" s="306">
        <f>IF(S$117=0,0,S$117/NFM_fec!S$117)</f>
        <v>0.12484424958508106</v>
      </c>
      <c r="T255" s="306">
        <f>IF(T$117=0,0,T$117/NFM_fec!T$117)</f>
        <v>0.12775327717035451</v>
      </c>
      <c r="U255" s="306">
        <f>IF(U$117=0,0,U$117/NFM_fec!U$117)</f>
        <v>0.12775327717035453</v>
      </c>
      <c r="V255" s="306">
        <f>IF(V$117=0,0,V$117/NFM_fec!V$117)</f>
        <v>0.12775327717035445</v>
      </c>
      <c r="W255" s="306">
        <f>IF(W$117=0,0,W$117/NFM_fec!W$117)</f>
        <v>0.12775327717035453</v>
      </c>
      <c r="X255" s="306">
        <f>IF(X$117=0,0,X$117/NFM_fec!X$117)</f>
        <v>0.12775327717035453</v>
      </c>
      <c r="Y255" s="306">
        <f>IF(Y$117=0,0,Y$117/NFM_fec!Y$117)</f>
        <v>0.13175333560857647</v>
      </c>
      <c r="DA255" s="77"/>
    </row>
    <row r="256" spans="1:105" ht="12" customHeight="1" x14ac:dyDescent="0.25">
      <c r="A256" s="173" t="s">
        <v>93</v>
      </c>
      <c r="B256" s="306">
        <f>IF(B$118=0,0,B$118/NFM_fec!B$118)</f>
        <v>0.61834790593421507</v>
      </c>
      <c r="C256" s="306">
        <f>IF(C$118=0,0,C$118/NFM_fec!C$118)</f>
        <v>0.61834790593421496</v>
      </c>
      <c r="D256" s="306">
        <f>IF(D$118=0,0,D$118/NFM_fec!D$118)</f>
        <v>0.61834790593421485</v>
      </c>
      <c r="E256" s="306">
        <f>IF(E$118=0,0,E$118/NFM_fec!E$118)</f>
        <v>0.61834790593421507</v>
      </c>
      <c r="F256" s="306">
        <f>IF(F$118=0,0,F$118/NFM_fec!F$118)</f>
        <v>0.61834790593421518</v>
      </c>
      <c r="G256" s="306">
        <f>IF(G$118=0,0,G$118/NFM_fec!G$118)</f>
        <v>0.61834790593421507</v>
      </c>
      <c r="H256" s="306">
        <f>IF(H$118=0,0,H$118/NFM_fec!H$118)</f>
        <v>0.61834790593421496</v>
      </c>
      <c r="I256" s="306">
        <f>IF(I$118=0,0,I$118/NFM_fec!I$118)</f>
        <v>0.61834790593421507</v>
      </c>
      <c r="J256" s="306">
        <f>IF(J$118=0,0,J$118/NFM_fec!J$118)</f>
        <v>0.61834790593421507</v>
      </c>
      <c r="K256" s="306">
        <f>IF(K$118=0,0,K$118/NFM_fec!K$118)</f>
        <v>0.61834790593421507</v>
      </c>
      <c r="L256" s="306">
        <f>IF(L$118=0,0,L$118/NFM_fec!L$118)</f>
        <v>0.63307094368637107</v>
      </c>
      <c r="M256" s="306">
        <f>IF(M$118=0,0,M$118/NFM_fec!M$118)</f>
        <v>0.64637985123346697</v>
      </c>
      <c r="N256" s="306">
        <f>IF(N$118=0,0,N$118/NFM_fec!N$118)</f>
        <v>0.65780674179204501</v>
      </c>
      <c r="O256" s="306">
        <f>IF(O$118=0,0,O$118/NFM_fec!O$118)</f>
        <v>0.65780674179204524</v>
      </c>
      <c r="P256" s="306">
        <f>IF(P$118=0,0,P$118/NFM_fec!P$118)</f>
        <v>0.66864206952857386</v>
      </c>
      <c r="Q256" s="306">
        <f>IF(Q$118=0,0,Q$118/NFM_fec!Q$118)</f>
        <v>0.67133781544138083</v>
      </c>
      <c r="R256" s="306">
        <f>IF(R$118=0,0,R$118/NFM_fec!R$118)</f>
        <v>0.6808200358129759</v>
      </c>
      <c r="S256" s="306">
        <f>IF(S$118=0,0,S$118/NFM_fec!S$118)</f>
        <v>0.68613181551456781</v>
      </c>
      <c r="T256" s="306">
        <f>IF(T$118=0,0,T$118/NFM_fec!T$118)</f>
        <v>0.69413463587884427</v>
      </c>
      <c r="U256" s="306">
        <f>IF(U$118=0,0,U$118/NFM_fec!U$118)</f>
        <v>0.70133717420669284</v>
      </c>
      <c r="V256" s="306">
        <f>IF(V$118=0,0,V$118/NFM_fec!V$118)</f>
        <v>0.70211954730917792</v>
      </c>
      <c r="W256" s="306">
        <f>IF(W$118=0,0,W$118/NFM_fec!W$118)</f>
        <v>0.7021195473091778</v>
      </c>
      <c r="X256" s="306">
        <f>IF(X$118=0,0,X$118/NFM_fec!X$118)</f>
        <v>0.70211954730917792</v>
      </c>
      <c r="Y256" s="306">
        <f>IF(Y$118=0,0,Y$118/NFM_fec!Y$118)</f>
        <v>0.70852359449399316</v>
      </c>
      <c r="DA256" s="77"/>
    </row>
    <row r="257" spans="1:105" ht="12" customHeight="1" x14ac:dyDescent="0.25">
      <c r="A257" s="173" t="s">
        <v>94</v>
      </c>
      <c r="B257" s="306">
        <f>IF(B$119=0,0,B$119/NFM_fec!B$119)</f>
        <v>0.42956971749365391</v>
      </c>
      <c r="C257" s="306">
        <f>IF(C$119=0,0,C$119/NFM_fec!C$119)</f>
        <v>0.42956971749365391</v>
      </c>
      <c r="D257" s="306">
        <f>IF(D$119=0,0,D$119/NFM_fec!D$119)</f>
        <v>0.42956971749365397</v>
      </c>
      <c r="E257" s="306">
        <f>IF(E$119=0,0,E$119/NFM_fec!E$119)</f>
        <v>0.42956971749365391</v>
      </c>
      <c r="F257" s="306">
        <f>IF(F$119=0,0,F$119/NFM_fec!F$119)</f>
        <v>0.42956971749365386</v>
      </c>
      <c r="G257" s="306">
        <f>IF(G$119=0,0,G$119/NFM_fec!G$119)</f>
        <v>0.42956971749365391</v>
      </c>
      <c r="H257" s="306">
        <f>IF(H$119=0,0,H$119/NFM_fec!H$119)</f>
        <v>0.42956971749365397</v>
      </c>
      <c r="I257" s="306">
        <f>IF(I$119=0,0,I$119/NFM_fec!I$119)</f>
        <v>0.42956971749365402</v>
      </c>
      <c r="J257" s="306">
        <f>IF(J$119=0,0,J$119/NFM_fec!J$119)</f>
        <v>0.42956971749365391</v>
      </c>
      <c r="K257" s="306">
        <f>IF(K$119=0,0,K$119/NFM_fec!K$119)</f>
        <v>0.42956971749365397</v>
      </c>
      <c r="L257" s="306">
        <f>IF(L$119=0,0,L$119/NFM_fec!L$119)</f>
        <v>0.43979789342365361</v>
      </c>
      <c r="M257" s="306">
        <f>IF(M$119=0,0,M$119/NFM_fec!M$119)</f>
        <v>0.45698198946774216</v>
      </c>
      <c r="N257" s="306">
        <f>IF(N$119=0,0,N$119/NFM_fec!N$119)</f>
        <v>0.45698198946774216</v>
      </c>
      <c r="O257" s="306">
        <f>IF(O$119=0,0,O$119/NFM_fec!O$119)</f>
        <v>0.45698198946774193</v>
      </c>
      <c r="P257" s="306">
        <f>IF(P$119=0,0,P$119/NFM_fec!P$119)</f>
        <v>0.46638210132895924</v>
      </c>
      <c r="Q257" s="306">
        <f>IF(Q$119=0,0,Q$119/NFM_fec!Q$119)</f>
        <v>0.46638210132895919</v>
      </c>
      <c r="R257" s="306">
        <f>IF(R$119=0,0,R$119/NFM_fec!R$119)</f>
        <v>0.4766595751766935</v>
      </c>
      <c r="S257" s="306">
        <f>IF(S$119=0,0,S$119/NFM_fec!S$119)</f>
        <v>0.47665957517669338</v>
      </c>
      <c r="T257" s="306">
        <f>IF(T$119=0,0,T$119/NFM_fec!T$119)</f>
        <v>0.48776634106765038</v>
      </c>
      <c r="U257" s="306">
        <f>IF(U$119=0,0,U$119/NFM_fec!U$119)</f>
        <v>0.48776634106765049</v>
      </c>
      <c r="V257" s="306">
        <f>IF(V$119=0,0,V$119/NFM_fec!V$119)</f>
        <v>0.48776634106765038</v>
      </c>
      <c r="W257" s="306">
        <f>IF(W$119=0,0,W$119/NFM_fec!W$119)</f>
        <v>0.48776634106765032</v>
      </c>
      <c r="X257" s="306">
        <f>IF(X$119=0,0,X$119/NFM_fec!X$119)</f>
        <v>0.4877663410676506</v>
      </c>
      <c r="Y257" s="306">
        <f>IF(Y$119=0,0,Y$119/NFM_fec!Y$119)</f>
        <v>0.50414192488611398</v>
      </c>
      <c r="DA257" s="77"/>
    </row>
    <row r="258" spans="1:105" ht="12" customHeight="1" x14ac:dyDescent="0.25">
      <c r="A258" s="56" t="s">
        <v>95</v>
      </c>
      <c r="B258" s="307">
        <f>IF(B$120=0,0,B$120/NFM_fec!B$120)</f>
        <v>0.74087959407382276</v>
      </c>
      <c r="C258" s="307">
        <f>IF(C$120=0,0,C$120/NFM_fec!C$120)</f>
        <v>0.72606913999306077</v>
      </c>
      <c r="D258" s="307">
        <f>IF(D$120=0,0,D$120/NFM_fec!D$120)</f>
        <v>0.70634662915725221</v>
      </c>
      <c r="E258" s="307">
        <f>IF(E$120=0,0,E$120/NFM_fec!E$120)</f>
        <v>0.72805458444841642</v>
      </c>
      <c r="F258" s="307">
        <f>IF(F$120=0,0,F$120/NFM_fec!F$120)</f>
        <v>0.7262000100000523</v>
      </c>
      <c r="G258" s="307">
        <f>IF(G$120=0,0,G$120/NFM_fec!G$120)</f>
        <v>0.74400569146730644</v>
      </c>
      <c r="H258" s="307">
        <f>IF(H$120=0,0,H$120/NFM_fec!H$120)</f>
        <v>0.74784421564655768</v>
      </c>
      <c r="I258" s="307">
        <f>IF(I$120=0,0,I$120/NFM_fec!I$120)</f>
        <v>0.74141793880896978</v>
      </c>
      <c r="J258" s="307">
        <f>IF(J$120=0,0,J$120/NFM_fec!J$120)</f>
        <v>0.74762671899641053</v>
      </c>
      <c r="K258" s="307">
        <f>IF(K$120=0,0,K$120/NFM_fec!K$120)</f>
        <v>0.73004947998677816</v>
      </c>
      <c r="L258" s="307">
        <f>IF(L$120=0,0,L$120/NFM_fec!L$120)</f>
        <v>0.731139904859478</v>
      </c>
      <c r="M258" s="307">
        <f>IF(M$120=0,0,M$120/NFM_fec!M$120)</f>
        <v>0.78720570219209318</v>
      </c>
      <c r="N258" s="307">
        <f>IF(N$120=0,0,N$120/NFM_fec!N$120)</f>
        <v>0.8053036846185333</v>
      </c>
      <c r="O258" s="307">
        <f>IF(O$120=0,0,O$120/NFM_fec!O$120)</f>
        <v>0.80468742306922603</v>
      </c>
      <c r="P258" s="307">
        <f>IF(P$120=0,0,P$120/NFM_fec!P$120)</f>
        <v>0.92243117908626371</v>
      </c>
      <c r="Q258" s="307">
        <f>IF(Q$120=0,0,Q$120/NFM_fec!Q$120)</f>
        <v>0.92705831772823633</v>
      </c>
      <c r="R258" s="307">
        <f>IF(R$120=0,0,R$120/NFM_fec!R$120)</f>
        <v>0.94943192582382219</v>
      </c>
      <c r="S258" s="307">
        <f>IF(S$120=0,0,S$120/NFM_fec!S$120)</f>
        <v>0.95367487073671076</v>
      </c>
      <c r="T258" s="307">
        <f>IF(T$120=0,0,T$120/NFM_fec!T$120)</f>
        <v>0.97759134110639512</v>
      </c>
      <c r="U258" s="307">
        <f>IF(U$120=0,0,U$120/NFM_fec!U$120)</f>
        <v>0.97838035222894704</v>
      </c>
      <c r="V258" s="307">
        <f>IF(V$120=0,0,V$120/NFM_fec!V$120)</f>
        <v>0.98113859425698435</v>
      </c>
      <c r="W258" s="307">
        <f>IF(W$120=0,0,W$120/NFM_fec!W$120)</f>
        <v>0.98137230822279875</v>
      </c>
      <c r="X258" s="307">
        <f>IF(X$120=0,0,X$120/NFM_fec!X$120)</f>
        <v>0.98197589478659786</v>
      </c>
      <c r="Y258" s="307">
        <f>IF(Y$120=0,0,Y$120/NFM_fec!Y$120)</f>
        <v>1.0177014490983352</v>
      </c>
      <c r="DA258" s="78"/>
    </row>
    <row r="259" spans="1:105" ht="12" customHeight="1" x14ac:dyDescent="0.25">
      <c r="A259" s="174" t="s">
        <v>602</v>
      </c>
      <c r="B259" s="308">
        <f>IF(B$126=0,0,B$126/NFM_fec!B$126)</f>
        <v>0.34047833889046286</v>
      </c>
      <c r="C259" s="308">
        <f>IF(C$126=0,0,C$126/NFM_fec!C$126)</f>
        <v>0.33519704659381255</v>
      </c>
      <c r="D259" s="308">
        <f>IF(D$126=0,0,D$126/NFM_fec!D$126)</f>
        <v>0.32727333958076582</v>
      </c>
      <c r="E259" s="308">
        <f>IF(E$126=0,0,E$126/NFM_fec!E$126)</f>
        <v>0.33919935918650224</v>
      </c>
      <c r="F259" s="308">
        <f>IF(F$126=0,0,F$126/NFM_fec!F$126)</f>
        <v>0.34374770624551509</v>
      </c>
      <c r="G259" s="308">
        <f>IF(G$126=0,0,G$126/NFM_fec!G$126)</f>
        <v>0.34933245750993103</v>
      </c>
      <c r="H259" s="308">
        <f>IF(H$126=0,0,H$126/NFM_fec!H$126)</f>
        <v>0.3506946358697528</v>
      </c>
      <c r="I259" s="308">
        <f>IF(I$126=0,0,I$126/NFM_fec!I$126)</f>
        <v>0.3469524980034932</v>
      </c>
      <c r="J259" s="308">
        <f>IF(J$126=0,0,J$126/NFM_fec!J$126)</f>
        <v>0.35445856117967345</v>
      </c>
      <c r="K259" s="308">
        <f>IF(K$126=0,0,K$126/NFM_fec!K$126)</f>
        <v>0.34539746848708269</v>
      </c>
      <c r="L259" s="308">
        <f>IF(L$126=0,0,L$126/NFM_fec!L$126)</f>
        <v>0.34270287604502064</v>
      </c>
      <c r="M259" s="308">
        <f>IF(M$126=0,0,M$126/NFM_fec!M$126)</f>
        <v>0.37194250714880084</v>
      </c>
      <c r="N259" s="308">
        <f>IF(N$126=0,0,N$126/NFM_fec!N$126)</f>
        <v>0.38526483253322247</v>
      </c>
      <c r="O259" s="308">
        <f>IF(O$126=0,0,O$126/NFM_fec!O$126)</f>
        <v>0.38471100483207626</v>
      </c>
      <c r="P259" s="308">
        <f>IF(P$126=0,0,P$126/NFM_fec!P$126)</f>
        <v>0.39468582130333685</v>
      </c>
      <c r="Q259" s="308">
        <f>IF(Q$126=0,0,Q$126/NFM_fec!Q$126)</f>
        <v>0.39166814742568651</v>
      </c>
      <c r="R259" s="308">
        <f>IF(R$126=0,0,R$126/NFM_fec!R$126)</f>
        <v>0.39648528160115981</v>
      </c>
      <c r="S259" s="308">
        <f>IF(S$126=0,0,S$126/NFM_fec!S$126)</f>
        <v>0.39287177729320333</v>
      </c>
      <c r="T259" s="308">
        <f>IF(T$126=0,0,T$126/NFM_fec!T$126)</f>
        <v>0.39006084133225144</v>
      </c>
      <c r="U259" s="308">
        <f>IF(U$126=0,0,U$126/NFM_fec!U$126)</f>
        <v>0.38461269408562704</v>
      </c>
      <c r="V259" s="308">
        <f>IF(V$126=0,0,V$126/NFM_fec!V$126)</f>
        <v>0.3883652260945179</v>
      </c>
      <c r="W259" s="308">
        <f>IF(W$126=0,0,W$126/NFM_fec!W$126)</f>
        <v>0.38278030386187323</v>
      </c>
      <c r="X259" s="308">
        <f>IF(X$126=0,0,X$126/NFM_fec!X$126)</f>
        <v>0.38136457692673636</v>
      </c>
      <c r="Y259" s="308">
        <f>IF(Y$126=0,0,Y$126/NFM_fec!Y$126)</f>
        <v>0.40517543654934507</v>
      </c>
      <c r="DA259" s="79"/>
    </row>
    <row r="260" spans="1:105" ht="12" customHeight="1" x14ac:dyDescent="0.25">
      <c r="A260" s="174" t="s">
        <v>613</v>
      </c>
      <c r="B260" s="308">
        <f>IF(B$134=0,0,B$134/NFM_fec!B$134)</f>
        <v>0.46095290537397288</v>
      </c>
      <c r="C260" s="308">
        <f>IF(C$134=0,0,C$134/NFM_fec!C$134)</f>
        <v>0.45298761189967041</v>
      </c>
      <c r="D260" s="308">
        <f>IF(D$134=0,0,D$134/NFM_fec!D$134)</f>
        <v>0.44168175772701501</v>
      </c>
      <c r="E260" s="308">
        <f>IF(E$134=0,0,E$134/NFM_fec!E$134)</f>
        <v>0.45583312501282353</v>
      </c>
      <c r="F260" s="308">
        <f>IF(F$134=0,0,F$134/NFM_fec!F$134)</f>
        <v>0.45846214903612259</v>
      </c>
      <c r="G260" s="308">
        <f>IF(G$134=0,0,G$134/NFM_fec!G$134)</f>
        <v>0.47231308217387785</v>
      </c>
      <c r="H260" s="308">
        <f>IF(H$134=0,0,H$134/NFM_fec!H$134)</f>
        <v>0.47381388120522705</v>
      </c>
      <c r="I260" s="308">
        <f>IF(I$134=0,0,I$134/NFM_fec!I$134)</f>
        <v>0.47018687250967656</v>
      </c>
      <c r="J260" s="308">
        <f>IF(J$134=0,0,J$134/NFM_fec!J$134)</f>
        <v>0.47555328372604921</v>
      </c>
      <c r="K260" s="308">
        <f>IF(K$134=0,0,K$134/NFM_fec!K$134)</f>
        <v>0.46349933709142865</v>
      </c>
      <c r="L260" s="308">
        <f>IF(L$134=0,0,L$134/NFM_fec!L$134)</f>
        <v>0.46328215528287614</v>
      </c>
      <c r="M260" s="308">
        <f>IF(M$134=0,0,M$134/NFM_fec!M$134)</f>
        <v>0.50171257722203599</v>
      </c>
      <c r="N260" s="308">
        <f>IF(N$134=0,0,N$134/NFM_fec!N$134)</f>
        <v>0.51515411124417176</v>
      </c>
      <c r="O260" s="308">
        <f>IF(O$134=0,0,O$134/NFM_fec!O$134)</f>
        <v>0.51468914645496799</v>
      </c>
      <c r="P260" s="308">
        <f>IF(P$134=0,0,P$134/NFM_fec!P$134)</f>
        <v>0.52701238457027533</v>
      </c>
      <c r="Q260" s="308">
        <f>IF(Q$134=0,0,Q$134/NFM_fec!Q$134)</f>
        <v>0.52371006503833994</v>
      </c>
      <c r="R260" s="308">
        <f>IF(R$134=0,0,R$134/NFM_fec!R$134)</f>
        <v>0.52947247299646572</v>
      </c>
      <c r="S260" s="308">
        <f>IF(S$134=0,0,S$134/NFM_fec!S$134)</f>
        <v>0.52502866480677701</v>
      </c>
      <c r="T260" s="308">
        <f>IF(T$134=0,0,T$134/NFM_fec!T$134)</f>
        <v>0.521529774197243</v>
      </c>
      <c r="U260" s="308">
        <f>IF(U$134=0,0,U$134/NFM_fec!U$134)</f>
        <v>0.51290498517334981</v>
      </c>
      <c r="V260" s="308">
        <f>IF(V$134=0,0,V$134/NFM_fec!V$134)</f>
        <v>0.51791348472136201</v>
      </c>
      <c r="W260" s="308">
        <f>IF(W$134=0,0,W$134/NFM_fec!W$134)</f>
        <v>0.51056457196915805</v>
      </c>
      <c r="X260" s="308">
        <f>IF(X$134=0,0,X$134/NFM_fec!X$134)</f>
        <v>0.50897397104173669</v>
      </c>
      <c r="Y260" s="308">
        <f>IF(Y$134=0,0,Y$134/NFM_fec!Y$134)</f>
        <v>0.54027349981804229</v>
      </c>
      <c r="DA260" s="79"/>
    </row>
    <row r="261" spans="1:105" ht="12" customHeight="1" x14ac:dyDescent="0.25">
      <c r="A261" s="41" t="s">
        <v>623</v>
      </c>
      <c r="B261" s="309">
        <f>IF(B$141=0,0,B$141/NFM_fec!B$141)</f>
        <v>0.47704826421813734</v>
      </c>
      <c r="C261" s="309">
        <f>IF(C$141=0,0,C$141/NFM_fec!C$141)</f>
        <v>0.47862741140143583</v>
      </c>
      <c r="D261" s="309">
        <f>IF(D$141=0,0,D$141/NFM_fec!D$141)</f>
        <v>0.47851025769053684</v>
      </c>
      <c r="E261" s="309">
        <f>IF(E$141=0,0,E$141/NFM_fec!E$141)</f>
        <v>0.48339248208715457</v>
      </c>
      <c r="F261" s="309">
        <f>IF(F$141=0,0,F$141/NFM_fec!F$141)</f>
        <v>0.49125676332854773</v>
      </c>
      <c r="G261" s="309">
        <f>IF(G$141=0,0,G$141/NFM_fec!G$141)</f>
        <v>0.48366970610575183</v>
      </c>
      <c r="H261" s="309">
        <f>IF(H$141=0,0,H$141/NFM_fec!H$141)</f>
        <v>0.48393815556243802</v>
      </c>
      <c r="I261" s="309">
        <f>IF(I$141=0,0,I$141/NFM_fec!I$141)</f>
        <v>0.48047611301472604</v>
      </c>
      <c r="J261" s="309">
        <f>IF(J$141=0,0,J$141/NFM_fec!J$141)</f>
        <v>0.49017790280730511</v>
      </c>
      <c r="K261" s="309">
        <f>IF(K$141=0,0,K$141/NFM_fec!K$141)</f>
        <v>0.48907220582226973</v>
      </c>
      <c r="L261" s="309">
        <f>IF(L$141=0,0,L$141/NFM_fec!L$141)</f>
        <v>0.49408119083628199</v>
      </c>
      <c r="M261" s="309">
        <f>IF(M$141=0,0,M$141/NFM_fec!M$141)</f>
        <v>0.51964502510421051</v>
      </c>
      <c r="N261" s="309">
        <f>IF(N$141=0,0,N$141/NFM_fec!N$141)</f>
        <v>0.53583337429013611</v>
      </c>
      <c r="O261" s="309">
        <f>IF(O$141=0,0,O$141/NFM_fec!O$141)</f>
        <v>0.53528958038372043</v>
      </c>
      <c r="P261" s="309">
        <f>IF(P$141=0,0,P$141/NFM_fec!P$141)</f>
        <v>0.55244045978882295</v>
      </c>
      <c r="Q261" s="309">
        <f>IF(Q$141=0,0,Q$141/NFM_fec!Q$141)</f>
        <v>0.54802851147616627</v>
      </c>
      <c r="R261" s="309">
        <f>IF(R$141=0,0,R$141/NFM_fec!R$141)</f>
        <v>0.55843115948486199</v>
      </c>
      <c r="S261" s="309">
        <f>IF(S$141=0,0,S$141/NFM_fec!S$141)</f>
        <v>0.55259343371738145</v>
      </c>
      <c r="T261" s="309">
        <f>IF(T$141=0,0,T$141/NFM_fec!T$141)</f>
        <v>0.55855070589495515</v>
      </c>
      <c r="U261" s="309">
        <f>IF(U$141=0,0,U$141/NFM_fec!U$141)</f>
        <v>0.55742220543302423</v>
      </c>
      <c r="V261" s="309">
        <f>IF(V$141=0,0,V$141/NFM_fec!V$141)</f>
        <v>0.56047610881660992</v>
      </c>
      <c r="W261" s="309">
        <f>IF(W$141=0,0,W$141/NFM_fec!W$141)</f>
        <v>0.55710213602481684</v>
      </c>
      <c r="X261" s="309">
        <f>IF(X$141=0,0,X$141/NFM_fec!X$141)</f>
        <v>0.55751194989933728</v>
      </c>
      <c r="Y261" s="309">
        <f>IF(Y$141=0,0,Y$141/NFM_fec!Y$141)</f>
        <v>0.58092296495631157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ES: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717.51846306482162</v>
      </c>
      <c r="C5" s="223">
        <v>784.92934871889213</v>
      </c>
      <c r="D5" s="223">
        <v>1031.7352575319089</v>
      </c>
      <c r="E5" s="223">
        <v>882.39602938050803</v>
      </c>
      <c r="F5" s="223">
        <v>871.57685467201293</v>
      </c>
      <c r="G5" s="223">
        <v>571.29651284117892</v>
      </c>
      <c r="H5" s="223">
        <v>570.99273607494024</v>
      </c>
      <c r="I5" s="223">
        <v>726.05398820133632</v>
      </c>
      <c r="J5" s="223">
        <v>696.24138520525833</v>
      </c>
      <c r="K5" s="223">
        <v>752.68017685042139</v>
      </c>
      <c r="L5" s="223">
        <v>838.70639846783922</v>
      </c>
      <c r="M5" s="223">
        <v>773.06670359611348</v>
      </c>
      <c r="N5" s="223">
        <v>541.34315815005266</v>
      </c>
      <c r="O5" s="223">
        <v>522.13985300430795</v>
      </c>
      <c r="P5" s="223">
        <v>458.7320488727529</v>
      </c>
      <c r="Q5" s="223">
        <v>593.30036852531282</v>
      </c>
      <c r="R5" s="223">
        <v>660.69760231381156</v>
      </c>
      <c r="S5" s="223">
        <v>621.86797794605707</v>
      </c>
      <c r="T5" s="223">
        <v>750.95446236454961</v>
      </c>
      <c r="U5" s="223">
        <v>844.77838305512967</v>
      </c>
      <c r="V5" s="223">
        <v>729.6817085276092</v>
      </c>
      <c r="W5" s="223">
        <v>807.28106510926182</v>
      </c>
      <c r="X5" s="223">
        <v>660.91399959605496</v>
      </c>
      <c r="Y5" s="223">
        <v>343.98730784112371</v>
      </c>
      <c r="DA5" s="89" t="s">
        <v>789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790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791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792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793</v>
      </c>
    </row>
    <row r="10" spans="1:105" ht="12" customHeight="1" x14ac:dyDescent="0.25">
      <c r="A10" s="56" t="s">
        <v>95</v>
      </c>
      <c r="B10" s="260">
        <v>0.38427358359609121</v>
      </c>
      <c r="C10" s="260">
        <v>0.62051025131649296</v>
      </c>
      <c r="D10" s="260">
        <v>1.1520794827397429</v>
      </c>
      <c r="E10" s="260">
        <v>0.73965400087133792</v>
      </c>
      <c r="F10" s="260">
        <v>0.85943380802579505</v>
      </c>
      <c r="G10" s="260">
        <v>0.25609849171785609</v>
      </c>
      <c r="H10" s="260">
        <v>0.21354737597086401</v>
      </c>
      <c r="I10" s="260">
        <v>0.35539164893148151</v>
      </c>
      <c r="J10" s="260">
        <v>0.3052697278760671</v>
      </c>
      <c r="K10" s="260">
        <v>0.61298924006664668</v>
      </c>
      <c r="L10" s="260">
        <v>0.85541150745167682</v>
      </c>
      <c r="M10" s="260">
        <v>0.45483013564615288</v>
      </c>
      <c r="N10" s="260">
        <v>0.14148112561713649</v>
      </c>
      <c r="O10" s="260">
        <v>0.13933907768837631</v>
      </c>
      <c r="P10" s="260">
        <v>3.7849565944657992E-2</v>
      </c>
      <c r="Q10" s="260">
        <v>7.6780936365618696E-2</v>
      </c>
      <c r="R10" s="260">
        <v>0.12876393572320349</v>
      </c>
      <c r="S10" s="260">
        <v>0.1101082501923019</v>
      </c>
      <c r="T10" s="260">
        <v>0.18472701103534761</v>
      </c>
      <c r="U10" s="260">
        <v>0.2426704128879873</v>
      </c>
      <c r="V10" s="260">
        <v>0.1737401684113295</v>
      </c>
      <c r="W10" s="260">
        <v>0.20805825627204311</v>
      </c>
      <c r="X10" s="260">
        <v>0.17151833742675021</v>
      </c>
      <c r="Y10" s="260">
        <v>6.5240212564086131E-2</v>
      </c>
      <c r="DA10" s="68" t="s">
        <v>794</v>
      </c>
    </row>
    <row r="11" spans="1:105" ht="12" customHeight="1" x14ac:dyDescent="0.25">
      <c r="A11" s="37" t="s">
        <v>159</v>
      </c>
      <c r="B11" s="226">
        <v>8.1127760836471774E-2</v>
      </c>
      <c r="C11" s="226">
        <v>8.672521530778185E-2</v>
      </c>
      <c r="D11" s="226">
        <v>9.7360662567095121E-2</v>
      </c>
      <c r="E11" s="226">
        <v>9.52783004466453E-2</v>
      </c>
      <c r="F11" s="226">
        <v>0.10306266686851009</v>
      </c>
      <c r="G11" s="226">
        <v>6.9436417093277747E-2</v>
      </c>
      <c r="H11" s="226">
        <v>3.5808921291639061E-2</v>
      </c>
      <c r="I11" s="226">
        <v>0.15289177923902739</v>
      </c>
      <c r="J11" s="226">
        <v>0.1296794557581902</v>
      </c>
      <c r="K11" s="226">
        <v>0.1408204109972746</v>
      </c>
      <c r="L11" s="226">
        <v>0.15775581649854431</v>
      </c>
      <c r="M11" s="226">
        <v>0.1152572469412574</v>
      </c>
      <c r="N11" s="226">
        <v>5.0406609750462572E-2</v>
      </c>
      <c r="O11" s="226">
        <v>3.2359609565841198E-2</v>
      </c>
      <c r="P11" s="226">
        <v>4.2707150605967329E-3</v>
      </c>
      <c r="Q11" s="226">
        <v>6.5667149332794784E-3</v>
      </c>
      <c r="R11" s="226">
        <v>9.0828926637413262E-3</v>
      </c>
      <c r="S11" s="226">
        <v>8.5294793594849882E-3</v>
      </c>
      <c r="T11" s="226">
        <v>1.309255852360079E-2</v>
      </c>
      <c r="U11" s="226">
        <v>1.4686930015551901E-2</v>
      </c>
      <c r="V11" s="226">
        <v>8.8013786939105387E-3</v>
      </c>
      <c r="W11" s="226">
        <v>1.2055820415166641E-2</v>
      </c>
      <c r="X11" s="226">
        <v>8.4816142751627781E-3</v>
      </c>
      <c r="Y11" s="226">
        <v>5.036399167794442E-3</v>
      </c>
      <c r="DA11" s="69" t="s">
        <v>795</v>
      </c>
    </row>
    <row r="12" spans="1:105" ht="12" customHeight="1" x14ac:dyDescent="0.25">
      <c r="A12" s="37" t="s">
        <v>35</v>
      </c>
      <c r="B12" s="226">
        <v>0.30314582275961938</v>
      </c>
      <c r="C12" s="226">
        <v>0.53378503600871108</v>
      </c>
      <c r="D12" s="226">
        <v>1.0547188201726481</v>
      </c>
      <c r="E12" s="226">
        <v>0.64437570042469261</v>
      </c>
      <c r="F12" s="226">
        <v>0.75637114115728499</v>
      </c>
      <c r="G12" s="226">
        <v>0.18666207462457829</v>
      </c>
      <c r="H12" s="226">
        <v>0.17773845467922489</v>
      </c>
      <c r="I12" s="226">
        <v>0.20249986969245401</v>
      </c>
      <c r="J12" s="226">
        <v>0.17559027211787689</v>
      </c>
      <c r="K12" s="226">
        <v>0.47216882906937208</v>
      </c>
      <c r="L12" s="226">
        <v>0.69765569095313262</v>
      </c>
      <c r="M12" s="226">
        <v>0.33957288870489549</v>
      </c>
      <c r="N12" s="226">
        <v>9.1074515866673977E-2</v>
      </c>
      <c r="O12" s="226">
        <v>0.1069794681225351</v>
      </c>
      <c r="P12" s="226">
        <v>3.3578850884061262E-2</v>
      </c>
      <c r="Q12" s="226">
        <v>7.0214221432339213E-2</v>
      </c>
      <c r="R12" s="226">
        <v>0.1196810430594622</v>
      </c>
      <c r="S12" s="226">
        <v>0.1015787708328169</v>
      </c>
      <c r="T12" s="226">
        <v>0.1716344525117468</v>
      </c>
      <c r="U12" s="226">
        <v>0.22798348287243539</v>
      </c>
      <c r="V12" s="226">
        <v>0.16493878971741899</v>
      </c>
      <c r="W12" s="226">
        <v>0.19600243585687641</v>
      </c>
      <c r="X12" s="226">
        <v>0.1630367231515874</v>
      </c>
      <c r="Y12" s="226">
        <v>6.0203813396291682E-2</v>
      </c>
      <c r="DA12" s="69" t="s">
        <v>796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797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798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799</v>
      </c>
    </row>
    <row r="16" spans="1:105" ht="12" customHeight="1" x14ac:dyDescent="0.25">
      <c r="A16" s="57" t="s">
        <v>485</v>
      </c>
      <c r="B16" s="294">
        <v>611.21416530000624</v>
      </c>
      <c r="C16" s="294">
        <v>641.39135848888191</v>
      </c>
      <c r="D16" s="294">
        <v>792.77552050929376</v>
      </c>
      <c r="E16" s="294">
        <v>716.92754199247156</v>
      </c>
      <c r="F16" s="294">
        <v>700.03267275357575</v>
      </c>
      <c r="G16" s="294">
        <v>512.64178764590542</v>
      </c>
      <c r="H16" s="294">
        <v>516.09658541371323</v>
      </c>
      <c r="I16" s="294">
        <v>645.74252802800265</v>
      </c>
      <c r="J16" s="294">
        <v>625.72584780907414</v>
      </c>
      <c r="K16" s="294">
        <v>628.2606469110433</v>
      </c>
      <c r="L16" s="294">
        <v>670.65962729862065</v>
      </c>
      <c r="M16" s="294">
        <v>681.558183877077</v>
      </c>
      <c r="N16" s="294">
        <v>512.21056887862267</v>
      </c>
      <c r="O16" s="294">
        <v>491.85167594039132</v>
      </c>
      <c r="P16" s="294">
        <v>436.73860707005008</v>
      </c>
      <c r="Q16" s="294">
        <v>549.03521292169489</v>
      </c>
      <c r="R16" s="294">
        <v>582.57495142684297</v>
      </c>
      <c r="S16" s="294">
        <v>540.97468236003408</v>
      </c>
      <c r="T16" s="294">
        <v>604.63006384551022</v>
      </c>
      <c r="U16" s="294">
        <v>643.50740586139079</v>
      </c>
      <c r="V16" s="294">
        <v>566.05079664922448</v>
      </c>
      <c r="W16" s="294">
        <v>606.88527383168173</v>
      </c>
      <c r="X16" s="294">
        <v>480.51655811818699</v>
      </c>
      <c r="Y16" s="294">
        <v>267.67038335055628</v>
      </c>
      <c r="DA16" s="70" t="s">
        <v>800</v>
      </c>
    </row>
    <row r="17" spans="1:105" ht="12" customHeight="1" x14ac:dyDescent="0.25">
      <c r="A17" s="46" t="s">
        <v>28</v>
      </c>
      <c r="B17" s="229">
        <v>169.91045055050941</v>
      </c>
      <c r="C17" s="229">
        <v>136.5200473820598</v>
      </c>
      <c r="D17" s="229">
        <v>129.9170325858596</v>
      </c>
      <c r="E17" s="229">
        <v>100.46804024184949</v>
      </c>
      <c r="F17" s="229">
        <v>4.3364385340964473</v>
      </c>
      <c r="G17" s="229">
        <v>181.7716392006426</v>
      </c>
      <c r="H17" s="229">
        <v>189.22462088215741</v>
      </c>
      <c r="I17" s="229">
        <v>237.18530855026339</v>
      </c>
      <c r="J17" s="229">
        <v>143.07459318643151</v>
      </c>
      <c r="K17" s="229">
        <v>91.514511802496685</v>
      </c>
      <c r="L17" s="229">
        <v>143.50913648051579</v>
      </c>
      <c r="M17" s="229">
        <v>206.31884610812929</v>
      </c>
      <c r="N17" s="229">
        <v>140.9865727395198</v>
      </c>
      <c r="O17" s="229">
        <v>146.14749666936621</v>
      </c>
      <c r="P17" s="229">
        <v>93.137742135716437</v>
      </c>
      <c r="Q17" s="229">
        <v>117.70230023195469</v>
      </c>
      <c r="R17" s="229">
        <v>44.254009593514247</v>
      </c>
      <c r="S17" s="229">
        <v>45.145562910024701</v>
      </c>
      <c r="T17" s="229">
        <v>35.78740390585466</v>
      </c>
      <c r="U17" s="229">
        <v>2.0443199032513162</v>
      </c>
      <c r="V17" s="229">
        <v>2.070440632269988</v>
      </c>
      <c r="W17" s="229">
        <v>3.997443696486779</v>
      </c>
      <c r="X17" s="229">
        <v>7.7080417245827473</v>
      </c>
      <c r="Y17" s="229">
        <v>0.43305129567320932</v>
      </c>
      <c r="DA17" s="73" t="s">
        <v>801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802</v>
      </c>
    </row>
    <row r="19" spans="1:105" ht="12" customHeight="1" x14ac:dyDescent="0.25">
      <c r="A19" s="46" t="s">
        <v>31</v>
      </c>
      <c r="B19" s="229">
        <v>16.78868818795447</v>
      </c>
      <c r="C19" s="229">
        <v>14.970798780778241</v>
      </c>
      <c r="D19" s="229">
        <v>13.74733290241949</v>
      </c>
      <c r="E19" s="229">
        <v>16.143566279419201</v>
      </c>
      <c r="F19" s="229">
        <v>17.25154167553772</v>
      </c>
      <c r="G19" s="229">
        <v>18.829766013485731</v>
      </c>
      <c r="H19" s="229">
        <v>17.700713734557901</v>
      </c>
      <c r="I19" s="229">
        <v>17.692048542902668</v>
      </c>
      <c r="J19" s="229">
        <v>22.69539972314147</v>
      </c>
      <c r="K19" s="229">
        <v>14.68781674552457</v>
      </c>
      <c r="L19" s="229">
        <v>13.743064329823611</v>
      </c>
      <c r="M19" s="229">
        <v>13.909449841700599</v>
      </c>
      <c r="N19" s="229">
        <v>17.93343445880868</v>
      </c>
      <c r="O19" s="229">
        <v>13.445383008521111</v>
      </c>
      <c r="P19" s="229">
        <v>14.035341364592711</v>
      </c>
      <c r="Q19" s="229">
        <v>10.84438375984733</v>
      </c>
      <c r="R19" s="229">
        <v>15.897148255330279</v>
      </c>
      <c r="S19" s="229">
        <v>14.701327810591239</v>
      </c>
      <c r="T19" s="229">
        <v>10.88364290669419</v>
      </c>
      <c r="U19" s="229">
        <v>10.18572219186758</v>
      </c>
      <c r="V19" s="229">
        <v>9.0999745278384836</v>
      </c>
      <c r="W19" s="229">
        <v>6.1229002394564507</v>
      </c>
      <c r="X19" s="229">
        <v>1.615967858500641</v>
      </c>
      <c r="Y19" s="229">
        <v>0.1003324268799948</v>
      </c>
      <c r="DA19" s="73" t="s">
        <v>803</v>
      </c>
    </row>
    <row r="20" spans="1:105" ht="12" customHeight="1" x14ac:dyDescent="0.25">
      <c r="A20" s="46" t="s">
        <v>159</v>
      </c>
      <c r="B20" s="229">
        <v>52.023315958470953</v>
      </c>
      <c r="C20" s="229">
        <v>47.824963207870141</v>
      </c>
      <c r="D20" s="229">
        <v>42.576109750084541</v>
      </c>
      <c r="E20" s="229">
        <v>56.275760696969122</v>
      </c>
      <c r="F20" s="229">
        <v>68.505639568369816</v>
      </c>
      <c r="G20" s="229">
        <v>66.890881492306903</v>
      </c>
      <c r="H20" s="229">
        <v>36.016754424269458</v>
      </c>
      <c r="I20" s="229">
        <v>131.97767129748391</v>
      </c>
      <c r="J20" s="229">
        <v>151.78795756907709</v>
      </c>
      <c r="K20" s="229">
        <v>104.3461221644139</v>
      </c>
      <c r="L20" s="229">
        <v>84.905704694497786</v>
      </c>
      <c r="M20" s="229">
        <v>103.78118014341941</v>
      </c>
      <c r="N20" s="229">
        <v>112.40192062472271</v>
      </c>
      <c r="O20" s="229">
        <v>64.547065670445875</v>
      </c>
      <c r="P20" s="229">
        <v>27.464161535337659</v>
      </c>
      <c r="Q20" s="229">
        <v>30.091938879228952</v>
      </c>
      <c r="R20" s="229">
        <v>31.809672370472359</v>
      </c>
      <c r="S20" s="229">
        <v>31.377029878331228</v>
      </c>
      <c r="T20" s="229">
        <v>34.840453481269662</v>
      </c>
      <c r="U20" s="229">
        <v>34.159417808049213</v>
      </c>
      <c r="V20" s="229">
        <v>25.896598939452161</v>
      </c>
      <c r="W20" s="229">
        <v>31.941522137489819</v>
      </c>
      <c r="X20" s="229">
        <v>22.12769437527438</v>
      </c>
      <c r="Y20" s="229">
        <v>19.15916085033389</v>
      </c>
      <c r="DA20" s="73" t="s">
        <v>804</v>
      </c>
    </row>
    <row r="21" spans="1:105" ht="12" customHeight="1" x14ac:dyDescent="0.25">
      <c r="A21" s="46" t="s">
        <v>32</v>
      </c>
      <c r="B21" s="229">
        <v>178.09893116098851</v>
      </c>
      <c r="C21" s="229">
        <v>147.71767848700571</v>
      </c>
      <c r="D21" s="229">
        <v>145.3033418383047</v>
      </c>
      <c r="E21" s="229">
        <v>163.44215249581839</v>
      </c>
      <c r="F21" s="229">
        <v>107.18000015438631</v>
      </c>
      <c r="G21" s="229">
        <v>65.330448697075553</v>
      </c>
      <c r="H21" s="229">
        <v>94.384456867923035</v>
      </c>
      <c r="I21" s="229">
        <v>84.087642031718701</v>
      </c>
      <c r="J21" s="229">
        <v>102.6419825435115</v>
      </c>
      <c r="K21" s="229">
        <v>67.841137227941687</v>
      </c>
      <c r="L21" s="229">
        <v>53.016688092670393</v>
      </c>
      <c r="M21" s="229">
        <v>51.786804998961429</v>
      </c>
      <c r="N21" s="229">
        <v>37.801177842733757</v>
      </c>
      <c r="O21" s="229">
        <v>54.321926235957918</v>
      </c>
      <c r="P21" s="229">
        <v>86.162117255563714</v>
      </c>
      <c r="Q21" s="229">
        <v>68.640265729850768</v>
      </c>
      <c r="R21" s="229">
        <v>71.472894990531259</v>
      </c>
      <c r="S21" s="229">
        <v>76.077294355228219</v>
      </c>
      <c r="T21" s="229">
        <v>66.38414088408237</v>
      </c>
      <c r="U21" s="229">
        <v>66.865331114459408</v>
      </c>
      <c r="V21" s="229">
        <v>43.678714398707022</v>
      </c>
      <c r="W21" s="229">
        <v>45.521035267010028</v>
      </c>
      <c r="X21" s="229">
        <v>23.647260474910791</v>
      </c>
      <c r="Y21" s="229">
        <v>18.883444774015409</v>
      </c>
      <c r="DA21" s="73" t="s">
        <v>805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7.0877269273674298E-2</v>
      </c>
      <c r="Y22" s="229">
        <v>7.073915936087477E-2</v>
      </c>
      <c r="DA22" s="73" t="s">
        <v>806</v>
      </c>
    </row>
    <row r="23" spans="1:105" ht="12" customHeight="1" x14ac:dyDescent="0.25">
      <c r="A23" s="46" t="s">
        <v>35</v>
      </c>
      <c r="B23" s="229">
        <v>194.39277944208291</v>
      </c>
      <c r="C23" s="229">
        <v>294.35787063116811</v>
      </c>
      <c r="D23" s="229">
        <v>461.23170343262541</v>
      </c>
      <c r="E23" s="229">
        <v>380.59802227841539</v>
      </c>
      <c r="F23" s="229">
        <v>502.75905282118549</v>
      </c>
      <c r="G23" s="229">
        <v>179.81905224239469</v>
      </c>
      <c r="H23" s="229">
        <v>178.77003950480551</v>
      </c>
      <c r="I23" s="229">
        <v>174.799857605634</v>
      </c>
      <c r="J23" s="229">
        <v>205.52591478691261</v>
      </c>
      <c r="K23" s="229">
        <v>349.87105897066641</v>
      </c>
      <c r="L23" s="229">
        <v>375.48503370111308</v>
      </c>
      <c r="M23" s="229">
        <v>305.76190278486621</v>
      </c>
      <c r="N23" s="229">
        <v>203.08746321283769</v>
      </c>
      <c r="O23" s="229">
        <v>213.38980435610009</v>
      </c>
      <c r="P23" s="229">
        <v>215.93924477883959</v>
      </c>
      <c r="Q23" s="229">
        <v>321.75632432081318</v>
      </c>
      <c r="R23" s="229">
        <v>419.14122621699488</v>
      </c>
      <c r="S23" s="229">
        <v>373.67346740585867</v>
      </c>
      <c r="T23" s="229">
        <v>456.73442266760941</v>
      </c>
      <c r="U23" s="229">
        <v>530.25261484376324</v>
      </c>
      <c r="V23" s="229">
        <v>485.3050681509568</v>
      </c>
      <c r="W23" s="229">
        <v>519.30237249123866</v>
      </c>
      <c r="X23" s="229">
        <v>425.34671641564478</v>
      </c>
      <c r="Y23" s="229">
        <v>229.02365484429299</v>
      </c>
      <c r="DA23" s="73" t="s">
        <v>807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808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809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810</v>
      </c>
    </row>
    <row r="27" spans="1:105" ht="12" customHeight="1" x14ac:dyDescent="0.25">
      <c r="A27" s="57" t="s">
        <v>497</v>
      </c>
      <c r="B27" s="261">
        <v>105.9200241812194</v>
      </c>
      <c r="C27" s="261">
        <v>142.91747997869371</v>
      </c>
      <c r="D27" s="261">
        <v>237.80765753987529</v>
      </c>
      <c r="E27" s="261">
        <v>164.72883338716511</v>
      </c>
      <c r="F27" s="261">
        <v>170.68474811041131</v>
      </c>
      <c r="G27" s="261">
        <v>58.398626703555621</v>
      </c>
      <c r="H27" s="261">
        <v>54.682603285256079</v>
      </c>
      <c r="I27" s="261">
        <v>79.95606852440217</v>
      </c>
      <c r="J27" s="261">
        <v>70.210267668308092</v>
      </c>
      <c r="K27" s="261">
        <v>123.8065406993114</v>
      </c>
      <c r="L27" s="261">
        <v>167.19135966176691</v>
      </c>
      <c r="M27" s="261">
        <v>91.053689583390295</v>
      </c>
      <c r="N27" s="261">
        <v>28.991108145812881</v>
      </c>
      <c r="O27" s="261">
        <v>30.14883798622839</v>
      </c>
      <c r="P27" s="261">
        <v>21.955592236758111</v>
      </c>
      <c r="Q27" s="261">
        <v>44.188374667252248</v>
      </c>
      <c r="R27" s="261">
        <v>77.993886951245244</v>
      </c>
      <c r="S27" s="261">
        <v>80.783187335830718</v>
      </c>
      <c r="T27" s="261">
        <v>146.13967150800411</v>
      </c>
      <c r="U27" s="261">
        <v>201.0283067808509</v>
      </c>
      <c r="V27" s="261">
        <v>163.45717170997341</v>
      </c>
      <c r="W27" s="261">
        <v>200.18773302130799</v>
      </c>
      <c r="X27" s="261">
        <v>180.22592314044121</v>
      </c>
      <c r="Y27" s="261">
        <v>76.251684278003253</v>
      </c>
      <c r="DA27" s="70" t="s">
        <v>811</v>
      </c>
    </row>
    <row r="28" spans="1:105" ht="12" customHeight="1" x14ac:dyDescent="0.25">
      <c r="A28" s="18" t="s">
        <v>31</v>
      </c>
      <c r="B28" s="295">
        <v>4.0295565149468704</v>
      </c>
      <c r="C28" s="295">
        <v>4.2378895135204582</v>
      </c>
      <c r="D28" s="295">
        <v>4.9320044843762441</v>
      </c>
      <c r="E28" s="295">
        <v>4.3138451631699866</v>
      </c>
      <c r="F28" s="295">
        <v>4.2325585515192827</v>
      </c>
      <c r="G28" s="295">
        <v>3.323456290946623</v>
      </c>
      <c r="H28" s="295">
        <v>2.9611628161499031</v>
      </c>
      <c r="I28" s="295">
        <v>3.462395420258753</v>
      </c>
      <c r="J28" s="295">
        <v>3.301452289079482</v>
      </c>
      <c r="K28" s="295">
        <v>3.387910341116978</v>
      </c>
      <c r="L28" s="295">
        <v>4.3587583645353671</v>
      </c>
      <c r="M28" s="295">
        <v>2.664987149648995</v>
      </c>
      <c r="N28" s="295">
        <v>1.4005294464486939</v>
      </c>
      <c r="O28" s="295">
        <v>1.172570938660521</v>
      </c>
      <c r="P28" s="295">
        <v>0.8968377654217895</v>
      </c>
      <c r="Q28" s="295">
        <v>1.110964822107807</v>
      </c>
      <c r="R28" s="295">
        <v>2.3032363921247909</v>
      </c>
      <c r="S28" s="295">
        <v>2.395220595203845</v>
      </c>
      <c r="T28" s="295">
        <v>2.796084244742536</v>
      </c>
      <c r="U28" s="295">
        <v>3.1921064990244821</v>
      </c>
      <c r="V28" s="295">
        <v>2.6374253696675969</v>
      </c>
      <c r="W28" s="295">
        <v>2.0330971321440452</v>
      </c>
      <c r="X28" s="295">
        <v>0.61606962289491707</v>
      </c>
      <c r="Y28" s="295">
        <v>2.8635752900030492E-2</v>
      </c>
      <c r="DA28" s="122" t="s">
        <v>812</v>
      </c>
    </row>
    <row r="29" spans="1:105" ht="12" customHeight="1" x14ac:dyDescent="0.25">
      <c r="A29" s="18" t="s">
        <v>159</v>
      </c>
      <c r="B29" s="295">
        <v>12.486436665135139</v>
      </c>
      <c r="C29" s="295">
        <v>13.538149368713819</v>
      </c>
      <c r="D29" s="295">
        <v>15.274640230597401</v>
      </c>
      <c r="E29" s="295">
        <v>15.03787415274055</v>
      </c>
      <c r="F29" s="295">
        <v>16.807432984006841</v>
      </c>
      <c r="G29" s="295">
        <v>11.806249782570671</v>
      </c>
      <c r="H29" s="295">
        <v>6.0252640406995974</v>
      </c>
      <c r="I29" s="295">
        <v>25.828489197772232</v>
      </c>
      <c r="J29" s="295">
        <v>22.080276447396471</v>
      </c>
      <c r="K29" s="295">
        <v>24.068608184670509</v>
      </c>
      <c r="L29" s="295">
        <v>26.92874323019792</v>
      </c>
      <c r="M29" s="295">
        <v>19.884000776827669</v>
      </c>
      <c r="N29" s="295">
        <v>8.7781400731631205</v>
      </c>
      <c r="O29" s="295">
        <v>5.6291452116321619</v>
      </c>
      <c r="P29" s="295">
        <v>1.7549197145052879</v>
      </c>
      <c r="Q29" s="295">
        <v>3.0828017768629969</v>
      </c>
      <c r="R29" s="295">
        <v>4.6087004944847738</v>
      </c>
      <c r="S29" s="295">
        <v>5.1121170243385574</v>
      </c>
      <c r="T29" s="295">
        <v>8.9507570115834341</v>
      </c>
      <c r="U29" s="295">
        <v>10.705230079318859</v>
      </c>
      <c r="V29" s="295">
        <v>7.5055536498563704</v>
      </c>
      <c r="W29" s="295">
        <v>10.60612038647408</v>
      </c>
      <c r="X29" s="295">
        <v>8.4359353174002916</v>
      </c>
      <c r="Y29" s="295">
        <v>5.4681922180384461</v>
      </c>
      <c r="DA29" s="122" t="s">
        <v>813</v>
      </c>
    </row>
    <row r="30" spans="1:105" ht="12" customHeight="1" x14ac:dyDescent="0.25">
      <c r="A30" s="18" t="s">
        <v>32</v>
      </c>
      <c r="B30" s="295">
        <v>42.746622030882733</v>
      </c>
      <c r="C30" s="295">
        <v>41.815484249606989</v>
      </c>
      <c r="D30" s="295">
        <v>52.129146695447169</v>
      </c>
      <c r="E30" s="295">
        <v>43.674621009921218</v>
      </c>
      <c r="F30" s="295">
        <v>26.295947036927391</v>
      </c>
      <c r="G30" s="295">
        <v>11.53083317961358</v>
      </c>
      <c r="H30" s="295">
        <v>15.789631327359491</v>
      </c>
      <c r="I30" s="295">
        <v>16.456243942863011</v>
      </c>
      <c r="J30" s="295">
        <v>14.931114338488809</v>
      </c>
      <c r="K30" s="295">
        <v>15.64832230342965</v>
      </c>
      <c r="L30" s="295">
        <v>16.814803972241592</v>
      </c>
      <c r="M30" s="295">
        <v>9.9221156418316667</v>
      </c>
      <c r="N30" s="295">
        <v>2.952120677207386</v>
      </c>
      <c r="O30" s="295">
        <v>4.7374114962717533</v>
      </c>
      <c r="P30" s="295">
        <v>5.5056331510703034</v>
      </c>
      <c r="Q30" s="295">
        <v>7.0319275207086376</v>
      </c>
      <c r="R30" s="295">
        <v>10.3552517815583</v>
      </c>
      <c r="S30" s="295">
        <v>12.39492817347764</v>
      </c>
      <c r="T30" s="295">
        <v>17.054551680723119</v>
      </c>
      <c r="U30" s="295">
        <v>20.954945951726842</v>
      </c>
      <c r="V30" s="295">
        <v>12.659304607633731</v>
      </c>
      <c r="W30" s="295">
        <v>15.1151713459571</v>
      </c>
      <c r="X30" s="295">
        <v>9.0152528508786514</v>
      </c>
      <c r="Y30" s="295">
        <v>5.3895004363528951</v>
      </c>
      <c r="DA30" s="122" t="s">
        <v>814</v>
      </c>
    </row>
    <row r="31" spans="1:105" ht="12" customHeight="1" x14ac:dyDescent="0.25">
      <c r="A31" s="18" t="s">
        <v>35</v>
      </c>
      <c r="B31" s="295">
        <v>46.65740897025465</v>
      </c>
      <c r="C31" s="295">
        <v>83.325956846852421</v>
      </c>
      <c r="D31" s="295">
        <v>165.4718661294545</v>
      </c>
      <c r="E31" s="295">
        <v>101.7024930613333</v>
      </c>
      <c r="F31" s="295">
        <v>123.34880953795781</v>
      </c>
      <c r="G31" s="295">
        <v>31.73808745042475</v>
      </c>
      <c r="H31" s="295">
        <v>29.90654510104709</v>
      </c>
      <c r="I31" s="295">
        <v>34.208939963508172</v>
      </c>
      <c r="J31" s="295">
        <v>29.897424593343342</v>
      </c>
      <c r="K31" s="295">
        <v>80.701699870094302</v>
      </c>
      <c r="L31" s="295">
        <v>119.089054094792</v>
      </c>
      <c r="M31" s="295">
        <v>58.582586015081972</v>
      </c>
      <c r="N31" s="295">
        <v>15.86031794899368</v>
      </c>
      <c r="O31" s="295">
        <v>18.609710339663959</v>
      </c>
      <c r="P31" s="295">
        <v>13.79820160576074</v>
      </c>
      <c r="Q31" s="295">
        <v>32.962680547572802</v>
      </c>
      <c r="R31" s="295">
        <v>60.726698283077383</v>
      </c>
      <c r="S31" s="295">
        <v>60.880921542810668</v>
      </c>
      <c r="T31" s="295">
        <v>117.338278570955</v>
      </c>
      <c r="U31" s="295">
        <v>166.1760242507807</v>
      </c>
      <c r="V31" s="295">
        <v>140.65488808281569</v>
      </c>
      <c r="W31" s="295">
        <v>172.4333441567328</v>
      </c>
      <c r="X31" s="295">
        <v>162.15866534926741</v>
      </c>
      <c r="Y31" s="295">
        <v>65.36535587071188</v>
      </c>
      <c r="DA31" s="122" t="s">
        <v>815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816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f t="shared" ref="B34:Y34" si="0">B35+B36+B37+B38+B39+B45+B46+B53+B70</f>
        <v>675.95829136809505</v>
      </c>
      <c r="C34" s="223">
        <f t="shared" si="0"/>
        <v>714.92874612696926</v>
      </c>
      <c r="D34" s="223">
        <f t="shared" si="0"/>
        <v>753.73332794835937</v>
      </c>
      <c r="E34" s="223">
        <f t="shared" si="0"/>
        <v>717.05923277870988</v>
      </c>
      <c r="F34" s="223">
        <f t="shared" si="0"/>
        <v>722.95003949580519</v>
      </c>
      <c r="G34" s="223">
        <f t="shared" si="0"/>
        <v>708.56503487683699</v>
      </c>
      <c r="H34" s="223">
        <f t="shared" si="0"/>
        <v>720.78028122996125</v>
      </c>
      <c r="I34" s="223">
        <f t="shared" si="0"/>
        <v>723.83124351425033</v>
      </c>
      <c r="J34" s="223">
        <f t="shared" si="0"/>
        <v>723.49590697695692</v>
      </c>
      <c r="K34" s="223">
        <f t="shared" si="0"/>
        <v>645.3441177365836</v>
      </c>
      <c r="L34" s="223">
        <f t="shared" si="0"/>
        <v>682.43849856178326</v>
      </c>
      <c r="M34" s="223">
        <f t="shared" si="0"/>
        <v>726.39364738291533</v>
      </c>
      <c r="N34" s="223">
        <f t="shared" si="0"/>
        <v>593.23249089085505</v>
      </c>
      <c r="O34" s="223">
        <f t="shared" si="0"/>
        <v>581.13259243803157</v>
      </c>
      <c r="P34" s="223">
        <f t="shared" si="0"/>
        <v>585.53171545393752</v>
      </c>
      <c r="Q34" s="223">
        <f t="shared" si="0"/>
        <v>603.85053901687729</v>
      </c>
      <c r="R34" s="223">
        <f t="shared" si="0"/>
        <v>618.82517326140692</v>
      </c>
      <c r="S34" s="223">
        <f t="shared" si="0"/>
        <v>641.41653864934574</v>
      </c>
      <c r="T34" s="223">
        <f t="shared" si="0"/>
        <v>665.45314338653554</v>
      </c>
      <c r="U34" s="223">
        <f t="shared" si="0"/>
        <v>434.20129425412239</v>
      </c>
      <c r="V34" s="223">
        <f t="shared" si="0"/>
        <v>385.71393233947731</v>
      </c>
      <c r="W34" s="223">
        <f t="shared" si="0"/>
        <v>372.25623898031893</v>
      </c>
      <c r="X34" s="223">
        <f t="shared" si="0"/>
        <v>0</v>
      </c>
      <c r="Y34" s="223">
        <f t="shared" si="0"/>
        <v>0</v>
      </c>
      <c r="DA34" s="89"/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817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818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819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820</v>
      </c>
    </row>
    <row r="39" spans="1:105" ht="12" customHeight="1" x14ac:dyDescent="0.25">
      <c r="A39" s="56" t="s">
        <v>95</v>
      </c>
      <c r="B39" s="260">
        <v>0.33676330365578527</v>
      </c>
      <c r="C39" s="260">
        <v>0.6545430650362698</v>
      </c>
      <c r="D39" s="260">
        <v>1.048862841090733</v>
      </c>
      <c r="E39" s="260">
        <v>0.58554429408148734</v>
      </c>
      <c r="F39" s="260">
        <v>0.64641312354259683</v>
      </c>
      <c r="G39" s="260">
        <v>0.25152452782575108</v>
      </c>
      <c r="H39" s="260">
        <v>0.18040935848296449</v>
      </c>
      <c r="I39" s="260">
        <v>0.29399358570188688</v>
      </c>
      <c r="J39" s="260">
        <v>0.1972043644668573</v>
      </c>
      <c r="K39" s="260">
        <v>0.38841170619798598</v>
      </c>
      <c r="L39" s="260">
        <v>0.57269068152823166</v>
      </c>
      <c r="M39" s="260">
        <v>0.27888480239201802</v>
      </c>
      <c r="N39" s="260">
        <v>4.3471863701164661E-2</v>
      </c>
      <c r="O39" s="260">
        <v>3.001544128550182E-2</v>
      </c>
      <c r="P39" s="260">
        <v>5.4525772291717867E-3</v>
      </c>
      <c r="Q39" s="260">
        <v>1.203575411789571E-2</v>
      </c>
      <c r="R39" s="260">
        <v>2.3640734440267309E-2</v>
      </c>
      <c r="S39" s="260">
        <v>5.9515907704292707E-2</v>
      </c>
      <c r="T39" s="260">
        <v>0.1117441338317301</v>
      </c>
      <c r="U39" s="260">
        <v>9.4033851245155134E-2</v>
      </c>
      <c r="V39" s="260">
        <v>6.1076719695930877E-2</v>
      </c>
      <c r="W39" s="260">
        <v>7.546633259543703E-2</v>
      </c>
      <c r="X39" s="260">
        <v>0</v>
      </c>
      <c r="Y39" s="260">
        <v>0</v>
      </c>
      <c r="DA39" s="68" t="s">
        <v>821</v>
      </c>
    </row>
    <row r="40" spans="1:105" ht="12" customHeight="1" x14ac:dyDescent="0.25">
      <c r="A40" s="37" t="s">
        <v>159</v>
      </c>
      <c r="B40" s="226">
        <v>7.1097400195490768E-2</v>
      </c>
      <c r="C40" s="226">
        <v>9.1481789580511896E-2</v>
      </c>
      <c r="D40" s="226">
        <v>8.8637965245031772E-2</v>
      </c>
      <c r="E40" s="226">
        <v>7.5426706420289244E-2</v>
      </c>
      <c r="F40" s="226">
        <v>7.7517383874086729E-2</v>
      </c>
      <c r="G40" s="226">
        <v>6.8196270529151573E-2</v>
      </c>
      <c r="H40" s="226">
        <v>3.0252137207590891E-2</v>
      </c>
      <c r="I40" s="226">
        <v>0.1264779364905366</v>
      </c>
      <c r="J40" s="226">
        <v>8.3772979506124057E-2</v>
      </c>
      <c r="K40" s="226">
        <v>8.922880293462615E-2</v>
      </c>
      <c r="L40" s="226">
        <v>0.10561616868440089</v>
      </c>
      <c r="M40" s="226">
        <v>7.0671426579498861E-2</v>
      </c>
      <c r="N40" s="226">
        <v>1.54880678193056E-2</v>
      </c>
      <c r="O40" s="226">
        <v>6.9706788437160364E-3</v>
      </c>
      <c r="P40" s="226">
        <v>6.1523568660573635E-4</v>
      </c>
      <c r="Q40" s="226">
        <v>1.0293618447541691E-3</v>
      </c>
      <c r="R40" s="226">
        <v>1.6675962272118311E-3</v>
      </c>
      <c r="S40" s="226">
        <v>4.6103693904697906E-3</v>
      </c>
      <c r="T40" s="226">
        <v>7.9198846106001072E-3</v>
      </c>
      <c r="U40" s="226">
        <v>5.6911288685526336E-3</v>
      </c>
      <c r="V40" s="226">
        <v>3.094041777103851E-3</v>
      </c>
      <c r="W40" s="226">
        <v>4.372854841060576E-3</v>
      </c>
      <c r="X40" s="226">
        <v>0</v>
      </c>
      <c r="Y40" s="226">
        <v>0</v>
      </c>
      <c r="DA40" s="69" t="s">
        <v>822</v>
      </c>
    </row>
    <row r="41" spans="1:105" ht="12" customHeight="1" x14ac:dyDescent="0.25">
      <c r="A41" s="37" t="s">
        <v>35</v>
      </c>
      <c r="B41" s="226">
        <v>0.26566590346029462</v>
      </c>
      <c r="C41" s="226">
        <v>0.5630612754557579</v>
      </c>
      <c r="D41" s="226">
        <v>0.96022487584570082</v>
      </c>
      <c r="E41" s="226">
        <v>0.51011758766119808</v>
      </c>
      <c r="F41" s="226">
        <v>0.56889573966851015</v>
      </c>
      <c r="G41" s="226">
        <v>0.18332825729659949</v>
      </c>
      <c r="H41" s="226">
        <v>0.15015722127537359</v>
      </c>
      <c r="I41" s="226">
        <v>0.1675156492113504</v>
      </c>
      <c r="J41" s="226">
        <v>0.11343138496073329</v>
      </c>
      <c r="K41" s="226">
        <v>0.29918290326335978</v>
      </c>
      <c r="L41" s="226">
        <v>0.46707451284383078</v>
      </c>
      <c r="M41" s="226">
        <v>0.2082133758125192</v>
      </c>
      <c r="N41" s="226">
        <v>2.798379588185906E-2</v>
      </c>
      <c r="O41" s="226">
        <v>2.3044762441785781E-2</v>
      </c>
      <c r="P41" s="226">
        <v>4.8373415425660496E-3</v>
      </c>
      <c r="Q41" s="226">
        <v>1.1006392273141539E-2</v>
      </c>
      <c r="R41" s="226">
        <v>2.1973138213055479E-2</v>
      </c>
      <c r="S41" s="226">
        <v>5.4905538313822923E-2</v>
      </c>
      <c r="T41" s="226">
        <v>0.10382424922113</v>
      </c>
      <c r="U41" s="226">
        <v>8.8342722376602498E-2</v>
      </c>
      <c r="V41" s="226">
        <v>5.7982677918827032E-2</v>
      </c>
      <c r="W41" s="226">
        <v>7.1093477754376452E-2</v>
      </c>
      <c r="X41" s="226">
        <v>0</v>
      </c>
      <c r="Y41" s="226">
        <v>0</v>
      </c>
      <c r="DA41" s="69" t="s">
        <v>823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824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825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826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827</v>
      </c>
    </row>
    <row r="46" spans="1:105" ht="12" customHeight="1" x14ac:dyDescent="0.25">
      <c r="A46" s="57" t="s">
        <v>517</v>
      </c>
      <c r="B46" s="294">
        <v>29.214535019279349</v>
      </c>
      <c r="C46" s="294">
        <v>47.447276769425457</v>
      </c>
      <c r="D46" s="294">
        <v>68.139472721530552</v>
      </c>
      <c r="E46" s="294">
        <v>41.042843503862393</v>
      </c>
      <c r="F46" s="294">
        <v>40.404442903647222</v>
      </c>
      <c r="G46" s="294">
        <v>18.051472431436409</v>
      </c>
      <c r="H46" s="294">
        <v>14.539540489755939</v>
      </c>
      <c r="I46" s="294">
        <v>20.81702887338778</v>
      </c>
      <c r="J46" s="294">
        <v>14.27480183181487</v>
      </c>
      <c r="K46" s="294">
        <v>24.689922378288792</v>
      </c>
      <c r="L46" s="294">
        <v>35.228612150321737</v>
      </c>
      <c r="M46" s="294">
        <v>17.571540638404301</v>
      </c>
      <c r="N46" s="294">
        <v>2.8035689753138868</v>
      </c>
      <c r="O46" s="294">
        <v>2.043991359114802</v>
      </c>
      <c r="P46" s="294">
        <v>0.99545757301845095</v>
      </c>
      <c r="Q46" s="294">
        <v>2.180040725111605</v>
      </c>
      <c r="R46" s="294">
        <v>4.5067551420137564</v>
      </c>
      <c r="S46" s="294">
        <v>13.742661880256319</v>
      </c>
      <c r="T46" s="294">
        <v>27.822691060818141</v>
      </c>
      <c r="U46" s="294">
        <v>24.516658936093361</v>
      </c>
      <c r="V46" s="294">
        <v>18.084900439073841</v>
      </c>
      <c r="W46" s="294">
        <v>22.85295838590817</v>
      </c>
      <c r="X46" s="294">
        <v>0</v>
      </c>
      <c r="Y46" s="294">
        <v>0</v>
      </c>
      <c r="DA46" s="70" t="s">
        <v>828</v>
      </c>
    </row>
    <row r="47" spans="1:105" ht="12" customHeight="1" x14ac:dyDescent="0.25">
      <c r="A47" s="60" t="s">
        <v>519</v>
      </c>
      <c r="B47" s="262">
        <v>29.214535019279349</v>
      </c>
      <c r="C47" s="262">
        <v>47.447276769425457</v>
      </c>
      <c r="D47" s="262">
        <v>68.139472721530552</v>
      </c>
      <c r="E47" s="262">
        <v>41.042843503862393</v>
      </c>
      <c r="F47" s="262">
        <v>40.404442903647222</v>
      </c>
      <c r="G47" s="262">
        <v>18.051472431436409</v>
      </c>
      <c r="H47" s="262">
        <v>14.539540489755939</v>
      </c>
      <c r="I47" s="262">
        <v>20.81702887338778</v>
      </c>
      <c r="J47" s="262">
        <v>14.27480183181487</v>
      </c>
      <c r="K47" s="262">
        <v>24.689922378288792</v>
      </c>
      <c r="L47" s="262">
        <v>35.228612150321737</v>
      </c>
      <c r="M47" s="262">
        <v>17.571540638404301</v>
      </c>
      <c r="N47" s="262">
        <v>2.8035689753138868</v>
      </c>
      <c r="O47" s="262">
        <v>2.043991359114802</v>
      </c>
      <c r="P47" s="262">
        <v>0.99545757301845095</v>
      </c>
      <c r="Q47" s="262">
        <v>2.180040725111605</v>
      </c>
      <c r="R47" s="262">
        <v>4.5067551420137564</v>
      </c>
      <c r="S47" s="262">
        <v>13.742661880256319</v>
      </c>
      <c r="T47" s="262">
        <v>27.822691060818141</v>
      </c>
      <c r="U47" s="262">
        <v>24.516658936093361</v>
      </c>
      <c r="V47" s="262">
        <v>18.084900439073841</v>
      </c>
      <c r="W47" s="262">
        <v>22.85295838590817</v>
      </c>
      <c r="X47" s="262">
        <v>0</v>
      </c>
      <c r="Y47" s="262">
        <v>0</v>
      </c>
      <c r="DA47" s="72" t="s">
        <v>829</v>
      </c>
    </row>
    <row r="48" spans="1:105" ht="12" customHeight="1" x14ac:dyDescent="0.25">
      <c r="A48" s="59" t="s">
        <v>31</v>
      </c>
      <c r="B48" s="297">
        <v>1.1114198738915479</v>
      </c>
      <c r="C48" s="297">
        <v>1.406939981702922</v>
      </c>
      <c r="D48" s="297">
        <v>1.4131764658136401</v>
      </c>
      <c r="E48" s="297">
        <v>1.074811666490407</v>
      </c>
      <c r="F48" s="297">
        <v>1.001930003848851</v>
      </c>
      <c r="G48" s="297">
        <v>1.0273063426242199</v>
      </c>
      <c r="H48" s="297">
        <v>0.78734266614149573</v>
      </c>
      <c r="I48" s="297">
        <v>0.9014548459522449</v>
      </c>
      <c r="J48" s="297">
        <v>0.67123483144152563</v>
      </c>
      <c r="K48" s="297">
        <v>0.67562862894242304</v>
      </c>
      <c r="L48" s="297">
        <v>0.91842669496694984</v>
      </c>
      <c r="M48" s="297">
        <v>0.51428920909345277</v>
      </c>
      <c r="N48" s="297">
        <v>0.13543742051281971</v>
      </c>
      <c r="O48" s="297">
        <v>7.9496425953996322E-2</v>
      </c>
      <c r="P48" s="297">
        <v>4.0662257511933447E-2</v>
      </c>
      <c r="Q48" s="297">
        <v>5.4809632049134437E-2</v>
      </c>
      <c r="R48" s="297">
        <v>0.13308892349435461</v>
      </c>
      <c r="S48" s="297">
        <v>0.4074697700608404</v>
      </c>
      <c r="T48" s="297">
        <v>0.53233038858467518</v>
      </c>
      <c r="U48" s="297">
        <v>0.3892973461174522</v>
      </c>
      <c r="V48" s="297">
        <v>0.29180472613680819</v>
      </c>
      <c r="W48" s="297">
        <v>0.23209356264827499</v>
      </c>
      <c r="X48" s="297">
        <v>0</v>
      </c>
      <c r="Y48" s="297">
        <v>0</v>
      </c>
      <c r="DA48" s="71" t="s">
        <v>830</v>
      </c>
    </row>
    <row r="49" spans="1:105" ht="12" customHeight="1" x14ac:dyDescent="0.25">
      <c r="A49" s="59" t="s">
        <v>159</v>
      </c>
      <c r="B49" s="297">
        <v>3.4439705243598722</v>
      </c>
      <c r="C49" s="297">
        <v>4.4945399270890398</v>
      </c>
      <c r="D49" s="297">
        <v>4.3766712228325284</v>
      </c>
      <c r="E49" s="297">
        <v>3.7467461086857718</v>
      </c>
      <c r="F49" s="297">
        <v>3.9786505465613908</v>
      </c>
      <c r="G49" s="297">
        <v>3.6494041812074092</v>
      </c>
      <c r="H49" s="297">
        <v>1.6020555938828689</v>
      </c>
      <c r="I49" s="297">
        <v>6.724597836146911</v>
      </c>
      <c r="J49" s="297">
        <v>4.4892518024190204</v>
      </c>
      <c r="K49" s="297">
        <v>4.7998438893161488</v>
      </c>
      <c r="L49" s="297">
        <v>5.6741105094869564</v>
      </c>
      <c r="M49" s="297">
        <v>3.8372143874972102</v>
      </c>
      <c r="N49" s="297">
        <v>0.84888514941551452</v>
      </c>
      <c r="O49" s="297">
        <v>0.38163740098488569</v>
      </c>
      <c r="P49" s="297">
        <v>7.9567342160733023E-2</v>
      </c>
      <c r="Q49" s="297">
        <v>0.15209053221838401</v>
      </c>
      <c r="R49" s="297">
        <v>0.26630657175099248</v>
      </c>
      <c r="S49" s="297">
        <v>0.86966234032989476</v>
      </c>
      <c r="T49" s="297">
        <v>1.704083118047095</v>
      </c>
      <c r="U49" s="297">
        <v>1.305569742340728</v>
      </c>
      <c r="V49" s="297">
        <v>0.83041440811555178</v>
      </c>
      <c r="W49" s="297">
        <v>1.2107696319345671</v>
      </c>
      <c r="X49" s="297">
        <v>0</v>
      </c>
      <c r="Y49" s="297">
        <v>0</v>
      </c>
      <c r="DA49" s="71" t="s">
        <v>831</v>
      </c>
    </row>
    <row r="50" spans="1:105" ht="12" customHeight="1" x14ac:dyDescent="0.25">
      <c r="A50" s="59" t="s">
        <v>32</v>
      </c>
      <c r="B50" s="297">
        <v>11.790241702933351</v>
      </c>
      <c r="C50" s="297">
        <v>13.88235263268311</v>
      </c>
      <c r="D50" s="297">
        <v>14.936661863613381</v>
      </c>
      <c r="E50" s="297">
        <v>10.881705396332659</v>
      </c>
      <c r="F50" s="297">
        <v>6.2247687764320894</v>
      </c>
      <c r="G50" s="297">
        <v>3.56427075434316</v>
      </c>
      <c r="H50" s="297">
        <v>4.1983001943940277</v>
      </c>
      <c r="I50" s="297">
        <v>4.2844791099445017</v>
      </c>
      <c r="J50" s="297">
        <v>3.035719779862128</v>
      </c>
      <c r="K50" s="297">
        <v>3.120641775788441</v>
      </c>
      <c r="L50" s="297">
        <v>3.543019260804833</v>
      </c>
      <c r="M50" s="297">
        <v>1.914769835435596</v>
      </c>
      <c r="N50" s="297">
        <v>0.28548318678865681</v>
      </c>
      <c r="O50" s="297">
        <v>0.32118080860608172</v>
      </c>
      <c r="P50" s="297">
        <v>0.24962315547647551</v>
      </c>
      <c r="Q50" s="297">
        <v>0.34692129969964258</v>
      </c>
      <c r="R50" s="297">
        <v>0.59836207730687874</v>
      </c>
      <c r="S50" s="297">
        <v>2.1085984910453481</v>
      </c>
      <c r="T50" s="297">
        <v>3.2469179497746961</v>
      </c>
      <c r="U50" s="297">
        <v>2.5555866790581478</v>
      </c>
      <c r="V50" s="297">
        <v>1.400625381327308</v>
      </c>
      <c r="W50" s="297">
        <v>1.7255122307032771</v>
      </c>
      <c r="X50" s="297">
        <v>0</v>
      </c>
      <c r="Y50" s="297">
        <v>0</v>
      </c>
      <c r="DA50" s="71" t="s">
        <v>832</v>
      </c>
    </row>
    <row r="51" spans="1:105" ht="12" customHeight="1" x14ac:dyDescent="0.25">
      <c r="A51" s="59" t="s">
        <v>35</v>
      </c>
      <c r="B51" s="297">
        <v>12.86890291809458</v>
      </c>
      <c r="C51" s="297">
        <v>27.663444227950389</v>
      </c>
      <c r="D51" s="297">
        <v>47.412963169270988</v>
      </c>
      <c r="E51" s="297">
        <v>25.33958033235356</v>
      </c>
      <c r="F51" s="297">
        <v>29.199093576804891</v>
      </c>
      <c r="G51" s="297">
        <v>9.8104911532616228</v>
      </c>
      <c r="H51" s="297">
        <v>7.9518420353375454</v>
      </c>
      <c r="I51" s="297">
        <v>8.9064970813441278</v>
      </c>
      <c r="J51" s="297">
        <v>6.0785954180921964</v>
      </c>
      <c r="K51" s="297">
        <v>16.093808084241779</v>
      </c>
      <c r="L51" s="297">
        <v>25.093055685063</v>
      </c>
      <c r="M51" s="297">
        <v>11.305267206378041</v>
      </c>
      <c r="N51" s="297">
        <v>1.5337632185968959</v>
      </c>
      <c r="O51" s="297">
        <v>1.2616767235698381</v>
      </c>
      <c r="P51" s="297">
        <v>0.62560481786930888</v>
      </c>
      <c r="Q51" s="297">
        <v>1.6262192611444439</v>
      </c>
      <c r="R51" s="297">
        <v>3.5089975694615299</v>
      </c>
      <c r="S51" s="297">
        <v>10.356931278820239</v>
      </c>
      <c r="T51" s="297">
        <v>22.33935960441168</v>
      </c>
      <c r="U51" s="297">
        <v>20.266205168577031</v>
      </c>
      <c r="V51" s="297">
        <v>15.562055923494171</v>
      </c>
      <c r="W51" s="297">
        <v>19.684582960622059</v>
      </c>
      <c r="X51" s="297">
        <v>0</v>
      </c>
      <c r="Y51" s="297">
        <v>0</v>
      </c>
      <c r="DA51" s="71" t="s">
        <v>833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834</v>
      </c>
    </row>
    <row r="53" spans="1:105" ht="12" customHeight="1" x14ac:dyDescent="0.25">
      <c r="A53" s="57" t="s">
        <v>527</v>
      </c>
      <c r="B53" s="294">
        <f t="shared" ref="B53:Y53" si="1">B54+B58+B69</f>
        <v>30.967993045159957</v>
      </c>
      <c r="C53" s="294">
        <f t="shared" si="1"/>
        <v>41.109926292507531</v>
      </c>
      <c r="D53" s="294">
        <f t="shared" si="1"/>
        <v>46.784992385738121</v>
      </c>
      <c r="E53" s="294">
        <f t="shared" si="1"/>
        <v>34.903844980765939</v>
      </c>
      <c r="F53" s="294">
        <f t="shared" si="1"/>
        <v>33.394183468615324</v>
      </c>
      <c r="G53" s="294">
        <f t="shared" si="1"/>
        <v>28.609037917574859</v>
      </c>
      <c r="H53" s="294">
        <f t="shared" si="1"/>
        <v>24.405331381722341</v>
      </c>
      <c r="I53" s="294">
        <f t="shared" si="1"/>
        <v>30.583221055160756</v>
      </c>
      <c r="J53" s="294">
        <f t="shared" si="1"/>
        <v>22.937900780675161</v>
      </c>
      <c r="K53" s="294">
        <f t="shared" si="1"/>
        <v>24.480783652096822</v>
      </c>
      <c r="L53" s="294">
        <f t="shared" si="1"/>
        <v>28.815195729933233</v>
      </c>
      <c r="M53" s="294">
        <f t="shared" si="1"/>
        <v>24.414221942119049</v>
      </c>
      <c r="N53" s="294">
        <f t="shared" si="1"/>
        <v>8.5854500518400645</v>
      </c>
      <c r="O53" s="294">
        <f t="shared" si="1"/>
        <v>5.7875856376312997</v>
      </c>
      <c r="P53" s="294">
        <f t="shared" si="1"/>
        <v>3.3870153036899291</v>
      </c>
      <c r="Q53" s="294">
        <f t="shared" si="1"/>
        <v>4.7854425376478069</v>
      </c>
      <c r="R53" s="294">
        <f t="shared" si="1"/>
        <v>6.2608773849528783</v>
      </c>
      <c r="S53" s="294">
        <f t="shared" si="1"/>
        <v>17.250900861385116</v>
      </c>
      <c r="T53" s="294">
        <f t="shared" si="1"/>
        <v>23.376878191885638</v>
      </c>
      <c r="U53" s="294">
        <f t="shared" si="1"/>
        <v>16.951491466783878</v>
      </c>
      <c r="V53" s="294">
        <f t="shared" si="1"/>
        <v>13.379135180707539</v>
      </c>
      <c r="W53" s="294">
        <f t="shared" si="1"/>
        <v>15.260994261815286</v>
      </c>
      <c r="X53" s="294">
        <f t="shared" si="1"/>
        <v>0</v>
      </c>
      <c r="Y53" s="294">
        <f t="shared" si="1"/>
        <v>0</v>
      </c>
      <c r="DA53" s="70"/>
    </row>
    <row r="54" spans="1:105" ht="12" customHeight="1" x14ac:dyDescent="0.25">
      <c r="A54" s="60" t="s">
        <v>528</v>
      </c>
      <c r="B54" s="262">
        <v>3.2770459093060671</v>
      </c>
      <c r="C54" s="262">
        <v>6.1337331645725133</v>
      </c>
      <c r="D54" s="262">
        <v>9.4731531454471725</v>
      </c>
      <c r="E54" s="262">
        <v>5.5634080917503432</v>
      </c>
      <c r="F54" s="262">
        <v>6.1749299569067748</v>
      </c>
      <c r="G54" s="262">
        <v>2.5806365486570799</v>
      </c>
      <c r="H54" s="262">
        <v>1.86522416228016</v>
      </c>
      <c r="I54" s="262">
        <v>2.967893733533816</v>
      </c>
      <c r="J54" s="262">
        <v>2.0412325715632611</v>
      </c>
      <c r="K54" s="262">
        <v>3.901062532406113</v>
      </c>
      <c r="L54" s="262">
        <v>5.6034737324897641</v>
      </c>
      <c r="M54" s="262">
        <v>2.809995416546561</v>
      </c>
      <c r="N54" s="262">
        <v>0.44930922009731822</v>
      </c>
      <c r="O54" s="262">
        <v>0.3102907188060185</v>
      </c>
      <c r="P54" s="262">
        <v>0.1344750831996202</v>
      </c>
      <c r="Q54" s="262">
        <v>0.33625952022032252</v>
      </c>
      <c r="R54" s="262">
        <v>0.73146859620668025</v>
      </c>
      <c r="S54" s="262">
        <v>2.1344335205498841</v>
      </c>
      <c r="T54" s="262">
        <v>4.4689372608673672</v>
      </c>
      <c r="U54" s="262">
        <v>4.0606545936289189</v>
      </c>
      <c r="V54" s="262">
        <v>3.0920806811253798</v>
      </c>
      <c r="W54" s="262">
        <v>3.8811829986238151</v>
      </c>
      <c r="X54" s="262">
        <v>0</v>
      </c>
      <c r="Y54" s="262">
        <v>0</v>
      </c>
      <c r="DA54" s="72" t="s">
        <v>835</v>
      </c>
    </row>
    <row r="55" spans="1:105" ht="12" customHeight="1" x14ac:dyDescent="0.25">
      <c r="A55" s="59" t="s">
        <v>31</v>
      </c>
      <c r="B55" s="230">
        <v>0.20902850320138849</v>
      </c>
      <c r="C55" s="230">
        <v>0.25710752067178128</v>
      </c>
      <c r="D55" s="230">
        <v>0.25162649992208508</v>
      </c>
      <c r="E55" s="230">
        <v>0.19825564609472041</v>
      </c>
      <c r="F55" s="230">
        <v>0.1810095547565152</v>
      </c>
      <c r="G55" s="230">
        <v>0.18299629932225939</v>
      </c>
      <c r="H55" s="230">
        <v>0.14201106665511479</v>
      </c>
      <c r="I55" s="230">
        <v>0.1618275599739154</v>
      </c>
      <c r="J55" s="230">
        <v>0.12190910207548129</v>
      </c>
      <c r="K55" s="230">
        <v>0.1221955232889254</v>
      </c>
      <c r="L55" s="230">
        <v>0.16242018504780309</v>
      </c>
      <c r="M55" s="230">
        <v>9.2301940069145091E-2</v>
      </c>
      <c r="N55" s="230">
        <v>2.4166484740080089E-2</v>
      </c>
      <c r="O55" s="230">
        <v>1.43178848913429E-2</v>
      </c>
      <c r="P55" s="230">
        <v>7.3314670567531026E-3</v>
      </c>
      <c r="Q55" s="230">
        <v>1.0054042481248851E-2</v>
      </c>
      <c r="R55" s="230">
        <v>2.490802906139505E-2</v>
      </c>
      <c r="S55" s="230">
        <v>7.4756093957263181E-2</v>
      </c>
      <c r="T55" s="230">
        <v>9.6800662094697149E-2</v>
      </c>
      <c r="U55" s="230">
        <v>7.1982006993896674E-2</v>
      </c>
      <c r="V55" s="230">
        <v>5.4079889789983702E-2</v>
      </c>
      <c r="W55" s="230">
        <v>4.2636368959274272E-2</v>
      </c>
      <c r="X55" s="230">
        <v>0</v>
      </c>
      <c r="Y55" s="230">
        <v>0</v>
      </c>
      <c r="DA55" s="71" t="s">
        <v>836</v>
      </c>
    </row>
    <row r="56" spans="1:105" ht="12" customHeight="1" x14ac:dyDescent="0.25">
      <c r="A56" s="59" t="s">
        <v>159</v>
      </c>
      <c r="B56" s="230">
        <v>0.64771921097291019</v>
      </c>
      <c r="C56" s="230">
        <v>0.82134279517418318</v>
      </c>
      <c r="D56" s="230">
        <v>0.77929861397528477</v>
      </c>
      <c r="E56" s="230">
        <v>0.69111044631278873</v>
      </c>
      <c r="F56" s="230">
        <v>0.71878650324707383</v>
      </c>
      <c r="G56" s="230">
        <v>0.65007625494279797</v>
      </c>
      <c r="H56" s="230">
        <v>0.28895884030145169</v>
      </c>
      <c r="I56" s="230">
        <v>1.207187763775331</v>
      </c>
      <c r="J56" s="230">
        <v>0.81533411347011542</v>
      </c>
      <c r="K56" s="230">
        <v>0.86810921064465563</v>
      </c>
      <c r="L56" s="230">
        <v>1.003444351065732</v>
      </c>
      <c r="M56" s="230">
        <v>0.68868318868978906</v>
      </c>
      <c r="N56" s="230">
        <v>0.15146899528767119</v>
      </c>
      <c r="O56" s="230">
        <v>6.8735673484176016E-2</v>
      </c>
      <c r="P56" s="230">
        <v>1.434611316584225E-2</v>
      </c>
      <c r="Q56" s="230">
        <v>2.789883118625185E-2</v>
      </c>
      <c r="R56" s="230">
        <v>4.9840149384750093E-2</v>
      </c>
      <c r="S56" s="230">
        <v>0.15955185979830561</v>
      </c>
      <c r="T56" s="230">
        <v>0.30987592973966732</v>
      </c>
      <c r="U56" s="230">
        <v>0.24140295653553431</v>
      </c>
      <c r="V56" s="230">
        <v>0.15389990513672769</v>
      </c>
      <c r="W56" s="230">
        <v>0.22242245826558499</v>
      </c>
      <c r="X56" s="230">
        <v>0</v>
      </c>
      <c r="Y56" s="230">
        <v>0</v>
      </c>
      <c r="DA56" s="71" t="s">
        <v>837</v>
      </c>
    </row>
    <row r="57" spans="1:105" ht="12" customHeight="1" x14ac:dyDescent="0.25">
      <c r="A57" s="59" t="s">
        <v>35</v>
      </c>
      <c r="B57" s="230">
        <v>2.4202981951317679</v>
      </c>
      <c r="C57" s="230">
        <v>5.0552828487265487</v>
      </c>
      <c r="D57" s="230">
        <v>8.4422280315498028</v>
      </c>
      <c r="E57" s="230">
        <v>4.6740419993428342</v>
      </c>
      <c r="F57" s="230">
        <v>5.275133898903186</v>
      </c>
      <c r="G57" s="230">
        <v>1.747563994392022</v>
      </c>
      <c r="H57" s="230">
        <v>1.434254255323594</v>
      </c>
      <c r="I57" s="230">
        <v>1.598878409784569</v>
      </c>
      <c r="J57" s="230">
        <v>1.1039893560176639</v>
      </c>
      <c r="K57" s="230">
        <v>2.910757798472531</v>
      </c>
      <c r="L57" s="230">
        <v>4.4376091963762292</v>
      </c>
      <c r="M57" s="230">
        <v>2.029010287787627</v>
      </c>
      <c r="N57" s="230">
        <v>0.27367374006956691</v>
      </c>
      <c r="O57" s="230">
        <v>0.2272371604304996</v>
      </c>
      <c r="P57" s="230">
        <v>0.1127975029770249</v>
      </c>
      <c r="Q57" s="230">
        <v>0.2983066465528218</v>
      </c>
      <c r="R57" s="230">
        <v>0.65672041776053514</v>
      </c>
      <c r="S57" s="230">
        <v>1.9001255667943151</v>
      </c>
      <c r="T57" s="230">
        <v>4.0622606690330034</v>
      </c>
      <c r="U57" s="230">
        <v>3.7472696300994879</v>
      </c>
      <c r="V57" s="230">
        <v>2.8841008861986679</v>
      </c>
      <c r="W57" s="230">
        <v>3.616124171398956</v>
      </c>
      <c r="X57" s="230">
        <v>0</v>
      </c>
      <c r="Y57" s="230">
        <v>0</v>
      </c>
      <c r="DA57" s="71" t="s">
        <v>838</v>
      </c>
    </row>
    <row r="58" spans="1:105" ht="12" customHeight="1" x14ac:dyDescent="0.25">
      <c r="A58" s="60" t="s">
        <v>533</v>
      </c>
      <c r="B58" s="262">
        <v>27.690947135853889</v>
      </c>
      <c r="C58" s="262">
        <v>34.976193127935019</v>
      </c>
      <c r="D58" s="262">
        <v>37.311839240290951</v>
      </c>
      <c r="E58" s="262">
        <v>29.340436889015599</v>
      </c>
      <c r="F58" s="262">
        <v>27.219253511708551</v>
      </c>
      <c r="G58" s="262">
        <v>26.02840136891778</v>
      </c>
      <c r="H58" s="262">
        <v>22.540107219442181</v>
      </c>
      <c r="I58" s="262">
        <v>27.615327321626939</v>
      </c>
      <c r="J58" s="262">
        <v>20.896668209111901</v>
      </c>
      <c r="K58" s="262">
        <v>20.57972111969071</v>
      </c>
      <c r="L58" s="262">
        <v>23.211721997443469</v>
      </c>
      <c r="M58" s="262">
        <v>21.604226525572489</v>
      </c>
      <c r="N58" s="262">
        <v>8.1361408317427468</v>
      </c>
      <c r="O58" s="262">
        <v>5.4772949188252813</v>
      </c>
      <c r="P58" s="262">
        <v>3.2525402204903089</v>
      </c>
      <c r="Q58" s="262">
        <v>4.449183017427484</v>
      </c>
      <c r="R58" s="262">
        <v>5.5294087887461982</v>
      </c>
      <c r="S58" s="262">
        <v>15.11646734083523</v>
      </c>
      <c r="T58" s="262">
        <v>18.90794093101827</v>
      </c>
      <c r="U58" s="262">
        <v>12.89083687315496</v>
      </c>
      <c r="V58" s="262">
        <v>10.28705449958216</v>
      </c>
      <c r="W58" s="262">
        <v>11.379811263191471</v>
      </c>
      <c r="X58" s="262">
        <v>0</v>
      </c>
      <c r="Y58" s="262">
        <v>0</v>
      </c>
      <c r="DA58" s="72" t="s">
        <v>839</v>
      </c>
    </row>
    <row r="59" spans="1:105" ht="12" customHeight="1" x14ac:dyDescent="0.25">
      <c r="A59" s="64" t="s">
        <v>28</v>
      </c>
      <c r="B59" s="229">
        <v>7.6977622102620877</v>
      </c>
      <c r="C59" s="229">
        <v>7.4446770756618079</v>
      </c>
      <c r="D59" s="229">
        <v>6.1145220923385084</v>
      </c>
      <c r="E59" s="229">
        <v>4.1116793837863437</v>
      </c>
      <c r="F59" s="229">
        <v>0.16861301535144679</v>
      </c>
      <c r="G59" s="229">
        <v>9.2291055794078378</v>
      </c>
      <c r="H59" s="229">
        <v>8.2642345711764378</v>
      </c>
      <c r="I59" s="229">
        <v>10.143284122077469</v>
      </c>
      <c r="J59" s="229">
        <v>4.7781026042618961</v>
      </c>
      <c r="K59" s="229">
        <v>2.9977098526858579</v>
      </c>
      <c r="L59" s="229">
        <v>4.9668923616236844</v>
      </c>
      <c r="M59" s="229">
        <v>6.539953878125047</v>
      </c>
      <c r="N59" s="229">
        <v>2.2394825114694159</v>
      </c>
      <c r="O59" s="229">
        <v>1.6275088203687811</v>
      </c>
      <c r="P59" s="229">
        <v>0.6936282880379383</v>
      </c>
      <c r="Q59" s="229">
        <v>0.95381691916881173</v>
      </c>
      <c r="R59" s="229">
        <v>0.42002923226328298</v>
      </c>
      <c r="S59" s="229">
        <v>1.261503448434629</v>
      </c>
      <c r="T59" s="229">
        <v>1.119140710309251</v>
      </c>
      <c r="U59" s="229">
        <v>4.0952122927133787E-2</v>
      </c>
      <c r="V59" s="229">
        <v>3.7626898060015131E-2</v>
      </c>
      <c r="W59" s="229">
        <v>7.4956761619940998E-2</v>
      </c>
      <c r="X59" s="229">
        <v>0</v>
      </c>
      <c r="Y59" s="229">
        <v>0</v>
      </c>
      <c r="DA59" s="73" t="s">
        <v>840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841</v>
      </c>
    </row>
    <row r="61" spans="1:105" ht="12" customHeight="1" x14ac:dyDescent="0.25">
      <c r="A61" s="64" t="s">
        <v>31</v>
      </c>
      <c r="B61" s="229">
        <v>0.76060847978677759</v>
      </c>
      <c r="C61" s="229">
        <v>0.8163838544217471</v>
      </c>
      <c r="D61" s="229">
        <v>0.64701578437779861</v>
      </c>
      <c r="E61" s="229">
        <v>0.66067944086588504</v>
      </c>
      <c r="F61" s="229">
        <v>0.6707888140237781</v>
      </c>
      <c r="G61" s="229">
        <v>0.95604517480409468</v>
      </c>
      <c r="H61" s="229">
        <v>0.77306457107783599</v>
      </c>
      <c r="I61" s="229">
        <v>0.7566045138677675</v>
      </c>
      <c r="J61" s="229">
        <v>0.75793295026605045</v>
      </c>
      <c r="K61" s="229">
        <v>0.48112383604828601</v>
      </c>
      <c r="L61" s="229">
        <v>0.47565139697131059</v>
      </c>
      <c r="M61" s="229">
        <v>0.44090572505015291</v>
      </c>
      <c r="N61" s="229">
        <v>0.28486126062008588</v>
      </c>
      <c r="O61" s="229">
        <v>0.14972873253593949</v>
      </c>
      <c r="P61" s="229">
        <v>0.10452593738599129</v>
      </c>
      <c r="Q61" s="229">
        <v>8.7878968276048477E-2</v>
      </c>
      <c r="R61" s="229">
        <v>0.15088501670683799</v>
      </c>
      <c r="S61" s="229">
        <v>0.41079952345683579</v>
      </c>
      <c r="T61" s="229">
        <v>0.34035237329292067</v>
      </c>
      <c r="U61" s="229">
        <v>0.20404191469230959</v>
      </c>
      <c r="V61" s="229">
        <v>0.16537726731739641</v>
      </c>
      <c r="W61" s="229">
        <v>0.1148115667207459</v>
      </c>
      <c r="X61" s="229">
        <v>0</v>
      </c>
      <c r="Y61" s="229">
        <v>0</v>
      </c>
      <c r="DA61" s="73" t="s">
        <v>842</v>
      </c>
    </row>
    <row r="62" spans="1:105" ht="12" customHeight="1" x14ac:dyDescent="0.25">
      <c r="A62" s="64" t="s">
        <v>159</v>
      </c>
      <c r="B62" s="229">
        <v>2.3569069138486931</v>
      </c>
      <c r="C62" s="229">
        <v>2.607978931047366</v>
      </c>
      <c r="D62" s="229">
        <v>2.0038370527026319</v>
      </c>
      <c r="E62" s="229">
        <v>2.3030994185575668</v>
      </c>
      <c r="F62" s="229">
        <v>2.6636933431385552</v>
      </c>
      <c r="G62" s="229">
        <v>3.3962559302814248</v>
      </c>
      <c r="H62" s="229">
        <v>1.5730030567216009</v>
      </c>
      <c r="I62" s="229">
        <v>5.6440553840493832</v>
      </c>
      <c r="J62" s="229">
        <v>5.0690931157243471</v>
      </c>
      <c r="K62" s="229">
        <v>3.4180305652167839</v>
      </c>
      <c r="L62" s="229">
        <v>2.9386107842871292</v>
      </c>
      <c r="M62" s="229">
        <v>3.2896855733655999</v>
      </c>
      <c r="N62" s="229">
        <v>1.785433396978235</v>
      </c>
      <c r="O62" s="229">
        <v>0.71880067125086233</v>
      </c>
      <c r="P62" s="229">
        <v>0.20453490616505299</v>
      </c>
      <c r="Q62" s="229">
        <v>0.24385420146453579</v>
      </c>
      <c r="R62" s="229">
        <v>0.30191597071182041</v>
      </c>
      <c r="S62" s="229">
        <v>0.87676902981670135</v>
      </c>
      <c r="T62" s="229">
        <v>1.0895277556063721</v>
      </c>
      <c r="U62" s="229">
        <v>0.6842865810628378</v>
      </c>
      <c r="V62" s="229">
        <v>0.47062865421431621</v>
      </c>
      <c r="W62" s="229">
        <v>0.598941033926783</v>
      </c>
      <c r="X62" s="229">
        <v>0</v>
      </c>
      <c r="Y62" s="229">
        <v>0</v>
      </c>
      <c r="DA62" s="73" t="s">
        <v>843</v>
      </c>
    </row>
    <row r="63" spans="1:105" ht="12" customHeight="1" x14ac:dyDescent="0.25">
      <c r="A63" s="64" t="s">
        <v>32</v>
      </c>
      <c r="B63" s="229">
        <v>8.0687398422946259</v>
      </c>
      <c r="C63" s="229">
        <v>8.0553034941790251</v>
      </c>
      <c r="D63" s="229">
        <v>6.838676007888048</v>
      </c>
      <c r="E63" s="229">
        <v>6.6889104957259118</v>
      </c>
      <c r="F63" s="229">
        <v>4.1674620473238484</v>
      </c>
      <c r="G63" s="229">
        <v>3.3170279545636951</v>
      </c>
      <c r="H63" s="229">
        <v>4.1221659623002651</v>
      </c>
      <c r="I63" s="229">
        <v>3.5960272982190959</v>
      </c>
      <c r="J63" s="229">
        <v>3.4278198048671231</v>
      </c>
      <c r="K63" s="229">
        <v>2.2222491436605791</v>
      </c>
      <c r="L63" s="229">
        <v>1.8349227762360749</v>
      </c>
      <c r="M63" s="229">
        <v>1.64155297772053</v>
      </c>
      <c r="N63" s="229">
        <v>0.60044779475668375</v>
      </c>
      <c r="O63" s="229">
        <v>0.60493279805164957</v>
      </c>
      <c r="P63" s="229">
        <v>0.64167844866385571</v>
      </c>
      <c r="Q63" s="229">
        <v>0.55623591603862732</v>
      </c>
      <c r="R63" s="229">
        <v>0.67837254717156381</v>
      </c>
      <c r="S63" s="229">
        <v>2.125829494428253</v>
      </c>
      <c r="T63" s="229">
        <v>2.0759593173543189</v>
      </c>
      <c r="U63" s="229">
        <v>1.3394563419393659</v>
      </c>
      <c r="V63" s="229">
        <v>0.79378974139952585</v>
      </c>
      <c r="W63" s="229">
        <v>0.85357284511623988</v>
      </c>
      <c r="X63" s="229">
        <v>0</v>
      </c>
      <c r="Y63" s="229">
        <v>0</v>
      </c>
      <c r="DA63" s="73" t="s">
        <v>844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845</v>
      </c>
    </row>
    <row r="65" spans="1:105" ht="12" customHeight="1" x14ac:dyDescent="0.25">
      <c r="A65" s="64" t="s">
        <v>35</v>
      </c>
      <c r="B65" s="229">
        <v>8.8069296896617075</v>
      </c>
      <c r="C65" s="229">
        <v>16.051849772625079</v>
      </c>
      <c r="D65" s="229">
        <v>21.707788302983971</v>
      </c>
      <c r="E65" s="229">
        <v>15.576068150079889</v>
      </c>
      <c r="F65" s="229">
        <v>19.548696291870922</v>
      </c>
      <c r="G65" s="229">
        <v>9.1299667298607226</v>
      </c>
      <c r="H65" s="229">
        <v>7.8076390581660347</v>
      </c>
      <c r="I65" s="229">
        <v>7.4753560034132294</v>
      </c>
      <c r="J65" s="229">
        <v>6.8637197339924807</v>
      </c>
      <c r="K65" s="229">
        <v>11.46060772207921</v>
      </c>
      <c r="L65" s="229">
        <v>12.99564467832527</v>
      </c>
      <c r="M65" s="229">
        <v>9.6921283713111546</v>
      </c>
      <c r="N65" s="229">
        <v>3.225915867918328</v>
      </c>
      <c r="O65" s="229">
        <v>2.376323896618048</v>
      </c>
      <c r="P65" s="229">
        <v>1.608172640237471</v>
      </c>
      <c r="Q65" s="229">
        <v>2.6073970124794612</v>
      </c>
      <c r="R65" s="229">
        <v>3.9782060218926931</v>
      </c>
      <c r="S65" s="229">
        <v>10.441565844698809</v>
      </c>
      <c r="T65" s="229">
        <v>14.2829607744554</v>
      </c>
      <c r="U65" s="229">
        <v>10.62209991253332</v>
      </c>
      <c r="V65" s="229">
        <v>8.819631938590911</v>
      </c>
      <c r="W65" s="229">
        <v>9.7375290558077587</v>
      </c>
      <c r="X65" s="229">
        <v>0</v>
      </c>
      <c r="Y65" s="229">
        <v>0</v>
      </c>
      <c r="DA65" s="73" t="s">
        <v>846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847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848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849</v>
      </c>
    </row>
    <row r="69" spans="1:105" ht="12" customHeight="1" x14ac:dyDescent="0.25">
      <c r="A69" s="60" t="s">
        <v>545</v>
      </c>
      <c r="B69" s="262">
        <v>0</v>
      </c>
      <c r="C69" s="262">
        <v>0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DA69" s="72" t="s">
        <v>850</v>
      </c>
    </row>
    <row r="70" spans="1:105" ht="12" customHeight="1" x14ac:dyDescent="0.25">
      <c r="A70" s="100" t="s">
        <v>105</v>
      </c>
      <c r="B70" s="279">
        <v>615.43899999999996</v>
      </c>
      <c r="C70" s="279">
        <v>625.71699999999998</v>
      </c>
      <c r="D70" s="279">
        <v>637.76</v>
      </c>
      <c r="E70" s="279">
        <v>640.52700000000004</v>
      </c>
      <c r="F70" s="279">
        <v>648.505</v>
      </c>
      <c r="G70" s="279">
        <v>661.65300000000002</v>
      </c>
      <c r="H70" s="279">
        <v>681.65499999999997</v>
      </c>
      <c r="I70" s="279">
        <v>672.13699999999994</v>
      </c>
      <c r="J70" s="279">
        <v>686.08600000000001</v>
      </c>
      <c r="K70" s="279">
        <v>595.78499999999997</v>
      </c>
      <c r="L70" s="279">
        <v>617.822</v>
      </c>
      <c r="M70" s="279">
        <v>684.12900000000002</v>
      </c>
      <c r="N70" s="279">
        <v>581.79999999999995</v>
      </c>
      <c r="O70" s="279">
        <v>573.27099999999996</v>
      </c>
      <c r="P70" s="279">
        <v>581.14378999999997</v>
      </c>
      <c r="Q70" s="279">
        <v>596.87302</v>
      </c>
      <c r="R70" s="279">
        <v>608.03390000000002</v>
      </c>
      <c r="S70" s="279">
        <v>610.36346000000003</v>
      </c>
      <c r="T70" s="279">
        <v>614.14183000000003</v>
      </c>
      <c r="U70" s="279">
        <v>392.63911000000002</v>
      </c>
      <c r="V70" s="279">
        <v>354.18882000000002</v>
      </c>
      <c r="W70" s="279">
        <v>334.06682000000001</v>
      </c>
      <c r="X70" s="279">
        <v>0</v>
      </c>
      <c r="Y70" s="279">
        <v>0</v>
      </c>
      <c r="DA70" s="105" t="s">
        <v>851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30.238293406617309</v>
      </c>
      <c r="C72" s="223">
        <v>38.420440225057654</v>
      </c>
      <c r="D72" s="223">
        <v>52.413726241011659</v>
      </c>
      <c r="E72" s="223">
        <v>37.575688488781033</v>
      </c>
      <c r="F72" s="223">
        <v>35.770137673916963</v>
      </c>
      <c r="G72" s="223">
        <v>23.453305210556859</v>
      </c>
      <c r="H72" s="223">
        <v>22.378713628252498</v>
      </c>
      <c r="I72" s="223">
        <v>25.650067987234859</v>
      </c>
      <c r="J72" s="223">
        <v>19.386454540014459</v>
      </c>
      <c r="K72" s="223">
        <v>24.13734288385816</v>
      </c>
      <c r="L72" s="223">
        <v>36.932084867127891</v>
      </c>
      <c r="M72" s="223">
        <v>25.96625328658272</v>
      </c>
      <c r="N72" s="223">
        <v>11.4843267591071</v>
      </c>
      <c r="O72" s="223">
        <v>9.5021206285476545</v>
      </c>
      <c r="P72" s="223">
        <v>8.7189998734752354</v>
      </c>
      <c r="Q72" s="223">
        <v>11.994338612598121</v>
      </c>
      <c r="R72" s="223">
        <v>18.52573163230284</v>
      </c>
      <c r="S72" s="223">
        <v>19.43930120140282</v>
      </c>
      <c r="T72" s="223">
        <v>29.407002030865041</v>
      </c>
      <c r="U72" s="223">
        <v>45.608363013906192</v>
      </c>
      <c r="V72" s="223">
        <v>26.376839667578611</v>
      </c>
      <c r="W72" s="223">
        <v>46.269952375607453</v>
      </c>
      <c r="X72" s="223">
        <v>41.50674298733955</v>
      </c>
      <c r="Y72" s="223">
        <v>25.897777137802969</v>
      </c>
      <c r="DA72" s="89" t="s">
        <v>852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853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854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855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856</v>
      </c>
    </row>
    <row r="77" spans="1:105" ht="12" customHeight="1" x14ac:dyDescent="0.25">
      <c r="A77" s="56" t="s">
        <v>95</v>
      </c>
      <c r="B77" s="260">
        <v>3.6699307743495412E-2</v>
      </c>
      <c r="C77" s="260">
        <v>6.1510909988774939E-2</v>
      </c>
      <c r="D77" s="260">
        <v>0.1033819092449446</v>
      </c>
      <c r="E77" s="260">
        <v>6.290861885353792E-2</v>
      </c>
      <c r="F77" s="260">
        <v>6.8198921047325473E-2</v>
      </c>
      <c r="G77" s="260">
        <v>2.7507737504088241E-2</v>
      </c>
      <c r="H77" s="260">
        <v>2.2547002769375359E-2</v>
      </c>
      <c r="I77" s="260">
        <v>3.1924449556333237E-2</v>
      </c>
      <c r="J77" s="260">
        <v>2.2400685743568391E-2</v>
      </c>
      <c r="K77" s="260">
        <v>4.1572438598082871E-2</v>
      </c>
      <c r="L77" s="260">
        <v>7.1795464857203159E-2</v>
      </c>
      <c r="M77" s="260">
        <v>3.7623666676052138E-2</v>
      </c>
      <c r="N77" s="260">
        <v>9.5695219235555056E-3</v>
      </c>
      <c r="O77" s="260">
        <v>7.9495270324050661E-3</v>
      </c>
      <c r="P77" s="260">
        <v>2.3662296930346272E-3</v>
      </c>
      <c r="Q77" s="260">
        <v>4.531744991814521E-3</v>
      </c>
      <c r="R77" s="260">
        <v>8.9161149299292614E-3</v>
      </c>
      <c r="S77" s="260">
        <v>8.1591695725152721E-3</v>
      </c>
      <c r="T77" s="260">
        <v>1.4008584051726249E-2</v>
      </c>
      <c r="U77" s="260">
        <v>2.2613371488999268E-2</v>
      </c>
      <c r="V77" s="260">
        <v>1.1214789083310431E-2</v>
      </c>
      <c r="W77" s="260">
        <v>2.0037248477477881E-2</v>
      </c>
      <c r="X77" s="260">
        <v>1.7063610499317702E-2</v>
      </c>
      <c r="Y77" s="260">
        <v>8.8275932707277682E-3</v>
      </c>
      <c r="DA77" s="68" t="s">
        <v>857</v>
      </c>
    </row>
    <row r="78" spans="1:105" ht="12" customHeight="1" x14ac:dyDescent="0.25">
      <c r="A78" s="37" t="s">
        <v>159</v>
      </c>
      <c r="B78" s="226">
        <v>7.7479503889287303E-3</v>
      </c>
      <c r="C78" s="226">
        <v>8.597032685980872E-3</v>
      </c>
      <c r="D78" s="226">
        <v>8.7366638607285062E-3</v>
      </c>
      <c r="E78" s="226">
        <v>8.1035542033842129E-3</v>
      </c>
      <c r="F78" s="226">
        <v>8.1783641916974292E-3</v>
      </c>
      <c r="G78" s="226">
        <v>7.4582193819812152E-3</v>
      </c>
      <c r="H78" s="226">
        <v>3.7808183962002341E-3</v>
      </c>
      <c r="I78" s="226">
        <v>1.373410407523507E-2</v>
      </c>
      <c r="J78" s="226">
        <v>9.5158755375034376E-3</v>
      </c>
      <c r="K78" s="226">
        <v>9.5503273253287335E-3</v>
      </c>
      <c r="L78" s="226">
        <v>1.3240588980597091E-2</v>
      </c>
      <c r="M78" s="226">
        <v>9.534109332392425E-3</v>
      </c>
      <c r="N78" s="226">
        <v>3.409409947758661E-3</v>
      </c>
      <c r="O78" s="226">
        <v>1.8461697556017881E-3</v>
      </c>
      <c r="P78" s="226">
        <v>2.6699098218589841E-4</v>
      </c>
      <c r="Q78" s="226">
        <v>3.8757898666222021E-4</v>
      </c>
      <c r="R78" s="226">
        <v>6.2893475903234223E-4</v>
      </c>
      <c r="S78" s="226">
        <v>6.3204590335204966E-4</v>
      </c>
      <c r="T78" s="226">
        <v>9.9286079226882274E-4</v>
      </c>
      <c r="U78" s="226">
        <v>1.368609384729199E-3</v>
      </c>
      <c r="V78" s="226">
        <v>5.6812196394827709E-4</v>
      </c>
      <c r="W78" s="226">
        <v>1.1610472642945241E-3</v>
      </c>
      <c r="X78" s="226">
        <v>8.4379877142080277E-4</v>
      </c>
      <c r="Y78" s="226">
        <v>6.8147054791779479E-4</v>
      </c>
      <c r="DA78" s="69" t="s">
        <v>858</v>
      </c>
    </row>
    <row r="79" spans="1:105" ht="12" customHeight="1" x14ac:dyDescent="0.25">
      <c r="A79" s="37" t="s">
        <v>35</v>
      </c>
      <c r="B79" s="226">
        <v>2.8951357354566679E-2</v>
      </c>
      <c r="C79" s="226">
        <v>5.2913877302794073E-2</v>
      </c>
      <c r="D79" s="226">
        <v>9.464524538421612E-2</v>
      </c>
      <c r="E79" s="226">
        <v>5.4805064650153709E-2</v>
      </c>
      <c r="F79" s="226">
        <v>6.002055685562805E-2</v>
      </c>
      <c r="G79" s="226">
        <v>2.0049518122107021E-2</v>
      </c>
      <c r="H79" s="226">
        <v>1.8766184373175131E-2</v>
      </c>
      <c r="I79" s="226">
        <v>1.8190345481098179E-2</v>
      </c>
      <c r="J79" s="226">
        <v>1.288481020606495E-2</v>
      </c>
      <c r="K79" s="226">
        <v>3.2022111272754138E-2</v>
      </c>
      <c r="L79" s="226">
        <v>5.8554875876606058E-2</v>
      </c>
      <c r="M79" s="226">
        <v>2.8089557343659709E-2</v>
      </c>
      <c r="N79" s="226">
        <v>6.1601119757968437E-3</v>
      </c>
      <c r="O79" s="226">
        <v>6.1033572768032776E-3</v>
      </c>
      <c r="P79" s="226">
        <v>2.0992387108487291E-3</v>
      </c>
      <c r="Q79" s="226">
        <v>4.1441660051523008E-3</v>
      </c>
      <c r="R79" s="226">
        <v>8.2871801708969198E-3</v>
      </c>
      <c r="S79" s="226">
        <v>7.5271236691632224E-3</v>
      </c>
      <c r="T79" s="226">
        <v>1.3015723259457429E-2</v>
      </c>
      <c r="U79" s="226">
        <v>2.1244762104270069E-2</v>
      </c>
      <c r="V79" s="226">
        <v>1.0646667119362151E-2</v>
      </c>
      <c r="W79" s="226">
        <v>1.8876201213183359E-2</v>
      </c>
      <c r="X79" s="226">
        <v>1.62198117278969E-2</v>
      </c>
      <c r="Y79" s="226">
        <v>8.1461227228099738E-3</v>
      </c>
      <c r="DA79" s="69" t="s">
        <v>859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860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861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862</v>
      </c>
    </row>
    <row r="83" spans="1:105" ht="12" customHeight="1" x14ac:dyDescent="0.25">
      <c r="A83" s="57" t="s">
        <v>558</v>
      </c>
      <c r="B83" s="261">
        <v>5.123546751609739</v>
      </c>
      <c r="C83" s="261">
        <v>7.1756926951530362</v>
      </c>
      <c r="D83" s="261">
        <v>10.808445360811991</v>
      </c>
      <c r="E83" s="261">
        <v>7.0962098961200546</v>
      </c>
      <c r="F83" s="261">
        <v>6.8601731291355943</v>
      </c>
      <c r="G83" s="261">
        <v>3.1770626243438609</v>
      </c>
      <c r="H83" s="261">
        <v>2.9242806546650408</v>
      </c>
      <c r="I83" s="261">
        <v>3.6378343658497192</v>
      </c>
      <c r="J83" s="261">
        <v>2.6094771182366521</v>
      </c>
      <c r="K83" s="261">
        <v>4.2527664063301804</v>
      </c>
      <c r="L83" s="261">
        <v>7.1074046730946181</v>
      </c>
      <c r="M83" s="261">
        <v>3.8149137630431871</v>
      </c>
      <c r="N83" s="261">
        <v>0.99318886466326062</v>
      </c>
      <c r="O83" s="261">
        <v>0.87119269932194487</v>
      </c>
      <c r="P83" s="261">
        <v>0.69521069281789916</v>
      </c>
      <c r="Q83" s="261">
        <v>1.320977369104523</v>
      </c>
      <c r="R83" s="261">
        <v>2.7353775006417331</v>
      </c>
      <c r="S83" s="261">
        <v>3.0319523594525659</v>
      </c>
      <c r="T83" s="261">
        <v>5.613157835128483</v>
      </c>
      <c r="U83" s="261">
        <v>9.4881380151806027</v>
      </c>
      <c r="V83" s="261">
        <v>5.3440454433585334</v>
      </c>
      <c r="W83" s="261">
        <v>9.7648568574306722</v>
      </c>
      <c r="X83" s="261">
        <v>9.0814024030194229</v>
      </c>
      <c r="Y83" s="261">
        <v>5.2257866965203874</v>
      </c>
      <c r="DA83" s="70" t="s">
        <v>863</v>
      </c>
    </row>
    <row r="84" spans="1:105" ht="12" customHeight="1" x14ac:dyDescent="0.25">
      <c r="A84" s="60" t="s">
        <v>560</v>
      </c>
      <c r="B84" s="262">
        <v>5.123546751609739</v>
      </c>
      <c r="C84" s="262">
        <v>7.1756926951530362</v>
      </c>
      <c r="D84" s="262">
        <v>10.808445360811991</v>
      </c>
      <c r="E84" s="262">
        <v>7.0962098961200546</v>
      </c>
      <c r="F84" s="262">
        <v>6.8601731291355943</v>
      </c>
      <c r="G84" s="262">
        <v>3.1770626243438609</v>
      </c>
      <c r="H84" s="262">
        <v>2.9242806546650408</v>
      </c>
      <c r="I84" s="262">
        <v>3.6378343658497192</v>
      </c>
      <c r="J84" s="262">
        <v>2.6094771182366521</v>
      </c>
      <c r="K84" s="262">
        <v>4.2527664063301804</v>
      </c>
      <c r="L84" s="262">
        <v>7.1074046730946181</v>
      </c>
      <c r="M84" s="262">
        <v>3.8149137630431871</v>
      </c>
      <c r="N84" s="262">
        <v>0.99318886466326062</v>
      </c>
      <c r="O84" s="262">
        <v>0.87119269932194487</v>
      </c>
      <c r="P84" s="262">
        <v>0.69521069281789916</v>
      </c>
      <c r="Q84" s="262">
        <v>1.320977369104523</v>
      </c>
      <c r="R84" s="262">
        <v>2.7353775006417331</v>
      </c>
      <c r="S84" s="262">
        <v>3.0319523594525659</v>
      </c>
      <c r="T84" s="262">
        <v>5.613157835128483</v>
      </c>
      <c r="U84" s="262">
        <v>9.4881380151806027</v>
      </c>
      <c r="V84" s="262">
        <v>5.3440454433585334</v>
      </c>
      <c r="W84" s="262">
        <v>9.7648568574306722</v>
      </c>
      <c r="X84" s="262">
        <v>9.0814024030194229</v>
      </c>
      <c r="Y84" s="262">
        <v>5.2257866965203874</v>
      </c>
      <c r="DA84" s="72" t="s">
        <v>864</v>
      </c>
    </row>
    <row r="85" spans="1:105" ht="12" customHeight="1" x14ac:dyDescent="0.25">
      <c r="A85" s="59" t="s">
        <v>31</v>
      </c>
      <c r="B85" s="230">
        <v>0.19491707401105901</v>
      </c>
      <c r="C85" s="230">
        <v>0.21277868060343591</v>
      </c>
      <c r="D85" s="230">
        <v>0.22416141490196481</v>
      </c>
      <c r="E85" s="230">
        <v>0.18583237741548669</v>
      </c>
      <c r="F85" s="230">
        <v>0.1701152842540038</v>
      </c>
      <c r="G85" s="230">
        <v>0.18080611414384709</v>
      </c>
      <c r="H85" s="230">
        <v>0.15835513706998999</v>
      </c>
      <c r="I85" s="230">
        <v>0.15753177063894599</v>
      </c>
      <c r="J85" s="230">
        <v>0.12270376529545179</v>
      </c>
      <c r="K85" s="230">
        <v>0.11637504129409081</v>
      </c>
      <c r="L85" s="230">
        <v>0.18529342444287369</v>
      </c>
      <c r="M85" s="230">
        <v>0.1116560592112871</v>
      </c>
      <c r="N85" s="230">
        <v>4.7979892450118057E-2</v>
      </c>
      <c r="O85" s="230">
        <v>3.3883071767633298E-2</v>
      </c>
      <c r="P85" s="230">
        <v>2.8397831291487E-2</v>
      </c>
      <c r="Q85" s="230">
        <v>3.3211436241470209E-2</v>
      </c>
      <c r="R85" s="230">
        <v>8.0778394973643558E-2</v>
      </c>
      <c r="S85" s="230">
        <v>8.9897353329813384E-2</v>
      </c>
      <c r="T85" s="230">
        <v>0.107396314936949</v>
      </c>
      <c r="U85" s="230">
        <v>0.15066110592532869</v>
      </c>
      <c r="V85" s="230">
        <v>8.6227608623857865E-2</v>
      </c>
      <c r="W85" s="230">
        <v>9.917142360829001E-2</v>
      </c>
      <c r="X85" s="230">
        <v>3.1043126628489699E-2</v>
      </c>
      <c r="Y85" s="230">
        <v>1.962505326495367E-3</v>
      </c>
      <c r="DA85" s="71" t="s">
        <v>865</v>
      </c>
    </row>
    <row r="86" spans="1:105" ht="12" customHeight="1" x14ac:dyDescent="0.25">
      <c r="A86" s="59" t="s">
        <v>159</v>
      </c>
      <c r="B86" s="230">
        <v>0.60399195061907152</v>
      </c>
      <c r="C86" s="230">
        <v>0.67973210516623339</v>
      </c>
      <c r="D86" s="230">
        <v>0.69423800749893716</v>
      </c>
      <c r="E86" s="230">
        <v>0.64780347911818559</v>
      </c>
      <c r="F86" s="230">
        <v>0.67552550185705718</v>
      </c>
      <c r="G86" s="230">
        <v>0.64229583870658624</v>
      </c>
      <c r="H86" s="230">
        <v>0.32221514732122242</v>
      </c>
      <c r="I86" s="230">
        <v>1.1751423920119091</v>
      </c>
      <c r="J86" s="230">
        <v>0.8206488604490636</v>
      </c>
      <c r="K86" s="230">
        <v>0.82675897215711192</v>
      </c>
      <c r="L86" s="230">
        <v>1.144756977047549</v>
      </c>
      <c r="M86" s="230">
        <v>0.83308813267154658</v>
      </c>
      <c r="N86" s="230">
        <v>0.3007249991711381</v>
      </c>
      <c r="O86" s="230">
        <v>0.16266199758800459</v>
      </c>
      <c r="P86" s="230">
        <v>5.5568482845041102E-2</v>
      </c>
      <c r="Q86" s="230">
        <v>9.2157980720870364E-2</v>
      </c>
      <c r="R86" s="230">
        <v>0.1616349195122247</v>
      </c>
      <c r="S86" s="230">
        <v>0.1918678351883519</v>
      </c>
      <c r="T86" s="230">
        <v>0.34379447641737038</v>
      </c>
      <c r="U86" s="230">
        <v>0.50526566185312738</v>
      </c>
      <c r="V86" s="230">
        <v>0.24538549983947011</v>
      </c>
      <c r="W86" s="230">
        <v>0.5173506179600571</v>
      </c>
      <c r="X86" s="230">
        <v>0.42507826803282289</v>
      </c>
      <c r="Y86" s="230">
        <v>0.37475376993456122</v>
      </c>
      <c r="DA86" s="71" t="s">
        <v>866</v>
      </c>
    </row>
    <row r="87" spans="1:105" ht="12" customHeight="1" x14ac:dyDescent="0.25">
      <c r="A87" s="59" t="s">
        <v>32</v>
      </c>
      <c r="B87" s="230">
        <v>2.0677328780996609</v>
      </c>
      <c r="C87" s="230">
        <v>2.0994987101572482</v>
      </c>
      <c r="D87" s="230">
        <v>2.3692888597122539</v>
      </c>
      <c r="E87" s="230">
        <v>1.8814209476702559</v>
      </c>
      <c r="F87" s="230">
        <v>1.0568885109243009</v>
      </c>
      <c r="G87" s="230">
        <v>0.62731233918320728</v>
      </c>
      <c r="H87" s="230">
        <v>0.8443876235010932</v>
      </c>
      <c r="I87" s="230">
        <v>0.74872477915647928</v>
      </c>
      <c r="J87" s="230">
        <v>0.55493879328491424</v>
      </c>
      <c r="K87" s="230">
        <v>0.53752135413491153</v>
      </c>
      <c r="L87" s="230">
        <v>0.71480737145299467</v>
      </c>
      <c r="M87" s="230">
        <v>0.4157109469557897</v>
      </c>
      <c r="N87" s="230">
        <v>0.1011349193344996</v>
      </c>
      <c r="O87" s="230">
        <v>0.13689410885822709</v>
      </c>
      <c r="P87" s="230">
        <v>0.1743325798767861</v>
      </c>
      <c r="Q87" s="230">
        <v>0.21021404806100341</v>
      </c>
      <c r="R87" s="230">
        <v>0.36317619039119498</v>
      </c>
      <c r="S87" s="230">
        <v>0.46520610241076688</v>
      </c>
      <c r="T87" s="230">
        <v>0.65505751726020167</v>
      </c>
      <c r="U87" s="230">
        <v>0.98903195512351283</v>
      </c>
      <c r="V87" s="230">
        <v>0.41388149811223551</v>
      </c>
      <c r="W87" s="230">
        <v>0.73729534942632324</v>
      </c>
      <c r="X87" s="230">
        <v>0.45426949396174793</v>
      </c>
      <c r="Y87" s="230">
        <v>0.36936075508181948</v>
      </c>
      <c r="DA87" s="71" t="s">
        <v>867</v>
      </c>
    </row>
    <row r="88" spans="1:105" ht="12" customHeight="1" x14ac:dyDescent="0.25">
      <c r="A88" s="59" t="s">
        <v>35</v>
      </c>
      <c r="B88" s="230">
        <v>2.2569048488799468</v>
      </c>
      <c r="C88" s="230">
        <v>4.1836831992261194</v>
      </c>
      <c r="D88" s="230">
        <v>7.5207570786988303</v>
      </c>
      <c r="E88" s="230">
        <v>4.3811530919161266</v>
      </c>
      <c r="F88" s="230">
        <v>4.9576438321002323</v>
      </c>
      <c r="G88" s="230">
        <v>1.7266483323102211</v>
      </c>
      <c r="H88" s="230">
        <v>1.5993227467727349</v>
      </c>
      <c r="I88" s="230">
        <v>1.556435424042385</v>
      </c>
      <c r="J88" s="230">
        <v>1.111185699207222</v>
      </c>
      <c r="K88" s="230">
        <v>2.7721110387440659</v>
      </c>
      <c r="L88" s="230">
        <v>5.0625469001512009</v>
      </c>
      <c r="M88" s="230">
        <v>2.454458624204563</v>
      </c>
      <c r="N88" s="230">
        <v>0.54334905370750486</v>
      </c>
      <c r="O88" s="230">
        <v>0.53775352110807995</v>
      </c>
      <c r="P88" s="230">
        <v>0.43691179880458503</v>
      </c>
      <c r="Q88" s="230">
        <v>0.98539390408117877</v>
      </c>
      <c r="R88" s="230">
        <v>2.1297879957646701</v>
      </c>
      <c r="S88" s="230">
        <v>2.284981068523634</v>
      </c>
      <c r="T88" s="230">
        <v>4.5069095265139616</v>
      </c>
      <c r="U88" s="230">
        <v>7.8431792922786334</v>
      </c>
      <c r="V88" s="230">
        <v>4.5985508367829686</v>
      </c>
      <c r="W88" s="230">
        <v>8.4110394664360015</v>
      </c>
      <c r="X88" s="230">
        <v>8.171011514396362</v>
      </c>
      <c r="Y88" s="230">
        <v>4.4797096661775102</v>
      </c>
      <c r="DA88" s="71" t="s">
        <v>868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869</v>
      </c>
    </row>
    <row r="90" spans="1:105" ht="12" customHeight="1" x14ac:dyDescent="0.25">
      <c r="A90" s="57" t="s">
        <v>517</v>
      </c>
      <c r="B90" s="294">
        <v>9.8266051240440682</v>
      </c>
      <c r="C90" s="294">
        <v>13.76247783522272</v>
      </c>
      <c r="D90" s="294">
        <v>20.729843937139002</v>
      </c>
      <c r="E90" s="294">
        <v>13.61003537336649</v>
      </c>
      <c r="F90" s="294">
        <v>13.157333326062339</v>
      </c>
      <c r="G90" s="294">
        <v>6.0933844028997139</v>
      </c>
      <c r="H90" s="294">
        <v>5.6085662253879303</v>
      </c>
      <c r="I90" s="294">
        <v>6.9771124482568876</v>
      </c>
      <c r="J90" s="294">
        <v>5.0047950110113888</v>
      </c>
      <c r="K90" s="294">
        <v>8.1565091890059875</v>
      </c>
      <c r="L90" s="294">
        <v>13.63150617437875</v>
      </c>
      <c r="M90" s="294">
        <v>7.3167383746285459</v>
      </c>
      <c r="N90" s="294">
        <v>1.904866932965366</v>
      </c>
      <c r="O90" s="294">
        <v>1.670886801315342</v>
      </c>
      <c r="P90" s="294">
        <v>1.3333655937048341</v>
      </c>
      <c r="Q90" s="294">
        <v>2.5335424098375632</v>
      </c>
      <c r="R90" s="294">
        <v>5.2462631585348154</v>
      </c>
      <c r="S90" s="294">
        <v>5.8150730413250029</v>
      </c>
      <c r="T90" s="294">
        <v>10.765645014835041</v>
      </c>
      <c r="U90" s="294">
        <v>18.197586585565499</v>
      </c>
      <c r="V90" s="294">
        <v>10.249506227367259</v>
      </c>
      <c r="W90" s="294">
        <v>18.728314014239722</v>
      </c>
      <c r="X90" s="294">
        <v>17.41749606539242</v>
      </c>
      <c r="Y90" s="294">
        <v>10.02269420359141</v>
      </c>
      <c r="DA90" s="70" t="s">
        <v>870</v>
      </c>
    </row>
    <row r="91" spans="1:105" ht="12" customHeight="1" x14ac:dyDescent="0.25">
      <c r="A91" s="60" t="s">
        <v>519</v>
      </c>
      <c r="B91" s="262">
        <v>9.8266051240440682</v>
      </c>
      <c r="C91" s="262">
        <v>13.76247783522272</v>
      </c>
      <c r="D91" s="262">
        <v>20.729843937139002</v>
      </c>
      <c r="E91" s="262">
        <v>13.61003537336649</v>
      </c>
      <c r="F91" s="262">
        <v>13.157333326062339</v>
      </c>
      <c r="G91" s="262">
        <v>6.0933844028997139</v>
      </c>
      <c r="H91" s="262">
        <v>5.6085662253879303</v>
      </c>
      <c r="I91" s="262">
        <v>6.9771124482568876</v>
      </c>
      <c r="J91" s="262">
        <v>5.0047950110113888</v>
      </c>
      <c r="K91" s="262">
        <v>8.1565091890059875</v>
      </c>
      <c r="L91" s="262">
        <v>13.63150617437875</v>
      </c>
      <c r="M91" s="262">
        <v>7.3167383746285459</v>
      </c>
      <c r="N91" s="262">
        <v>1.904866932965366</v>
      </c>
      <c r="O91" s="262">
        <v>1.670886801315342</v>
      </c>
      <c r="P91" s="262">
        <v>1.3333655937048341</v>
      </c>
      <c r="Q91" s="262">
        <v>2.5335424098375632</v>
      </c>
      <c r="R91" s="262">
        <v>5.2462631585348154</v>
      </c>
      <c r="S91" s="262">
        <v>5.8150730413250029</v>
      </c>
      <c r="T91" s="262">
        <v>10.765645014835041</v>
      </c>
      <c r="U91" s="262">
        <v>18.197586585565499</v>
      </c>
      <c r="V91" s="262">
        <v>10.249506227367259</v>
      </c>
      <c r="W91" s="262">
        <v>18.728314014239722</v>
      </c>
      <c r="X91" s="262">
        <v>17.41749606539242</v>
      </c>
      <c r="Y91" s="262">
        <v>10.02269420359141</v>
      </c>
      <c r="DA91" s="72" t="s">
        <v>871</v>
      </c>
    </row>
    <row r="92" spans="1:105" ht="12" customHeight="1" x14ac:dyDescent="0.25">
      <c r="A92" s="59" t="s">
        <v>31</v>
      </c>
      <c r="B92" s="297">
        <v>0.3738373457095846</v>
      </c>
      <c r="C92" s="297">
        <v>0.40809466068561451</v>
      </c>
      <c r="D92" s="297">
        <v>0.42992595072867179</v>
      </c>
      <c r="E92" s="297">
        <v>0.35641353161276018</v>
      </c>
      <c r="F92" s="297">
        <v>0.32626924374280342</v>
      </c>
      <c r="G92" s="297">
        <v>0.34677350941439328</v>
      </c>
      <c r="H92" s="297">
        <v>0.30371410212305849</v>
      </c>
      <c r="I92" s="297">
        <v>0.30213494276675501</v>
      </c>
      <c r="J92" s="297">
        <v>0.2353372589823555</v>
      </c>
      <c r="K92" s="297">
        <v>0.22319920799630849</v>
      </c>
      <c r="L92" s="297">
        <v>0.35537985742199912</v>
      </c>
      <c r="M92" s="297">
        <v>0.21414852967458101</v>
      </c>
      <c r="N92" s="297">
        <v>9.2022085453456998E-2</v>
      </c>
      <c r="O92" s="297">
        <v>6.4985367127872659E-2</v>
      </c>
      <c r="P92" s="297">
        <v>5.4465058680881681E-2</v>
      </c>
      <c r="Q92" s="297">
        <v>6.3697217058624092E-2</v>
      </c>
      <c r="R92" s="297">
        <v>0.15492732445754859</v>
      </c>
      <c r="S92" s="297">
        <v>0.17241685022024991</v>
      </c>
      <c r="T92" s="297">
        <v>0.20597863742168479</v>
      </c>
      <c r="U92" s="297">
        <v>0.2889574873138096</v>
      </c>
      <c r="V92" s="297">
        <v>0.16537853596652591</v>
      </c>
      <c r="W92" s="297">
        <v>0.1902038698254854</v>
      </c>
      <c r="X92" s="297">
        <v>5.9538550535920103E-2</v>
      </c>
      <c r="Y92" s="297">
        <v>3.7639482632307731E-3</v>
      </c>
      <c r="DA92" s="71" t="s">
        <v>872</v>
      </c>
    </row>
    <row r="93" spans="1:105" ht="12" customHeight="1" x14ac:dyDescent="0.25">
      <c r="A93" s="59" t="s">
        <v>159</v>
      </c>
      <c r="B93" s="297">
        <v>1.158414411846636</v>
      </c>
      <c r="C93" s="297">
        <v>1.303678742758654</v>
      </c>
      <c r="D93" s="297">
        <v>1.3315000511416879</v>
      </c>
      <c r="E93" s="297">
        <v>1.2424418661303971</v>
      </c>
      <c r="F93" s="297">
        <v>1.2956107711685081</v>
      </c>
      <c r="G93" s="297">
        <v>1.2318785961703811</v>
      </c>
      <c r="H93" s="297">
        <v>0.61798616685141816</v>
      </c>
      <c r="I93" s="297">
        <v>2.2538411008345989</v>
      </c>
      <c r="J93" s="297">
        <v>1.5739472455474419</v>
      </c>
      <c r="K93" s="297">
        <v>1.585666013410725</v>
      </c>
      <c r="L93" s="297">
        <v>2.195563995372221</v>
      </c>
      <c r="M93" s="297">
        <v>1.597804901598384</v>
      </c>
      <c r="N93" s="297">
        <v>0.57676956238465193</v>
      </c>
      <c r="O93" s="297">
        <v>0.31197436004332979</v>
      </c>
      <c r="P93" s="297">
        <v>0.1065764722628666</v>
      </c>
      <c r="Q93" s="297">
        <v>0.17675257579892939</v>
      </c>
      <c r="R93" s="297">
        <v>0.31000449596839352</v>
      </c>
      <c r="S93" s="297">
        <v>0.3679891184380692</v>
      </c>
      <c r="T93" s="297">
        <v>0.65937381414926277</v>
      </c>
      <c r="U93" s="297">
        <v>0.96906427958513675</v>
      </c>
      <c r="V93" s="297">
        <v>0.47063226452087259</v>
      </c>
      <c r="W93" s="297">
        <v>0.99224238205231763</v>
      </c>
      <c r="X93" s="297">
        <v>0.81527045409681131</v>
      </c>
      <c r="Y93" s="297">
        <v>0.71875157862798611</v>
      </c>
      <c r="DA93" s="71" t="s">
        <v>873</v>
      </c>
    </row>
    <row r="94" spans="1:105" ht="12" customHeight="1" x14ac:dyDescent="0.25">
      <c r="A94" s="59" t="s">
        <v>32</v>
      </c>
      <c r="B94" s="297">
        <v>3.9657673639270818</v>
      </c>
      <c r="C94" s="297">
        <v>4.0266920130421759</v>
      </c>
      <c r="D94" s="297">
        <v>4.544130692644524</v>
      </c>
      <c r="E94" s="297">
        <v>3.6084340830991231</v>
      </c>
      <c r="F94" s="297">
        <v>2.0270384092287319</v>
      </c>
      <c r="G94" s="297">
        <v>1.203141289704643</v>
      </c>
      <c r="H94" s="297">
        <v>1.61947653647706</v>
      </c>
      <c r="I94" s="297">
        <v>1.4360018768339009</v>
      </c>
      <c r="J94" s="297">
        <v>1.064333879243138</v>
      </c>
      <c r="K94" s="297">
        <v>1.0309284464254569</v>
      </c>
      <c r="L94" s="297">
        <v>1.3709506557771911</v>
      </c>
      <c r="M94" s="297">
        <v>0.79730458596742992</v>
      </c>
      <c r="N94" s="297">
        <v>0.19396971760625331</v>
      </c>
      <c r="O94" s="297">
        <v>0.26255334766586419</v>
      </c>
      <c r="P94" s="297">
        <v>0.33435772244428508</v>
      </c>
      <c r="Q94" s="297">
        <v>0.40317587444152703</v>
      </c>
      <c r="R94" s="297">
        <v>0.69654658900256194</v>
      </c>
      <c r="S94" s="297">
        <v>0.89223284012192294</v>
      </c>
      <c r="T94" s="297">
        <v>1.256354605065384</v>
      </c>
      <c r="U94" s="297">
        <v>1.8968942705571159</v>
      </c>
      <c r="V94" s="297">
        <v>0.79379583075316407</v>
      </c>
      <c r="W94" s="297">
        <v>1.414081028211613</v>
      </c>
      <c r="X94" s="297">
        <v>0.87125718832543464</v>
      </c>
      <c r="Y94" s="297">
        <v>0.70840815249074085</v>
      </c>
      <c r="DA94" s="71" t="s">
        <v>874</v>
      </c>
    </row>
    <row r="95" spans="1:105" ht="12" customHeight="1" x14ac:dyDescent="0.25">
      <c r="A95" s="59" t="s">
        <v>35</v>
      </c>
      <c r="B95" s="297">
        <v>4.3285860025607654</v>
      </c>
      <c r="C95" s="297">
        <v>8.0240124187362767</v>
      </c>
      <c r="D95" s="297">
        <v>14.42428724262412</v>
      </c>
      <c r="E95" s="297">
        <v>8.4027458925242104</v>
      </c>
      <c r="F95" s="297">
        <v>9.5084149019222934</v>
      </c>
      <c r="G95" s="297">
        <v>3.3115910076102968</v>
      </c>
      <c r="H95" s="297">
        <v>3.0673894199363931</v>
      </c>
      <c r="I95" s="297">
        <v>2.985134527821633</v>
      </c>
      <c r="J95" s="297">
        <v>2.131176627238454</v>
      </c>
      <c r="K95" s="297">
        <v>5.3167155211734984</v>
      </c>
      <c r="L95" s="297">
        <v>9.709611665807337</v>
      </c>
      <c r="M95" s="297">
        <v>4.7074803573881514</v>
      </c>
      <c r="N95" s="297">
        <v>1.042105567521004</v>
      </c>
      <c r="O95" s="297">
        <v>1.031373726478275</v>
      </c>
      <c r="P95" s="297">
        <v>0.83796634031680062</v>
      </c>
      <c r="Q95" s="297">
        <v>1.889916742538482</v>
      </c>
      <c r="R95" s="297">
        <v>4.0847847491063112</v>
      </c>
      <c r="S95" s="297">
        <v>4.3824342325447612</v>
      </c>
      <c r="T95" s="297">
        <v>8.6439379581987108</v>
      </c>
      <c r="U95" s="297">
        <v>15.042670548109429</v>
      </c>
      <c r="V95" s="297">
        <v>8.8196995961266946</v>
      </c>
      <c r="W95" s="297">
        <v>16.13178673415031</v>
      </c>
      <c r="X95" s="297">
        <v>15.671429872434249</v>
      </c>
      <c r="Y95" s="297">
        <v>8.5917705242094549</v>
      </c>
      <c r="DA95" s="71" t="s">
        <v>875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876</v>
      </c>
    </row>
    <row r="97" spans="1:105" ht="12" customHeight="1" x14ac:dyDescent="0.25">
      <c r="A97" s="57" t="s">
        <v>527</v>
      </c>
      <c r="B97" s="294">
        <f t="shared" ref="B97:Y97" si="2">B98+B102+B113</f>
        <v>15.251442223220012</v>
      </c>
      <c r="C97" s="294">
        <f t="shared" si="2"/>
        <v>17.420758784693113</v>
      </c>
      <c r="D97" s="294">
        <f t="shared" si="2"/>
        <v>20.772055033815729</v>
      </c>
      <c r="E97" s="294">
        <f t="shared" si="2"/>
        <v>16.806534600440941</v>
      </c>
      <c r="F97" s="294">
        <f t="shared" si="2"/>
        <v>15.6844322976717</v>
      </c>
      <c r="G97" s="294">
        <f t="shared" si="2"/>
        <v>14.155350445809207</v>
      </c>
      <c r="H97" s="294">
        <f t="shared" si="2"/>
        <v>13.823319745430153</v>
      </c>
      <c r="I97" s="294">
        <f t="shared" si="2"/>
        <v>15.003196723571918</v>
      </c>
      <c r="J97" s="294">
        <f t="shared" si="2"/>
        <v>11.749781725022856</v>
      </c>
      <c r="K97" s="294">
        <f t="shared" si="2"/>
        <v>11.686494849923909</v>
      </c>
      <c r="L97" s="294">
        <f t="shared" si="2"/>
        <v>16.121378554797317</v>
      </c>
      <c r="M97" s="294">
        <f t="shared" si="2"/>
        <v>14.796977482234944</v>
      </c>
      <c r="N97" s="294">
        <f t="shared" si="2"/>
        <v>8.5767014395549168</v>
      </c>
      <c r="O97" s="294">
        <f t="shared" si="2"/>
        <v>6.9520916008779645</v>
      </c>
      <c r="P97" s="294">
        <f t="shared" si="2"/>
        <v>6.6880573572594679</v>
      </c>
      <c r="Q97" s="294">
        <f t="shared" si="2"/>
        <v>8.1352870886642172</v>
      </c>
      <c r="R97" s="294">
        <f t="shared" si="2"/>
        <v>10.535174858196358</v>
      </c>
      <c r="S97" s="294">
        <f t="shared" si="2"/>
        <v>10.584116631052741</v>
      </c>
      <c r="T97" s="294">
        <f t="shared" si="2"/>
        <v>13.014190596849783</v>
      </c>
      <c r="U97" s="294">
        <f t="shared" si="2"/>
        <v>17.900025041671086</v>
      </c>
      <c r="V97" s="294">
        <f t="shared" si="2"/>
        <v>10.772073207769512</v>
      </c>
      <c r="W97" s="294">
        <f t="shared" si="2"/>
        <v>17.756744255459576</v>
      </c>
      <c r="X97" s="294">
        <f t="shared" si="2"/>
        <v>14.9907809084284</v>
      </c>
      <c r="Y97" s="294">
        <f t="shared" si="2"/>
        <v>10.640468644420444</v>
      </c>
      <c r="DA97" s="70"/>
    </row>
    <row r="98" spans="1:105" ht="12" customHeight="1" x14ac:dyDescent="0.25">
      <c r="A98" s="60" t="s">
        <v>528</v>
      </c>
      <c r="B98" s="262">
        <v>1.3771219943977719</v>
      </c>
      <c r="C98" s="262">
        <v>2.3085739367610629</v>
      </c>
      <c r="D98" s="262">
        <v>3.8632351096434889</v>
      </c>
      <c r="E98" s="262">
        <v>2.313552156998381</v>
      </c>
      <c r="F98" s="262">
        <v>2.4810760302797008</v>
      </c>
      <c r="G98" s="262">
        <v>1.067665956568147</v>
      </c>
      <c r="H98" s="262">
        <v>0.8716272053529821</v>
      </c>
      <c r="I98" s="262">
        <v>1.2159816455582579</v>
      </c>
      <c r="J98" s="262">
        <v>0.83631745749236619</v>
      </c>
      <c r="K98" s="262">
        <v>1.5591996841772691</v>
      </c>
      <c r="L98" s="262">
        <v>2.7423355943792398</v>
      </c>
      <c r="M98" s="262">
        <v>1.396638498160643</v>
      </c>
      <c r="N98" s="262">
        <v>0.34212562696172122</v>
      </c>
      <c r="O98" s="262">
        <v>0.28243496941547319</v>
      </c>
      <c r="P98" s="262">
        <v>0.19844818752744989</v>
      </c>
      <c r="Q98" s="262">
        <v>0.43311495882549023</v>
      </c>
      <c r="R98" s="262">
        <v>0.9470388802023757</v>
      </c>
      <c r="S98" s="262">
        <v>1.0560672280270049</v>
      </c>
      <c r="T98" s="262">
        <v>2.1159965546424431</v>
      </c>
      <c r="U98" s="262">
        <v>3.6471328821699078</v>
      </c>
      <c r="V98" s="262">
        <v>2.0875248143535901</v>
      </c>
      <c r="W98" s="262">
        <v>3.8648749000971669</v>
      </c>
      <c r="X98" s="262">
        <v>3.628390955108991</v>
      </c>
      <c r="Y98" s="262">
        <v>2.03195385323815</v>
      </c>
      <c r="DA98" s="72" t="s">
        <v>877</v>
      </c>
    </row>
    <row r="99" spans="1:105" ht="12" customHeight="1" x14ac:dyDescent="0.25">
      <c r="A99" s="59" t="s">
        <v>31</v>
      </c>
      <c r="B99" s="230">
        <v>8.7840621456424045E-2</v>
      </c>
      <c r="C99" s="230">
        <v>9.6768428825106501E-2</v>
      </c>
      <c r="D99" s="230">
        <v>0.1026154981441311</v>
      </c>
      <c r="E99" s="230">
        <v>8.2444927658585854E-2</v>
      </c>
      <c r="F99" s="230">
        <v>7.2729321740024874E-2</v>
      </c>
      <c r="G99" s="230">
        <v>7.5709583771493477E-2</v>
      </c>
      <c r="H99" s="230">
        <v>6.6362377059536362E-2</v>
      </c>
      <c r="I99" s="230">
        <v>6.6302691518357632E-2</v>
      </c>
      <c r="J99" s="230">
        <v>4.9947620723523309E-2</v>
      </c>
      <c r="K99" s="230">
        <v>4.8839827543716553E-2</v>
      </c>
      <c r="L99" s="230">
        <v>7.9488309567634266E-2</v>
      </c>
      <c r="M99" s="230">
        <v>4.5876389049031172E-2</v>
      </c>
      <c r="N99" s="230">
        <v>1.840152254469643E-2</v>
      </c>
      <c r="O99" s="230">
        <v>1.303252445623024E-2</v>
      </c>
      <c r="P99" s="230">
        <v>1.081922624409256E-2</v>
      </c>
      <c r="Q99" s="230">
        <v>1.2949986345197459E-2</v>
      </c>
      <c r="R99" s="230">
        <v>3.2248646179318191E-2</v>
      </c>
      <c r="S99" s="230">
        <v>3.6987547357874358E-2</v>
      </c>
      <c r="T99" s="230">
        <v>4.5834133603328213E-2</v>
      </c>
      <c r="U99" s="230">
        <v>6.4651631548254707E-2</v>
      </c>
      <c r="V99" s="230">
        <v>3.6510403038063771E-2</v>
      </c>
      <c r="W99" s="230">
        <v>4.2457217884446577E-2</v>
      </c>
      <c r="X99" s="230">
        <v>1.3056087238305709E-2</v>
      </c>
      <c r="Y99" s="230">
        <v>8.2112242794572744E-4</v>
      </c>
      <c r="DA99" s="71" t="s">
        <v>878</v>
      </c>
    </row>
    <row r="100" spans="1:105" ht="12" customHeight="1" x14ac:dyDescent="0.25">
      <c r="A100" s="59" t="s">
        <v>159</v>
      </c>
      <c r="B100" s="230">
        <v>0.27219282131254868</v>
      </c>
      <c r="C100" s="230">
        <v>0.3091315711347461</v>
      </c>
      <c r="D100" s="230">
        <v>0.31780482381969499</v>
      </c>
      <c r="E100" s="230">
        <v>0.28739938494931072</v>
      </c>
      <c r="F100" s="230">
        <v>0.28880715676785151</v>
      </c>
      <c r="G100" s="230">
        <v>0.26895080864328619</v>
      </c>
      <c r="H100" s="230">
        <v>0.13503169834884571</v>
      </c>
      <c r="I100" s="230">
        <v>0.49459930013919262</v>
      </c>
      <c r="J100" s="230">
        <v>0.33405216156329942</v>
      </c>
      <c r="K100" s="230">
        <v>0.34697101003240638</v>
      </c>
      <c r="L100" s="230">
        <v>0.49108486847205213</v>
      </c>
      <c r="M100" s="230">
        <v>0.342292890834063</v>
      </c>
      <c r="N100" s="230">
        <v>0.1153357702448934</v>
      </c>
      <c r="O100" s="230">
        <v>6.2565061284967624E-2</v>
      </c>
      <c r="P100" s="230">
        <v>2.1170912023894709E-2</v>
      </c>
      <c r="Q100" s="230">
        <v>3.593474799641521E-2</v>
      </c>
      <c r="R100" s="230">
        <v>6.452848352920415E-2</v>
      </c>
      <c r="S100" s="230">
        <v>7.894248693224272E-2</v>
      </c>
      <c r="T100" s="230">
        <v>0.14672311590440559</v>
      </c>
      <c r="U100" s="230">
        <v>0.21681939212834159</v>
      </c>
      <c r="V100" s="230">
        <v>0.1039008693598043</v>
      </c>
      <c r="W100" s="230">
        <v>0.2214878753393944</v>
      </c>
      <c r="X100" s="230">
        <v>0.1787789940415046</v>
      </c>
      <c r="Y100" s="230">
        <v>0.156798924974132</v>
      </c>
      <c r="DA100" s="71" t="s">
        <v>879</v>
      </c>
    </row>
    <row r="101" spans="1:105" ht="12" customHeight="1" x14ac:dyDescent="0.25">
      <c r="A101" s="59" t="s">
        <v>35</v>
      </c>
      <c r="B101" s="230">
        <v>1.0170885516287991</v>
      </c>
      <c r="C101" s="230">
        <v>1.90267393680121</v>
      </c>
      <c r="D101" s="230">
        <v>3.4428147876796631</v>
      </c>
      <c r="E101" s="230">
        <v>1.9437078443904849</v>
      </c>
      <c r="F101" s="230">
        <v>2.1195395517718238</v>
      </c>
      <c r="G101" s="230">
        <v>0.72300556415336703</v>
      </c>
      <c r="H101" s="230">
        <v>0.67023312994460005</v>
      </c>
      <c r="I101" s="230">
        <v>0.65507965390070755</v>
      </c>
      <c r="J101" s="230">
        <v>0.4523176752055435</v>
      </c>
      <c r="K101" s="230">
        <v>1.1633888466011459</v>
      </c>
      <c r="L101" s="230">
        <v>2.1717624163395541</v>
      </c>
      <c r="M101" s="230">
        <v>1.0084692182775481</v>
      </c>
      <c r="N101" s="230">
        <v>0.2083883341721314</v>
      </c>
      <c r="O101" s="230">
        <v>0.20683738367427529</v>
      </c>
      <c r="P101" s="230">
        <v>0.16645804925946259</v>
      </c>
      <c r="Q101" s="230">
        <v>0.38423022448387761</v>
      </c>
      <c r="R101" s="230">
        <v>0.85026175049385333</v>
      </c>
      <c r="S101" s="230">
        <v>0.94013719373688809</v>
      </c>
      <c r="T101" s="230">
        <v>1.923439305134709</v>
      </c>
      <c r="U101" s="230">
        <v>3.3656618584933109</v>
      </c>
      <c r="V101" s="230">
        <v>1.9471135419557219</v>
      </c>
      <c r="W101" s="230">
        <v>3.6009298068733262</v>
      </c>
      <c r="X101" s="230">
        <v>3.4365558738291799</v>
      </c>
      <c r="Y101" s="230">
        <v>1.8743338058360719</v>
      </c>
      <c r="DA101" s="71" t="s">
        <v>880</v>
      </c>
    </row>
    <row r="102" spans="1:105" ht="12" customHeight="1" x14ac:dyDescent="0.25">
      <c r="A102" s="60" t="s">
        <v>533</v>
      </c>
      <c r="B102" s="262">
        <v>13.87432022882224</v>
      </c>
      <c r="C102" s="262">
        <v>15.112184847932051</v>
      </c>
      <c r="D102" s="262">
        <v>16.908819924172239</v>
      </c>
      <c r="E102" s="262">
        <v>14.49298244344256</v>
      </c>
      <c r="F102" s="262">
        <v>13.203356267392</v>
      </c>
      <c r="G102" s="262">
        <v>13.08768448924106</v>
      </c>
      <c r="H102" s="262">
        <v>12.95169254007717</v>
      </c>
      <c r="I102" s="262">
        <v>13.787215078013659</v>
      </c>
      <c r="J102" s="262">
        <v>10.91346426753049</v>
      </c>
      <c r="K102" s="262">
        <v>10.12729516574664</v>
      </c>
      <c r="L102" s="262">
        <v>13.379042960418079</v>
      </c>
      <c r="M102" s="262">
        <v>13.400338984074301</v>
      </c>
      <c r="N102" s="262">
        <v>8.2345758125931958</v>
      </c>
      <c r="O102" s="262">
        <v>6.669656631462491</v>
      </c>
      <c r="P102" s="262">
        <v>6.4896091697320184</v>
      </c>
      <c r="Q102" s="262">
        <v>7.7021721298387273</v>
      </c>
      <c r="R102" s="262">
        <v>9.5881359779939821</v>
      </c>
      <c r="S102" s="262">
        <v>9.5280494030257348</v>
      </c>
      <c r="T102" s="262">
        <v>10.89819404220734</v>
      </c>
      <c r="U102" s="262">
        <v>14.252892159501179</v>
      </c>
      <c r="V102" s="262">
        <v>8.6845483934159216</v>
      </c>
      <c r="W102" s="262">
        <v>13.89186935536241</v>
      </c>
      <c r="X102" s="262">
        <v>11.362389953319409</v>
      </c>
      <c r="Y102" s="262">
        <v>8.6085147911822943</v>
      </c>
      <c r="DA102" s="72" t="s">
        <v>881</v>
      </c>
    </row>
    <row r="103" spans="1:105" ht="12" customHeight="1" x14ac:dyDescent="0.25">
      <c r="A103" s="64" t="s">
        <v>28</v>
      </c>
      <c r="B103" s="229">
        <v>3.8569001423652201</v>
      </c>
      <c r="C103" s="229">
        <v>3.2166261116252501</v>
      </c>
      <c r="D103" s="229">
        <v>2.7709530027691671</v>
      </c>
      <c r="E103" s="229">
        <v>2.0310023789928482</v>
      </c>
      <c r="F103" s="229">
        <v>8.1789815141210545E-2</v>
      </c>
      <c r="G103" s="229">
        <v>4.6406085502210086</v>
      </c>
      <c r="H103" s="229">
        <v>4.7486830565131024</v>
      </c>
      <c r="I103" s="229">
        <v>5.0641311674390836</v>
      </c>
      <c r="J103" s="229">
        <v>2.4954050816325202</v>
      </c>
      <c r="K103" s="229">
        <v>1.4751751164581779</v>
      </c>
      <c r="L103" s="229">
        <v>2.8628753305443988</v>
      </c>
      <c r="M103" s="229">
        <v>4.0565024997933667</v>
      </c>
      <c r="N103" s="229">
        <v>2.2665768578788779</v>
      </c>
      <c r="O103" s="229">
        <v>1.98180400314548</v>
      </c>
      <c r="P103" s="229">
        <v>1.3839572129127919</v>
      </c>
      <c r="Q103" s="229">
        <v>1.651193502945262</v>
      </c>
      <c r="R103" s="229">
        <v>0.72834141000198527</v>
      </c>
      <c r="S103" s="229">
        <v>0.79513731004484423</v>
      </c>
      <c r="T103" s="229">
        <v>0.64505239708442108</v>
      </c>
      <c r="U103" s="229">
        <v>4.5279154295916522E-2</v>
      </c>
      <c r="V103" s="229">
        <v>3.1765421006528308E-2</v>
      </c>
      <c r="W103" s="229">
        <v>9.1503234600503761E-2</v>
      </c>
      <c r="X103" s="229">
        <v>0.18226588526762971</v>
      </c>
      <c r="Y103" s="229">
        <v>1.3927310289166999E-2</v>
      </c>
      <c r="DA103" s="73" t="s">
        <v>882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883</v>
      </c>
    </row>
    <row r="105" spans="1:105" ht="12" customHeight="1" x14ac:dyDescent="0.25">
      <c r="A105" s="64" t="s">
        <v>31</v>
      </c>
      <c r="B105" s="229">
        <v>0.38109659324926509</v>
      </c>
      <c r="C105" s="229">
        <v>0.35273546408442652</v>
      </c>
      <c r="D105" s="229">
        <v>0.29321184934586297</v>
      </c>
      <c r="E105" s="229">
        <v>0.32634877160937781</v>
      </c>
      <c r="F105" s="229">
        <v>0.32538231395389072</v>
      </c>
      <c r="G105" s="229">
        <v>0.48072170964134608</v>
      </c>
      <c r="H105" s="229">
        <v>0.44420794190323981</v>
      </c>
      <c r="I105" s="229">
        <v>0.37774200682826881</v>
      </c>
      <c r="J105" s="229">
        <v>0.39583698641038279</v>
      </c>
      <c r="K105" s="229">
        <v>0.2367613764345565</v>
      </c>
      <c r="L105" s="229">
        <v>0.27416149801220879</v>
      </c>
      <c r="M105" s="229">
        <v>0.2734782552246241</v>
      </c>
      <c r="N105" s="229">
        <v>0.28830765041520517</v>
      </c>
      <c r="O105" s="229">
        <v>0.18232343678382421</v>
      </c>
      <c r="P105" s="229">
        <v>0.20855467903566999</v>
      </c>
      <c r="Q105" s="229">
        <v>0.15213106262509341</v>
      </c>
      <c r="R105" s="229">
        <v>0.26163847031376741</v>
      </c>
      <c r="S105" s="229">
        <v>0.25893074525836229</v>
      </c>
      <c r="T105" s="229">
        <v>0.19617293180703221</v>
      </c>
      <c r="U105" s="229">
        <v>0.22560113317265679</v>
      </c>
      <c r="V105" s="229">
        <v>0.1396149773724972</v>
      </c>
      <c r="W105" s="229">
        <v>0.14015586449381709</v>
      </c>
      <c r="X105" s="229">
        <v>3.8211496877904982E-2</v>
      </c>
      <c r="Y105" s="229">
        <v>3.2267790333026262E-3</v>
      </c>
      <c r="DA105" s="73" t="s">
        <v>884</v>
      </c>
    </row>
    <row r="106" spans="1:105" ht="12" customHeight="1" x14ac:dyDescent="0.25">
      <c r="A106" s="64" t="s">
        <v>159</v>
      </c>
      <c r="B106" s="229">
        <v>1.1809087320787861</v>
      </c>
      <c r="C106" s="229">
        <v>1.1268310287897509</v>
      </c>
      <c r="D106" s="229">
        <v>0.90809031587338696</v>
      </c>
      <c r="E106" s="229">
        <v>1.1376374375377429</v>
      </c>
      <c r="F106" s="229">
        <v>1.292088784926092</v>
      </c>
      <c r="G106" s="229">
        <v>1.707716329951666</v>
      </c>
      <c r="H106" s="229">
        <v>0.90385781029855905</v>
      </c>
      <c r="I106" s="229">
        <v>2.8178483849137068</v>
      </c>
      <c r="J106" s="229">
        <v>2.64737737296895</v>
      </c>
      <c r="K106" s="229">
        <v>1.6820152332566889</v>
      </c>
      <c r="L106" s="229">
        <v>1.6937907463847619</v>
      </c>
      <c r="M106" s="229">
        <v>2.0404758199483699</v>
      </c>
      <c r="N106" s="229">
        <v>1.8070344368171261</v>
      </c>
      <c r="O106" s="229">
        <v>0.87527762056971903</v>
      </c>
      <c r="P106" s="229">
        <v>0.4080969066014844</v>
      </c>
      <c r="Q106" s="229">
        <v>0.42214649901055412</v>
      </c>
      <c r="R106" s="229">
        <v>0.52352999962757074</v>
      </c>
      <c r="S106" s="229">
        <v>0.55263564183210112</v>
      </c>
      <c r="T106" s="229">
        <v>0.62798402736121983</v>
      </c>
      <c r="U106" s="229">
        <v>0.75658880350840862</v>
      </c>
      <c r="V106" s="229">
        <v>0.39731463685921442</v>
      </c>
      <c r="W106" s="229">
        <v>0.73115541219820701</v>
      </c>
      <c r="X106" s="229">
        <v>0.52323585527285887</v>
      </c>
      <c r="Y106" s="229">
        <v>0.61617545244344751</v>
      </c>
      <c r="DA106" s="73" t="s">
        <v>885</v>
      </c>
    </row>
    <row r="107" spans="1:105" ht="12" customHeight="1" x14ac:dyDescent="0.25">
      <c r="A107" s="64" t="s">
        <v>32</v>
      </c>
      <c r="B107" s="229">
        <v>4.0427754191947818</v>
      </c>
      <c r="C107" s="229">
        <v>3.480459836350791</v>
      </c>
      <c r="D107" s="229">
        <v>3.099121980893119</v>
      </c>
      <c r="E107" s="229">
        <v>3.3040497231521222</v>
      </c>
      <c r="F107" s="229">
        <v>2.0215281112680938</v>
      </c>
      <c r="G107" s="229">
        <v>1.667878664387112</v>
      </c>
      <c r="H107" s="229">
        <v>2.368623433025784</v>
      </c>
      <c r="I107" s="229">
        <v>1.795350864739782</v>
      </c>
      <c r="J107" s="229">
        <v>1.790208304098855</v>
      </c>
      <c r="K107" s="229">
        <v>1.0935703588395671</v>
      </c>
      <c r="L107" s="229">
        <v>1.057634183927239</v>
      </c>
      <c r="M107" s="229">
        <v>1.018197357620455</v>
      </c>
      <c r="N107" s="229">
        <v>0.60771230361916206</v>
      </c>
      <c r="O107" s="229">
        <v>0.73662165501573329</v>
      </c>
      <c r="P107" s="229">
        <v>1.28030464257891</v>
      </c>
      <c r="Q107" s="229">
        <v>0.96292392408824001</v>
      </c>
      <c r="R107" s="229">
        <v>1.176315312273007</v>
      </c>
      <c r="S107" s="229">
        <v>1.339930023902163</v>
      </c>
      <c r="T107" s="229">
        <v>1.196545279403793</v>
      </c>
      <c r="U107" s="229">
        <v>1.48098428223685</v>
      </c>
      <c r="V107" s="229">
        <v>0.67013404309866298</v>
      </c>
      <c r="W107" s="229">
        <v>1.0419964070928101</v>
      </c>
      <c r="X107" s="229">
        <v>0.55916781701738372</v>
      </c>
      <c r="Y107" s="229">
        <v>0.60730818109484286</v>
      </c>
      <c r="DA107" s="73" t="s">
        <v>886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1.675977983917532E-3</v>
      </c>
      <c r="Y108" s="229">
        <v>2.2750335395767879E-3</v>
      </c>
      <c r="DA108" s="73" t="s">
        <v>887</v>
      </c>
    </row>
    <row r="109" spans="1:105" ht="12" customHeight="1" x14ac:dyDescent="0.25">
      <c r="A109" s="64" t="s">
        <v>35</v>
      </c>
      <c r="B109" s="229">
        <v>4.4126393419341836</v>
      </c>
      <c r="C109" s="229">
        <v>6.9355324070818307</v>
      </c>
      <c r="D109" s="229">
        <v>9.8374427752907003</v>
      </c>
      <c r="E109" s="229">
        <v>7.6939441321504649</v>
      </c>
      <c r="F109" s="229">
        <v>9.4825672421027107</v>
      </c>
      <c r="G109" s="229">
        <v>4.5907592350399229</v>
      </c>
      <c r="H109" s="229">
        <v>4.4863202983364836</v>
      </c>
      <c r="I109" s="229">
        <v>3.732142654092824</v>
      </c>
      <c r="J109" s="229">
        <v>3.5846365224197769</v>
      </c>
      <c r="K109" s="229">
        <v>5.6397730807576512</v>
      </c>
      <c r="L109" s="229">
        <v>7.4905812015494719</v>
      </c>
      <c r="M109" s="229">
        <v>6.0116850514874773</v>
      </c>
      <c r="N109" s="229">
        <v>3.2649445638628261</v>
      </c>
      <c r="O109" s="229">
        <v>2.8936299159477352</v>
      </c>
      <c r="P109" s="229">
        <v>3.208695728603161</v>
      </c>
      <c r="Q109" s="229">
        <v>4.5137771411695784</v>
      </c>
      <c r="R109" s="229">
        <v>6.8983107857776531</v>
      </c>
      <c r="S109" s="229">
        <v>6.5814156819882639</v>
      </c>
      <c r="T109" s="229">
        <v>8.2324394065508759</v>
      </c>
      <c r="U109" s="229">
        <v>11.74443878628735</v>
      </c>
      <c r="V109" s="229">
        <v>7.4457193150790184</v>
      </c>
      <c r="W109" s="229">
        <v>11.88705843697708</v>
      </c>
      <c r="X109" s="229">
        <v>10.05783292089971</v>
      </c>
      <c r="Y109" s="229">
        <v>7.3656020347819577</v>
      </c>
      <c r="DA109" s="73" t="s">
        <v>888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889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890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891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892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f t="shared" ref="B115:Y115" si="3">B116+B117+B118+B119+B120+B126+B134+B141+B158</f>
        <v>518.76757481505183</v>
      </c>
      <c r="C115" s="223">
        <f t="shared" si="3"/>
        <v>621.9387754513873</v>
      </c>
      <c r="D115" s="223">
        <f t="shared" si="3"/>
        <v>810.78945927001587</v>
      </c>
      <c r="E115" s="223">
        <f t="shared" si="3"/>
        <v>617.89226821368482</v>
      </c>
      <c r="F115" s="223">
        <f t="shared" si="3"/>
        <v>585.83399647064266</v>
      </c>
      <c r="G115" s="223">
        <f t="shared" si="3"/>
        <v>510.028086602592</v>
      </c>
      <c r="H115" s="223">
        <f t="shared" si="3"/>
        <v>495.0850051982369</v>
      </c>
      <c r="I115" s="223">
        <f t="shared" si="3"/>
        <v>574.18581246324982</v>
      </c>
      <c r="J115" s="223">
        <f t="shared" si="3"/>
        <v>404.04515214932252</v>
      </c>
      <c r="K115" s="223">
        <f t="shared" si="3"/>
        <v>454.08475485433638</v>
      </c>
      <c r="L115" s="223">
        <f t="shared" si="3"/>
        <v>690.22092241229666</v>
      </c>
      <c r="M115" s="223">
        <f t="shared" si="3"/>
        <v>562.85424771382475</v>
      </c>
      <c r="N115" s="223">
        <f t="shared" si="3"/>
        <v>374.3500698614713</v>
      </c>
      <c r="O115" s="223">
        <f t="shared" si="3"/>
        <v>365.66536910162063</v>
      </c>
      <c r="P115" s="223">
        <f t="shared" si="3"/>
        <v>344.24224198029674</v>
      </c>
      <c r="Q115" s="223">
        <f t="shared" si="3"/>
        <v>377.12039591557902</v>
      </c>
      <c r="R115" s="223">
        <f t="shared" si="3"/>
        <v>419.33029819355113</v>
      </c>
      <c r="S115" s="223">
        <f t="shared" si="3"/>
        <v>410.89410432796785</v>
      </c>
      <c r="T115" s="223">
        <f t="shared" si="3"/>
        <v>536.61555908326989</v>
      </c>
      <c r="U115" s="223">
        <f t="shared" si="3"/>
        <v>590.17818877588854</v>
      </c>
      <c r="V115" s="223">
        <f t="shared" si="3"/>
        <v>530.43404099427687</v>
      </c>
      <c r="W115" s="223">
        <f t="shared" si="3"/>
        <v>632.87460695398624</v>
      </c>
      <c r="X115" s="223">
        <f t="shared" si="3"/>
        <v>549.09578708327945</v>
      </c>
      <c r="Y115" s="223">
        <f t="shared" si="3"/>
        <v>415.47701883682964</v>
      </c>
      <c r="DA115" s="89"/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893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894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895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896</v>
      </c>
    </row>
    <row r="120" spans="1:105" ht="12" customHeight="1" x14ac:dyDescent="0.25">
      <c r="A120" s="56" t="s">
        <v>95</v>
      </c>
      <c r="B120" s="260">
        <v>0.32115366212533059</v>
      </c>
      <c r="C120" s="260">
        <v>0.57940851601380738</v>
      </c>
      <c r="D120" s="260">
        <v>1.0386963593072851</v>
      </c>
      <c r="E120" s="260">
        <v>0.62601677154497126</v>
      </c>
      <c r="F120" s="260">
        <v>0.65128104647244367</v>
      </c>
      <c r="G120" s="260">
        <v>0.27833211472143732</v>
      </c>
      <c r="H120" s="260">
        <v>0.233235539518371</v>
      </c>
      <c r="I120" s="260">
        <v>0.3303555261827279</v>
      </c>
      <c r="J120" s="260">
        <v>0.13323090489154321</v>
      </c>
      <c r="K120" s="260">
        <v>0.46187103400919</v>
      </c>
      <c r="L120" s="260">
        <v>0.73723699399175657</v>
      </c>
      <c r="M120" s="260">
        <v>0.34014961224321921</v>
      </c>
      <c r="N120" s="260">
        <v>9.0238161157899927E-2</v>
      </c>
      <c r="O120" s="260">
        <v>8.4626642020544762E-2</v>
      </c>
      <c r="P120" s="260">
        <v>2.3300245449092961E-2</v>
      </c>
      <c r="Q120" s="260">
        <v>4.9128393633732947E-2</v>
      </c>
      <c r="R120" s="260">
        <v>8.6277256465177588E-2</v>
      </c>
      <c r="S120" s="260">
        <v>8.1440040999941093E-2</v>
      </c>
      <c r="T120" s="260">
        <v>0.1423859108077577</v>
      </c>
      <c r="U120" s="260">
        <v>0.18350873552377581</v>
      </c>
      <c r="V120" s="260">
        <v>0.13375175880304871</v>
      </c>
      <c r="W120" s="260">
        <v>0.16330584476185081</v>
      </c>
      <c r="X120" s="260">
        <v>0.13595808187573291</v>
      </c>
      <c r="Y120" s="260">
        <v>8.5517061732972952E-2</v>
      </c>
      <c r="DA120" s="68" t="s">
        <v>897</v>
      </c>
    </row>
    <row r="121" spans="1:105" ht="12" customHeight="1" x14ac:dyDescent="0.25">
      <c r="A121" s="37" t="s">
        <v>159</v>
      </c>
      <c r="B121" s="226">
        <v>6.7801895849407823E-2</v>
      </c>
      <c r="C121" s="226">
        <v>8.0980657766490313E-2</v>
      </c>
      <c r="D121" s="226">
        <v>8.7778809763798024E-2</v>
      </c>
      <c r="E121" s="226">
        <v>8.0640156037330782E-2</v>
      </c>
      <c r="F121" s="226">
        <v>7.8101141592918893E-2</v>
      </c>
      <c r="G121" s="226">
        <v>7.5464656892800616E-2</v>
      </c>
      <c r="H121" s="226">
        <v>3.9110352159821622E-2</v>
      </c>
      <c r="I121" s="226">
        <v>0.14212107777822411</v>
      </c>
      <c r="J121" s="226">
        <v>5.6596870435579941E-2</v>
      </c>
      <c r="K121" s="226">
        <v>0.10610442171846091</v>
      </c>
      <c r="L121" s="226">
        <v>0.13596195857427371</v>
      </c>
      <c r="M121" s="226">
        <v>8.6196372629517251E-2</v>
      </c>
      <c r="N121" s="226">
        <v>3.2149869844792033E-2</v>
      </c>
      <c r="O121" s="226">
        <v>1.9653388985231422E-2</v>
      </c>
      <c r="P121" s="226">
        <v>2.629058132411325E-3</v>
      </c>
      <c r="Q121" s="226">
        <v>4.2017220861495942E-3</v>
      </c>
      <c r="R121" s="226">
        <v>6.0859203735419507E-3</v>
      </c>
      <c r="S121" s="226">
        <v>6.3087111776949619E-3</v>
      </c>
      <c r="T121" s="226">
        <v>1.009162579818961E-2</v>
      </c>
      <c r="U121" s="226">
        <v>1.110633935058317E-2</v>
      </c>
      <c r="V121" s="226">
        <v>6.7756345062081197E-3</v>
      </c>
      <c r="W121" s="226">
        <v>9.4626667187948689E-3</v>
      </c>
      <c r="X121" s="226">
        <v>6.7231529022570924E-3</v>
      </c>
      <c r="Y121" s="226">
        <v>6.6017267819459043E-3</v>
      </c>
      <c r="DA121" s="69" t="s">
        <v>898</v>
      </c>
    </row>
    <row r="122" spans="1:105" ht="12" customHeight="1" x14ac:dyDescent="0.25">
      <c r="A122" s="37" t="s">
        <v>35</v>
      </c>
      <c r="B122" s="226">
        <v>0.25335176627592282</v>
      </c>
      <c r="C122" s="226">
        <v>0.49842785824731711</v>
      </c>
      <c r="D122" s="226">
        <v>0.95091754954348684</v>
      </c>
      <c r="E122" s="226">
        <v>0.54537661550764049</v>
      </c>
      <c r="F122" s="226">
        <v>0.57317990487952475</v>
      </c>
      <c r="G122" s="226">
        <v>0.20286745782863669</v>
      </c>
      <c r="H122" s="226">
        <v>0.19412518735854939</v>
      </c>
      <c r="I122" s="226">
        <v>0.18823444840450379</v>
      </c>
      <c r="J122" s="226">
        <v>7.6634034455963201E-2</v>
      </c>
      <c r="K122" s="226">
        <v>0.35576661229072909</v>
      </c>
      <c r="L122" s="226">
        <v>0.60127503541748284</v>
      </c>
      <c r="M122" s="226">
        <v>0.25395323961370192</v>
      </c>
      <c r="N122" s="226">
        <v>5.8088291313107887E-2</v>
      </c>
      <c r="O122" s="226">
        <v>6.4973253035313344E-2</v>
      </c>
      <c r="P122" s="226">
        <v>2.067118731668164E-2</v>
      </c>
      <c r="Q122" s="226">
        <v>4.4926671547583362E-2</v>
      </c>
      <c r="R122" s="226">
        <v>8.0191336091635632E-2</v>
      </c>
      <c r="S122" s="226">
        <v>7.5131329822246129E-2</v>
      </c>
      <c r="T122" s="226">
        <v>0.13229428500956811</v>
      </c>
      <c r="U122" s="226">
        <v>0.17240239617319261</v>
      </c>
      <c r="V122" s="226">
        <v>0.12697612429684049</v>
      </c>
      <c r="W122" s="226">
        <v>0.153843178043056</v>
      </c>
      <c r="X122" s="226">
        <v>0.1292349289734758</v>
      </c>
      <c r="Y122" s="226">
        <v>7.8915334951027052E-2</v>
      </c>
      <c r="DA122" s="69" t="s">
        <v>899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900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901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902</v>
      </c>
    </row>
    <row r="126" spans="1:105" ht="12" customHeight="1" x14ac:dyDescent="0.25">
      <c r="A126" s="57" t="s">
        <v>602</v>
      </c>
      <c r="B126" s="294">
        <v>146.22265994758669</v>
      </c>
      <c r="C126" s="294">
        <v>203.87618786255439</v>
      </c>
      <c r="D126" s="294">
        <v>309.49921217548331</v>
      </c>
      <c r="E126" s="294">
        <v>198.2842671497381</v>
      </c>
      <c r="F126" s="294">
        <v>163.15885444144479</v>
      </c>
      <c r="G126" s="294">
        <v>117.510009299036</v>
      </c>
      <c r="H126" s="294">
        <v>112.71223655399319</v>
      </c>
      <c r="I126" s="294">
        <v>139.19349280123899</v>
      </c>
      <c r="J126" s="294">
        <v>48.545988293741097</v>
      </c>
      <c r="K126" s="294">
        <v>133.99465901182731</v>
      </c>
      <c r="L126" s="294">
        <v>219.9181135428604</v>
      </c>
      <c r="M126" s="294">
        <v>117.3621488117651</v>
      </c>
      <c r="N126" s="294">
        <v>31.347825775381221</v>
      </c>
      <c r="O126" s="294">
        <v>31.893301582917491</v>
      </c>
      <c r="P126" s="294">
        <v>21.25240791869415</v>
      </c>
      <c r="Q126" s="294">
        <v>44.320060108382698</v>
      </c>
      <c r="R126" s="294">
        <v>70.410330048017983</v>
      </c>
      <c r="S126" s="294">
        <v>81.052101104188964</v>
      </c>
      <c r="T126" s="294">
        <v>148.83576069770939</v>
      </c>
      <c r="U126" s="294">
        <v>191.24930397203011</v>
      </c>
      <c r="V126" s="294">
        <v>158.37909595331581</v>
      </c>
      <c r="W126" s="294">
        <v>198.22042738643489</v>
      </c>
      <c r="X126" s="294">
        <v>181.54125005577211</v>
      </c>
      <c r="Y126" s="294">
        <v>125.58739766344161</v>
      </c>
      <c r="DA126" s="70" t="s">
        <v>903</v>
      </c>
    </row>
    <row r="127" spans="1:105" ht="12" customHeight="1" x14ac:dyDescent="0.25">
      <c r="A127" s="60" t="s">
        <v>604</v>
      </c>
      <c r="B127" s="262">
        <v>146.22265994758669</v>
      </c>
      <c r="C127" s="262">
        <v>203.87618786255439</v>
      </c>
      <c r="D127" s="262">
        <v>309.49921217548331</v>
      </c>
      <c r="E127" s="262">
        <v>198.2842671497381</v>
      </c>
      <c r="F127" s="262">
        <v>163.15885444144479</v>
      </c>
      <c r="G127" s="262">
        <v>117.510009299036</v>
      </c>
      <c r="H127" s="262">
        <v>112.71223655399319</v>
      </c>
      <c r="I127" s="262">
        <v>139.19349280123899</v>
      </c>
      <c r="J127" s="262">
        <v>48.545988293741097</v>
      </c>
      <c r="K127" s="262">
        <v>133.99465901182731</v>
      </c>
      <c r="L127" s="262">
        <v>219.9181135428604</v>
      </c>
      <c r="M127" s="262">
        <v>117.3621488117651</v>
      </c>
      <c r="N127" s="262">
        <v>31.347825775381221</v>
      </c>
      <c r="O127" s="262">
        <v>31.893301582917491</v>
      </c>
      <c r="P127" s="262">
        <v>21.25240791869415</v>
      </c>
      <c r="Q127" s="262">
        <v>44.320060108382698</v>
      </c>
      <c r="R127" s="262">
        <v>70.410330048017983</v>
      </c>
      <c r="S127" s="262">
        <v>81.052101104188964</v>
      </c>
      <c r="T127" s="262">
        <v>148.83576069770939</v>
      </c>
      <c r="U127" s="262">
        <v>191.24930397203011</v>
      </c>
      <c r="V127" s="262">
        <v>158.37909595331581</v>
      </c>
      <c r="W127" s="262">
        <v>198.22042738643489</v>
      </c>
      <c r="X127" s="262">
        <v>181.54125005577211</v>
      </c>
      <c r="Y127" s="262">
        <v>125.58739766344161</v>
      </c>
      <c r="DA127" s="72" t="s">
        <v>904</v>
      </c>
    </row>
    <row r="128" spans="1:105" ht="12" customHeight="1" x14ac:dyDescent="0.25">
      <c r="A128" s="59" t="s">
        <v>28</v>
      </c>
      <c r="B128" s="230">
        <v>40.648203924059352</v>
      </c>
      <c r="C128" s="230">
        <v>43.395013759843351</v>
      </c>
      <c r="D128" s="230">
        <v>50.719551995839872</v>
      </c>
      <c r="E128" s="230">
        <v>27.786952745546369</v>
      </c>
      <c r="F128" s="230">
        <v>1.0107076013978811</v>
      </c>
      <c r="G128" s="230">
        <v>41.666496035868263</v>
      </c>
      <c r="H128" s="230">
        <v>41.325462778662853</v>
      </c>
      <c r="I128" s="230">
        <v>51.126648943306137</v>
      </c>
      <c r="J128" s="230">
        <v>11.10022472346323</v>
      </c>
      <c r="K128" s="230">
        <v>19.518102659938929</v>
      </c>
      <c r="L128" s="230">
        <v>47.058533548653998</v>
      </c>
      <c r="M128" s="230">
        <v>35.527448268424081</v>
      </c>
      <c r="N128" s="230">
        <v>8.6285266010469357</v>
      </c>
      <c r="O128" s="230">
        <v>9.4766906668615665</v>
      </c>
      <c r="P128" s="230">
        <v>4.5322333690021388</v>
      </c>
      <c r="Q128" s="230">
        <v>9.5013450838883458</v>
      </c>
      <c r="R128" s="230">
        <v>5.3485640153184262</v>
      </c>
      <c r="S128" s="230">
        <v>6.7639814740046944</v>
      </c>
      <c r="T128" s="230">
        <v>8.8094287767421022</v>
      </c>
      <c r="U128" s="230">
        <v>0.60756839009432739</v>
      </c>
      <c r="V128" s="230">
        <v>0.57930227729568462</v>
      </c>
      <c r="W128" s="230">
        <v>1.305642156989598</v>
      </c>
      <c r="X128" s="230">
        <v>2.912561369456562</v>
      </c>
      <c r="Y128" s="230">
        <v>0.2032356412235071</v>
      </c>
      <c r="DA128" s="71" t="s">
        <v>905</v>
      </c>
    </row>
    <row r="129" spans="1:105" ht="12" customHeight="1" x14ac:dyDescent="0.25">
      <c r="A129" s="59" t="s">
        <v>31</v>
      </c>
      <c r="B129" s="230">
        <v>4.0164099316454562</v>
      </c>
      <c r="C129" s="230">
        <v>4.7587005098936821</v>
      </c>
      <c r="D129" s="230">
        <v>5.3669526779529928</v>
      </c>
      <c r="E129" s="230">
        <v>4.4649075693223601</v>
      </c>
      <c r="F129" s="230">
        <v>4.0208720059562379</v>
      </c>
      <c r="G129" s="230">
        <v>4.3162419308504312</v>
      </c>
      <c r="H129" s="230">
        <v>3.8657241493367112</v>
      </c>
      <c r="I129" s="230">
        <v>3.813622186254551</v>
      </c>
      <c r="J129" s="230">
        <v>1.7607880721871361</v>
      </c>
      <c r="K129" s="230">
        <v>3.1325995128315549</v>
      </c>
      <c r="L129" s="230">
        <v>4.5065315678637692</v>
      </c>
      <c r="M129" s="230">
        <v>2.3951629674890209</v>
      </c>
      <c r="N129" s="230">
        <v>1.097545058860685</v>
      </c>
      <c r="O129" s="230">
        <v>0.87184343606987658</v>
      </c>
      <c r="P129" s="230">
        <v>0.68298244105221206</v>
      </c>
      <c r="Q129" s="230">
        <v>0.8753969304029886</v>
      </c>
      <c r="R129" s="230">
        <v>1.921338108922519</v>
      </c>
      <c r="S129" s="230">
        <v>2.2026419108405522</v>
      </c>
      <c r="T129" s="230">
        <v>2.679117973190885</v>
      </c>
      <c r="U129" s="230">
        <v>3.0271792708268079</v>
      </c>
      <c r="V129" s="230">
        <v>2.5461420555342582</v>
      </c>
      <c r="W129" s="230">
        <v>1.999857229434397</v>
      </c>
      <c r="X129" s="230">
        <v>0.61060976667289524</v>
      </c>
      <c r="Y129" s="230">
        <v>4.7087089488479492E-2</v>
      </c>
      <c r="DA129" s="71" t="s">
        <v>906</v>
      </c>
    </row>
    <row r="130" spans="1:105" ht="12" customHeight="1" x14ac:dyDescent="0.25">
      <c r="A130" s="59" t="s">
        <v>159</v>
      </c>
      <c r="B130" s="230">
        <v>12.445699184683599</v>
      </c>
      <c r="C130" s="230">
        <v>15.2019060663046</v>
      </c>
      <c r="D130" s="230">
        <v>16.621694394250149</v>
      </c>
      <c r="E130" s="230">
        <v>15.564471044145961</v>
      </c>
      <c r="F130" s="230">
        <v>15.96682856356955</v>
      </c>
      <c r="G130" s="230">
        <v>15.333022581473671</v>
      </c>
      <c r="H130" s="230">
        <v>7.8658318216175394</v>
      </c>
      <c r="I130" s="230">
        <v>28.448541395857969</v>
      </c>
      <c r="J130" s="230">
        <v>11.77623784774139</v>
      </c>
      <c r="K130" s="230">
        <v>22.254812755456289</v>
      </c>
      <c r="L130" s="230">
        <v>27.841697405660351</v>
      </c>
      <c r="M130" s="230">
        <v>17.870788724986269</v>
      </c>
      <c r="N130" s="230">
        <v>6.879115814177986</v>
      </c>
      <c r="O130" s="230">
        <v>4.1854468174454293</v>
      </c>
      <c r="P130" s="230">
        <v>1.3364505785500369</v>
      </c>
      <c r="Q130" s="230">
        <v>2.429127510434232</v>
      </c>
      <c r="R130" s="230">
        <v>3.8445345527450678</v>
      </c>
      <c r="S130" s="230">
        <v>4.7010965225820049</v>
      </c>
      <c r="T130" s="230">
        <v>8.5763274223540442</v>
      </c>
      <c r="U130" s="230">
        <v>10.15212073765373</v>
      </c>
      <c r="V130" s="230">
        <v>7.245780683597677</v>
      </c>
      <c r="W130" s="230">
        <v>10.432716762909161</v>
      </c>
      <c r="X130" s="230">
        <v>8.361172673342546</v>
      </c>
      <c r="Y130" s="230">
        <v>8.9916007171129557</v>
      </c>
      <c r="DA130" s="71" t="s">
        <v>907</v>
      </c>
    </row>
    <row r="131" spans="1:105" ht="12" customHeight="1" x14ac:dyDescent="0.25">
      <c r="A131" s="59" t="s">
        <v>32</v>
      </c>
      <c r="B131" s="230">
        <v>42.607159530406918</v>
      </c>
      <c r="C131" s="230">
        <v>46.954354422221627</v>
      </c>
      <c r="D131" s="230">
        <v>56.726360315124083</v>
      </c>
      <c r="E131" s="230">
        <v>45.204020672634996</v>
      </c>
      <c r="F131" s="230">
        <v>24.98078550453517</v>
      </c>
      <c r="G131" s="230">
        <v>14.97533330077694</v>
      </c>
      <c r="H131" s="230">
        <v>20.612969607209571</v>
      </c>
      <c r="I131" s="230">
        <v>18.12557186152625</v>
      </c>
      <c r="J131" s="230">
        <v>7.9633221169474444</v>
      </c>
      <c r="K131" s="230">
        <v>14.46907441127655</v>
      </c>
      <c r="L131" s="230">
        <v>17.384869398793889</v>
      </c>
      <c r="M131" s="230">
        <v>8.9175229034739871</v>
      </c>
      <c r="N131" s="230">
        <v>2.3134718592638439</v>
      </c>
      <c r="O131" s="230">
        <v>3.522414704994056</v>
      </c>
      <c r="P131" s="230">
        <v>4.1927881653015637</v>
      </c>
      <c r="Q131" s="230">
        <v>5.5408845032244356</v>
      </c>
      <c r="R131" s="230">
        <v>8.6382535216201894</v>
      </c>
      <c r="S131" s="230">
        <v>11.398360690213041</v>
      </c>
      <c r="T131" s="230">
        <v>16.341122774984679</v>
      </c>
      <c r="U131" s="230">
        <v>19.87226241535155</v>
      </c>
      <c r="V131" s="230">
        <v>12.221156369394141</v>
      </c>
      <c r="W131" s="230">
        <v>14.86804747910602</v>
      </c>
      <c r="X131" s="230">
        <v>8.9353560623636206</v>
      </c>
      <c r="Y131" s="230">
        <v>8.8622041903594511</v>
      </c>
      <c r="DA131" s="71" t="s">
        <v>908</v>
      </c>
    </row>
    <row r="132" spans="1:105" ht="12" customHeight="1" x14ac:dyDescent="0.25">
      <c r="A132" s="59" t="s">
        <v>35</v>
      </c>
      <c r="B132" s="230">
        <v>46.505187376791348</v>
      </c>
      <c r="C132" s="230">
        <v>93.566213104291094</v>
      </c>
      <c r="D132" s="230">
        <v>180.0646527923162</v>
      </c>
      <c r="E132" s="230">
        <v>105.26391511808841</v>
      </c>
      <c r="F132" s="230">
        <v>117.1796607659859</v>
      </c>
      <c r="G132" s="230">
        <v>41.218915450066717</v>
      </c>
      <c r="H132" s="230">
        <v>39.042248197166543</v>
      </c>
      <c r="I132" s="230">
        <v>37.679108414294049</v>
      </c>
      <c r="J132" s="230">
        <v>15.94541553340191</v>
      </c>
      <c r="K132" s="230">
        <v>74.620069672324007</v>
      </c>
      <c r="L132" s="230">
        <v>123.1264816218884</v>
      </c>
      <c r="M132" s="230">
        <v>52.651225947391687</v>
      </c>
      <c r="N132" s="230">
        <v>12.42916644203177</v>
      </c>
      <c r="O132" s="230">
        <v>13.836905957546559</v>
      </c>
      <c r="P132" s="230">
        <v>10.5079533647882</v>
      </c>
      <c r="Q132" s="230">
        <v>25.973306080432689</v>
      </c>
      <c r="R132" s="230">
        <v>50.65763984941178</v>
      </c>
      <c r="S132" s="230">
        <v>55.986020506548677</v>
      </c>
      <c r="T132" s="230">
        <v>112.4297637504377</v>
      </c>
      <c r="U132" s="230">
        <v>157.59017315810371</v>
      </c>
      <c r="V132" s="230">
        <v>135.78671456749399</v>
      </c>
      <c r="W132" s="230">
        <v>169.6141637579957</v>
      </c>
      <c r="X132" s="230">
        <v>160.7215501839365</v>
      </c>
      <c r="Y132" s="230">
        <v>107.4832700252572</v>
      </c>
      <c r="DA132" s="71" t="s">
        <v>909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910</v>
      </c>
    </row>
    <row r="134" spans="1:105" ht="12" customHeight="1" x14ac:dyDescent="0.25">
      <c r="A134" s="57" t="s">
        <v>613</v>
      </c>
      <c r="B134" s="294">
        <v>56.917630568634813</v>
      </c>
      <c r="C134" s="294">
        <v>85.805999828710412</v>
      </c>
      <c r="D134" s="294">
        <v>137.8568640810764</v>
      </c>
      <c r="E134" s="294">
        <v>89.644443096878689</v>
      </c>
      <c r="F134" s="294">
        <v>83.166249041968513</v>
      </c>
      <c r="G134" s="294">
        <v>40.808941109347472</v>
      </c>
      <c r="H134" s="294">
        <v>38.401312037922352</v>
      </c>
      <c r="I134" s="294">
        <v>47.788366111149116</v>
      </c>
      <c r="J134" s="294">
        <v>19.702360436806369</v>
      </c>
      <c r="K134" s="294">
        <v>59.980192791774037</v>
      </c>
      <c r="L134" s="294">
        <v>92.649323811558943</v>
      </c>
      <c r="M134" s="294">
        <v>43.783924858818573</v>
      </c>
      <c r="N134" s="294">
        <v>11.889208395531631</v>
      </c>
      <c r="O134" s="294">
        <v>11.77337962902692</v>
      </c>
      <c r="P134" s="294">
        <v>8.6904275240838231</v>
      </c>
      <c r="Q134" s="294">
        <v>18.17956891182693</v>
      </c>
      <c r="R134" s="294">
        <v>33.601529129048828</v>
      </c>
      <c r="S134" s="294">
        <v>38.418066161282269</v>
      </c>
      <c r="T134" s="294">
        <v>72.427106341361949</v>
      </c>
      <c r="U134" s="294">
        <v>97.744768282406099</v>
      </c>
      <c r="V134" s="294">
        <v>80.909522211602493</v>
      </c>
      <c r="W134" s="294">
        <v>101.03006415292261</v>
      </c>
      <c r="X134" s="294">
        <v>91.856125377638222</v>
      </c>
      <c r="Y134" s="294">
        <v>64.266291159286041</v>
      </c>
      <c r="DA134" s="70" t="s">
        <v>911</v>
      </c>
    </row>
    <row r="135" spans="1:105" ht="12" customHeight="1" x14ac:dyDescent="0.25">
      <c r="A135" s="60" t="s">
        <v>615</v>
      </c>
      <c r="B135" s="262">
        <v>56.917630568634813</v>
      </c>
      <c r="C135" s="262">
        <v>85.805999828710412</v>
      </c>
      <c r="D135" s="262">
        <v>137.8568640810764</v>
      </c>
      <c r="E135" s="262">
        <v>89.644443096878689</v>
      </c>
      <c r="F135" s="262">
        <v>83.166249041968513</v>
      </c>
      <c r="G135" s="262">
        <v>40.808941109347472</v>
      </c>
      <c r="H135" s="262">
        <v>38.401312037922352</v>
      </c>
      <c r="I135" s="262">
        <v>47.788366111149116</v>
      </c>
      <c r="J135" s="262">
        <v>19.702360436806369</v>
      </c>
      <c r="K135" s="262">
        <v>59.980192791774037</v>
      </c>
      <c r="L135" s="262">
        <v>92.649323811558943</v>
      </c>
      <c r="M135" s="262">
        <v>43.783924858818573</v>
      </c>
      <c r="N135" s="262">
        <v>11.889208395531631</v>
      </c>
      <c r="O135" s="262">
        <v>11.77337962902692</v>
      </c>
      <c r="P135" s="262">
        <v>8.6904275240838231</v>
      </c>
      <c r="Q135" s="262">
        <v>18.17956891182693</v>
      </c>
      <c r="R135" s="262">
        <v>33.601529129048828</v>
      </c>
      <c r="S135" s="262">
        <v>38.418066161282269</v>
      </c>
      <c r="T135" s="262">
        <v>72.427106341361949</v>
      </c>
      <c r="U135" s="262">
        <v>97.744768282406099</v>
      </c>
      <c r="V135" s="262">
        <v>80.909522211602493</v>
      </c>
      <c r="W135" s="262">
        <v>101.03006415292261</v>
      </c>
      <c r="X135" s="262">
        <v>91.856125377638222</v>
      </c>
      <c r="Y135" s="262">
        <v>64.266291159286041</v>
      </c>
      <c r="DA135" s="72" t="s">
        <v>912</v>
      </c>
    </row>
    <row r="136" spans="1:105" ht="12" customHeight="1" x14ac:dyDescent="0.25">
      <c r="A136" s="59" t="s">
        <v>31</v>
      </c>
      <c r="B136" s="297">
        <v>2.165339470474251</v>
      </c>
      <c r="C136" s="297">
        <v>2.5443797842324209</v>
      </c>
      <c r="D136" s="297">
        <v>2.859078125925818</v>
      </c>
      <c r="E136" s="297">
        <v>2.347568663645184</v>
      </c>
      <c r="F136" s="297">
        <v>2.0623167709903591</v>
      </c>
      <c r="G136" s="297">
        <v>2.3224301616749039</v>
      </c>
      <c r="H136" s="297">
        <v>2.079501166118134</v>
      </c>
      <c r="I136" s="297">
        <v>2.0694141547791718</v>
      </c>
      <c r="J136" s="297">
        <v>0.92645143117328399</v>
      </c>
      <c r="K136" s="297">
        <v>1.641331017518459</v>
      </c>
      <c r="L136" s="297">
        <v>2.4154119922772961</v>
      </c>
      <c r="M136" s="297">
        <v>1.281481262800291</v>
      </c>
      <c r="N136" s="297">
        <v>0.57435494942651821</v>
      </c>
      <c r="O136" s="297">
        <v>0.4578990012524114</v>
      </c>
      <c r="P136" s="297">
        <v>0.3549848948374425</v>
      </c>
      <c r="Q136" s="297">
        <v>0.45706278391570287</v>
      </c>
      <c r="R136" s="297">
        <v>0.99228628994276413</v>
      </c>
      <c r="S136" s="297">
        <v>1.139095229244472</v>
      </c>
      <c r="T136" s="297">
        <v>1.385744807304311</v>
      </c>
      <c r="U136" s="297">
        <v>1.5520784862404831</v>
      </c>
      <c r="V136" s="297">
        <v>1.305496872949651</v>
      </c>
      <c r="W136" s="297">
        <v>1.026056544972076</v>
      </c>
      <c r="X136" s="297">
        <v>0.31399350069019871</v>
      </c>
      <c r="Y136" s="297">
        <v>2.413472765702062E-2</v>
      </c>
      <c r="DA136" s="71" t="s">
        <v>913</v>
      </c>
    </row>
    <row r="137" spans="1:105" ht="12" customHeight="1" x14ac:dyDescent="0.25">
      <c r="A137" s="59" t="s">
        <v>159</v>
      </c>
      <c r="B137" s="297">
        <v>6.7097642274786429</v>
      </c>
      <c r="C137" s="297">
        <v>8.1281480934739054</v>
      </c>
      <c r="D137" s="297">
        <v>8.854693847710621</v>
      </c>
      <c r="E137" s="297">
        <v>8.1835209177679289</v>
      </c>
      <c r="F137" s="297">
        <v>8.1894321125863154</v>
      </c>
      <c r="G137" s="297">
        <v>8.250203460175511</v>
      </c>
      <c r="H137" s="297">
        <v>4.2312916839525059</v>
      </c>
      <c r="I137" s="297">
        <v>15.437243484580501</v>
      </c>
      <c r="J137" s="297">
        <v>6.1961530636251876</v>
      </c>
      <c r="K137" s="297">
        <v>11.660448236352639</v>
      </c>
      <c r="L137" s="297">
        <v>14.92260040483103</v>
      </c>
      <c r="M137" s="297">
        <v>9.5613873516677845</v>
      </c>
      <c r="N137" s="297">
        <v>3.5999016019012311</v>
      </c>
      <c r="O137" s="297">
        <v>2.1982294506255151</v>
      </c>
      <c r="P137" s="297">
        <v>0.69462952422484892</v>
      </c>
      <c r="Q137" s="297">
        <v>1.268297550340028</v>
      </c>
      <c r="R137" s="297">
        <v>1.9855323278002031</v>
      </c>
      <c r="S137" s="297">
        <v>2.4311698577674909</v>
      </c>
      <c r="T137" s="297">
        <v>4.4360126393067629</v>
      </c>
      <c r="U137" s="297">
        <v>5.2051387701015042</v>
      </c>
      <c r="V137" s="297">
        <v>3.7151674251462352</v>
      </c>
      <c r="W137" s="297">
        <v>5.3526607594134719</v>
      </c>
      <c r="X137" s="297">
        <v>4.2995608993992072</v>
      </c>
      <c r="Y137" s="297">
        <v>4.6086907656776468</v>
      </c>
      <c r="DA137" s="71" t="s">
        <v>914</v>
      </c>
    </row>
    <row r="138" spans="1:105" ht="12" customHeight="1" x14ac:dyDescent="0.25">
      <c r="A138" s="59" t="s">
        <v>32</v>
      </c>
      <c r="B138" s="297">
        <v>22.970504959932299</v>
      </c>
      <c r="C138" s="297">
        <v>25.105532471564199</v>
      </c>
      <c r="D138" s="297">
        <v>30.219214826804951</v>
      </c>
      <c r="E138" s="297">
        <v>23.76746679617219</v>
      </c>
      <c r="F138" s="297">
        <v>12.81271645110815</v>
      </c>
      <c r="G138" s="297">
        <v>8.0577424287258133</v>
      </c>
      <c r="H138" s="297">
        <v>11.088399657979931</v>
      </c>
      <c r="I138" s="297">
        <v>9.8356137922902924</v>
      </c>
      <c r="J138" s="297">
        <v>4.1899597621511688</v>
      </c>
      <c r="K138" s="297">
        <v>7.5810969543772098</v>
      </c>
      <c r="L138" s="297">
        <v>9.3179469393857239</v>
      </c>
      <c r="M138" s="297">
        <v>4.7711319298555166</v>
      </c>
      <c r="N138" s="297">
        <v>1.210660101833525</v>
      </c>
      <c r="O138" s="297">
        <v>1.849999792031827</v>
      </c>
      <c r="P138" s="297">
        <v>2.1792309384151021</v>
      </c>
      <c r="Q138" s="297">
        <v>2.8930100260156122</v>
      </c>
      <c r="R138" s="297">
        <v>4.4612764920175652</v>
      </c>
      <c r="S138" s="297">
        <v>5.8946568752406234</v>
      </c>
      <c r="T138" s="297">
        <v>8.4522690891386976</v>
      </c>
      <c r="U138" s="297">
        <v>10.18879564386298</v>
      </c>
      <c r="V138" s="297">
        <v>6.2662180962738843</v>
      </c>
      <c r="W138" s="297">
        <v>7.6282732598901033</v>
      </c>
      <c r="X138" s="297">
        <v>4.5948228853632651</v>
      </c>
      <c r="Y138" s="297">
        <v>4.5423679165297033</v>
      </c>
      <c r="DA138" s="71" t="s">
        <v>915</v>
      </c>
    </row>
    <row r="139" spans="1:105" ht="12" customHeight="1" x14ac:dyDescent="0.25">
      <c r="A139" s="59" t="s">
        <v>35</v>
      </c>
      <c r="B139" s="297">
        <v>25.072021910749619</v>
      </c>
      <c r="C139" s="297">
        <v>50.02793947943988</v>
      </c>
      <c r="D139" s="297">
        <v>95.923877280635011</v>
      </c>
      <c r="E139" s="297">
        <v>55.345886719293397</v>
      </c>
      <c r="F139" s="297">
        <v>60.101783707283687</v>
      </c>
      <c r="G139" s="297">
        <v>22.178565058771241</v>
      </c>
      <c r="H139" s="297">
        <v>21.00211952987177</v>
      </c>
      <c r="I139" s="297">
        <v>20.446094679499151</v>
      </c>
      <c r="J139" s="297">
        <v>8.3897961798567238</v>
      </c>
      <c r="K139" s="297">
        <v>39.097316583525732</v>
      </c>
      <c r="L139" s="297">
        <v>65.993364475064894</v>
      </c>
      <c r="M139" s="297">
        <v>28.169924314494981</v>
      </c>
      <c r="N139" s="297">
        <v>6.5042917423703521</v>
      </c>
      <c r="O139" s="297">
        <v>7.2672513851171621</v>
      </c>
      <c r="P139" s="297">
        <v>5.4615821666064308</v>
      </c>
      <c r="Q139" s="297">
        <v>13.56119855155559</v>
      </c>
      <c r="R139" s="297">
        <v>26.162434019288298</v>
      </c>
      <c r="S139" s="297">
        <v>28.95314419902968</v>
      </c>
      <c r="T139" s="297">
        <v>58.15307980561218</v>
      </c>
      <c r="U139" s="297">
        <v>80.798755382201136</v>
      </c>
      <c r="V139" s="297">
        <v>69.622639817232724</v>
      </c>
      <c r="W139" s="297">
        <v>87.023073588646909</v>
      </c>
      <c r="X139" s="297">
        <v>82.647748092185552</v>
      </c>
      <c r="Y139" s="297">
        <v>55.091097749421671</v>
      </c>
      <c r="DA139" s="71" t="s">
        <v>916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917</v>
      </c>
    </row>
    <row r="141" spans="1:105" ht="12" customHeight="1" x14ac:dyDescent="0.25">
      <c r="A141" s="57" t="s">
        <v>623</v>
      </c>
      <c r="B141" s="261">
        <f t="shared" ref="B141:Y141" si="4">B142+B146+B157</f>
        <v>90.355810636705016</v>
      </c>
      <c r="C141" s="261">
        <f t="shared" si="4"/>
        <v>109.69622924410858</v>
      </c>
      <c r="D141" s="261">
        <f t="shared" si="4"/>
        <v>137.33405665414901</v>
      </c>
      <c r="E141" s="261">
        <f t="shared" si="4"/>
        <v>111.83805119552316</v>
      </c>
      <c r="F141" s="261">
        <f t="shared" si="4"/>
        <v>99.710931940757078</v>
      </c>
      <c r="G141" s="261">
        <f t="shared" si="4"/>
        <v>97.381174079487039</v>
      </c>
      <c r="H141" s="261">
        <f t="shared" si="4"/>
        <v>97.556321066803051</v>
      </c>
      <c r="I141" s="261">
        <f t="shared" si="4"/>
        <v>105.41812802467902</v>
      </c>
      <c r="J141" s="261">
        <f t="shared" si="4"/>
        <v>47.642252513883406</v>
      </c>
      <c r="K141" s="261">
        <f t="shared" si="4"/>
        <v>87.041472016725947</v>
      </c>
      <c r="L141" s="261">
        <f t="shared" si="4"/>
        <v>109.68141806388559</v>
      </c>
      <c r="M141" s="261">
        <f t="shared" si="4"/>
        <v>90.602404430997865</v>
      </c>
      <c r="N141" s="261">
        <f t="shared" si="4"/>
        <v>55.566827529400577</v>
      </c>
      <c r="O141" s="261">
        <f t="shared" si="4"/>
        <v>50.846661247655781</v>
      </c>
      <c r="P141" s="261">
        <f t="shared" si="4"/>
        <v>45.35125629206965</v>
      </c>
      <c r="Q141" s="261">
        <f t="shared" si="4"/>
        <v>60.429848501735734</v>
      </c>
      <c r="R141" s="261">
        <f t="shared" si="4"/>
        <v>69.270381760019106</v>
      </c>
      <c r="S141" s="261">
        <f t="shared" si="4"/>
        <v>71.492487021496657</v>
      </c>
      <c r="T141" s="261">
        <f t="shared" si="4"/>
        <v>87.8759061333907</v>
      </c>
      <c r="U141" s="261">
        <f t="shared" si="4"/>
        <v>95.44950778592856</v>
      </c>
      <c r="V141" s="261">
        <f t="shared" si="4"/>
        <v>84.676801070555499</v>
      </c>
      <c r="W141" s="261">
        <f t="shared" si="4"/>
        <v>94.659209569866889</v>
      </c>
      <c r="X141" s="261">
        <f t="shared" si="4"/>
        <v>77.797103567993361</v>
      </c>
      <c r="Y141" s="261">
        <f t="shared" si="4"/>
        <v>68.093012952369037</v>
      </c>
      <c r="DA141" s="70"/>
    </row>
    <row r="142" spans="1:105" ht="12" customHeight="1" x14ac:dyDescent="0.25">
      <c r="A142" s="60" t="s">
        <v>624</v>
      </c>
      <c r="B142" s="262">
        <v>6.3430333489679631</v>
      </c>
      <c r="C142" s="262">
        <v>11.195691709376399</v>
      </c>
      <c r="D142" s="262">
        <v>19.780443745680419</v>
      </c>
      <c r="E142" s="262">
        <v>12.04226463211403</v>
      </c>
      <c r="F142" s="262">
        <v>12.46324961356529</v>
      </c>
      <c r="G142" s="262">
        <v>5.7486001382968439</v>
      </c>
      <c r="H142" s="262">
        <v>4.8496350712809946</v>
      </c>
      <c r="I142" s="262">
        <v>6.696267824897129</v>
      </c>
      <c r="J142" s="262">
        <v>2.727923469424772</v>
      </c>
      <c r="K142" s="262">
        <v>9.1863274838281406</v>
      </c>
      <c r="L142" s="262">
        <v>14.617922971017951</v>
      </c>
      <c r="M142" s="262">
        <v>6.7716705535812078</v>
      </c>
      <c r="N142" s="262">
        <v>1.8364553664753009</v>
      </c>
      <c r="O142" s="262">
        <v>1.716531016795922</v>
      </c>
      <c r="P142" s="262">
        <v>1.1330867961113551</v>
      </c>
      <c r="Q142" s="262">
        <v>2.6523224474254081</v>
      </c>
      <c r="R142" s="262">
        <v>5.0706114320346964</v>
      </c>
      <c r="S142" s="262">
        <v>5.685100116223019</v>
      </c>
      <c r="T142" s="262">
        <v>11.227004651725199</v>
      </c>
      <c r="U142" s="262">
        <v>15.4157799806702</v>
      </c>
      <c r="V142" s="262">
        <v>13.00732126388635</v>
      </c>
      <c r="W142" s="262">
        <v>16.315711974411759</v>
      </c>
      <c r="X142" s="262">
        <v>15.152680913764151</v>
      </c>
      <c r="Y142" s="262">
        <v>10.387499850024239</v>
      </c>
      <c r="DA142" s="72" t="s">
        <v>918</v>
      </c>
    </row>
    <row r="143" spans="1:105" ht="12" customHeight="1" x14ac:dyDescent="0.25">
      <c r="A143" s="59" t="s">
        <v>31</v>
      </c>
      <c r="B143" s="230">
        <v>0.40459450474162728</v>
      </c>
      <c r="C143" s="230">
        <v>0.4692894947287779</v>
      </c>
      <c r="D143" s="230">
        <v>0.5254094122845846</v>
      </c>
      <c r="E143" s="230">
        <v>0.42913388982260248</v>
      </c>
      <c r="F143" s="230">
        <v>0.36534297216560679</v>
      </c>
      <c r="G143" s="230">
        <v>0.4076407242000738</v>
      </c>
      <c r="H143" s="230">
        <v>0.36923275137008638</v>
      </c>
      <c r="I143" s="230">
        <v>0.36512111966511318</v>
      </c>
      <c r="J143" s="230">
        <v>0.16292053405434259</v>
      </c>
      <c r="K143" s="230">
        <v>0.28774932077222048</v>
      </c>
      <c r="L143" s="230">
        <v>0.42370962501368431</v>
      </c>
      <c r="M143" s="230">
        <v>0.22243393207125201</v>
      </c>
      <c r="N143" s="230">
        <v>9.8775339130923914E-2</v>
      </c>
      <c r="O143" s="230">
        <v>7.92066665914955E-2</v>
      </c>
      <c r="P143" s="230">
        <v>6.1774927521708961E-2</v>
      </c>
      <c r="Q143" s="230">
        <v>7.9303516947007574E-2</v>
      </c>
      <c r="R143" s="230">
        <v>0.17266487934428801</v>
      </c>
      <c r="S143" s="230">
        <v>0.19911413232271871</v>
      </c>
      <c r="T143" s="230">
        <v>0.24318566589505289</v>
      </c>
      <c r="U143" s="230">
        <v>0.2732709115732242</v>
      </c>
      <c r="V143" s="230">
        <v>0.22749551934649601</v>
      </c>
      <c r="W143" s="230">
        <v>0.1792347116384177</v>
      </c>
      <c r="X143" s="230">
        <v>5.4524092456396257E-2</v>
      </c>
      <c r="Y143" s="230">
        <v>4.1976391754887559E-3</v>
      </c>
      <c r="DA143" s="71" t="s">
        <v>919</v>
      </c>
    </row>
    <row r="144" spans="1:105" ht="12" customHeight="1" x14ac:dyDescent="0.25">
      <c r="A144" s="59" t="s">
        <v>159</v>
      </c>
      <c r="B144" s="230">
        <v>1.2537220013613981</v>
      </c>
      <c r="C144" s="230">
        <v>1.4991686915236899</v>
      </c>
      <c r="D144" s="230">
        <v>1.627216636124295</v>
      </c>
      <c r="E144" s="230">
        <v>1.4959418304866119</v>
      </c>
      <c r="F144" s="230">
        <v>1.4507720203060579</v>
      </c>
      <c r="G144" s="230">
        <v>1.4481033569071751</v>
      </c>
      <c r="H144" s="230">
        <v>0.75130107920622113</v>
      </c>
      <c r="I144" s="230">
        <v>2.7237001412288468</v>
      </c>
      <c r="J144" s="230">
        <v>1.0896206020533989</v>
      </c>
      <c r="K144" s="230">
        <v>2.0442470312801331</v>
      </c>
      <c r="L144" s="230">
        <v>2.617710536329128</v>
      </c>
      <c r="M144" s="230">
        <v>1.659623941781537</v>
      </c>
      <c r="N144" s="230">
        <v>0.61909713134846533</v>
      </c>
      <c r="O144" s="230">
        <v>0.38024635719028999</v>
      </c>
      <c r="P144" s="230">
        <v>0.12088032233900881</v>
      </c>
      <c r="Q144" s="230">
        <v>0.22005829355773779</v>
      </c>
      <c r="R144" s="230">
        <v>0.34549676165895649</v>
      </c>
      <c r="S144" s="230">
        <v>0.42496910208253402</v>
      </c>
      <c r="T144" s="230">
        <v>0.77848005052764813</v>
      </c>
      <c r="U144" s="230">
        <v>0.91645688615670717</v>
      </c>
      <c r="V144" s="230">
        <v>0.64740403470535446</v>
      </c>
      <c r="W144" s="230">
        <v>0.93501923691530731</v>
      </c>
      <c r="X144" s="230">
        <v>0.74660671474231721</v>
      </c>
      <c r="Y144" s="230">
        <v>0.80156781467116578</v>
      </c>
      <c r="DA144" s="71" t="s">
        <v>920</v>
      </c>
    </row>
    <row r="145" spans="1:105" ht="12" customHeight="1" x14ac:dyDescent="0.25">
      <c r="A145" s="59" t="s">
        <v>35</v>
      </c>
      <c r="B145" s="230">
        <v>4.6847168428649377</v>
      </c>
      <c r="C145" s="230">
        <v>9.22723352312393</v>
      </c>
      <c r="D145" s="230">
        <v>17.627817697271539</v>
      </c>
      <c r="E145" s="230">
        <v>10.11718891180481</v>
      </c>
      <c r="F145" s="230">
        <v>10.647134621093629</v>
      </c>
      <c r="G145" s="230">
        <v>3.8928560571895949</v>
      </c>
      <c r="H145" s="230">
        <v>3.7291012407046882</v>
      </c>
      <c r="I145" s="230">
        <v>3.6074465640031681</v>
      </c>
      <c r="J145" s="230">
        <v>1.4753823333170299</v>
      </c>
      <c r="K145" s="230">
        <v>6.854331131775786</v>
      </c>
      <c r="L145" s="230">
        <v>11.576502809675141</v>
      </c>
      <c r="M145" s="230">
        <v>4.889612679728419</v>
      </c>
      <c r="N145" s="230">
        <v>1.118582895995911</v>
      </c>
      <c r="O145" s="230">
        <v>1.257077993014136</v>
      </c>
      <c r="P145" s="230">
        <v>0.95043154625063742</v>
      </c>
      <c r="Q145" s="230">
        <v>2.3529606369206628</v>
      </c>
      <c r="R145" s="230">
        <v>4.5524497910314521</v>
      </c>
      <c r="S145" s="230">
        <v>5.0610168818177659</v>
      </c>
      <c r="T145" s="230">
        <v>10.2053389353025</v>
      </c>
      <c r="U145" s="230">
        <v>14.22605218294027</v>
      </c>
      <c r="V145" s="230">
        <v>12.1324217098345</v>
      </c>
      <c r="W145" s="230">
        <v>15.201458025858029</v>
      </c>
      <c r="X145" s="230">
        <v>14.351550106565441</v>
      </c>
      <c r="Y145" s="230">
        <v>9.581734396177584</v>
      </c>
      <c r="DA145" s="71" t="s">
        <v>921</v>
      </c>
    </row>
    <row r="146" spans="1:105" ht="12" customHeight="1" x14ac:dyDescent="0.25">
      <c r="A146" s="60" t="s">
        <v>629</v>
      </c>
      <c r="B146" s="262">
        <v>84.012777287737052</v>
      </c>
      <c r="C146" s="262">
        <v>98.500537534732175</v>
      </c>
      <c r="D146" s="262">
        <v>117.55361290846859</v>
      </c>
      <c r="E146" s="262">
        <v>99.795786563409138</v>
      </c>
      <c r="F146" s="262">
        <v>87.247682327191782</v>
      </c>
      <c r="G146" s="262">
        <v>91.632573941190202</v>
      </c>
      <c r="H146" s="262">
        <v>92.706685995522051</v>
      </c>
      <c r="I146" s="262">
        <v>98.721860199781887</v>
      </c>
      <c r="J146" s="262">
        <v>44.914329044458633</v>
      </c>
      <c r="K146" s="262">
        <v>77.85514453289781</v>
      </c>
      <c r="L146" s="262">
        <v>95.06349509286764</v>
      </c>
      <c r="M146" s="262">
        <v>83.830733877416662</v>
      </c>
      <c r="N146" s="262">
        <v>53.730372162925278</v>
      </c>
      <c r="O146" s="262">
        <v>49.130130230859862</v>
      </c>
      <c r="P146" s="262">
        <v>44.218169495958293</v>
      </c>
      <c r="Q146" s="262">
        <v>57.777526054310329</v>
      </c>
      <c r="R146" s="262">
        <v>64.19977032798441</v>
      </c>
      <c r="S146" s="262">
        <v>65.807386905273646</v>
      </c>
      <c r="T146" s="262">
        <v>76.648901481665504</v>
      </c>
      <c r="U146" s="262">
        <v>80.033727805258366</v>
      </c>
      <c r="V146" s="262">
        <v>71.669479806669145</v>
      </c>
      <c r="W146" s="262">
        <v>78.343497595455133</v>
      </c>
      <c r="X146" s="262">
        <v>62.64442265422921</v>
      </c>
      <c r="Y146" s="262">
        <v>57.705513102344803</v>
      </c>
      <c r="DA146" s="72" t="s">
        <v>922</v>
      </c>
    </row>
    <row r="147" spans="1:105" ht="12" customHeight="1" x14ac:dyDescent="0.25">
      <c r="A147" s="64" t="s">
        <v>28</v>
      </c>
      <c r="B147" s="229">
        <v>23.35457790634235</v>
      </c>
      <c r="C147" s="229">
        <v>20.965823554408079</v>
      </c>
      <c r="D147" s="229">
        <v>19.26423831679854</v>
      </c>
      <c r="E147" s="229">
        <v>13.985077309981349</v>
      </c>
      <c r="F147" s="229">
        <v>0.54046650446474809</v>
      </c>
      <c r="G147" s="229">
        <v>32.490919723791791</v>
      </c>
      <c r="H147" s="229">
        <v>33.990512641507863</v>
      </c>
      <c r="I147" s="229">
        <v>36.261162701561787</v>
      </c>
      <c r="J147" s="229">
        <v>10.269832033913699</v>
      </c>
      <c r="K147" s="229">
        <v>11.34063637165832</v>
      </c>
      <c r="L147" s="229">
        <v>20.341883626644311</v>
      </c>
      <c r="M147" s="229">
        <v>25.376938742922761</v>
      </c>
      <c r="N147" s="229">
        <v>14.78934930970709</v>
      </c>
      <c r="O147" s="229">
        <v>14.598396011464059</v>
      </c>
      <c r="P147" s="229">
        <v>9.4298520935828396</v>
      </c>
      <c r="Q147" s="229">
        <v>12.386359851337859</v>
      </c>
      <c r="R147" s="229">
        <v>4.8767926685443932</v>
      </c>
      <c r="S147" s="229">
        <v>5.4917755346989434</v>
      </c>
      <c r="T147" s="229">
        <v>4.5367661323657043</v>
      </c>
      <c r="U147" s="229">
        <v>0.25425432744581328</v>
      </c>
      <c r="V147" s="229">
        <v>0.26214503002870121</v>
      </c>
      <c r="W147" s="229">
        <v>0.51603446998540492</v>
      </c>
      <c r="X147" s="229">
        <v>1.0048890417475069</v>
      </c>
      <c r="Y147" s="229">
        <v>9.3359029503574803E-2</v>
      </c>
      <c r="DA147" s="73" t="s">
        <v>923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924</v>
      </c>
    </row>
    <row r="149" spans="1:105" ht="12" customHeight="1" x14ac:dyDescent="0.25">
      <c r="A149" s="64" t="s">
        <v>31</v>
      </c>
      <c r="B149" s="229">
        <v>2.3076433789710569</v>
      </c>
      <c r="C149" s="229">
        <v>2.2991138058130409</v>
      </c>
      <c r="D149" s="229">
        <v>2.0384694137587589</v>
      </c>
      <c r="E149" s="229">
        <v>2.247172552913423</v>
      </c>
      <c r="F149" s="229">
        <v>2.1501239675586792</v>
      </c>
      <c r="G149" s="229">
        <v>3.3657418651907332</v>
      </c>
      <c r="H149" s="229">
        <v>3.179588000511274</v>
      </c>
      <c r="I149" s="229">
        <v>2.704780724655091</v>
      </c>
      <c r="J149" s="229">
        <v>1.629065915256424</v>
      </c>
      <c r="K149" s="229">
        <v>1.820139620741589</v>
      </c>
      <c r="L149" s="229">
        <v>1.948027994083249</v>
      </c>
      <c r="M149" s="229">
        <v>1.710843498977308</v>
      </c>
      <c r="N149" s="229">
        <v>1.881199190678071</v>
      </c>
      <c r="O149" s="229">
        <v>1.343033785438374</v>
      </c>
      <c r="P149" s="229">
        <v>1.4210264294167421</v>
      </c>
      <c r="Q149" s="229">
        <v>1.141204881729291</v>
      </c>
      <c r="R149" s="229">
        <v>1.751866029190724</v>
      </c>
      <c r="S149" s="229">
        <v>1.7883571982190609</v>
      </c>
      <c r="T149" s="229">
        <v>1.379718480439277</v>
      </c>
      <c r="U149" s="229">
        <v>1.2668095347134209</v>
      </c>
      <c r="V149" s="229">
        <v>1.1521765264262649</v>
      </c>
      <c r="W149" s="229">
        <v>0.79041202822151335</v>
      </c>
      <c r="X149" s="229">
        <v>0.21067197750689179</v>
      </c>
      <c r="Y149" s="229">
        <v>2.1630088848234759E-2</v>
      </c>
      <c r="DA149" s="73" t="s">
        <v>925</v>
      </c>
    </row>
    <row r="150" spans="1:105" ht="12" customHeight="1" x14ac:dyDescent="0.25">
      <c r="A150" s="64" t="s">
        <v>159</v>
      </c>
      <c r="B150" s="229">
        <v>7.1507231106846714</v>
      </c>
      <c r="C150" s="229">
        <v>7.3446336954907014</v>
      </c>
      <c r="D150" s="229">
        <v>6.3132316718036732</v>
      </c>
      <c r="E150" s="229">
        <v>7.8335444996297738</v>
      </c>
      <c r="F150" s="229">
        <v>8.5381133071573441</v>
      </c>
      <c r="G150" s="229">
        <v>11.95646510301443</v>
      </c>
      <c r="H150" s="229">
        <v>6.4697074876245777</v>
      </c>
      <c r="I150" s="229">
        <v>20.176898144081921</v>
      </c>
      <c r="J150" s="229">
        <v>10.89527353730805</v>
      </c>
      <c r="K150" s="229">
        <v>12.930751691197569</v>
      </c>
      <c r="L150" s="229">
        <v>12.035066243801101</v>
      </c>
      <c r="M150" s="229">
        <v>12.764944651675309</v>
      </c>
      <c r="N150" s="229">
        <v>11.79084812758926</v>
      </c>
      <c r="O150" s="229">
        <v>6.4474838605474138</v>
      </c>
      <c r="P150" s="229">
        <v>2.7806448300531268</v>
      </c>
      <c r="Q150" s="229">
        <v>3.1667145234040461</v>
      </c>
      <c r="R150" s="229">
        <v>3.505426478414603</v>
      </c>
      <c r="S150" s="229">
        <v>3.8168890568661862</v>
      </c>
      <c r="T150" s="229">
        <v>4.4167213080306338</v>
      </c>
      <c r="U150" s="229">
        <v>4.2484445741163377</v>
      </c>
      <c r="V150" s="229">
        <v>3.278850212276295</v>
      </c>
      <c r="W150" s="229">
        <v>4.1233667559177718</v>
      </c>
      <c r="X150" s="229">
        <v>2.8847635224827299</v>
      </c>
      <c r="Y150" s="229">
        <v>4.1304129117300654</v>
      </c>
      <c r="DA150" s="73" t="s">
        <v>926</v>
      </c>
    </row>
    <row r="151" spans="1:105" ht="12" customHeight="1" x14ac:dyDescent="0.25">
      <c r="A151" s="64" t="s">
        <v>32</v>
      </c>
      <c r="B151" s="229">
        <v>24.48010319176414</v>
      </c>
      <c r="C151" s="229">
        <v>22.685479842811169</v>
      </c>
      <c r="D151" s="229">
        <v>21.545736919063611</v>
      </c>
      <c r="E151" s="229">
        <v>22.751027419878561</v>
      </c>
      <c r="F151" s="229">
        <v>13.358243078162809</v>
      </c>
      <c r="G151" s="229">
        <v>11.677544271870531</v>
      </c>
      <c r="H151" s="229">
        <v>16.9543268702276</v>
      </c>
      <c r="I151" s="229">
        <v>12.855415403002</v>
      </c>
      <c r="J151" s="229">
        <v>7.3675968379390326</v>
      </c>
      <c r="K151" s="229">
        <v>8.4069909043744602</v>
      </c>
      <c r="L151" s="229">
        <v>7.5149173488171774</v>
      </c>
      <c r="M151" s="229">
        <v>6.3697069024008526</v>
      </c>
      <c r="N151" s="229">
        <v>3.9653054370463572</v>
      </c>
      <c r="O151" s="229">
        <v>5.426114092751857</v>
      </c>
      <c r="P151" s="229">
        <v>8.7235958609128836</v>
      </c>
      <c r="Q151" s="229">
        <v>7.2233340380425846</v>
      </c>
      <c r="R151" s="229">
        <v>7.8763143383181689</v>
      </c>
      <c r="S151" s="229">
        <v>9.2544958342596875</v>
      </c>
      <c r="T151" s="229">
        <v>8.4155118622568903</v>
      </c>
      <c r="U151" s="229">
        <v>8.3161151857447422</v>
      </c>
      <c r="V151" s="229">
        <v>5.5303000333365766</v>
      </c>
      <c r="W151" s="229">
        <v>5.8763612675379031</v>
      </c>
      <c r="X151" s="229">
        <v>3.0828677072156272</v>
      </c>
      <c r="Y151" s="229">
        <v>4.0709728741160172</v>
      </c>
      <c r="DA151" s="73" t="s">
        <v>927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9.2401927424644419E-3</v>
      </c>
      <c r="Y152" s="229">
        <v>1.52502470996268E-2</v>
      </c>
      <c r="DA152" s="73" t="s">
        <v>928</v>
      </c>
    </row>
    <row r="153" spans="1:105" ht="12" customHeight="1" x14ac:dyDescent="0.25">
      <c r="A153" s="64" t="s">
        <v>35</v>
      </c>
      <c r="B153" s="229">
        <v>26.719729699974831</v>
      </c>
      <c r="C153" s="229">
        <v>45.20548663620918</v>
      </c>
      <c r="D153" s="229">
        <v>68.391936587044043</v>
      </c>
      <c r="E153" s="229">
        <v>52.978964781006027</v>
      </c>
      <c r="F153" s="229">
        <v>62.660735469848213</v>
      </c>
      <c r="G153" s="229">
        <v>32.141902977322722</v>
      </c>
      <c r="H153" s="229">
        <v>32.112550995650743</v>
      </c>
      <c r="I153" s="229">
        <v>26.723603226481089</v>
      </c>
      <c r="J153" s="229">
        <v>14.75256072004141</v>
      </c>
      <c r="K153" s="229">
        <v>43.356625944925867</v>
      </c>
      <c r="L153" s="229">
        <v>53.223599879521799</v>
      </c>
      <c r="M153" s="229">
        <v>37.608300081440433</v>
      </c>
      <c r="N153" s="229">
        <v>21.303670097904501</v>
      </c>
      <c r="O153" s="229">
        <v>21.315102480658162</v>
      </c>
      <c r="P153" s="229">
        <v>21.863050281992692</v>
      </c>
      <c r="Q153" s="229">
        <v>33.859912759796543</v>
      </c>
      <c r="R153" s="229">
        <v>46.189370813516533</v>
      </c>
      <c r="S153" s="229">
        <v>45.455869281229774</v>
      </c>
      <c r="T153" s="229">
        <v>57.900183698573002</v>
      </c>
      <c r="U153" s="229">
        <v>65.948104183238058</v>
      </c>
      <c r="V153" s="229">
        <v>61.446008004601303</v>
      </c>
      <c r="W153" s="229">
        <v>67.037323073792535</v>
      </c>
      <c r="X153" s="229">
        <v>55.451990212533993</v>
      </c>
      <c r="Y153" s="229">
        <v>49.37388795104728</v>
      </c>
      <c r="DA153" s="73" t="s">
        <v>929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930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931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932</v>
      </c>
    </row>
    <row r="157" spans="1:105" ht="12" customHeight="1" x14ac:dyDescent="0.25">
      <c r="A157" s="60" t="s">
        <v>641</v>
      </c>
      <c r="B157" s="262">
        <v>0</v>
      </c>
      <c r="C157" s="262">
        <v>0</v>
      </c>
      <c r="D157" s="262">
        <v>0</v>
      </c>
      <c r="E157" s="262">
        <v>0</v>
      </c>
      <c r="F157" s="262">
        <v>0</v>
      </c>
      <c r="G157" s="262">
        <v>0</v>
      </c>
      <c r="H157" s="262">
        <v>0</v>
      </c>
      <c r="I157" s="262">
        <v>0</v>
      </c>
      <c r="J157" s="262">
        <v>0</v>
      </c>
      <c r="K157" s="262">
        <v>0</v>
      </c>
      <c r="L157" s="262">
        <v>0</v>
      </c>
      <c r="M157" s="262">
        <v>0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0</v>
      </c>
      <c r="W157" s="262">
        <v>0</v>
      </c>
      <c r="X157" s="262">
        <v>0</v>
      </c>
      <c r="Y157" s="262">
        <v>0</v>
      </c>
      <c r="DA157" s="72" t="s">
        <v>933</v>
      </c>
    </row>
    <row r="158" spans="1:105" ht="12" customHeight="1" x14ac:dyDescent="0.25">
      <c r="A158" s="100" t="s">
        <v>105</v>
      </c>
      <c r="B158" s="279">
        <v>224.95032</v>
      </c>
      <c r="C158" s="279">
        <v>221.98095000000009</v>
      </c>
      <c r="D158" s="279">
        <v>225.06062999999989</v>
      </c>
      <c r="E158" s="279">
        <v>217.49948999999989</v>
      </c>
      <c r="F158" s="279">
        <v>239.14667999999989</v>
      </c>
      <c r="G158" s="279">
        <v>254.04963000000001</v>
      </c>
      <c r="H158" s="279">
        <v>246.1818999999999</v>
      </c>
      <c r="I158" s="279">
        <v>281.45546999999999</v>
      </c>
      <c r="J158" s="279">
        <v>288.02132000000012</v>
      </c>
      <c r="K158" s="279">
        <v>172.60655999999989</v>
      </c>
      <c r="L158" s="279">
        <v>267.23482999999999</v>
      </c>
      <c r="M158" s="279">
        <v>310.76562000000001</v>
      </c>
      <c r="N158" s="279">
        <v>275.45596999999998</v>
      </c>
      <c r="O158" s="279">
        <v>271.06739999999991</v>
      </c>
      <c r="P158" s="279">
        <v>268.92484999999999</v>
      </c>
      <c r="Q158" s="279">
        <v>254.1417899999999</v>
      </c>
      <c r="R158" s="279">
        <v>245.96178</v>
      </c>
      <c r="S158" s="279">
        <v>219.85001</v>
      </c>
      <c r="T158" s="279">
        <v>227.3344000000001</v>
      </c>
      <c r="U158" s="279">
        <v>205.55109999999999</v>
      </c>
      <c r="V158" s="279">
        <v>206.33487</v>
      </c>
      <c r="W158" s="279">
        <v>238.80160000000001</v>
      </c>
      <c r="X158" s="279">
        <v>197.76535000000001</v>
      </c>
      <c r="Y158" s="279">
        <v>157.44479999999999</v>
      </c>
      <c r="DA158" s="105" t="s">
        <v>934</v>
      </c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429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5">SUM(B$163:B$169)</f>
        <v>1.0000000000000002</v>
      </c>
      <c r="C162" s="232">
        <f t="shared" si="5"/>
        <v>1</v>
      </c>
      <c r="D162" s="232">
        <f t="shared" si="5"/>
        <v>0.99999999999999989</v>
      </c>
      <c r="E162" s="232">
        <f t="shared" si="5"/>
        <v>1</v>
      </c>
      <c r="F162" s="232">
        <f t="shared" si="5"/>
        <v>0.99999999999999989</v>
      </c>
      <c r="G162" s="232">
        <f t="shared" si="5"/>
        <v>1</v>
      </c>
      <c r="H162" s="232">
        <f t="shared" si="5"/>
        <v>1</v>
      </c>
      <c r="I162" s="232">
        <f t="shared" si="5"/>
        <v>1</v>
      </c>
      <c r="J162" s="232">
        <f t="shared" si="5"/>
        <v>0.99999999999999989</v>
      </c>
      <c r="K162" s="232">
        <f t="shared" si="5"/>
        <v>1</v>
      </c>
      <c r="L162" s="232">
        <f t="shared" si="5"/>
        <v>1</v>
      </c>
      <c r="M162" s="232">
        <f t="shared" si="5"/>
        <v>1</v>
      </c>
      <c r="N162" s="232">
        <f t="shared" si="5"/>
        <v>1</v>
      </c>
      <c r="O162" s="232">
        <f t="shared" si="5"/>
        <v>1.0000000000000002</v>
      </c>
      <c r="P162" s="232">
        <f t="shared" si="5"/>
        <v>0.99999999999999989</v>
      </c>
      <c r="Q162" s="232">
        <f t="shared" si="5"/>
        <v>0.99999999999999989</v>
      </c>
      <c r="R162" s="232">
        <f t="shared" si="5"/>
        <v>0.99999999999999978</v>
      </c>
      <c r="S162" s="232">
        <f t="shared" si="5"/>
        <v>1</v>
      </c>
      <c r="T162" s="232">
        <f t="shared" si="5"/>
        <v>1</v>
      </c>
      <c r="U162" s="232">
        <f t="shared" si="5"/>
        <v>1</v>
      </c>
      <c r="V162" s="232">
        <f t="shared" si="5"/>
        <v>1</v>
      </c>
      <c r="W162" s="232">
        <f t="shared" si="5"/>
        <v>0.99999999999999989</v>
      </c>
      <c r="X162" s="232">
        <f t="shared" si="5"/>
        <v>1</v>
      </c>
      <c r="Y162" s="232">
        <f t="shared" si="5"/>
        <v>0.99999999999999967</v>
      </c>
      <c r="DA162" s="95"/>
    </row>
    <row r="163" spans="1:105" ht="12" customHeight="1" x14ac:dyDescent="0.25">
      <c r="A163" s="55" t="s">
        <v>91</v>
      </c>
      <c r="B163" s="299">
        <f t="shared" ref="B163:Y163" si="6">IF(B$6=0,0,B$6/B$5)</f>
        <v>0</v>
      </c>
      <c r="C163" s="299">
        <f t="shared" si="6"/>
        <v>0</v>
      </c>
      <c r="D163" s="299">
        <f t="shared" si="6"/>
        <v>0</v>
      </c>
      <c r="E163" s="299">
        <f t="shared" si="6"/>
        <v>0</v>
      </c>
      <c r="F163" s="299">
        <f t="shared" si="6"/>
        <v>0</v>
      </c>
      <c r="G163" s="299">
        <f t="shared" si="6"/>
        <v>0</v>
      </c>
      <c r="H163" s="299">
        <f t="shared" si="6"/>
        <v>0</v>
      </c>
      <c r="I163" s="299">
        <f t="shared" si="6"/>
        <v>0</v>
      </c>
      <c r="J163" s="299">
        <f t="shared" si="6"/>
        <v>0</v>
      </c>
      <c r="K163" s="299">
        <f t="shared" si="6"/>
        <v>0</v>
      </c>
      <c r="L163" s="299">
        <f t="shared" si="6"/>
        <v>0</v>
      </c>
      <c r="M163" s="299">
        <f t="shared" si="6"/>
        <v>0</v>
      </c>
      <c r="N163" s="299">
        <f t="shared" si="6"/>
        <v>0</v>
      </c>
      <c r="O163" s="299">
        <f t="shared" si="6"/>
        <v>0</v>
      </c>
      <c r="P163" s="299">
        <f t="shared" si="6"/>
        <v>0</v>
      </c>
      <c r="Q163" s="299">
        <f t="shared" si="6"/>
        <v>0</v>
      </c>
      <c r="R163" s="299">
        <f t="shared" si="6"/>
        <v>0</v>
      </c>
      <c r="S163" s="299">
        <f t="shared" si="6"/>
        <v>0</v>
      </c>
      <c r="T163" s="299">
        <f t="shared" si="6"/>
        <v>0</v>
      </c>
      <c r="U163" s="299">
        <f t="shared" si="6"/>
        <v>0</v>
      </c>
      <c r="V163" s="299">
        <f t="shared" si="6"/>
        <v>0</v>
      </c>
      <c r="W163" s="299">
        <f t="shared" si="6"/>
        <v>0</v>
      </c>
      <c r="X163" s="299">
        <f t="shared" si="6"/>
        <v>0</v>
      </c>
      <c r="Y163" s="299">
        <f t="shared" si="6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7">IF(B$7=0,0,B$7/B$5)</f>
        <v>0</v>
      </c>
      <c r="C164" s="233">
        <f t="shared" si="7"/>
        <v>0</v>
      </c>
      <c r="D164" s="233">
        <f t="shared" si="7"/>
        <v>0</v>
      </c>
      <c r="E164" s="233">
        <f t="shared" si="7"/>
        <v>0</v>
      </c>
      <c r="F164" s="233">
        <f t="shared" si="7"/>
        <v>0</v>
      </c>
      <c r="G164" s="233">
        <f t="shared" si="7"/>
        <v>0</v>
      </c>
      <c r="H164" s="233">
        <f t="shared" si="7"/>
        <v>0</v>
      </c>
      <c r="I164" s="233">
        <f t="shared" si="7"/>
        <v>0</v>
      </c>
      <c r="J164" s="233">
        <f t="shared" si="7"/>
        <v>0</v>
      </c>
      <c r="K164" s="233">
        <f t="shared" si="7"/>
        <v>0</v>
      </c>
      <c r="L164" s="233">
        <f t="shared" si="7"/>
        <v>0</v>
      </c>
      <c r="M164" s="233">
        <f t="shared" si="7"/>
        <v>0</v>
      </c>
      <c r="N164" s="233">
        <f t="shared" si="7"/>
        <v>0</v>
      </c>
      <c r="O164" s="233">
        <f t="shared" si="7"/>
        <v>0</v>
      </c>
      <c r="P164" s="233">
        <f t="shared" si="7"/>
        <v>0</v>
      </c>
      <c r="Q164" s="233">
        <f t="shared" si="7"/>
        <v>0</v>
      </c>
      <c r="R164" s="233">
        <f t="shared" si="7"/>
        <v>0</v>
      </c>
      <c r="S164" s="233">
        <f t="shared" si="7"/>
        <v>0</v>
      </c>
      <c r="T164" s="233">
        <f t="shared" si="7"/>
        <v>0</v>
      </c>
      <c r="U164" s="233">
        <f t="shared" si="7"/>
        <v>0</v>
      </c>
      <c r="V164" s="233">
        <f t="shared" si="7"/>
        <v>0</v>
      </c>
      <c r="W164" s="233">
        <f t="shared" si="7"/>
        <v>0</v>
      </c>
      <c r="X164" s="233">
        <f t="shared" si="7"/>
        <v>0</v>
      </c>
      <c r="Y164" s="233">
        <f t="shared" si="7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8">IF(B$8=0,0,B$8/B$5)</f>
        <v>0</v>
      </c>
      <c r="C165" s="233">
        <f t="shared" si="8"/>
        <v>0</v>
      </c>
      <c r="D165" s="233">
        <f t="shared" si="8"/>
        <v>0</v>
      </c>
      <c r="E165" s="233">
        <f t="shared" si="8"/>
        <v>0</v>
      </c>
      <c r="F165" s="233">
        <f t="shared" si="8"/>
        <v>0</v>
      </c>
      <c r="G165" s="233">
        <f t="shared" si="8"/>
        <v>0</v>
      </c>
      <c r="H165" s="233">
        <f t="shared" si="8"/>
        <v>0</v>
      </c>
      <c r="I165" s="233">
        <f t="shared" si="8"/>
        <v>0</v>
      </c>
      <c r="J165" s="233">
        <f t="shared" si="8"/>
        <v>0</v>
      </c>
      <c r="K165" s="233">
        <f t="shared" si="8"/>
        <v>0</v>
      </c>
      <c r="L165" s="233">
        <f t="shared" si="8"/>
        <v>0</v>
      </c>
      <c r="M165" s="233">
        <f t="shared" si="8"/>
        <v>0</v>
      </c>
      <c r="N165" s="233">
        <f t="shared" si="8"/>
        <v>0</v>
      </c>
      <c r="O165" s="233">
        <f t="shared" si="8"/>
        <v>0</v>
      </c>
      <c r="P165" s="233">
        <f t="shared" si="8"/>
        <v>0</v>
      </c>
      <c r="Q165" s="233">
        <f t="shared" si="8"/>
        <v>0</v>
      </c>
      <c r="R165" s="233">
        <f t="shared" si="8"/>
        <v>0</v>
      </c>
      <c r="S165" s="233">
        <f t="shared" si="8"/>
        <v>0</v>
      </c>
      <c r="T165" s="233">
        <f t="shared" si="8"/>
        <v>0</v>
      </c>
      <c r="U165" s="233">
        <f t="shared" si="8"/>
        <v>0</v>
      </c>
      <c r="V165" s="233">
        <f t="shared" si="8"/>
        <v>0</v>
      </c>
      <c r="W165" s="233">
        <f t="shared" si="8"/>
        <v>0</v>
      </c>
      <c r="X165" s="233">
        <f t="shared" si="8"/>
        <v>0</v>
      </c>
      <c r="Y165" s="233">
        <f t="shared" si="8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9">IF(B$9=0,0,B$9/B$5)</f>
        <v>0</v>
      </c>
      <c r="C166" s="233">
        <f t="shared" si="9"/>
        <v>0</v>
      </c>
      <c r="D166" s="233">
        <f t="shared" si="9"/>
        <v>0</v>
      </c>
      <c r="E166" s="233">
        <f t="shared" si="9"/>
        <v>0</v>
      </c>
      <c r="F166" s="233">
        <f t="shared" si="9"/>
        <v>0</v>
      </c>
      <c r="G166" s="233">
        <f t="shared" si="9"/>
        <v>0</v>
      </c>
      <c r="H166" s="233">
        <f t="shared" si="9"/>
        <v>0</v>
      </c>
      <c r="I166" s="233">
        <f t="shared" si="9"/>
        <v>0</v>
      </c>
      <c r="J166" s="233">
        <f t="shared" si="9"/>
        <v>0</v>
      </c>
      <c r="K166" s="233">
        <f t="shared" si="9"/>
        <v>0</v>
      </c>
      <c r="L166" s="233">
        <f t="shared" si="9"/>
        <v>0</v>
      </c>
      <c r="M166" s="233">
        <f t="shared" si="9"/>
        <v>0</v>
      </c>
      <c r="N166" s="233">
        <f t="shared" si="9"/>
        <v>0</v>
      </c>
      <c r="O166" s="233">
        <f t="shared" si="9"/>
        <v>0</v>
      </c>
      <c r="P166" s="233">
        <f t="shared" si="9"/>
        <v>0</v>
      </c>
      <c r="Q166" s="233">
        <f t="shared" si="9"/>
        <v>0</v>
      </c>
      <c r="R166" s="233">
        <f t="shared" si="9"/>
        <v>0</v>
      </c>
      <c r="S166" s="233">
        <f t="shared" si="9"/>
        <v>0</v>
      </c>
      <c r="T166" s="233">
        <f t="shared" si="9"/>
        <v>0</v>
      </c>
      <c r="U166" s="233">
        <f t="shared" si="9"/>
        <v>0</v>
      </c>
      <c r="V166" s="233">
        <f t="shared" si="9"/>
        <v>0</v>
      </c>
      <c r="W166" s="233">
        <f t="shared" si="9"/>
        <v>0</v>
      </c>
      <c r="X166" s="233">
        <f t="shared" si="9"/>
        <v>0</v>
      </c>
      <c r="Y166" s="233">
        <f t="shared" si="9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10">IF(B$10=0,0,B$10/B$5)</f>
        <v>5.3555915753679417E-4</v>
      </c>
      <c r="C167" s="300">
        <f t="shared" si="10"/>
        <v>7.9053006787075449E-4</v>
      </c>
      <c r="D167" s="300">
        <f t="shared" si="10"/>
        <v>1.1166425440337459E-3</v>
      </c>
      <c r="E167" s="300">
        <f t="shared" si="10"/>
        <v>8.3823360060971362E-4</v>
      </c>
      <c r="F167" s="300">
        <f t="shared" si="10"/>
        <v>9.8606772703849796E-4</v>
      </c>
      <c r="G167" s="300">
        <f t="shared" si="10"/>
        <v>4.4827595821340461E-4</v>
      </c>
      <c r="H167" s="300">
        <f t="shared" si="10"/>
        <v>3.7399315696870245E-4</v>
      </c>
      <c r="I167" s="300">
        <f t="shared" si="10"/>
        <v>4.8948377766217931E-4</v>
      </c>
      <c r="J167" s="300">
        <f t="shared" si="10"/>
        <v>4.3845386724041229E-4</v>
      </c>
      <c r="K167" s="300">
        <f t="shared" si="10"/>
        <v>8.1440864117305538E-4</v>
      </c>
      <c r="L167" s="300">
        <f t="shared" si="10"/>
        <v>1.0199177078109272E-3</v>
      </c>
      <c r="M167" s="300">
        <f t="shared" si="10"/>
        <v>5.8834526636627408E-4</v>
      </c>
      <c r="N167" s="300">
        <f t="shared" si="10"/>
        <v>2.6135201579091525E-4</v>
      </c>
      <c r="O167" s="300">
        <f t="shared" si="10"/>
        <v>2.6686160209116747E-4</v>
      </c>
      <c r="P167" s="300">
        <f t="shared" si="10"/>
        <v>8.250909444340357E-5</v>
      </c>
      <c r="Q167" s="300">
        <f t="shared" si="10"/>
        <v>1.2941326255445074E-4</v>
      </c>
      <c r="R167" s="300">
        <f t="shared" si="10"/>
        <v>1.9489087787251342E-4</v>
      </c>
      <c r="S167" s="300">
        <f t="shared" si="10"/>
        <v>1.7706049209347303E-4</v>
      </c>
      <c r="T167" s="300">
        <f t="shared" si="10"/>
        <v>2.4598963092075239E-4</v>
      </c>
      <c r="U167" s="300">
        <f t="shared" si="10"/>
        <v>2.8725925965384318E-4</v>
      </c>
      <c r="V167" s="300">
        <f t="shared" si="10"/>
        <v>2.3810404780724422E-4</v>
      </c>
      <c r="W167" s="300">
        <f t="shared" si="10"/>
        <v>2.5772716004912534E-4</v>
      </c>
      <c r="X167" s="300">
        <f t="shared" si="10"/>
        <v>2.5951687743273823E-4</v>
      </c>
      <c r="Y167" s="300">
        <f t="shared" si="10"/>
        <v>1.8965877832393286E-4</v>
      </c>
      <c r="DA167" s="68"/>
    </row>
    <row r="168" spans="1:105" ht="12" customHeight="1" x14ac:dyDescent="0.25">
      <c r="A168" s="174" t="s">
        <v>485</v>
      </c>
      <c r="B168" s="301">
        <f t="shared" ref="B168:Y168" si="11">IF(B$16=0,0,B$16/B$5)</f>
        <v>0.85184451238962522</v>
      </c>
      <c r="C168" s="301">
        <f t="shared" si="11"/>
        <v>0.81713259866727739</v>
      </c>
      <c r="D168" s="301">
        <f t="shared" si="11"/>
        <v>0.7683904516413943</v>
      </c>
      <c r="E168" s="301">
        <f t="shared" si="11"/>
        <v>0.8124782049345749</v>
      </c>
      <c r="F168" s="301">
        <f t="shared" si="11"/>
        <v>0.80317951193989456</v>
      </c>
      <c r="G168" s="301">
        <f t="shared" si="11"/>
        <v>0.89733050372814094</v>
      </c>
      <c r="H168" s="301">
        <f t="shared" si="11"/>
        <v>0.90385840800955108</v>
      </c>
      <c r="I168" s="301">
        <f t="shared" si="11"/>
        <v>0.88938637969293388</v>
      </c>
      <c r="J168" s="301">
        <f t="shared" si="11"/>
        <v>0.89871969852036937</v>
      </c>
      <c r="K168" s="301">
        <f t="shared" si="11"/>
        <v>0.83469801149804468</v>
      </c>
      <c r="L168" s="301">
        <f t="shared" si="11"/>
        <v>0.79963575873963899</v>
      </c>
      <c r="M168" s="301">
        <f t="shared" si="11"/>
        <v>0.88162920574206383</v>
      </c>
      <c r="N168" s="301">
        <f t="shared" si="11"/>
        <v>0.94618461721953662</v>
      </c>
      <c r="O168" s="301">
        <f t="shared" si="11"/>
        <v>0.94199221360016216</v>
      </c>
      <c r="P168" s="301">
        <f t="shared" si="11"/>
        <v>0.95205601645503612</v>
      </c>
      <c r="Q168" s="301">
        <f t="shared" si="11"/>
        <v>0.92539166002265949</v>
      </c>
      <c r="R168" s="301">
        <f t="shared" si="11"/>
        <v>0.88175732647829008</v>
      </c>
      <c r="S168" s="301">
        <f t="shared" si="11"/>
        <v>0.86991885986282458</v>
      </c>
      <c r="T168" s="301">
        <f t="shared" si="11"/>
        <v>0.80514877285860453</v>
      </c>
      <c r="U168" s="301">
        <f t="shared" si="11"/>
        <v>0.76174700817290675</v>
      </c>
      <c r="V168" s="301">
        <f t="shared" si="11"/>
        <v>0.77575028952203295</v>
      </c>
      <c r="W168" s="301">
        <f t="shared" si="11"/>
        <v>0.75176453413972066</v>
      </c>
      <c r="X168" s="301">
        <f t="shared" si="11"/>
        <v>0.72704853946485415</v>
      </c>
      <c r="Y168" s="301">
        <f t="shared" si="11"/>
        <v>0.77814028962424486</v>
      </c>
      <c r="DA168" s="178"/>
    </row>
    <row r="169" spans="1:105" ht="12" customHeight="1" x14ac:dyDescent="0.25">
      <c r="A169" s="41" t="s">
        <v>497</v>
      </c>
      <c r="B169" s="235">
        <f t="shared" ref="B169:Y169" si="12">IF(B$27=0,0,B$27/B$5)</f>
        <v>0.14761992845283822</v>
      </c>
      <c r="C169" s="235">
        <f t="shared" si="12"/>
        <v>0.18207687126485181</v>
      </c>
      <c r="D169" s="235">
        <f t="shared" si="12"/>
        <v>0.23049290581457182</v>
      </c>
      <c r="E169" s="235">
        <f t="shared" si="12"/>
        <v>0.18668356146481538</v>
      </c>
      <c r="F169" s="235">
        <f t="shared" si="12"/>
        <v>0.19583442033306686</v>
      </c>
      <c r="G169" s="235">
        <f t="shared" si="12"/>
        <v>0.10222122031364561</v>
      </c>
      <c r="H169" s="235">
        <f t="shared" si="12"/>
        <v>9.5767598833480141E-2</v>
      </c>
      <c r="I169" s="235">
        <f t="shared" si="12"/>
        <v>0.11012413652940391</v>
      </c>
      <c r="J169" s="235">
        <f t="shared" si="12"/>
        <v>0.10084184761239015</v>
      </c>
      <c r="K169" s="235">
        <f t="shared" si="12"/>
        <v>0.16448757986078225</v>
      </c>
      <c r="L169" s="235">
        <f t="shared" si="12"/>
        <v>0.19934432355255005</v>
      </c>
      <c r="M169" s="235">
        <f t="shared" si="12"/>
        <v>0.11778244899156987</v>
      </c>
      <c r="N169" s="235">
        <f t="shared" si="12"/>
        <v>5.3554030764672481E-2</v>
      </c>
      <c r="O169" s="235">
        <f t="shared" si="12"/>
        <v>5.7740924797746944E-2</v>
      </c>
      <c r="P169" s="235">
        <f t="shared" si="12"/>
        <v>4.7861474450520337E-2</v>
      </c>
      <c r="Q169" s="235">
        <f t="shared" si="12"/>
        <v>7.4478926714785912E-2</v>
      </c>
      <c r="R169" s="235">
        <f t="shared" si="12"/>
        <v>0.11804778264383724</v>
      </c>
      <c r="S169" s="235">
        <f t="shared" si="12"/>
        <v>0.12990407964508205</v>
      </c>
      <c r="T169" s="235">
        <f t="shared" si="12"/>
        <v>0.19460523751047484</v>
      </c>
      <c r="U169" s="235">
        <f t="shared" si="12"/>
        <v>0.23796573256743944</v>
      </c>
      <c r="V169" s="235">
        <f t="shared" si="12"/>
        <v>0.22401160643015985</v>
      </c>
      <c r="W169" s="235">
        <f t="shared" si="12"/>
        <v>0.24797773870023013</v>
      </c>
      <c r="X169" s="235">
        <f t="shared" si="12"/>
        <v>0.27269194365771304</v>
      </c>
      <c r="Y169" s="235">
        <f t="shared" si="12"/>
        <v>0.22167005159743094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3">SUM(B$172:B$177,B$179:B$180,B$182:B$184,B185)</f>
        <v>1</v>
      </c>
      <c r="C171" s="232">
        <f t="shared" si="13"/>
        <v>1</v>
      </c>
      <c r="D171" s="232">
        <f t="shared" si="13"/>
        <v>1</v>
      </c>
      <c r="E171" s="232">
        <f t="shared" si="13"/>
        <v>1</v>
      </c>
      <c r="F171" s="232">
        <f t="shared" si="13"/>
        <v>0.99999999999999989</v>
      </c>
      <c r="G171" s="232">
        <f t="shared" si="13"/>
        <v>1.0000000000000002</v>
      </c>
      <c r="H171" s="232">
        <f t="shared" si="13"/>
        <v>0.99999999999999989</v>
      </c>
      <c r="I171" s="232">
        <f t="shared" si="13"/>
        <v>1</v>
      </c>
      <c r="J171" s="232">
        <f t="shared" si="13"/>
        <v>1</v>
      </c>
      <c r="K171" s="232">
        <f t="shared" si="13"/>
        <v>1</v>
      </c>
      <c r="L171" s="232">
        <f t="shared" si="13"/>
        <v>1</v>
      </c>
      <c r="M171" s="232">
        <f t="shared" si="13"/>
        <v>1</v>
      </c>
      <c r="N171" s="232">
        <f t="shared" si="13"/>
        <v>1</v>
      </c>
      <c r="O171" s="232">
        <f t="shared" si="13"/>
        <v>1</v>
      </c>
      <c r="P171" s="232">
        <f t="shared" si="13"/>
        <v>1</v>
      </c>
      <c r="Q171" s="232">
        <f t="shared" si="13"/>
        <v>1</v>
      </c>
      <c r="R171" s="232">
        <f t="shared" si="13"/>
        <v>1</v>
      </c>
      <c r="S171" s="232">
        <f t="shared" si="13"/>
        <v>1</v>
      </c>
      <c r="T171" s="232">
        <f t="shared" si="13"/>
        <v>1</v>
      </c>
      <c r="U171" s="232">
        <f t="shared" si="13"/>
        <v>1</v>
      </c>
      <c r="V171" s="232">
        <f t="shared" si="13"/>
        <v>1</v>
      </c>
      <c r="W171" s="232">
        <f t="shared" si="13"/>
        <v>1</v>
      </c>
      <c r="X171" s="232">
        <f t="shared" si="13"/>
        <v>0</v>
      </c>
      <c r="Y171" s="232">
        <f t="shared" si="13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4">IF(B$35=0,0,B$35/B$34)</f>
        <v>0</v>
      </c>
      <c r="C172" s="299">
        <f t="shared" si="14"/>
        <v>0</v>
      </c>
      <c r="D172" s="299">
        <f t="shared" si="14"/>
        <v>0</v>
      </c>
      <c r="E172" s="299">
        <f t="shared" si="14"/>
        <v>0</v>
      </c>
      <c r="F172" s="299">
        <f t="shared" si="14"/>
        <v>0</v>
      </c>
      <c r="G172" s="299">
        <f t="shared" si="14"/>
        <v>0</v>
      </c>
      <c r="H172" s="299">
        <f t="shared" si="14"/>
        <v>0</v>
      </c>
      <c r="I172" s="299">
        <f t="shared" si="14"/>
        <v>0</v>
      </c>
      <c r="J172" s="299">
        <f t="shared" si="14"/>
        <v>0</v>
      </c>
      <c r="K172" s="299">
        <f t="shared" si="14"/>
        <v>0</v>
      </c>
      <c r="L172" s="299">
        <f t="shared" si="14"/>
        <v>0</v>
      </c>
      <c r="M172" s="299">
        <f t="shared" si="14"/>
        <v>0</v>
      </c>
      <c r="N172" s="299">
        <f t="shared" si="14"/>
        <v>0</v>
      </c>
      <c r="O172" s="299">
        <f t="shared" si="14"/>
        <v>0</v>
      </c>
      <c r="P172" s="299">
        <f t="shared" si="14"/>
        <v>0</v>
      </c>
      <c r="Q172" s="299">
        <f t="shared" si="14"/>
        <v>0</v>
      </c>
      <c r="R172" s="299">
        <f t="shared" si="14"/>
        <v>0</v>
      </c>
      <c r="S172" s="299">
        <f t="shared" si="14"/>
        <v>0</v>
      </c>
      <c r="T172" s="299">
        <f t="shared" si="14"/>
        <v>0</v>
      </c>
      <c r="U172" s="299">
        <f t="shared" si="14"/>
        <v>0</v>
      </c>
      <c r="V172" s="299">
        <f t="shared" si="14"/>
        <v>0</v>
      </c>
      <c r="W172" s="299">
        <f t="shared" si="14"/>
        <v>0</v>
      </c>
      <c r="X172" s="299">
        <f t="shared" si="14"/>
        <v>0</v>
      </c>
      <c r="Y172" s="299">
        <f t="shared" si="14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5">IF(B$36=0,0,B$36/B$34)</f>
        <v>0</v>
      </c>
      <c r="C173" s="233">
        <f t="shared" si="15"/>
        <v>0</v>
      </c>
      <c r="D173" s="233">
        <f t="shared" si="15"/>
        <v>0</v>
      </c>
      <c r="E173" s="233">
        <f t="shared" si="15"/>
        <v>0</v>
      </c>
      <c r="F173" s="233">
        <f t="shared" si="15"/>
        <v>0</v>
      </c>
      <c r="G173" s="233">
        <f t="shared" si="15"/>
        <v>0</v>
      </c>
      <c r="H173" s="233">
        <f t="shared" si="15"/>
        <v>0</v>
      </c>
      <c r="I173" s="233">
        <f t="shared" si="15"/>
        <v>0</v>
      </c>
      <c r="J173" s="233">
        <f t="shared" si="15"/>
        <v>0</v>
      </c>
      <c r="K173" s="233">
        <f t="shared" si="15"/>
        <v>0</v>
      </c>
      <c r="L173" s="233">
        <f t="shared" si="15"/>
        <v>0</v>
      </c>
      <c r="M173" s="233">
        <f t="shared" si="15"/>
        <v>0</v>
      </c>
      <c r="N173" s="233">
        <f t="shared" si="15"/>
        <v>0</v>
      </c>
      <c r="O173" s="233">
        <f t="shared" si="15"/>
        <v>0</v>
      </c>
      <c r="P173" s="233">
        <f t="shared" si="15"/>
        <v>0</v>
      </c>
      <c r="Q173" s="233">
        <f t="shared" si="15"/>
        <v>0</v>
      </c>
      <c r="R173" s="233">
        <f t="shared" si="15"/>
        <v>0</v>
      </c>
      <c r="S173" s="233">
        <f t="shared" si="15"/>
        <v>0</v>
      </c>
      <c r="T173" s="233">
        <f t="shared" si="15"/>
        <v>0</v>
      </c>
      <c r="U173" s="233">
        <f t="shared" si="15"/>
        <v>0</v>
      </c>
      <c r="V173" s="233">
        <f t="shared" si="15"/>
        <v>0</v>
      </c>
      <c r="W173" s="233">
        <f t="shared" si="15"/>
        <v>0</v>
      </c>
      <c r="X173" s="233">
        <f t="shared" si="15"/>
        <v>0</v>
      </c>
      <c r="Y173" s="233">
        <f t="shared" si="15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6">IF(B$37=0,0,B$37/B$34)</f>
        <v>0</v>
      </c>
      <c r="C174" s="233">
        <f t="shared" si="16"/>
        <v>0</v>
      </c>
      <c r="D174" s="233">
        <f t="shared" si="16"/>
        <v>0</v>
      </c>
      <c r="E174" s="233">
        <f t="shared" si="16"/>
        <v>0</v>
      </c>
      <c r="F174" s="233">
        <f t="shared" si="16"/>
        <v>0</v>
      </c>
      <c r="G174" s="233">
        <f t="shared" si="16"/>
        <v>0</v>
      </c>
      <c r="H174" s="233">
        <f t="shared" si="16"/>
        <v>0</v>
      </c>
      <c r="I174" s="233">
        <f t="shared" si="16"/>
        <v>0</v>
      </c>
      <c r="J174" s="233">
        <f t="shared" si="16"/>
        <v>0</v>
      </c>
      <c r="K174" s="233">
        <f t="shared" si="16"/>
        <v>0</v>
      </c>
      <c r="L174" s="233">
        <f t="shared" si="16"/>
        <v>0</v>
      </c>
      <c r="M174" s="233">
        <f t="shared" si="16"/>
        <v>0</v>
      </c>
      <c r="N174" s="233">
        <f t="shared" si="16"/>
        <v>0</v>
      </c>
      <c r="O174" s="233">
        <f t="shared" si="16"/>
        <v>0</v>
      </c>
      <c r="P174" s="233">
        <f t="shared" si="16"/>
        <v>0</v>
      </c>
      <c r="Q174" s="233">
        <f t="shared" si="16"/>
        <v>0</v>
      </c>
      <c r="R174" s="233">
        <f t="shared" si="16"/>
        <v>0</v>
      </c>
      <c r="S174" s="233">
        <f t="shared" si="16"/>
        <v>0</v>
      </c>
      <c r="T174" s="233">
        <f t="shared" si="16"/>
        <v>0</v>
      </c>
      <c r="U174" s="233">
        <f t="shared" si="16"/>
        <v>0</v>
      </c>
      <c r="V174" s="233">
        <f t="shared" si="16"/>
        <v>0</v>
      </c>
      <c r="W174" s="233">
        <f t="shared" si="16"/>
        <v>0</v>
      </c>
      <c r="X174" s="233">
        <f t="shared" si="16"/>
        <v>0</v>
      </c>
      <c r="Y174" s="233">
        <f t="shared" si="16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7">IF(B$38=0,0,B$38/B$34)</f>
        <v>0</v>
      </c>
      <c r="C175" s="233">
        <f t="shared" si="17"/>
        <v>0</v>
      </c>
      <c r="D175" s="233">
        <f t="shared" si="17"/>
        <v>0</v>
      </c>
      <c r="E175" s="233">
        <f t="shared" si="17"/>
        <v>0</v>
      </c>
      <c r="F175" s="233">
        <f t="shared" si="17"/>
        <v>0</v>
      </c>
      <c r="G175" s="233">
        <f t="shared" si="17"/>
        <v>0</v>
      </c>
      <c r="H175" s="233">
        <f t="shared" si="17"/>
        <v>0</v>
      </c>
      <c r="I175" s="233">
        <f t="shared" si="17"/>
        <v>0</v>
      </c>
      <c r="J175" s="233">
        <f t="shared" si="17"/>
        <v>0</v>
      </c>
      <c r="K175" s="233">
        <f t="shared" si="17"/>
        <v>0</v>
      </c>
      <c r="L175" s="233">
        <f t="shared" si="17"/>
        <v>0</v>
      </c>
      <c r="M175" s="233">
        <f t="shared" si="17"/>
        <v>0</v>
      </c>
      <c r="N175" s="233">
        <f t="shared" si="17"/>
        <v>0</v>
      </c>
      <c r="O175" s="233">
        <f t="shared" si="17"/>
        <v>0</v>
      </c>
      <c r="P175" s="233">
        <f t="shared" si="17"/>
        <v>0</v>
      </c>
      <c r="Q175" s="233">
        <f t="shared" si="17"/>
        <v>0</v>
      </c>
      <c r="R175" s="233">
        <f t="shared" si="17"/>
        <v>0</v>
      </c>
      <c r="S175" s="233">
        <f t="shared" si="17"/>
        <v>0</v>
      </c>
      <c r="T175" s="233">
        <f t="shared" si="17"/>
        <v>0</v>
      </c>
      <c r="U175" s="233">
        <f t="shared" si="17"/>
        <v>0</v>
      </c>
      <c r="V175" s="233">
        <f t="shared" si="17"/>
        <v>0</v>
      </c>
      <c r="W175" s="233">
        <f t="shared" si="17"/>
        <v>0</v>
      </c>
      <c r="X175" s="233">
        <f t="shared" si="17"/>
        <v>0</v>
      </c>
      <c r="Y175" s="233">
        <f t="shared" si="17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8">IF(B$39=0,0,B$39/B$34)</f>
        <v>4.9820130614005567E-4</v>
      </c>
      <c r="C176" s="300">
        <f t="shared" si="18"/>
        <v>9.1553608465482633E-4</v>
      </c>
      <c r="D176" s="300">
        <f t="shared" si="18"/>
        <v>1.3915569369152188E-3</v>
      </c>
      <c r="E176" s="300">
        <f t="shared" si="18"/>
        <v>8.1659124841391019E-4</v>
      </c>
      <c r="F176" s="300">
        <f t="shared" si="18"/>
        <v>8.9413249633877028E-4</v>
      </c>
      <c r="G176" s="300">
        <f t="shared" si="18"/>
        <v>3.5497733510018759E-4</v>
      </c>
      <c r="H176" s="300">
        <f t="shared" si="18"/>
        <v>2.5029730027451431E-4</v>
      </c>
      <c r="I176" s="300">
        <f t="shared" si="18"/>
        <v>4.0616316073139902E-4</v>
      </c>
      <c r="J176" s="300">
        <f t="shared" si="18"/>
        <v>2.7257149980412836E-4</v>
      </c>
      <c r="K176" s="300">
        <f t="shared" si="18"/>
        <v>6.01867585870718E-4</v>
      </c>
      <c r="L176" s="300">
        <f t="shared" si="18"/>
        <v>8.3918284612482803E-4</v>
      </c>
      <c r="M176" s="300">
        <f t="shared" si="18"/>
        <v>3.8393067367369896E-4</v>
      </c>
      <c r="N176" s="300">
        <f t="shared" si="18"/>
        <v>7.3279640560285439E-5</v>
      </c>
      <c r="O176" s="300">
        <f t="shared" si="18"/>
        <v>5.1649901719636357E-5</v>
      </c>
      <c r="P176" s="300">
        <f t="shared" si="18"/>
        <v>9.3121808524831797E-6</v>
      </c>
      <c r="Q176" s="300">
        <f t="shared" si="18"/>
        <v>1.9931677360909529E-5</v>
      </c>
      <c r="R176" s="300">
        <f t="shared" si="18"/>
        <v>3.8202606263854885E-5</v>
      </c>
      <c r="S176" s="300">
        <f t="shared" si="18"/>
        <v>9.2788233726585117E-5</v>
      </c>
      <c r="T176" s="300">
        <f t="shared" si="18"/>
        <v>1.6792186638875386E-4</v>
      </c>
      <c r="U176" s="300">
        <f t="shared" si="18"/>
        <v>2.1656741352346246E-4</v>
      </c>
      <c r="V176" s="300">
        <f t="shared" si="18"/>
        <v>1.5834719613440251E-4</v>
      </c>
      <c r="W176" s="300">
        <f t="shared" si="18"/>
        <v>2.02726844289175E-4</v>
      </c>
      <c r="X176" s="300">
        <f t="shared" si="18"/>
        <v>0</v>
      </c>
      <c r="Y176" s="300">
        <f t="shared" si="18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9">IF(B$45=0,0,B$45/B$34)</f>
        <v>0</v>
      </c>
      <c r="C177" s="301">
        <f t="shared" si="19"/>
        <v>0</v>
      </c>
      <c r="D177" s="301">
        <f t="shared" si="19"/>
        <v>0</v>
      </c>
      <c r="E177" s="301">
        <f t="shared" si="19"/>
        <v>0</v>
      </c>
      <c r="F177" s="301">
        <f t="shared" si="19"/>
        <v>0</v>
      </c>
      <c r="G177" s="301">
        <f t="shared" si="19"/>
        <v>0</v>
      </c>
      <c r="H177" s="301">
        <f t="shared" si="19"/>
        <v>0</v>
      </c>
      <c r="I177" s="301">
        <f t="shared" si="19"/>
        <v>0</v>
      </c>
      <c r="J177" s="301">
        <f t="shared" si="19"/>
        <v>0</v>
      </c>
      <c r="K177" s="301">
        <f t="shared" si="19"/>
        <v>0</v>
      </c>
      <c r="L177" s="301">
        <f t="shared" si="19"/>
        <v>0</v>
      </c>
      <c r="M177" s="301">
        <f t="shared" si="19"/>
        <v>0</v>
      </c>
      <c r="N177" s="301">
        <f t="shared" si="19"/>
        <v>0</v>
      </c>
      <c r="O177" s="301">
        <f t="shared" si="19"/>
        <v>0</v>
      </c>
      <c r="P177" s="301">
        <f t="shared" si="19"/>
        <v>0</v>
      </c>
      <c r="Q177" s="301">
        <f t="shared" si="19"/>
        <v>0</v>
      </c>
      <c r="R177" s="301">
        <f t="shared" si="19"/>
        <v>0</v>
      </c>
      <c r="S177" s="301">
        <f t="shared" si="19"/>
        <v>0</v>
      </c>
      <c r="T177" s="301">
        <f t="shared" si="19"/>
        <v>0</v>
      </c>
      <c r="U177" s="301">
        <f t="shared" si="19"/>
        <v>0</v>
      </c>
      <c r="V177" s="301">
        <f t="shared" si="19"/>
        <v>0</v>
      </c>
      <c r="W177" s="301">
        <f t="shared" si="19"/>
        <v>0</v>
      </c>
      <c r="X177" s="301">
        <f t="shared" si="19"/>
        <v>0</v>
      </c>
      <c r="Y177" s="301">
        <f t="shared" si="19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20">IF(B$46=0,0,B$46/B$34)</f>
        <v>4.3219434382779823E-2</v>
      </c>
      <c r="C178" s="301">
        <f t="shared" si="20"/>
        <v>6.6366441448136929E-2</v>
      </c>
      <c r="D178" s="301">
        <f t="shared" si="20"/>
        <v>9.040262675793341E-2</v>
      </c>
      <c r="E178" s="301">
        <f t="shared" si="20"/>
        <v>5.7237731037665246E-2</v>
      </c>
      <c r="F178" s="301">
        <f t="shared" si="20"/>
        <v>5.5888291992937447E-2</v>
      </c>
      <c r="G178" s="301">
        <f t="shared" si="20"/>
        <v>2.5476098230805478E-2</v>
      </c>
      <c r="H178" s="301">
        <f t="shared" si="20"/>
        <v>2.0171945415800262E-2</v>
      </c>
      <c r="I178" s="301">
        <f t="shared" si="20"/>
        <v>2.8759505837741513E-2</v>
      </c>
      <c r="J178" s="301">
        <f t="shared" si="20"/>
        <v>1.9730314565925413E-2</v>
      </c>
      <c r="K178" s="301">
        <f t="shared" si="20"/>
        <v>3.8258537886552361E-2</v>
      </c>
      <c r="L178" s="301">
        <f t="shared" si="20"/>
        <v>5.1621665871085645E-2</v>
      </c>
      <c r="M178" s="301">
        <f t="shared" si="20"/>
        <v>2.4190107804097489E-2</v>
      </c>
      <c r="N178" s="301">
        <f t="shared" si="20"/>
        <v>4.725919463891429E-3</v>
      </c>
      <c r="O178" s="301">
        <f t="shared" si="20"/>
        <v>3.5172547293202466E-3</v>
      </c>
      <c r="P178" s="301">
        <f t="shared" si="20"/>
        <v>1.7000916376437706E-3</v>
      </c>
      <c r="Q178" s="301">
        <f t="shared" si="20"/>
        <v>3.610232307916635E-3</v>
      </c>
      <c r="R178" s="301">
        <f t="shared" si="20"/>
        <v>7.2827598758817662E-3</v>
      </c>
      <c r="S178" s="301">
        <f t="shared" si="20"/>
        <v>2.1425487264788566E-2</v>
      </c>
      <c r="T178" s="301">
        <f t="shared" si="20"/>
        <v>4.1810142963975803E-2</v>
      </c>
      <c r="U178" s="301">
        <f t="shared" si="20"/>
        <v>5.6463808976452846E-2</v>
      </c>
      <c r="V178" s="301">
        <f t="shared" si="20"/>
        <v>4.6886821871803243E-2</v>
      </c>
      <c r="W178" s="301">
        <f t="shared" si="20"/>
        <v>6.1390397239564867E-2</v>
      </c>
      <c r="X178" s="301">
        <f t="shared" si="20"/>
        <v>0</v>
      </c>
      <c r="Y178" s="301">
        <f t="shared" si="20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21">IF(B$47=0,0,B$47/B$34)</f>
        <v>4.3219434382779823E-2</v>
      </c>
      <c r="C179" s="302">
        <f t="shared" si="21"/>
        <v>6.6366441448136929E-2</v>
      </c>
      <c r="D179" s="302">
        <f t="shared" si="21"/>
        <v>9.040262675793341E-2</v>
      </c>
      <c r="E179" s="302">
        <f t="shared" si="21"/>
        <v>5.7237731037665246E-2</v>
      </c>
      <c r="F179" s="302">
        <f t="shared" si="21"/>
        <v>5.5888291992937447E-2</v>
      </c>
      <c r="G179" s="302">
        <f t="shared" si="21"/>
        <v>2.5476098230805478E-2</v>
      </c>
      <c r="H179" s="302">
        <f t="shared" si="21"/>
        <v>2.0171945415800262E-2</v>
      </c>
      <c r="I179" s="302">
        <f t="shared" si="21"/>
        <v>2.8759505837741513E-2</v>
      </c>
      <c r="J179" s="302">
        <f t="shared" si="21"/>
        <v>1.9730314565925413E-2</v>
      </c>
      <c r="K179" s="302">
        <f t="shared" si="21"/>
        <v>3.8258537886552361E-2</v>
      </c>
      <c r="L179" s="302">
        <f t="shared" si="21"/>
        <v>5.1621665871085645E-2</v>
      </c>
      <c r="M179" s="302">
        <f t="shared" si="21"/>
        <v>2.4190107804097489E-2</v>
      </c>
      <c r="N179" s="302">
        <f t="shared" si="21"/>
        <v>4.725919463891429E-3</v>
      </c>
      <c r="O179" s="302">
        <f t="shared" si="21"/>
        <v>3.5172547293202466E-3</v>
      </c>
      <c r="P179" s="302">
        <f t="shared" si="21"/>
        <v>1.7000916376437706E-3</v>
      </c>
      <c r="Q179" s="302">
        <f t="shared" si="21"/>
        <v>3.610232307916635E-3</v>
      </c>
      <c r="R179" s="302">
        <f t="shared" si="21"/>
        <v>7.2827598758817662E-3</v>
      </c>
      <c r="S179" s="302">
        <f t="shared" si="21"/>
        <v>2.1425487264788566E-2</v>
      </c>
      <c r="T179" s="302">
        <f t="shared" si="21"/>
        <v>4.1810142963975803E-2</v>
      </c>
      <c r="U179" s="302">
        <f t="shared" si="21"/>
        <v>5.6463808976452846E-2</v>
      </c>
      <c r="V179" s="302">
        <f t="shared" si="21"/>
        <v>4.6886821871803243E-2</v>
      </c>
      <c r="W179" s="302">
        <f t="shared" si="21"/>
        <v>6.1390397239564867E-2</v>
      </c>
      <c r="X179" s="302">
        <f t="shared" si="21"/>
        <v>0</v>
      </c>
      <c r="Y179" s="302">
        <f t="shared" si="21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2">IF(B$52=0,0,B$52/B$34)</f>
        <v>0</v>
      </c>
      <c r="C180" s="302">
        <f t="shared" si="22"/>
        <v>0</v>
      </c>
      <c r="D180" s="302">
        <f t="shared" si="22"/>
        <v>0</v>
      </c>
      <c r="E180" s="302">
        <f t="shared" si="22"/>
        <v>0</v>
      </c>
      <c r="F180" s="302">
        <f t="shared" si="22"/>
        <v>0</v>
      </c>
      <c r="G180" s="302">
        <f t="shared" si="22"/>
        <v>0</v>
      </c>
      <c r="H180" s="302">
        <f t="shared" si="22"/>
        <v>0</v>
      </c>
      <c r="I180" s="302">
        <f t="shared" si="22"/>
        <v>0</v>
      </c>
      <c r="J180" s="302">
        <f t="shared" si="22"/>
        <v>0</v>
      </c>
      <c r="K180" s="302">
        <f t="shared" si="22"/>
        <v>0</v>
      </c>
      <c r="L180" s="302">
        <f t="shared" si="22"/>
        <v>0</v>
      </c>
      <c r="M180" s="302">
        <f t="shared" si="22"/>
        <v>0</v>
      </c>
      <c r="N180" s="302">
        <f t="shared" si="22"/>
        <v>0</v>
      </c>
      <c r="O180" s="302">
        <f t="shared" si="22"/>
        <v>0</v>
      </c>
      <c r="P180" s="302">
        <f t="shared" si="22"/>
        <v>0</v>
      </c>
      <c r="Q180" s="302">
        <f t="shared" si="22"/>
        <v>0</v>
      </c>
      <c r="R180" s="302">
        <f t="shared" si="22"/>
        <v>0</v>
      </c>
      <c r="S180" s="302">
        <f t="shared" si="22"/>
        <v>0</v>
      </c>
      <c r="T180" s="302">
        <f t="shared" si="22"/>
        <v>0</v>
      </c>
      <c r="U180" s="302">
        <f t="shared" si="22"/>
        <v>0</v>
      </c>
      <c r="V180" s="302">
        <f t="shared" si="22"/>
        <v>0</v>
      </c>
      <c r="W180" s="302">
        <f t="shared" si="22"/>
        <v>0</v>
      </c>
      <c r="X180" s="302">
        <f t="shared" si="22"/>
        <v>0</v>
      </c>
      <c r="Y180" s="302">
        <f t="shared" si="22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3">IF(B$53=0,0,B$53/B$34)</f>
        <v>4.5813467251777887E-2</v>
      </c>
      <c r="C181" s="301">
        <f t="shared" si="23"/>
        <v>5.7502130828023142E-2</v>
      </c>
      <c r="D181" s="301">
        <f t="shared" si="23"/>
        <v>6.2071014576316447E-2</v>
      </c>
      <c r="E181" s="301">
        <f t="shared" si="23"/>
        <v>4.8676376211639324E-2</v>
      </c>
      <c r="F181" s="301">
        <f t="shared" si="23"/>
        <v>4.619155079084699E-2</v>
      </c>
      <c r="G181" s="301">
        <f t="shared" si="23"/>
        <v>4.0376022678775977E-2</v>
      </c>
      <c r="H181" s="301">
        <f t="shared" si="23"/>
        <v>3.3859599127873403E-2</v>
      </c>
      <c r="I181" s="301">
        <f t="shared" si="23"/>
        <v>4.2251866480199338E-2</v>
      </c>
      <c r="J181" s="301">
        <f t="shared" si="23"/>
        <v>3.1704257839575763E-2</v>
      </c>
      <c r="K181" s="301">
        <f t="shared" si="23"/>
        <v>3.7934464697622579E-2</v>
      </c>
      <c r="L181" s="301">
        <f t="shared" si="23"/>
        <v>4.2223871880997792E-2</v>
      </c>
      <c r="M181" s="301">
        <f t="shared" si="23"/>
        <v>3.3610180967413104E-2</v>
      </c>
      <c r="N181" s="301">
        <f t="shared" si="23"/>
        <v>1.4472319341355235E-2</v>
      </c>
      <c r="O181" s="301">
        <f t="shared" si="23"/>
        <v>9.9591482442080593E-3</v>
      </c>
      <c r="P181" s="301">
        <f t="shared" si="23"/>
        <v>5.7845121182959697E-3</v>
      </c>
      <c r="Q181" s="301">
        <f t="shared" si="23"/>
        <v>7.924879135553866E-3</v>
      </c>
      <c r="R181" s="301">
        <f t="shared" si="23"/>
        <v>1.0117360533276384E-2</v>
      </c>
      <c r="S181" s="301">
        <f t="shared" si="23"/>
        <v>2.6895004761977245E-2</v>
      </c>
      <c r="T181" s="301">
        <f t="shared" si="23"/>
        <v>3.5129262554714435E-2</v>
      </c>
      <c r="U181" s="301">
        <f t="shared" si="23"/>
        <v>3.9040628600390079E-2</v>
      </c>
      <c r="V181" s="301">
        <f t="shared" si="23"/>
        <v>3.4686678543237578E-2</v>
      </c>
      <c r="W181" s="301">
        <f t="shared" si="23"/>
        <v>4.0995939527079708E-2</v>
      </c>
      <c r="X181" s="301">
        <f t="shared" si="23"/>
        <v>0</v>
      </c>
      <c r="Y181" s="301">
        <f t="shared" si="23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4">IF(B$54=0,0,B$54/B$34)</f>
        <v>4.848000166805473E-3</v>
      </c>
      <c r="C182" s="302">
        <f t="shared" si="24"/>
        <v>8.5795027795443832E-3</v>
      </c>
      <c r="D182" s="302">
        <f t="shared" si="24"/>
        <v>1.2568308703069858E-2</v>
      </c>
      <c r="E182" s="302">
        <f t="shared" si="24"/>
        <v>7.7586450845787448E-3</v>
      </c>
      <c r="F182" s="302">
        <f t="shared" si="24"/>
        <v>8.5412955523361637E-3</v>
      </c>
      <c r="G182" s="302">
        <f t="shared" si="24"/>
        <v>3.6420602508358984E-3</v>
      </c>
      <c r="H182" s="302">
        <f t="shared" si="24"/>
        <v>2.5877846701040227E-3</v>
      </c>
      <c r="I182" s="302">
        <f t="shared" si="24"/>
        <v>4.1002564618853538E-3</v>
      </c>
      <c r="J182" s="302">
        <f t="shared" si="24"/>
        <v>2.8213463986165627E-3</v>
      </c>
      <c r="K182" s="302">
        <f t="shared" si="24"/>
        <v>6.0449338967996109E-3</v>
      </c>
      <c r="L182" s="302">
        <f t="shared" si="24"/>
        <v>8.2109578288723471E-3</v>
      </c>
      <c r="M182" s="302">
        <f t="shared" si="24"/>
        <v>3.8684195913201371E-3</v>
      </c>
      <c r="N182" s="302">
        <f t="shared" si="24"/>
        <v>7.5739145612640374E-4</v>
      </c>
      <c r="O182" s="302">
        <f t="shared" si="24"/>
        <v>5.3394134633587254E-4</v>
      </c>
      <c r="P182" s="302">
        <f t="shared" si="24"/>
        <v>2.2966319270232435E-4</v>
      </c>
      <c r="Q182" s="302">
        <f t="shared" si="24"/>
        <v>5.5685885578206666E-4</v>
      </c>
      <c r="R182" s="302">
        <f t="shared" si="24"/>
        <v>1.1820278615228377E-3</v>
      </c>
      <c r="S182" s="302">
        <f t="shared" si="24"/>
        <v>3.3276870675091087E-3</v>
      </c>
      <c r="T182" s="302">
        <f t="shared" si="24"/>
        <v>6.7156302517779789E-3</v>
      </c>
      <c r="U182" s="302">
        <f t="shared" si="24"/>
        <v>9.3520094190515327E-3</v>
      </c>
      <c r="V182" s="302">
        <f t="shared" si="24"/>
        <v>8.0165128139679329E-3</v>
      </c>
      <c r="W182" s="302">
        <f t="shared" si="24"/>
        <v>1.0426105978116358E-2</v>
      </c>
      <c r="X182" s="302">
        <f t="shared" si="24"/>
        <v>0</v>
      </c>
      <c r="Y182" s="302">
        <f t="shared" si="24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5">IF(B$58=0,0,B$58/B$34)</f>
        <v>4.096546708497241E-2</v>
      </c>
      <c r="C183" s="302">
        <f t="shared" si="25"/>
        <v>4.8922628048478765E-2</v>
      </c>
      <c r="D183" s="302">
        <f t="shared" si="25"/>
        <v>4.9502705873246594E-2</v>
      </c>
      <c r="E183" s="302">
        <f t="shared" si="25"/>
        <v>4.0917731127060583E-2</v>
      </c>
      <c r="F183" s="302">
        <f t="shared" si="25"/>
        <v>3.765025523851083E-2</v>
      </c>
      <c r="G183" s="302">
        <f t="shared" si="25"/>
        <v>3.6733962427940074E-2</v>
      </c>
      <c r="H183" s="302">
        <f t="shared" si="25"/>
        <v>3.127181445776938E-2</v>
      </c>
      <c r="I183" s="302">
        <f t="shared" si="25"/>
        <v>3.8151610018313978E-2</v>
      </c>
      <c r="J183" s="302">
        <f t="shared" si="25"/>
        <v>2.88829114409592E-2</v>
      </c>
      <c r="K183" s="302">
        <f t="shared" si="25"/>
        <v>3.1889530800822977E-2</v>
      </c>
      <c r="L183" s="302">
        <f t="shared" si="25"/>
        <v>3.4012914052125448E-2</v>
      </c>
      <c r="M183" s="302">
        <f t="shared" si="25"/>
        <v>2.9741761376092971E-2</v>
      </c>
      <c r="N183" s="302">
        <f t="shared" si="25"/>
        <v>1.3714927885228831E-2</v>
      </c>
      <c r="O183" s="302">
        <f t="shared" si="25"/>
        <v>9.4252068978721865E-3</v>
      </c>
      <c r="P183" s="302">
        <f t="shared" si="25"/>
        <v>5.5548489255936454E-3</v>
      </c>
      <c r="Q183" s="302">
        <f t="shared" si="25"/>
        <v>7.3680202797717989E-3</v>
      </c>
      <c r="R183" s="302">
        <f t="shared" si="25"/>
        <v>8.9353326717535458E-3</v>
      </c>
      <c r="S183" s="302">
        <f t="shared" si="25"/>
        <v>2.3567317694468137E-2</v>
      </c>
      <c r="T183" s="302">
        <f t="shared" si="25"/>
        <v>2.8413632302936455E-2</v>
      </c>
      <c r="U183" s="302">
        <f t="shared" si="25"/>
        <v>2.9688619181338544E-2</v>
      </c>
      <c r="V183" s="302">
        <f t="shared" si="25"/>
        <v>2.6670165729269651E-2</v>
      </c>
      <c r="W183" s="302">
        <f t="shared" si="25"/>
        <v>3.0569833548963345E-2</v>
      </c>
      <c r="X183" s="302">
        <f t="shared" si="25"/>
        <v>0</v>
      </c>
      <c r="Y183" s="302">
        <f t="shared" si="25"/>
        <v>0</v>
      </c>
      <c r="DA183" s="72"/>
    </row>
    <row r="184" spans="1:105" ht="12" customHeight="1" x14ac:dyDescent="0.25">
      <c r="A184" s="62" t="s">
        <v>545</v>
      </c>
      <c r="B184" s="302">
        <f t="shared" ref="B184:Y184" si="26">IF(B$69=0,0,B$69/B$34)</f>
        <v>0</v>
      </c>
      <c r="C184" s="302">
        <f t="shared" si="26"/>
        <v>0</v>
      </c>
      <c r="D184" s="302">
        <f t="shared" si="26"/>
        <v>0</v>
      </c>
      <c r="E184" s="302">
        <f t="shared" si="26"/>
        <v>0</v>
      </c>
      <c r="F184" s="302">
        <f t="shared" si="26"/>
        <v>0</v>
      </c>
      <c r="G184" s="302">
        <f t="shared" si="26"/>
        <v>0</v>
      </c>
      <c r="H184" s="302">
        <f t="shared" si="26"/>
        <v>0</v>
      </c>
      <c r="I184" s="302">
        <f t="shared" si="26"/>
        <v>0</v>
      </c>
      <c r="J184" s="302">
        <f t="shared" si="26"/>
        <v>0</v>
      </c>
      <c r="K184" s="302">
        <f t="shared" si="26"/>
        <v>0</v>
      </c>
      <c r="L184" s="302">
        <f t="shared" si="26"/>
        <v>0</v>
      </c>
      <c r="M184" s="302">
        <f t="shared" si="26"/>
        <v>0</v>
      </c>
      <c r="N184" s="302">
        <f t="shared" si="26"/>
        <v>0</v>
      </c>
      <c r="O184" s="302">
        <f t="shared" si="26"/>
        <v>0</v>
      </c>
      <c r="P184" s="302">
        <f t="shared" si="26"/>
        <v>0</v>
      </c>
      <c r="Q184" s="302">
        <f t="shared" si="26"/>
        <v>0</v>
      </c>
      <c r="R184" s="302">
        <f t="shared" si="26"/>
        <v>0</v>
      </c>
      <c r="S184" s="302">
        <f t="shared" si="26"/>
        <v>0</v>
      </c>
      <c r="T184" s="302">
        <f t="shared" si="26"/>
        <v>0</v>
      </c>
      <c r="U184" s="302">
        <f t="shared" si="26"/>
        <v>0</v>
      </c>
      <c r="V184" s="302">
        <f t="shared" si="26"/>
        <v>0</v>
      </c>
      <c r="W184" s="302">
        <f t="shared" si="26"/>
        <v>0</v>
      </c>
      <c r="X184" s="302">
        <f t="shared" si="26"/>
        <v>0</v>
      </c>
      <c r="Y184" s="302">
        <f t="shared" si="26"/>
        <v>0</v>
      </c>
      <c r="DA184" s="72"/>
    </row>
    <row r="185" spans="1:105" ht="12" customHeight="1" x14ac:dyDescent="0.25">
      <c r="A185" s="100" t="s">
        <v>105</v>
      </c>
      <c r="B185" s="310">
        <f t="shared" ref="B185:Y185" si="27">IF(B$70=0,0,B$70/B$34)</f>
        <v>0.91046889705930223</v>
      </c>
      <c r="C185" s="310">
        <f t="shared" si="27"/>
        <v>0.87521589163918512</v>
      </c>
      <c r="D185" s="310">
        <f t="shared" si="27"/>
        <v>0.84613480172883493</v>
      </c>
      <c r="E185" s="310">
        <f t="shared" si="27"/>
        <v>0.89326930150228145</v>
      </c>
      <c r="F185" s="310">
        <f t="shared" si="27"/>
        <v>0.89702602471987669</v>
      </c>
      <c r="G185" s="310">
        <f t="shared" si="27"/>
        <v>0.93379290175531848</v>
      </c>
      <c r="H185" s="310">
        <f t="shared" si="27"/>
        <v>0.94571815815605176</v>
      </c>
      <c r="I185" s="310">
        <f t="shared" si="27"/>
        <v>0.92858246452132776</v>
      </c>
      <c r="J185" s="310">
        <f t="shared" si="27"/>
        <v>0.94829285609469471</v>
      </c>
      <c r="K185" s="310">
        <f t="shared" si="27"/>
        <v>0.92320512982995429</v>
      </c>
      <c r="L185" s="310">
        <f t="shared" si="27"/>
        <v>0.90531527940179168</v>
      </c>
      <c r="M185" s="310">
        <f t="shared" si="27"/>
        <v>0.94181578055481574</v>
      </c>
      <c r="N185" s="310">
        <f t="shared" si="27"/>
        <v>0.98072848155419312</v>
      </c>
      <c r="O185" s="310">
        <f t="shared" si="27"/>
        <v>0.98647194712475206</v>
      </c>
      <c r="P185" s="310">
        <f t="shared" si="27"/>
        <v>0.99250608406320773</v>
      </c>
      <c r="Q185" s="310">
        <f t="shared" si="27"/>
        <v>0.98844495687916856</v>
      </c>
      <c r="R185" s="310">
        <f t="shared" si="27"/>
        <v>0.98256167698457797</v>
      </c>
      <c r="S185" s="310">
        <f t="shared" si="27"/>
        <v>0.95158671973950759</v>
      </c>
      <c r="T185" s="310">
        <f t="shared" si="27"/>
        <v>0.92289267261492103</v>
      </c>
      <c r="U185" s="310">
        <f t="shared" si="27"/>
        <v>0.90427899500963371</v>
      </c>
      <c r="V185" s="310">
        <f t="shared" si="27"/>
        <v>0.91826815238882487</v>
      </c>
      <c r="W185" s="310">
        <f t="shared" si="27"/>
        <v>0.89741093638906622</v>
      </c>
      <c r="X185" s="310">
        <f t="shared" si="27"/>
        <v>0</v>
      </c>
      <c r="Y185" s="310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8">SUM(B$188:B$193,B$197:B$198,B$200:B$202)</f>
        <v>1</v>
      </c>
      <c r="C187" s="232">
        <f t="shared" si="28"/>
        <v>0.99999999999999978</v>
      </c>
      <c r="D187" s="232">
        <f t="shared" si="28"/>
        <v>1</v>
      </c>
      <c r="E187" s="232">
        <f t="shared" si="28"/>
        <v>0.99999999999999978</v>
      </c>
      <c r="F187" s="232">
        <f t="shared" si="28"/>
        <v>1</v>
      </c>
      <c r="G187" s="232">
        <f t="shared" si="28"/>
        <v>1.0000000000000004</v>
      </c>
      <c r="H187" s="232">
        <f t="shared" si="28"/>
        <v>1</v>
      </c>
      <c r="I187" s="232">
        <f t="shared" si="28"/>
        <v>1</v>
      </c>
      <c r="J187" s="232">
        <f t="shared" si="28"/>
        <v>1.0000000000000004</v>
      </c>
      <c r="K187" s="232">
        <f t="shared" si="28"/>
        <v>1</v>
      </c>
      <c r="L187" s="232">
        <f t="shared" si="28"/>
        <v>0.99999999999999989</v>
      </c>
      <c r="M187" s="232">
        <f t="shared" si="28"/>
        <v>1.0000000000000004</v>
      </c>
      <c r="N187" s="232">
        <f t="shared" si="28"/>
        <v>0.99999999999999989</v>
      </c>
      <c r="O187" s="232">
        <f t="shared" si="28"/>
        <v>1.0000000000000002</v>
      </c>
      <c r="P187" s="232">
        <f t="shared" si="28"/>
        <v>1</v>
      </c>
      <c r="Q187" s="232">
        <f t="shared" si="28"/>
        <v>0.99999999999999978</v>
      </c>
      <c r="R187" s="232">
        <f t="shared" si="28"/>
        <v>0.99999999999999978</v>
      </c>
      <c r="S187" s="232">
        <f t="shared" si="28"/>
        <v>1.0000000000000002</v>
      </c>
      <c r="T187" s="232">
        <f t="shared" si="28"/>
        <v>0.99999999999999978</v>
      </c>
      <c r="U187" s="232">
        <f t="shared" si="28"/>
        <v>1</v>
      </c>
      <c r="V187" s="232">
        <f t="shared" si="28"/>
        <v>1</v>
      </c>
      <c r="W187" s="232">
        <f t="shared" si="28"/>
        <v>1</v>
      </c>
      <c r="X187" s="232">
        <f t="shared" si="28"/>
        <v>1.0000000000000002</v>
      </c>
      <c r="Y187" s="232">
        <f t="shared" si="28"/>
        <v>1</v>
      </c>
      <c r="DA187" s="95"/>
    </row>
    <row r="188" spans="1:105" ht="12" customHeight="1" x14ac:dyDescent="0.25">
      <c r="A188" s="55" t="s">
        <v>91</v>
      </c>
      <c r="B188" s="299">
        <f t="shared" ref="B188:Y188" si="29">IF(B$73=0,0,B$73/B$72)</f>
        <v>0</v>
      </c>
      <c r="C188" s="299">
        <f t="shared" si="29"/>
        <v>0</v>
      </c>
      <c r="D188" s="299">
        <f t="shared" si="29"/>
        <v>0</v>
      </c>
      <c r="E188" s="299">
        <f t="shared" si="29"/>
        <v>0</v>
      </c>
      <c r="F188" s="299">
        <f t="shared" si="29"/>
        <v>0</v>
      </c>
      <c r="G188" s="299">
        <f t="shared" si="29"/>
        <v>0</v>
      </c>
      <c r="H188" s="299">
        <f t="shared" si="29"/>
        <v>0</v>
      </c>
      <c r="I188" s="299">
        <f t="shared" si="29"/>
        <v>0</v>
      </c>
      <c r="J188" s="299">
        <f t="shared" si="29"/>
        <v>0</v>
      </c>
      <c r="K188" s="299">
        <f t="shared" si="29"/>
        <v>0</v>
      </c>
      <c r="L188" s="299">
        <f t="shared" si="29"/>
        <v>0</v>
      </c>
      <c r="M188" s="299">
        <f t="shared" si="29"/>
        <v>0</v>
      </c>
      <c r="N188" s="299">
        <f t="shared" si="29"/>
        <v>0</v>
      </c>
      <c r="O188" s="299">
        <f t="shared" si="29"/>
        <v>0</v>
      </c>
      <c r="P188" s="299">
        <f t="shared" si="29"/>
        <v>0</v>
      </c>
      <c r="Q188" s="299">
        <f t="shared" si="29"/>
        <v>0</v>
      </c>
      <c r="R188" s="299">
        <f t="shared" si="29"/>
        <v>0</v>
      </c>
      <c r="S188" s="299">
        <f t="shared" si="29"/>
        <v>0</v>
      </c>
      <c r="T188" s="299">
        <f t="shared" si="29"/>
        <v>0</v>
      </c>
      <c r="U188" s="299">
        <f t="shared" si="29"/>
        <v>0</v>
      </c>
      <c r="V188" s="299">
        <f t="shared" si="29"/>
        <v>0</v>
      </c>
      <c r="W188" s="299">
        <f t="shared" si="29"/>
        <v>0</v>
      </c>
      <c r="X188" s="299">
        <f t="shared" si="29"/>
        <v>0</v>
      </c>
      <c r="Y188" s="299">
        <f t="shared" si="29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30">IF(B$74=0,0,B$74/B$72)</f>
        <v>0</v>
      </c>
      <c r="C189" s="233">
        <f t="shared" si="30"/>
        <v>0</v>
      </c>
      <c r="D189" s="233">
        <f t="shared" si="30"/>
        <v>0</v>
      </c>
      <c r="E189" s="233">
        <f t="shared" si="30"/>
        <v>0</v>
      </c>
      <c r="F189" s="233">
        <f t="shared" si="30"/>
        <v>0</v>
      </c>
      <c r="G189" s="233">
        <f t="shared" si="30"/>
        <v>0</v>
      </c>
      <c r="H189" s="233">
        <f t="shared" si="30"/>
        <v>0</v>
      </c>
      <c r="I189" s="233">
        <f t="shared" si="30"/>
        <v>0</v>
      </c>
      <c r="J189" s="233">
        <f t="shared" si="30"/>
        <v>0</v>
      </c>
      <c r="K189" s="233">
        <f t="shared" si="30"/>
        <v>0</v>
      </c>
      <c r="L189" s="233">
        <f t="shared" si="30"/>
        <v>0</v>
      </c>
      <c r="M189" s="233">
        <f t="shared" si="30"/>
        <v>0</v>
      </c>
      <c r="N189" s="233">
        <f t="shared" si="30"/>
        <v>0</v>
      </c>
      <c r="O189" s="233">
        <f t="shared" si="30"/>
        <v>0</v>
      </c>
      <c r="P189" s="233">
        <f t="shared" si="30"/>
        <v>0</v>
      </c>
      <c r="Q189" s="233">
        <f t="shared" si="30"/>
        <v>0</v>
      </c>
      <c r="R189" s="233">
        <f t="shared" si="30"/>
        <v>0</v>
      </c>
      <c r="S189" s="233">
        <f t="shared" si="30"/>
        <v>0</v>
      </c>
      <c r="T189" s="233">
        <f t="shared" si="30"/>
        <v>0</v>
      </c>
      <c r="U189" s="233">
        <f t="shared" si="30"/>
        <v>0</v>
      </c>
      <c r="V189" s="233">
        <f t="shared" si="30"/>
        <v>0</v>
      </c>
      <c r="W189" s="233">
        <f t="shared" si="30"/>
        <v>0</v>
      </c>
      <c r="X189" s="233">
        <f t="shared" si="30"/>
        <v>0</v>
      </c>
      <c r="Y189" s="233">
        <f t="shared" si="30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31">IF(B$75=0,0,B$75/B$72)</f>
        <v>0</v>
      </c>
      <c r="C190" s="233">
        <f t="shared" si="31"/>
        <v>0</v>
      </c>
      <c r="D190" s="233">
        <f t="shared" si="31"/>
        <v>0</v>
      </c>
      <c r="E190" s="233">
        <f t="shared" si="31"/>
        <v>0</v>
      </c>
      <c r="F190" s="233">
        <f t="shared" si="31"/>
        <v>0</v>
      </c>
      <c r="G190" s="233">
        <f t="shared" si="31"/>
        <v>0</v>
      </c>
      <c r="H190" s="233">
        <f t="shared" si="31"/>
        <v>0</v>
      </c>
      <c r="I190" s="233">
        <f t="shared" si="31"/>
        <v>0</v>
      </c>
      <c r="J190" s="233">
        <f t="shared" si="31"/>
        <v>0</v>
      </c>
      <c r="K190" s="233">
        <f t="shared" si="31"/>
        <v>0</v>
      </c>
      <c r="L190" s="233">
        <f t="shared" si="31"/>
        <v>0</v>
      </c>
      <c r="M190" s="233">
        <f t="shared" si="31"/>
        <v>0</v>
      </c>
      <c r="N190" s="233">
        <f t="shared" si="31"/>
        <v>0</v>
      </c>
      <c r="O190" s="233">
        <f t="shared" si="31"/>
        <v>0</v>
      </c>
      <c r="P190" s="233">
        <f t="shared" si="31"/>
        <v>0</v>
      </c>
      <c r="Q190" s="233">
        <f t="shared" si="31"/>
        <v>0</v>
      </c>
      <c r="R190" s="233">
        <f t="shared" si="31"/>
        <v>0</v>
      </c>
      <c r="S190" s="233">
        <f t="shared" si="31"/>
        <v>0</v>
      </c>
      <c r="T190" s="233">
        <f t="shared" si="31"/>
        <v>0</v>
      </c>
      <c r="U190" s="233">
        <f t="shared" si="31"/>
        <v>0</v>
      </c>
      <c r="V190" s="233">
        <f t="shared" si="31"/>
        <v>0</v>
      </c>
      <c r="W190" s="233">
        <f t="shared" si="31"/>
        <v>0</v>
      </c>
      <c r="X190" s="233">
        <f t="shared" si="31"/>
        <v>0</v>
      </c>
      <c r="Y190" s="233">
        <f t="shared" si="31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32">IF(B$76=0,0,B$76/B$72)</f>
        <v>0</v>
      </c>
      <c r="C191" s="233">
        <f t="shared" si="32"/>
        <v>0</v>
      </c>
      <c r="D191" s="233">
        <f t="shared" si="32"/>
        <v>0</v>
      </c>
      <c r="E191" s="233">
        <f t="shared" si="32"/>
        <v>0</v>
      </c>
      <c r="F191" s="233">
        <f t="shared" si="32"/>
        <v>0</v>
      </c>
      <c r="G191" s="233">
        <f t="shared" si="32"/>
        <v>0</v>
      </c>
      <c r="H191" s="233">
        <f t="shared" si="32"/>
        <v>0</v>
      </c>
      <c r="I191" s="233">
        <f t="shared" si="32"/>
        <v>0</v>
      </c>
      <c r="J191" s="233">
        <f t="shared" si="32"/>
        <v>0</v>
      </c>
      <c r="K191" s="233">
        <f t="shared" si="32"/>
        <v>0</v>
      </c>
      <c r="L191" s="233">
        <f t="shared" si="32"/>
        <v>0</v>
      </c>
      <c r="M191" s="233">
        <f t="shared" si="32"/>
        <v>0</v>
      </c>
      <c r="N191" s="233">
        <f t="shared" si="32"/>
        <v>0</v>
      </c>
      <c r="O191" s="233">
        <f t="shared" si="32"/>
        <v>0</v>
      </c>
      <c r="P191" s="233">
        <f t="shared" si="32"/>
        <v>0</v>
      </c>
      <c r="Q191" s="233">
        <f t="shared" si="32"/>
        <v>0</v>
      </c>
      <c r="R191" s="233">
        <f t="shared" si="32"/>
        <v>0</v>
      </c>
      <c r="S191" s="233">
        <f t="shared" si="32"/>
        <v>0</v>
      </c>
      <c r="T191" s="233">
        <f t="shared" si="32"/>
        <v>0</v>
      </c>
      <c r="U191" s="233">
        <f t="shared" si="32"/>
        <v>0</v>
      </c>
      <c r="V191" s="233">
        <f t="shared" si="32"/>
        <v>0</v>
      </c>
      <c r="W191" s="233">
        <f t="shared" si="32"/>
        <v>0</v>
      </c>
      <c r="X191" s="233">
        <f t="shared" si="32"/>
        <v>0</v>
      </c>
      <c r="Y191" s="233">
        <f t="shared" si="32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3">IF(B$77=0,0,B$77/B$72)</f>
        <v>1.2136699399663933E-3</v>
      </c>
      <c r="C192" s="300">
        <f t="shared" si="33"/>
        <v>1.6009944089255327E-3</v>
      </c>
      <c r="D192" s="300">
        <f t="shared" si="33"/>
        <v>1.9724205214788253E-3</v>
      </c>
      <c r="E192" s="300">
        <f t="shared" si="33"/>
        <v>1.6741840637815736E-3</v>
      </c>
      <c r="F192" s="300">
        <f t="shared" si="33"/>
        <v>1.9065881621432809E-3</v>
      </c>
      <c r="G192" s="300">
        <f t="shared" si="33"/>
        <v>1.1728725336208215E-3</v>
      </c>
      <c r="H192" s="300">
        <f t="shared" si="33"/>
        <v>1.0075200542765067E-3</v>
      </c>
      <c r="I192" s="300">
        <f t="shared" si="33"/>
        <v>1.2446146174825313E-3</v>
      </c>
      <c r="J192" s="300">
        <f t="shared" si="33"/>
        <v>1.1554813025420627E-3</v>
      </c>
      <c r="K192" s="300">
        <f t="shared" si="33"/>
        <v>1.7223287085955275E-3</v>
      </c>
      <c r="L192" s="300">
        <f t="shared" si="33"/>
        <v>1.9439862416515262E-3</v>
      </c>
      <c r="M192" s="300">
        <f t="shared" si="33"/>
        <v>1.4489447615260317E-3</v>
      </c>
      <c r="N192" s="300">
        <f t="shared" si="33"/>
        <v>8.3326799422237365E-4</v>
      </c>
      <c r="O192" s="300">
        <f t="shared" si="33"/>
        <v>8.3660556871083486E-4</v>
      </c>
      <c r="P192" s="300">
        <f t="shared" si="33"/>
        <v>2.713877425589973E-4</v>
      </c>
      <c r="Q192" s="300">
        <f t="shared" si="33"/>
        <v>3.7782366649667979E-4</v>
      </c>
      <c r="R192" s="300">
        <f t="shared" si="33"/>
        <v>4.8128274266817417E-4</v>
      </c>
      <c r="S192" s="300">
        <f t="shared" si="33"/>
        <v>4.1972545658824776E-4</v>
      </c>
      <c r="T192" s="300">
        <f t="shared" si="33"/>
        <v>4.7636899664314986E-4</v>
      </c>
      <c r="U192" s="300">
        <f t="shared" si="33"/>
        <v>4.9581633706310285E-4</v>
      </c>
      <c r="V192" s="300">
        <f t="shared" si="33"/>
        <v>4.2517561711895362E-4</v>
      </c>
      <c r="W192" s="300">
        <f t="shared" si="33"/>
        <v>4.3305098554717982E-4</v>
      </c>
      <c r="X192" s="300">
        <f t="shared" si="33"/>
        <v>4.1110454040015786E-4</v>
      </c>
      <c r="Y192" s="300">
        <f t="shared" si="33"/>
        <v>3.4086297151125517E-4</v>
      </c>
      <c r="DA192" s="68"/>
    </row>
    <row r="193" spans="1:105" ht="12" customHeight="1" x14ac:dyDescent="0.25">
      <c r="A193" s="174" t="s">
        <v>558</v>
      </c>
      <c r="B193" s="301">
        <f t="shared" ref="B193:Y193" si="34">IF(B$83=0,0,B$83/B$72)</f>
        <v>0.16943901835705147</v>
      </c>
      <c r="C193" s="301">
        <f t="shared" si="34"/>
        <v>0.18676758134783367</v>
      </c>
      <c r="D193" s="301">
        <f t="shared" si="34"/>
        <v>0.20621402323337987</v>
      </c>
      <c r="E193" s="301">
        <f t="shared" si="34"/>
        <v>0.18885109445802353</v>
      </c>
      <c r="F193" s="301">
        <f t="shared" si="34"/>
        <v>0.19178492382873683</v>
      </c>
      <c r="G193" s="301">
        <f t="shared" si="34"/>
        <v>0.13546332151571513</v>
      </c>
      <c r="H193" s="301">
        <f t="shared" si="34"/>
        <v>0.13067241948050215</v>
      </c>
      <c r="I193" s="301">
        <f t="shared" si="34"/>
        <v>0.14182552528360323</v>
      </c>
      <c r="J193" s="301">
        <f t="shared" si="34"/>
        <v>0.13460311233550112</v>
      </c>
      <c r="K193" s="301">
        <f t="shared" si="34"/>
        <v>0.17619032992957218</v>
      </c>
      <c r="L193" s="301">
        <f t="shared" si="34"/>
        <v>0.19244525995933415</v>
      </c>
      <c r="M193" s="301">
        <f t="shared" si="34"/>
        <v>0.14691814490673666</v>
      </c>
      <c r="N193" s="301">
        <f t="shared" si="34"/>
        <v>8.6482114754847017E-2</v>
      </c>
      <c r="O193" s="301">
        <f t="shared" si="34"/>
        <v>9.1684028584585728E-2</v>
      </c>
      <c r="P193" s="301">
        <f t="shared" si="34"/>
        <v>7.9735141978021479E-2</v>
      </c>
      <c r="Q193" s="301">
        <f t="shared" si="34"/>
        <v>0.11013340641534408</v>
      </c>
      <c r="R193" s="301">
        <f t="shared" si="34"/>
        <v>0.14765287303806809</v>
      </c>
      <c r="S193" s="301">
        <f t="shared" si="34"/>
        <v>0.15597023411694283</v>
      </c>
      <c r="T193" s="301">
        <f t="shared" si="34"/>
        <v>0.19087827549496603</v>
      </c>
      <c r="U193" s="301">
        <f t="shared" si="34"/>
        <v>0.20803504857842908</v>
      </c>
      <c r="V193" s="301">
        <f t="shared" si="34"/>
        <v>0.20260370501956787</v>
      </c>
      <c r="W193" s="301">
        <f t="shared" si="34"/>
        <v>0.21104099650161948</v>
      </c>
      <c r="X193" s="301">
        <f t="shared" si="34"/>
        <v>0.2187934236562345</v>
      </c>
      <c r="Y193" s="301">
        <f t="shared" si="34"/>
        <v>0.20178514428917182</v>
      </c>
      <c r="DA193" s="178"/>
    </row>
    <row r="194" spans="1:105" ht="12" customHeight="1" x14ac:dyDescent="0.25">
      <c r="A194" s="62" t="s">
        <v>560</v>
      </c>
      <c r="B194" s="302">
        <f t="shared" ref="B194:Y194" si="35">IF(B$84=0,0,B$84/B$72)</f>
        <v>0.16943901835705147</v>
      </c>
      <c r="C194" s="302">
        <f t="shared" si="35"/>
        <v>0.18676758134783367</v>
      </c>
      <c r="D194" s="302">
        <f t="shared" si="35"/>
        <v>0.20621402323337987</v>
      </c>
      <c r="E194" s="302">
        <f t="shared" si="35"/>
        <v>0.18885109445802353</v>
      </c>
      <c r="F194" s="302">
        <f t="shared" si="35"/>
        <v>0.19178492382873683</v>
      </c>
      <c r="G194" s="302">
        <f t="shared" si="35"/>
        <v>0.13546332151571513</v>
      </c>
      <c r="H194" s="302">
        <f t="shared" si="35"/>
        <v>0.13067241948050215</v>
      </c>
      <c r="I194" s="302">
        <f t="shared" si="35"/>
        <v>0.14182552528360323</v>
      </c>
      <c r="J194" s="302">
        <f t="shared" si="35"/>
        <v>0.13460311233550112</v>
      </c>
      <c r="K194" s="302">
        <f t="shared" si="35"/>
        <v>0.17619032992957218</v>
      </c>
      <c r="L194" s="302">
        <f t="shared" si="35"/>
        <v>0.19244525995933415</v>
      </c>
      <c r="M194" s="302">
        <f t="shared" si="35"/>
        <v>0.14691814490673666</v>
      </c>
      <c r="N194" s="302">
        <f t="shared" si="35"/>
        <v>8.6482114754847017E-2</v>
      </c>
      <c r="O194" s="302">
        <f t="shared" si="35"/>
        <v>9.1684028584585728E-2</v>
      </c>
      <c r="P194" s="302">
        <f t="shared" si="35"/>
        <v>7.9735141978021479E-2</v>
      </c>
      <c r="Q194" s="302">
        <f t="shared" si="35"/>
        <v>0.11013340641534408</v>
      </c>
      <c r="R194" s="302">
        <f t="shared" si="35"/>
        <v>0.14765287303806809</v>
      </c>
      <c r="S194" s="302">
        <f t="shared" si="35"/>
        <v>0.15597023411694283</v>
      </c>
      <c r="T194" s="302">
        <f t="shared" si="35"/>
        <v>0.19087827549496603</v>
      </c>
      <c r="U194" s="302">
        <f t="shared" si="35"/>
        <v>0.20803504857842908</v>
      </c>
      <c r="V194" s="302">
        <f t="shared" si="35"/>
        <v>0.20260370501956787</v>
      </c>
      <c r="W194" s="302">
        <f t="shared" si="35"/>
        <v>0.21104099650161948</v>
      </c>
      <c r="X194" s="302">
        <f t="shared" si="35"/>
        <v>0.2187934236562345</v>
      </c>
      <c r="Y194" s="302">
        <f t="shared" si="35"/>
        <v>0.20178514428917182</v>
      </c>
      <c r="DA194" s="72"/>
    </row>
    <row r="195" spans="1:105" ht="12" customHeight="1" x14ac:dyDescent="0.25">
      <c r="A195" s="62" t="s">
        <v>566</v>
      </c>
      <c r="B195" s="302">
        <f t="shared" ref="B195:Y195" si="36">IF(B$89=0,0,B$89/B$72)</f>
        <v>0</v>
      </c>
      <c r="C195" s="302">
        <f t="shared" si="36"/>
        <v>0</v>
      </c>
      <c r="D195" s="302">
        <f t="shared" si="36"/>
        <v>0</v>
      </c>
      <c r="E195" s="302">
        <f t="shared" si="36"/>
        <v>0</v>
      </c>
      <c r="F195" s="302">
        <f t="shared" si="36"/>
        <v>0</v>
      </c>
      <c r="G195" s="302">
        <f t="shared" si="36"/>
        <v>0</v>
      </c>
      <c r="H195" s="302">
        <f t="shared" si="36"/>
        <v>0</v>
      </c>
      <c r="I195" s="302">
        <f t="shared" si="36"/>
        <v>0</v>
      </c>
      <c r="J195" s="302">
        <f t="shared" si="36"/>
        <v>0</v>
      </c>
      <c r="K195" s="302">
        <f t="shared" si="36"/>
        <v>0</v>
      </c>
      <c r="L195" s="302">
        <f t="shared" si="36"/>
        <v>0</v>
      </c>
      <c r="M195" s="302">
        <f t="shared" si="36"/>
        <v>0</v>
      </c>
      <c r="N195" s="302">
        <f t="shared" si="36"/>
        <v>0</v>
      </c>
      <c r="O195" s="302">
        <f t="shared" si="36"/>
        <v>0</v>
      </c>
      <c r="P195" s="302">
        <f t="shared" si="36"/>
        <v>0</v>
      </c>
      <c r="Q195" s="302">
        <f t="shared" si="36"/>
        <v>0</v>
      </c>
      <c r="R195" s="302">
        <f t="shared" si="36"/>
        <v>0</v>
      </c>
      <c r="S195" s="302">
        <f t="shared" si="36"/>
        <v>0</v>
      </c>
      <c r="T195" s="302">
        <f t="shared" si="36"/>
        <v>0</v>
      </c>
      <c r="U195" s="302">
        <f t="shared" si="36"/>
        <v>0</v>
      </c>
      <c r="V195" s="302">
        <f t="shared" si="36"/>
        <v>0</v>
      </c>
      <c r="W195" s="302">
        <f t="shared" si="36"/>
        <v>0</v>
      </c>
      <c r="X195" s="302">
        <f t="shared" si="36"/>
        <v>0</v>
      </c>
      <c r="Y195" s="302">
        <f t="shared" si="36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7">IF(B$90=0,0,B$90/B$72)</f>
        <v>0.32497221294551054</v>
      </c>
      <c r="C196" s="301">
        <f t="shared" si="37"/>
        <v>0.35820718749200819</v>
      </c>
      <c r="D196" s="301">
        <f t="shared" si="37"/>
        <v>0.39550410596296665</v>
      </c>
      <c r="E196" s="301">
        <f t="shared" si="37"/>
        <v>0.36220322023986429</v>
      </c>
      <c r="F196" s="301">
        <f t="shared" si="37"/>
        <v>0.36783010023627799</v>
      </c>
      <c r="G196" s="301">
        <f t="shared" si="37"/>
        <v>0.25980919739009511</v>
      </c>
      <c r="H196" s="301">
        <f t="shared" si="37"/>
        <v>0.25062058161856421</v>
      </c>
      <c r="I196" s="301">
        <f t="shared" si="37"/>
        <v>0.27201146023196321</v>
      </c>
      <c r="J196" s="301">
        <f t="shared" si="37"/>
        <v>0.2581593762119464</v>
      </c>
      <c r="K196" s="301">
        <f t="shared" si="37"/>
        <v>0.33792075740286437</v>
      </c>
      <c r="L196" s="301">
        <f t="shared" si="37"/>
        <v>0.36909657885335717</v>
      </c>
      <c r="M196" s="301">
        <f t="shared" si="37"/>
        <v>0.28177874928183227</v>
      </c>
      <c r="N196" s="301">
        <f t="shared" si="37"/>
        <v>0.16586666096511071</v>
      </c>
      <c r="O196" s="301">
        <f t="shared" si="37"/>
        <v>0.17584356867617745</v>
      </c>
      <c r="P196" s="301">
        <f t="shared" si="37"/>
        <v>0.15292643801511821</v>
      </c>
      <c r="Q196" s="301">
        <f t="shared" si="37"/>
        <v>0.21122818786994099</v>
      </c>
      <c r="R196" s="301">
        <f t="shared" si="37"/>
        <v>0.28318790656489062</v>
      </c>
      <c r="S196" s="301">
        <f t="shared" si="37"/>
        <v>0.29914002468902345</v>
      </c>
      <c r="T196" s="301">
        <f t="shared" si="37"/>
        <v>0.36609121200235306</v>
      </c>
      <c r="U196" s="301">
        <f t="shared" si="37"/>
        <v>0.39899670549493249</v>
      </c>
      <c r="V196" s="301">
        <f t="shared" si="37"/>
        <v>0.38857976757410989</v>
      </c>
      <c r="W196" s="301">
        <f t="shared" si="37"/>
        <v>0.40476190384221999</v>
      </c>
      <c r="X196" s="301">
        <f t="shared" si="37"/>
        <v>0.41963051812340785</v>
      </c>
      <c r="Y196" s="301">
        <f t="shared" si="37"/>
        <v>0.3870098252162843</v>
      </c>
      <c r="DA196" s="178"/>
    </row>
    <row r="197" spans="1:105" ht="12" customHeight="1" x14ac:dyDescent="0.25">
      <c r="A197" s="62" t="s">
        <v>519</v>
      </c>
      <c r="B197" s="302">
        <f t="shared" ref="B197:Y197" si="38">IF(B$91=0,0,B$91/B$72)</f>
        <v>0.32497221294551054</v>
      </c>
      <c r="C197" s="302">
        <f t="shared" si="38"/>
        <v>0.35820718749200819</v>
      </c>
      <c r="D197" s="302">
        <f t="shared" si="38"/>
        <v>0.39550410596296665</v>
      </c>
      <c r="E197" s="302">
        <f t="shared" si="38"/>
        <v>0.36220322023986429</v>
      </c>
      <c r="F197" s="302">
        <f t="shared" si="38"/>
        <v>0.36783010023627799</v>
      </c>
      <c r="G197" s="302">
        <f t="shared" si="38"/>
        <v>0.25980919739009511</v>
      </c>
      <c r="H197" s="302">
        <f t="shared" si="38"/>
        <v>0.25062058161856421</v>
      </c>
      <c r="I197" s="302">
        <f t="shared" si="38"/>
        <v>0.27201146023196321</v>
      </c>
      <c r="J197" s="302">
        <f t="shared" si="38"/>
        <v>0.2581593762119464</v>
      </c>
      <c r="K197" s="302">
        <f t="shared" si="38"/>
        <v>0.33792075740286437</v>
      </c>
      <c r="L197" s="302">
        <f t="shared" si="38"/>
        <v>0.36909657885335717</v>
      </c>
      <c r="M197" s="302">
        <f t="shared" si="38"/>
        <v>0.28177874928183227</v>
      </c>
      <c r="N197" s="302">
        <f t="shared" si="38"/>
        <v>0.16586666096511071</v>
      </c>
      <c r="O197" s="302">
        <f t="shared" si="38"/>
        <v>0.17584356867617745</v>
      </c>
      <c r="P197" s="302">
        <f t="shared" si="38"/>
        <v>0.15292643801511821</v>
      </c>
      <c r="Q197" s="302">
        <f t="shared" si="38"/>
        <v>0.21122818786994099</v>
      </c>
      <c r="R197" s="302">
        <f t="shared" si="38"/>
        <v>0.28318790656489062</v>
      </c>
      <c r="S197" s="302">
        <f t="shared" si="38"/>
        <v>0.29914002468902345</v>
      </c>
      <c r="T197" s="302">
        <f t="shared" si="38"/>
        <v>0.36609121200235306</v>
      </c>
      <c r="U197" s="302">
        <f t="shared" si="38"/>
        <v>0.39899670549493249</v>
      </c>
      <c r="V197" s="302">
        <f t="shared" si="38"/>
        <v>0.38857976757410989</v>
      </c>
      <c r="W197" s="302">
        <f t="shared" si="38"/>
        <v>0.40476190384221999</v>
      </c>
      <c r="X197" s="302">
        <f t="shared" si="38"/>
        <v>0.41963051812340785</v>
      </c>
      <c r="Y197" s="302">
        <f t="shared" si="38"/>
        <v>0.3870098252162843</v>
      </c>
      <c r="DA197" s="72"/>
    </row>
    <row r="198" spans="1:105" ht="12" customHeight="1" x14ac:dyDescent="0.25">
      <c r="A198" s="62" t="s">
        <v>525</v>
      </c>
      <c r="B198" s="302">
        <f t="shared" ref="B198:Y198" si="39">IF(B$96=0,0,B$96/B$72)</f>
        <v>0</v>
      </c>
      <c r="C198" s="302">
        <f t="shared" si="39"/>
        <v>0</v>
      </c>
      <c r="D198" s="302">
        <f t="shared" si="39"/>
        <v>0</v>
      </c>
      <c r="E198" s="302">
        <f t="shared" si="39"/>
        <v>0</v>
      </c>
      <c r="F198" s="302">
        <f t="shared" si="39"/>
        <v>0</v>
      </c>
      <c r="G198" s="302">
        <f t="shared" si="39"/>
        <v>0</v>
      </c>
      <c r="H198" s="302">
        <f t="shared" si="39"/>
        <v>0</v>
      </c>
      <c r="I198" s="302">
        <f t="shared" si="39"/>
        <v>0</v>
      </c>
      <c r="J198" s="302">
        <f t="shared" si="39"/>
        <v>0</v>
      </c>
      <c r="K198" s="302">
        <f t="shared" si="39"/>
        <v>0</v>
      </c>
      <c r="L198" s="302">
        <f t="shared" si="39"/>
        <v>0</v>
      </c>
      <c r="M198" s="302">
        <f t="shared" si="39"/>
        <v>0</v>
      </c>
      <c r="N198" s="302">
        <f t="shared" si="39"/>
        <v>0</v>
      </c>
      <c r="O198" s="302">
        <f t="shared" si="39"/>
        <v>0</v>
      </c>
      <c r="P198" s="302">
        <f t="shared" si="39"/>
        <v>0</v>
      </c>
      <c r="Q198" s="302">
        <f t="shared" si="39"/>
        <v>0</v>
      </c>
      <c r="R198" s="302">
        <f t="shared" si="39"/>
        <v>0</v>
      </c>
      <c r="S198" s="302">
        <f t="shared" si="39"/>
        <v>0</v>
      </c>
      <c r="T198" s="302">
        <f t="shared" si="39"/>
        <v>0</v>
      </c>
      <c r="U198" s="302">
        <f t="shared" si="39"/>
        <v>0</v>
      </c>
      <c r="V198" s="302">
        <f t="shared" si="39"/>
        <v>0</v>
      </c>
      <c r="W198" s="302">
        <f t="shared" si="39"/>
        <v>0</v>
      </c>
      <c r="X198" s="302">
        <f t="shared" si="39"/>
        <v>0</v>
      </c>
      <c r="Y198" s="302">
        <f t="shared" si="39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40">IF(B$97=0,0,B$97/B$72)</f>
        <v>0.50437509875747177</v>
      </c>
      <c r="C199" s="301">
        <f t="shared" si="40"/>
        <v>0.45342423675123239</v>
      </c>
      <c r="D199" s="301">
        <f t="shared" si="40"/>
        <v>0.39630945028217474</v>
      </c>
      <c r="E199" s="301">
        <f t="shared" si="40"/>
        <v>0.44727150123833032</v>
      </c>
      <c r="F199" s="301">
        <f t="shared" si="40"/>
        <v>0.43847838777284182</v>
      </c>
      <c r="G199" s="301">
        <f t="shared" si="40"/>
        <v>0.60355460856056931</v>
      </c>
      <c r="H199" s="301">
        <f t="shared" si="40"/>
        <v>0.61769947884665721</v>
      </c>
      <c r="I199" s="301">
        <f t="shared" si="40"/>
        <v>0.58491839986695093</v>
      </c>
      <c r="J199" s="301">
        <f t="shared" si="40"/>
        <v>0.60608203015001083</v>
      </c>
      <c r="K199" s="301">
        <f t="shared" si="40"/>
        <v>0.48416658395896794</v>
      </c>
      <c r="L199" s="301">
        <f t="shared" si="40"/>
        <v>0.43651417494565703</v>
      </c>
      <c r="M199" s="301">
        <f t="shared" si="40"/>
        <v>0.56985416104990538</v>
      </c>
      <c r="N199" s="301">
        <f t="shared" si="40"/>
        <v>0.74681795628581982</v>
      </c>
      <c r="O199" s="301">
        <f t="shared" si="40"/>
        <v>0.73163579717052618</v>
      </c>
      <c r="P199" s="301">
        <f t="shared" si="40"/>
        <v>0.7670670322643014</v>
      </c>
      <c r="Q199" s="301">
        <f t="shared" si="40"/>
        <v>0.67826058204821804</v>
      </c>
      <c r="R199" s="301">
        <f t="shared" si="40"/>
        <v>0.56867793765437291</v>
      </c>
      <c r="S199" s="301">
        <f t="shared" si="40"/>
        <v>0.54447001573744569</v>
      </c>
      <c r="T199" s="301">
        <f t="shared" si="40"/>
        <v>0.4425541435060375</v>
      </c>
      <c r="U199" s="301">
        <f t="shared" si="40"/>
        <v>0.39247242958957523</v>
      </c>
      <c r="V199" s="301">
        <f t="shared" si="40"/>
        <v>0.40839135178920344</v>
      </c>
      <c r="W199" s="301">
        <f t="shared" si="40"/>
        <v>0.38376404867061326</v>
      </c>
      <c r="X199" s="301">
        <f t="shared" si="40"/>
        <v>0.36116495367995777</v>
      </c>
      <c r="Y199" s="301">
        <f t="shared" si="40"/>
        <v>0.41086416752303268</v>
      </c>
      <c r="DA199" s="178"/>
    </row>
    <row r="200" spans="1:105" ht="12" customHeight="1" x14ac:dyDescent="0.25">
      <c r="A200" s="62" t="s">
        <v>528</v>
      </c>
      <c r="B200" s="302">
        <f t="shared" ref="B200:Y200" si="41">IF(B$98=0,0,B$98/B$72)</f>
        <v>4.5542318671211925E-2</v>
      </c>
      <c r="C200" s="302">
        <f t="shared" si="41"/>
        <v>6.0087128706438418E-2</v>
      </c>
      <c r="D200" s="302">
        <f t="shared" si="41"/>
        <v>7.3706553353588153E-2</v>
      </c>
      <c r="E200" s="302">
        <f t="shared" si="41"/>
        <v>6.1570452865797466E-2</v>
      </c>
      <c r="F200" s="302">
        <f t="shared" si="41"/>
        <v>6.9361657282321937E-2</v>
      </c>
      <c r="G200" s="302">
        <f t="shared" si="41"/>
        <v>4.5523048755088329E-2</v>
      </c>
      <c r="H200" s="302">
        <f t="shared" si="41"/>
        <v>3.8948941383859403E-2</v>
      </c>
      <c r="I200" s="302">
        <f t="shared" si="41"/>
        <v>4.7406566179996459E-2</v>
      </c>
      <c r="J200" s="302">
        <f t="shared" si="41"/>
        <v>4.3139267975285105E-2</v>
      </c>
      <c r="K200" s="302">
        <f t="shared" si="41"/>
        <v>6.4596989473103245E-2</v>
      </c>
      <c r="L200" s="302">
        <f t="shared" si="41"/>
        <v>7.4253473754472721E-2</v>
      </c>
      <c r="M200" s="302">
        <f t="shared" si="41"/>
        <v>5.3786677760026082E-2</v>
      </c>
      <c r="N200" s="302">
        <f t="shared" si="41"/>
        <v>2.9790655920723844E-2</v>
      </c>
      <c r="O200" s="302">
        <f t="shared" si="41"/>
        <v>2.9723361811145706E-2</v>
      </c>
      <c r="P200" s="302">
        <f t="shared" si="41"/>
        <v>2.2760430141897919E-2</v>
      </c>
      <c r="Q200" s="302">
        <f t="shared" si="41"/>
        <v>3.6109949269780721E-2</v>
      </c>
      <c r="R200" s="302">
        <f t="shared" si="41"/>
        <v>5.1120187801438753E-2</v>
      </c>
      <c r="S200" s="302">
        <f t="shared" si="41"/>
        <v>5.4326398726246124E-2</v>
      </c>
      <c r="T200" s="302">
        <f t="shared" si="41"/>
        <v>7.1955534685974876E-2</v>
      </c>
      <c r="U200" s="302">
        <f t="shared" si="41"/>
        <v>7.9966318481061921E-2</v>
      </c>
      <c r="V200" s="302">
        <f t="shared" si="41"/>
        <v>7.9142340047640147E-2</v>
      </c>
      <c r="W200" s="302">
        <f t="shared" si="41"/>
        <v>8.3528828141492706E-2</v>
      </c>
      <c r="X200" s="302">
        <f t="shared" si="41"/>
        <v>8.7416903711662663E-2</v>
      </c>
      <c r="Y200" s="302">
        <f t="shared" si="41"/>
        <v>7.8460550588031294E-2</v>
      </c>
      <c r="DA200" s="72"/>
    </row>
    <row r="201" spans="1:105" ht="12" customHeight="1" x14ac:dyDescent="0.25">
      <c r="A201" s="62" t="s">
        <v>533</v>
      </c>
      <c r="B201" s="302">
        <f t="shared" ref="B201:Y201" si="42">IF(B$102=0,0,B$102/B$72)</f>
        <v>0.45883278008625983</v>
      </c>
      <c r="C201" s="302">
        <f t="shared" si="42"/>
        <v>0.39333710804479399</v>
      </c>
      <c r="D201" s="302">
        <f t="shared" si="42"/>
        <v>0.32260289692858657</v>
      </c>
      <c r="E201" s="302">
        <f t="shared" si="42"/>
        <v>0.38570104837253288</v>
      </c>
      <c r="F201" s="302">
        <f t="shared" si="42"/>
        <v>0.36911673049051991</v>
      </c>
      <c r="G201" s="302">
        <f t="shared" si="42"/>
        <v>0.55803155980548103</v>
      </c>
      <c r="H201" s="302">
        <f t="shared" si="42"/>
        <v>0.5787505374627977</v>
      </c>
      <c r="I201" s="302">
        <f t="shared" si="42"/>
        <v>0.53751183368695454</v>
      </c>
      <c r="J201" s="302">
        <f t="shared" si="42"/>
        <v>0.56294276217472561</v>
      </c>
      <c r="K201" s="302">
        <f t="shared" si="42"/>
        <v>0.41956959448586467</v>
      </c>
      <c r="L201" s="302">
        <f t="shared" si="42"/>
        <v>0.36226070119118436</v>
      </c>
      <c r="M201" s="302">
        <f t="shared" si="42"/>
        <v>0.51606748328987928</v>
      </c>
      <c r="N201" s="302">
        <f t="shared" si="42"/>
        <v>0.71702730036509599</v>
      </c>
      <c r="O201" s="302">
        <f t="shared" si="42"/>
        <v>0.70191243535938042</v>
      </c>
      <c r="P201" s="302">
        <f t="shared" si="42"/>
        <v>0.74430660212240352</v>
      </c>
      <c r="Q201" s="302">
        <f t="shared" si="42"/>
        <v>0.64215063277843731</v>
      </c>
      <c r="R201" s="302">
        <f t="shared" si="42"/>
        <v>0.51755774985293412</v>
      </c>
      <c r="S201" s="302">
        <f t="shared" si="42"/>
        <v>0.49014361701119952</v>
      </c>
      <c r="T201" s="302">
        <f t="shared" si="42"/>
        <v>0.37059860882006262</v>
      </c>
      <c r="U201" s="302">
        <f t="shared" si="42"/>
        <v>0.31250611110851334</v>
      </c>
      <c r="V201" s="302">
        <f t="shared" si="42"/>
        <v>0.32924901174156324</v>
      </c>
      <c r="W201" s="302">
        <f t="shared" si="42"/>
        <v>0.30023522052912055</v>
      </c>
      <c r="X201" s="302">
        <f t="shared" si="42"/>
        <v>0.2737480499682951</v>
      </c>
      <c r="Y201" s="302">
        <f t="shared" si="42"/>
        <v>0.33240361693500137</v>
      </c>
      <c r="DA201" s="72"/>
    </row>
    <row r="202" spans="1:105" ht="12" customHeight="1" x14ac:dyDescent="0.25">
      <c r="A202" s="63" t="s">
        <v>545</v>
      </c>
      <c r="B202" s="303">
        <f t="shared" ref="B202:Y202" si="43">IF(B$113=0,0,B$113/B$72)</f>
        <v>0</v>
      </c>
      <c r="C202" s="303">
        <f t="shared" si="43"/>
        <v>0</v>
      </c>
      <c r="D202" s="303">
        <f t="shared" si="43"/>
        <v>0</v>
      </c>
      <c r="E202" s="303">
        <f t="shared" si="43"/>
        <v>0</v>
      </c>
      <c r="F202" s="303">
        <f t="shared" si="43"/>
        <v>0</v>
      </c>
      <c r="G202" s="303">
        <f t="shared" si="43"/>
        <v>0</v>
      </c>
      <c r="H202" s="303">
        <f t="shared" si="43"/>
        <v>0</v>
      </c>
      <c r="I202" s="303">
        <f t="shared" si="43"/>
        <v>0</v>
      </c>
      <c r="J202" s="303">
        <f t="shared" si="43"/>
        <v>0</v>
      </c>
      <c r="K202" s="303">
        <f t="shared" si="43"/>
        <v>0</v>
      </c>
      <c r="L202" s="303">
        <f t="shared" si="43"/>
        <v>0</v>
      </c>
      <c r="M202" s="303">
        <f t="shared" si="43"/>
        <v>0</v>
      </c>
      <c r="N202" s="303">
        <f t="shared" si="43"/>
        <v>0</v>
      </c>
      <c r="O202" s="303">
        <f t="shared" si="43"/>
        <v>0</v>
      </c>
      <c r="P202" s="303">
        <f t="shared" si="43"/>
        <v>0</v>
      </c>
      <c r="Q202" s="303">
        <f t="shared" si="43"/>
        <v>0</v>
      </c>
      <c r="R202" s="303">
        <f t="shared" si="43"/>
        <v>0</v>
      </c>
      <c r="S202" s="303">
        <f t="shared" si="43"/>
        <v>0</v>
      </c>
      <c r="T202" s="303">
        <f t="shared" si="43"/>
        <v>0</v>
      </c>
      <c r="U202" s="303">
        <f t="shared" si="43"/>
        <v>0</v>
      </c>
      <c r="V202" s="303">
        <f t="shared" si="43"/>
        <v>0</v>
      </c>
      <c r="W202" s="303">
        <f t="shared" si="43"/>
        <v>0</v>
      </c>
      <c r="X202" s="303">
        <f t="shared" si="43"/>
        <v>0</v>
      </c>
      <c r="Y202" s="303">
        <f t="shared" si="43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4">SUM(B$205:B$210,B$214:B$215,B$217:B$219,B220)</f>
        <v>1</v>
      </c>
      <c r="C204" s="232">
        <f t="shared" si="44"/>
        <v>1</v>
      </c>
      <c r="D204" s="232">
        <f t="shared" si="44"/>
        <v>1</v>
      </c>
      <c r="E204" s="232">
        <f t="shared" si="44"/>
        <v>1</v>
      </c>
      <c r="F204" s="232">
        <f t="shared" si="44"/>
        <v>1</v>
      </c>
      <c r="G204" s="232">
        <f t="shared" si="44"/>
        <v>1</v>
      </c>
      <c r="H204" s="232">
        <f t="shared" si="44"/>
        <v>0.99999999999999989</v>
      </c>
      <c r="I204" s="232">
        <f t="shared" si="44"/>
        <v>1</v>
      </c>
      <c r="J204" s="232">
        <f t="shared" si="44"/>
        <v>1</v>
      </c>
      <c r="K204" s="232">
        <f t="shared" si="44"/>
        <v>1</v>
      </c>
      <c r="L204" s="232">
        <f t="shared" si="44"/>
        <v>1</v>
      </c>
      <c r="M204" s="232">
        <f t="shared" si="44"/>
        <v>1</v>
      </c>
      <c r="N204" s="232">
        <f t="shared" si="44"/>
        <v>1</v>
      </c>
      <c r="O204" s="232">
        <f t="shared" si="44"/>
        <v>1</v>
      </c>
      <c r="P204" s="232">
        <f t="shared" si="44"/>
        <v>0.99999999999999989</v>
      </c>
      <c r="Q204" s="232">
        <f t="shared" si="44"/>
        <v>1</v>
      </c>
      <c r="R204" s="232">
        <f t="shared" si="44"/>
        <v>0.99999999999999989</v>
      </c>
      <c r="S204" s="232">
        <f t="shared" si="44"/>
        <v>0.99999999999999989</v>
      </c>
      <c r="T204" s="232">
        <f t="shared" si="44"/>
        <v>1</v>
      </c>
      <c r="U204" s="232">
        <f t="shared" si="44"/>
        <v>1</v>
      </c>
      <c r="V204" s="232">
        <f t="shared" si="44"/>
        <v>1</v>
      </c>
      <c r="W204" s="232">
        <f t="shared" si="44"/>
        <v>1</v>
      </c>
      <c r="X204" s="232">
        <f t="shared" si="44"/>
        <v>1</v>
      </c>
      <c r="Y204" s="232">
        <f t="shared" si="44"/>
        <v>1</v>
      </c>
      <c r="DA204" s="95"/>
    </row>
    <row r="205" spans="1:105" ht="12" customHeight="1" x14ac:dyDescent="0.25">
      <c r="A205" s="55" t="s">
        <v>91</v>
      </c>
      <c r="B205" s="299">
        <f t="shared" ref="B205:Y205" si="45">IF(B$116=0,0,B$116/B$115)</f>
        <v>0</v>
      </c>
      <c r="C205" s="299">
        <f t="shared" si="45"/>
        <v>0</v>
      </c>
      <c r="D205" s="299">
        <f t="shared" si="45"/>
        <v>0</v>
      </c>
      <c r="E205" s="299">
        <f t="shared" si="45"/>
        <v>0</v>
      </c>
      <c r="F205" s="299">
        <f t="shared" si="45"/>
        <v>0</v>
      </c>
      <c r="G205" s="299">
        <f t="shared" si="45"/>
        <v>0</v>
      </c>
      <c r="H205" s="299">
        <f t="shared" si="45"/>
        <v>0</v>
      </c>
      <c r="I205" s="299">
        <f t="shared" si="45"/>
        <v>0</v>
      </c>
      <c r="J205" s="299">
        <f t="shared" si="45"/>
        <v>0</v>
      </c>
      <c r="K205" s="299">
        <f t="shared" si="45"/>
        <v>0</v>
      </c>
      <c r="L205" s="299">
        <f t="shared" si="45"/>
        <v>0</v>
      </c>
      <c r="M205" s="299">
        <f t="shared" si="45"/>
        <v>0</v>
      </c>
      <c r="N205" s="299">
        <f t="shared" si="45"/>
        <v>0</v>
      </c>
      <c r="O205" s="299">
        <f t="shared" si="45"/>
        <v>0</v>
      </c>
      <c r="P205" s="299">
        <f t="shared" si="45"/>
        <v>0</v>
      </c>
      <c r="Q205" s="299">
        <f t="shared" si="45"/>
        <v>0</v>
      </c>
      <c r="R205" s="299">
        <f t="shared" si="45"/>
        <v>0</v>
      </c>
      <c r="S205" s="299">
        <f t="shared" si="45"/>
        <v>0</v>
      </c>
      <c r="T205" s="299">
        <f t="shared" si="45"/>
        <v>0</v>
      </c>
      <c r="U205" s="299">
        <f t="shared" si="45"/>
        <v>0</v>
      </c>
      <c r="V205" s="299">
        <f t="shared" si="45"/>
        <v>0</v>
      </c>
      <c r="W205" s="299">
        <f t="shared" si="45"/>
        <v>0</v>
      </c>
      <c r="X205" s="299">
        <f t="shared" si="45"/>
        <v>0</v>
      </c>
      <c r="Y205" s="299">
        <f t="shared" si="45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6">IF(B$117=0,0,B$117/B$115)</f>
        <v>0</v>
      </c>
      <c r="C206" s="233">
        <f t="shared" si="46"/>
        <v>0</v>
      </c>
      <c r="D206" s="233">
        <f t="shared" si="46"/>
        <v>0</v>
      </c>
      <c r="E206" s="233">
        <f t="shared" si="46"/>
        <v>0</v>
      </c>
      <c r="F206" s="233">
        <f t="shared" si="46"/>
        <v>0</v>
      </c>
      <c r="G206" s="233">
        <f t="shared" si="46"/>
        <v>0</v>
      </c>
      <c r="H206" s="233">
        <f t="shared" si="46"/>
        <v>0</v>
      </c>
      <c r="I206" s="233">
        <f t="shared" si="46"/>
        <v>0</v>
      </c>
      <c r="J206" s="233">
        <f t="shared" si="46"/>
        <v>0</v>
      </c>
      <c r="K206" s="233">
        <f t="shared" si="46"/>
        <v>0</v>
      </c>
      <c r="L206" s="233">
        <f t="shared" si="46"/>
        <v>0</v>
      </c>
      <c r="M206" s="233">
        <f t="shared" si="46"/>
        <v>0</v>
      </c>
      <c r="N206" s="233">
        <f t="shared" si="46"/>
        <v>0</v>
      </c>
      <c r="O206" s="233">
        <f t="shared" si="46"/>
        <v>0</v>
      </c>
      <c r="P206" s="233">
        <f t="shared" si="46"/>
        <v>0</v>
      </c>
      <c r="Q206" s="233">
        <f t="shared" si="46"/>
        <v>0</v>
      </c>
      <c r="R206" s="233">
        <f t="shared" si="46"/>
        <v>0</v>
      </c>
      <c r="S206" s="233">
        <f t="shared" si="46"/>
        <v>0</v>
      </c>
      <c r="T206" s="233">
        <f t="shared" si="46"/>
        <v>0</v>
      </c>
      <c r="U206" s="233">
        <f t="shared" si="46"/>
        <v>0</v>
      </c>
      <c r="V206" s="233">
        <f t="shared" si="46"/>
        <v>0</v>
      </c>
      <c r="W206" s="233">
        <f t="shared" si="46"/>
        <v>0</v>
      </c>
      <c r="X206" s="233">
        <f t="shared" si="46"/>
        <v>0</v>
      </c>
      <c r="Y206" s="233">
        <f t="shared" si="46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7">IF(B$118=0,0,B$118/B$115)</f>
        <v>0</v>
      </c>
      <c r="C207" s="233">
        <f t="shared" si="47"/>
        <v>0</v>
      </c>
      <c r="D207" s="233">
        <f t="shared" si="47"/>
        <v>0</v>
      </c>
      <c r="E207" s="233">
        <f t="shared" si="47"/>
        <v>0</v>
      </c>
      <c r="F207" s="233">
        <f t="shared" si="47"/>
        <v>0</v>
      </c>
      <c r="G207" s="233">
        <f t="shared" si="47"/>
        <v>0</v>
      </c>
      <c r="H207" s="233">
        <f t="shared" si="47"/>
        <v>0</v>
      </c>
      <c r="I207" s="233">
        <f t="shared" si="47"/>
        <v>0</v>
      </c>
      <c r="J207" s="233">
        <f t="shared" si="47"/>
        <v>0</v>
      </c>
      <c r="K207" s="233">
        <f t="shared" si="47"/>
        <v>0</v>
      </c>
      <c r="L207" s="233">
        <f t="shared" si="47"/>
        <v>0</v>
      </c>
      <c r="M207" s="233">
        <f t="shared" si="47"/>
        <v>0</v>
      </c>
      <c r="N207" s="233">
        <f t="shared" si="47"/>
        <v>0</v>
      </c>
      <c r="O207" s="233">
        <f t="shared" si="47"/>
        <v>0</v>
      </c>
      <c r="P207" s="233">
        <f t="shared" si="47"/>
        <v>0</v>
      </c>
      <c r="Q207" s="233">
        <f t="shared" si="47"/>
        <v>0</v>
      </c>
      <c r="R207" s="233">
        <f t="shared" si="47"/>
        <v>0</v>
      </c>
      <c r="S207" s="233">
        <f t="shared" si="47"/>
        <v>0</v>
      </c>
      <c r="T207" s="233">
        <f t="shared" si="47"/>
        <v>0</v>
      </c>
      <c r="U207" s="233">
        <f t="shared" si="47"/>
        <v>0</v>
      </c>
      <c r="V207" s="233">
        <f t="shared" si="47"/>
        <v>0</v>
      </c>
      <c r="W207" s="233">
        <f t="shared" si="47"/>
        <v>0</v>
      </c>
      <c r="X207" s="233">
        <f t="shared" si="47"/>
        <v>0</v>
      </c>
      <c r="Y207" s="233">
        <f t="shared" si="47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8">IF(B$119=0,0,B$119/B$115)</f>
        <v>0</v>
      </c>
      <c r="C208" s="233">
        <f t="shared" si="48"/>
        <v>0</v>
      </c>
      <c r="D208" s="233">
        <f t="shared" si="48"/>
        <v>0</v>
      </c>
      <c r="E208" s="233">
        <f t="shared" si="48"/>
        <v>0</v>
      </c>
      <c r="F208" s="233">
        <f t="shared" si="48"/>
        <v>0</v>
      </c>
      <c r="G208" s="233">
        <f t="shared" si="48"/>
        <v>0</v>
      </c>
      <c r="H208" s="233">
        <f t="shared" si="48"/>
        <v>0</v>
      </c>
      <c r="I208" s="233">
        <f t="shared" si="48"/>
        <v>0</v>
      </c>
      <c r="J208" s="233">
        <f t="shared" si="48"/>
        <v>0</v>
      </c>
      <c r="K208" s="233">
        <f t="shared" si="48"/>
        <v>0</v>
      </c>
      <c r="L208" s="233">
        <f t="shared" si="48"/>
        <v>0</v>
      </c>
      <c r="M208" s="233">
        <f t="shared" si="48"/>
        <v>0</v>
      </c>
      <c r="N208" s="233">
        <f t="shared" si="48"/>
        <v>0</v>
      </c>
      <c r="O208" s="233">
        <f t="shared" si="48"/>
        <v>0</v>
      </c>
      <c r="P208" s="233">
        <f t="shared" si="48"/>
        <v>0</v>
      </c>
      <c r="Q208" s="233">
        <f t="shared" si="48"/>
        <v>0</v>
      </c>
      <c r="R208" s="233">
        <f t="shared" si="48"/>
        <v>0</v>
      </c>
      <c r="S208" s="233">
        <f t="shared" si="48"/>
        <v>0</v>
      </c>
      <c r="T208" s="233">
        <f t="shared" si="48"/>
        <v>0</v>
      </c>
      <c r="U208" s="233">
        <f t="shared" si="48"/>
        <v>0</v>
      </c>
      <c r="V208" s="233">
        <f t="shared" si="48"/>
        <v>0</v>
      </c>
      <c r="W208" s="233">
        <f t="shared" si="48"/>
        <v>0</v>
      </c>
      <c r="X208" s="233">
        <f t="shared" si="48"/>
        <v>0</v>
      </c>
      <c r="Y208" s="233">
        <f t="shared" si="48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9">IF(B$120=0,0,B$120/B$115)</f>
        <v>6.1907042328122864E-4</v>
      </c>
      <c r="C209" s="300">
        <f t="shared" si="49"/>
        <v>9.3161664601678436E-4</v>
      </c>
      <c r="D209" s="300">
        <f t="shared" si="49"/>
        <v>1.2810925788828858E-3</v>
      </c>
      <c r="E209" s="300">
        <f t="shared" si="49"/>
        <v>1.0131487376509407E-3</v>
      </c>
      <c r="F209" s="300">
        <f t="shared" si="49"/>
        <v>1.1117160328626998E-3</v>
      </c>
      <c r="G209" s="300">
        <f t="shared" si="49"/>
        <v>5.4571919083019145E-4</v>
      </c>
      <c r="H209" s="300">
        <f t="shared" si="49"/>
        <v>4.7110200686643943E-4</v>
      </c>
      <c r="I209" s="300">
        <f t="shared" si="49"/>
        <v>5.7534602738703504E-4</v>
      </c>
      <c r="J209" s="300">
        <f t="shared" si="49"/>
        <v>3.2974261461329255E-4</v>
      </c>
      <c r="K209" s="300">
        <f t="shared" si="49"/>
        <v>1.0171471934955212E-3</v>
      </c>
      <c r="L209" s="300">
        <f t="shared" si="49"/>
        <v>1.0681174245126335E-3</v>
      </c>
      <c r="M209" s="300">
        <f t="shared" si="49"/>
        <v>6.0432983072406952E-4</v>
      </c>
      <c r="N209" s="300">
        <f t="shared" si="49"/>
        <v>2.4105287649950932E-4</v>
      </c>
      <c r="O209" s="300">
        <f t="shared" si="49"/>
        <v>2.3143192976807849E-4</v>
      </c>
      <c r="P209" s="300">
        <f t="shared" si="49"/>
        <v>6.7685608003989779E-5</v>
      </c>
      <c r="Q209" s="300">
        <f t="shared" si="49"/>
        <v>1.3027243863185451E-4</v>
      </c>
      <c r="R209" s="300">
        <f t="shared" si="49"/>
        <v>2.0575011354260507E-4</v>
      </c>
      <c r="S209" s="300">
        <f t="shared" si="49"/>
        <v>1.9820201882219562E-4</v>
      </c>
      <c r="T209" s="300">
        <f t="shared" si="49"/>
        <v>2.6534063054564324E-4</v>
      </c>
      <c r="U209" s="300">
        <f t="shared" si="49"/>
        <v>3.1093784727015818E-4</v>
      </c>
      <c r="V209" s="300">
        <f t="shared" si="49"/>
        <v>2.5215530766527829E-4</v>
      </c>
      <c r="W209" s="300">
        <f t="shared" si="49"/>
        <v>2.5803823216709359E-4</v>
      </c>
      <c r="X209" s="300">
        <f t="shared" si="49"/>
        <v>2.4760357859950695E-4</v>
      </c>
      <c r="Y209" s="300">
        <f t="shared" si="49"/>
        <v>2.0582862073186792E-4</v>
      </c>
      <c r="DA209" s="68"/>
    </row>
    <row r="210" spans="1:105" ht="12" customHeight="1" x14ac:dyDescent="0.25">
      <c r="A210" s="174" t="s">
        <v>602</v>
      </c>
      <c r="B210" s="301">
        <f t="shared" ref="B210:Y210" si="50">IF(B$126=0,0,B$126/B$115)</f>
        <v>0.28186545776250027</v>
      </c>
      <c r="C210" s="301">
        <f t="shared" si="50"/>
        <v>0.32780748830877487</v>
      </c>
      <c r="D210" s="301">
        <f t="shared" si="50"/>
        <v>0.3817257472169619</v>
      </c>
      <c r="E210" s="301">
        <f t="shared" si="50"/>
        <v>0.32090426980576126</v>
      </c>
      <c r="F210" s="301">
        <f t="shared" si="50"/>
        <v>0.27850697539643554</v>
      </c>
      <c r="G210" s="301">
        <f t="shared" si="50"/>
        <v>0.23039909445339712</v>
      </c>
      <c r="H210" s="301">
        <f t="shared" si="50"/>
        <v>0.22766239205500094</v>
      </c>
      <c r="I210" s="301">
        <f t="shared" si="50"/>
        <v>0.24241889956162566</v>
      </c>
      <c r="J210" s="301">
        <f t="shared" si="50"/>
        <v>0.12014990907699348</v>
      </c>
      <c r="K210" s="301">
        <f t="shared" si="50"/>
        <v>0.29508733244041807</v>
      </c>
      <c r="L210" s="301">
        <f t="shared" si="50"/>
        <v>0.31861988879481473</v>
      </c>
      <c r="M210" s="301">
        <f t="shared" si="50"/>
        <v>0.20851250441559466</v>
      </c>
      <c r="N210" s="301">
        <f t="shared" si="50"/>
        <v>8.3739334647330299E-2</v>
      </c>
      <c r="O210" s="301">
        <f t="shared" si="50"/>
        <v>8.7219912734077226E-2</v>
      </c>
      <c r="P210" s="301">
        <f t="shared" si="50"/>
        <v>6.1736781042433964E-2</v>
      </c>
      <c r="Q210" s="301">
        <f t="shared" si="50"/>
        <v>0.1175223100855676</v>
      </c>
      <c r="R210" s="301">
        <f t="shared" si="50"/>
        <v>0.16791138239078193</v>
      </c>
      <c r="S210" s="301">
        <f t="shared" si="50"/>
        <v>0.19725788287167711</v>
      </c>
      <c r="T210" s="301">
        <f t="shared" si="50"/>
        <v>0.27736012901298235</v>
      </c>
      <c r="U210" s="301">
        <f t="shared" si="50"/>
        <v>0.32405349368926645</v>
      </c>
      <c r="V210" s="301">
        <f t="shared" si="50"/>
        <v>0.2985839590091931</v>
      </c>
      <c r="W210" s="301">
        <f t="shared" si="50"/>
        <v>0.31320647914831995</v>
      </c>
      <c r="X210" s="301">
        <f t="shared" si="50"/>
        <v>0.33061854475353747</v>
      </c>
      <c r="Y210" s="301">
        <f t="shared" si="50"/>
        <v>0.30227278999699275</v>
      </c>
      <c r="DA210" s="178"/>
    </row>
    <row r="211" spans="1:105" ht="12" customHeight="1" x14ac:dyDescent="0.25">
      <c r="A211" s="62" t="s">
        <v>604</v>
      </c>
      <c r="B211" s="302">
        <f t="shared" ref="B211:Y211" si="51">IF(B$127=0,0,B$127/B$115)</f>
        <v>0.28186545776250027</v>
      </c>
      <c r="C211" s="302">
        <f t="shared" si="51"/>
        <v>0.32780748830877487</v>
      </c>
      <c r="D211" s="302">
        <f t="shared" si="51"/>
        <v>0.3817257472169619</v>
      </c>
      <c r="E211" s="302">
        <f t="shared" si="51"/>
        <v>0.32090426980576126</v>
      </c>
      <c r="F211" s="302">
        <f t="shared" si="51"/>
        <v>0.27850697539643554</v>
      </c>
      <c r="G211" s="302">
        <f t="shared" si="51"/>
        <v>0.23039909445339712</v>
      </c>
      <c r="H211" s="302">
        <f t="shared" si="51"/>
        <v>0.22766239205500094</v>
      </c>
      <c r="I211" s="302">
        <f t="shared" si="51"/>
        <v>0.24241889956162566</v>
      </c>
      <c r="J211" s="302">
        <f t="shared" si="51"/>
        <v>0.12014990907699348</v>
      </c>
      <c r="K211" s="302">
        <f t="shared" si="51"/>
        <v>0.29508733244041807</v>
      </c>
      <c r="L211" s="302">
        <f t="shared" si="51"/>
        <v>0.31861988879481473</v>
      </c>
      <c r="M211" s="302">
        <f t="shared" si="51"/>
        <v>0.20851250441559466</v>
      </c>
      <c r="N211" s="302">
        <f t="shared" si="51"/>
        <v>8.3739334647330299E-2</v>
      </c>
      <c r="O211" s="302">
        <f t="shared" si="51"/>
        <v>8.7219912734077226E-2</v>
      </c>
      <c r="P211" s="302">
        <f t="shared" si="51"/>
        <v>6.1736781042433964E-2</v>
      </c>
      <c r="Q211" s="302">
        <f t="shared" si="51"/>
        <v>0.1175223100855676</v>
      </c>
      <c r="R211" s="302">
        <f t="shared" si="51"/>
        <v>0.16791138239078193</v>
      </c>
      <c r="S211" s="302">
        <f t="shared" si="51"/>
        <v>0.19725788287167711</v>
      </c>
      <c r="T211" s="302">
        <f t="shared" si="51"/>
        <v>0.27736012901298235</v>
      </c>
      <c r="U211" s="302">
        <f t="shared" si="51"/>
        <v>0.32405349368926645</v>
      </c>
      <c r="V211" s="302">
        <f t="shared" si="51"/>
        <v>0.2985839590091931</v>
      </c>
      <c r="W211" s="302">
        <f t="shared" si="51"/>
        <v>0.31320647914831995</v>
      </c>
      <c r="X211" s="302">
        <f t="shared" si="51"/>
        <v>0.33061854475353747</v>
      </c>
      <c r="Y211" s="302">
        <f t="shared" si="51"/>
        <v>0.30227278999699275</v>
      </c>
      <c r="DA211" s="72"/>
    </row>
    <row r="212" spans="1:105" ht="12" customHeight="1" x14ac:dyDescent="0.25">
      <c r="A212" s="62" t="s">
        <v>611</v>
      </c>
      <c r="B212" s="302">
        <f t="shared" ref="B212:Y212" si="52">IF(B$133=0,0,B$133/B$115)</f>
        <v>0</v>
      </c>
      <c r="C212" s="302">
        <f t="shared" si="52"/>
        <v>0</v>
      </c>
      <c r="D212" s="302">
        <f t="shared" si="52"/>
        <v>0</v>
      </c>
      <c r="E212" s="302">
        <f t="shared" si="52"/>
        <v>0</v>
      </c>
      <c r="F212" s="302">
        <f t="shared" si="52"/>
        <v>0</v>
      </c>
      <c r="G212" s="302">
        <f t="shared" si="52"/>
        <v>0</v>
      </c>
      <c r="H212" s="302">
        <f t="shared" si="52"/>
        <v>0</v>
      </c>
      <c r="I212" s="302">
        <f t="shared" si="52"/>
        <v>0</v>
      </c>
      <c r="J212" s="302">
        <f t="shared" si="52"/>
        <v>0</v>
      </c>
      <c r="K212" s="302">
        <f t="shared" si="52"/>
        <v>0</v>
      </c>
      <c r="L212" s="302">
        <f t="shared" si="52"/>
        <v>0</v>
      </c>
      <c r="M212" s="302">
        <f t="shared" si="52"/>
        <v>0</v>
      </c>
      <c r="N212" s="302">
        <f t="shared" si="52"/>
        <v>0</v>
      </c>
      <c r="O212" s="302">
        <f t="shared" si="52"/>
        <v>0</v>
      </c>
      <c r="P212" s="302">
        <f t="shared" si="52"/>
        <v>0</v>
      </c>
      <c r="Q212" s="302">
        <f t="shared" si="52"/>
        <v>0</v>
      </c>
      <c r="R212" s="302">
        <f t="shared" si="52"/>
        <v>0</v>
      </c>
      <c r="S212" s="302">
        <f t="shared" si="52"/>
        <v>0</v>
      </c>
      <c r="T212" s="302">
        <f t="shared" si="52"/>
        <v>0</v>
      </c>
      <c r="U212" s="302">
        <f t="shared" si="52"/>
        <v>0</v>
      </c>
      <c r="V212" s="302">
        <f t="shared" si="52"/>
        <v>0</v>
      </c>
      <c r="W212" s="302">
        <f t="shared" si="52"/>
        <v>0</v>
      </c>
      <c r="X212" s="302">
        <f t="shared" si="52"/>
        <v>0</v>
      </c>
      <c r="Y212" s="302">
        <f t="shared" si="52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3">IF(B$134=0,0,B$134/B$115)</f>
        <v>0.10971701650575746</v>
      </c>
      <c r="C213" s="301">
        <f t="shared" si="53"/>
        <v>0.1379653483840666</v>
      </c>
      <c r="D213" s="301">
        <f t="shared" si="53"/>
        <v>0.1700279431422235</v>
      </c>
      <c r="E213" s="301">
        <f t="shared" si="53"/>
        <v>0.14508102416629864</v>
      </c>
      <c r="F213" s="301">
        <f t="shared" si="53"/>
        <v>0.14196214207950314</v>
      </c>
      <c r="G213" s="301">
        <f t="shared" si="53"/>
        <v>8.0013125122549045E-2</v>
      </c>
      <c r="H213" s="301">
        <f t="shared" si="53"/>
        <v>7.7565088085319991E-2</v>
      </c>
      <c r="I213" s="301">
        <f t="shared" si="53"/>
        <v>8.3228051048732182E-2</v>
      </c>
      <c r="J213" s="301">
        <f t="shared" si="53"/>
        <v>4.8762769042022786E-2</v>
      </c>
      <c r="K213" s="301">
        <f t="shared" si="53"/>
        <v>0.13209030285770063</v>
      </c>
      <c r="L213" s="301">
        <f t="shared" si="53"/>
        <v>0.13423140447228546</v>
      </c>
      <c r="M213" s="301">
        <f t="shared" si="53"/>
        <v>7.7789099108087192E-2</v>
      </c>
      <c r="N213" s="301">
        <f t="shared" si="53"/>
        <v>3.1759599777639272E-2</v>
      </c>
      <c r="O213" s="301">
        <f t="shared" si="53"/>
        <v>3.219714149565809E-2</v>
      </c>
      <c r="P213" s="301">
        <f t="shared" si="53"/>
        <v>2.5245093321758096E-2</v>
      </c>
      <c r="Q213" s="301">
        <f t="shared" si="53"/>
        <v>4.8206273404254041E-2</v>
      </c>
      <c r="R213" s="301">
        <f t="shared" si="53"/>
        <v>8.0131412573339264E-2</v>
      </c>
      <c r="S213" s="301">
        <f t="shared" si="53"/>
        <v>9.3498703818387471E-2</v>
      </c>
      <c r="T213" s="301">
        <f t="shared" si="53"/>
        <v>0.13497019442576952</v>
      </c>
      <c r="U213" s="301">
        <f t="shared" si="53"/>
        <v>0.16561907935829059</v>
      </c>
      <c r="V213" s="301">
        <f t="shared" si="53"/>
        <v>0.1525345584154835</v>
      </c>
      <c r="W213" s="301">
        <f t="shared" si="53"/>
        <v>0.15963677961291325</v>
      </c>
      <c r="X213" s="301">
        <f t="shared" si="53"/>
        <v>0.16728615942505259</v>
      </c>
      <c r="Y213" s="301">
        <f t="shared" si="53"/>
        <v>0.15468073622749601</v>
      </c>
      <c r="DA213" s="178"/>
    </row>
    <row r="214" spans="1:105" ht="12" customHeight="1" x14ac:dyDescent="0.25">
      <c r="A214" s="62" t="s">
        <v>615</v>
      </c>
      <c r="B214" s="302">
        <f t="shared" ref="B214:Y214" si="54">IF(B$135=0,0,B$135/B$115)</f>
        <v>0.10971701650575746</v>
      </c>
      <c r="C214" s="302">
        <f t="shared" si="54"/>
        <v>0.1379653483840666</v>
      </c>
      <c r="D214" s="302">
        <f t="shared" si="54"/>
        <v>0.1700279431422235</v>
      </c>
      <c r="E214" s="302">
        <f t="shared" si="54"/>
        <v>0.14508102416629864</v>
      </c>
      <c r="F214" s="302">
        <f t="shared" si="54"/>
        <v>0.14196214207950314</v>
      </c>
      <c r="G214" s="302">
        <f t="shared" si="54"/>
        <v>8.0013125122549045E-2</v>
      </c>
      <c r="H214" s="302">
        <f t="shared" si="54"/>
        <v>7.7565088085319991E-2</v>
      </c>
      <c r="I214" s="302">
        <f t="shared" si="54"/>
        <v>8.3228051048732182E-2</v>
      </c>
      <c r="J214" s="302">
        <f t="shared" si="54"/>
        <v>4.8762769042022786E-2</v>
      </c>
      <c r="K214" s="302">
        <f t="shared" si="54"/>
        <v>0.13209030285770063</v>
      </c>
      <c r="L214" s="302">
        <f t="shared" si="54"/>
        <v>0.13423140447228546</v>
      </c>
      <c r="M214" s="302">
        <f t="shared" si="54"/>
        <v>7.7789099108087192E-2</v>
      </c>
      <c r="N214" s="302">
        <f t="shared" si="54"/>
        <v>3.1759599777639272E-2</v>
      </c>
      <c r="O214" s="302">
        <f t="shared" si="54"/>
        <v>3.219714149565809E-2</v>
      </c>
      <c r="P214" s="302">
        <f t="shared" si="54"/>
        <v>2.5245093321758096E-2</v>
      </c>
      <c r="Q214" s="302">
        <f t="shared" si="54"/>
        <v>4.8206273404254041E-2</v>
      </c>
      <c r="R214" s="302">
        <f t="shared" si="54"/>
        <v>8.0131412573339264E-2</v>
      </c>
      <c r="S214" s="302">
        <f t="shared" si="54"/>
        <v>9.3498703818387471E-2</v>
      </c>
      <c r="T214" s="302">
        <f t="shared" si="54"/>
        <v>0.13497019442576952</v>
      </c>
      <c r="U214" s="302">
        <f t="shared" si="54"/>
        <v>0.16561907935829059</v>
      </c>
      <c r="V214" s="302">
        <f t="shared" si="54"/>
        <v>0.1525345584154835</v>
      </c>
      <c r="W214" s="302">
        <f t="shared" si="54"/>
        <v>0.15963677961291325</v>
      </c>
      <c r="X214" s="302">
        <f t="shared" si="54"/>
        <v>0.16728615942505259</v>
      </c>
      <c r="Y214" s="302">
        <f t="shared" si="54"/>
        <v>0.15468073622749601</v>
      </c>
      <c r="DA214" s="72"/>
    </row>
    <row r="215" spans="1:105" ht="12" customHeight="1" x14ac:dyDescent="0.25">
      <c r="A215" s="62" t="s">
        <v>621</v>
      </c>
      <c r="B215" s="302">
        <f t="shared" ref="B215:Y215" si="55">IF(B$140=0,0,B$140/B$115)</f>
        <v>0</v>
      </c>
      <c r="C215" s="302">
        <f t="shared" si="55"/>
        <v>0</v>
      </c>
      <c r="D215" s="302">
        <f t="shared" si="55"/>
        <v>0</v>
      </c>
      <c r="E215" s="302">
        <f t="shared" si="55"/>
        <v>0</v>
      </c>
      <c r="F215" s="302">
        <f t="shared" si="55"/>
        <v>0</v>
      </c>
      <c r="G215" s="302">
        <f t="shared" si="55"/>
        <v>0</v>
      </c>
      <c r="H215" s="302">
        <f t="shared" si="55"/>
        <v>0</v>
      </c>
      <c r="I215" s="302">
        <f t="shared" si="55"/>
        <v>0</v>
      </c>
      <c r="J215" s="302">
        <f t="shared" si="55"/>
        <v>0</v>
      </c>
      <c r="K215" s="302">
        <f t="shared" si="55"/>
        <v>0</v>
      </c>
      <c r="L215" s="302">
        <f t="shared" si="55"/>
        <v>0</v>
      </c>
      <c r="M215" s="302">
        <f t="shared" si="55"/>
        <v>0</v>
      </c>
      <c r="N215" s="302">
        <f t="shared" si="55"/>
        <v>0</v>
      </c>
      <c r="O215" s="302">
        <f t="shared" si="55"/>
        <v>0</v>
      </c>
      <c r="P215" s="302">
        <f t="shared" si="55"/>
        <v>0</v>
      </c>
      <c r="Q215" s="302">
        <f t="shared" si="55"/>
        <v>0</v>
      </c>
      <c r="R215" s="302">
        <f t="shared" si="55"/>
        <v>0</v>
      </c>
      <c r="S215" s="302">
        <f t="shared" si="55"/>
        <v>0</v>
      </c>
      <c r="T215" s="302">
        <f t="shared" si="55"/>
        <v>0</v>
      </c>
      <c r="U215" s="302">
        <f t="shared" si="55"/>
        <v>0</v>
      </c>
      <c r="V215" s="302">
        <f t="shared" si="55"/>
        <v>0</v>
      </c>
      <c r="W215" s="302">
        <f t="shared" si="55"/>
        <v>0</v>
      </c>
      <c r="X215" s="302">
        <f t="shared" si="55"/>
        <v>0</v>
      </c>
      <c r="Y215" s="302">
        <f t="shared" si="55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6">IF(B$141=0,0,B$141/B$115)</f>
        <v>0.1741739750579403</v>
      </c>
      <c r="C216" s="301">
        <f t="shared" si="56"/>
        <v>0.17637785835831485</v>
      </c>
      <c r="D216" s="301">
        <f t="shared" si="56"/>
        <v>0.16938313033545849</v>
      </c>
      <c r="E216" s="301">
        <f t="shared" si="56"/>
        <v>0.18099927276779965</v>
      </c>
      <c r="F216" s="301">
        <f t="shared" si="56"/>
        <v>0.17020338959750655</v>
      </c>
      <c r="G216" s="301">
        <f t="shared" si="56"/>
        <v>0.19093296357101472</v>
      </c>
      <c r="H216" s="301">
        <f t="shared" si="56"/>
        <v>0.19704963802678802</v>
      </c>
      <c r="I216" s="301">
        <f t="shared" si="56"/>
        <v>0.18359584255911268</v>
      </c>
      <c r="J216" s="301">
        <f t="shared" si="56"/>
        <v>0.11791318930681369</v>
      </c>
      <c r="K216" s="301">
        <f t="shared" si="56"/>
        <v>0.19168551924771743</v>
      </c>
      <c r="L216" s="301">
        <f t="shared" si="56"/>
        <v>0.1589076982490665</v>
      </c>
      <c r="M216" s="301">
        <f t="shared" si="56"/>
        <v>0.16096956680881863</v>
      </c>
      <c r="N216" s="301">
        <f t="shared" si="56"/>
        <v>0.14843546723515544</v>
      </c>
      <c r="O216" s="301">
        <f t="shared" si="56"/>
        <v>0.13905243849746457</v>
      </c>
      <c r="P216" s="301">
        <f t="shared" si="56"/>
        <v>0.13174227553010592</v>
      </c>
      <c r="Q216" s="301">
        <f t="shared" si="56"/>
        <v>0.16024020221718097</v>
      </c>
      <c r="R216" s="301">
        <f t="shared" si="56"/>
        <v>0.16519288507992769</v>
      </c>
      <c r="S216" s="301">
        <f t="shared" si="56"/>
        <v>0.17399248679516879</v>
      </c>
      <c r="T216" s="301">
        <f t="shared" si="56"/>
        <v>0.16375951954042103</v>
      </c>
      <c r="U216" s="301">
        <f t="shared" si="56"/>
        <v>0.16172998189564425</v>
      </c>
      <c r="V216" s="301">
        <f t="shared" si="56"/>
        <v>0.15963681537450405</v>
      </c>
      <c r="W216" s="301">
        <f t="shared" si="56"/>
        <v>0.14957024429445812</v>
      </c>
      <c r="X216" s="301">
        <f t="shared" si="56"/>
        <v>0.14168220809203577</v>
      </c>
      <c r="Y216" s="301">
        <f t="shared" si="56"/>
        <v>0.16389116573283014</v>
      </c>
      <c r="DA216" s="178"/>
    </row>
    <row r="217" spans="1:105" ht="12" customHeight="1" x14ac:dyDescent="0.25">
      <c r="A217" s="62" t="s">
        <v>624</v>
      </c>
      <c r="B217" s="302">
        <f t="shared" ref="B217:Y217" si="57">IF(B$142=0,0,B$142/B$115)</f>
        <v>1.222711992211415E-2</v>
      </c>
      <c r="C217" s="302">
        <f t="shared" si="57"/>
        <v>1.8001276253037692E-2</v>
      </c>
      <c r="D217" s="302">
        <f t="shared" si="57"/>
        <v>2.4396523067146795E-2</v>
      </c>
      <c r="E217" s="302">
        <f t="shared" si="57"/>
        <v>1.9489262532654754E-2</v>
      </c>
      <c r="F217" s="302">
        <f t="shared" si="57"/>
        <v>2.1274370706804567E-2</v>
      </c>
      <c r="G217" s="302">
        <f t="shared" si="57"/>
        <v>1.1271144255190964E-2</v>
      </c>
      <c r="H217" s="302">
        <f t="shared" si="57"/>
        <v>9.7955603994492879E-3</v>
      </c>
      <c r="I217" s="302">
        <f t="shared" si="57"/>
        <v>1.1662196591326814E-2</v>
      </c>
      <c r="J217" s="302">
        <f t="shared" si="57"/>
        <v>6.751531245737151E-3</v>
      </c>
      <c r="K217" s="302">
        <f t="shared" si="57"/>
        <v>2.0230424795421677E-2</v>
      </c>
      <c r="L217" s="302">
        <f t="shared" si="57"/>
        <v>2.1178614696188647E-2</v>
      </c>
      <c r="M217" s="302">
        <f t="shared" si="57"/>
        <v>1.2030948653378854E-2</v>
      </c>
      <c r="N217" s="302">
        <f t="shared" si="57"/>
        <v>4.905716638853262E-3</v>
      </c>
      <c r="O217" s="302">
        <f t="shared" si="57"/>
        <v>4.6942673871828633E-3</v>
      </c>
      <c r="P217" s="302">
        <f t="shared" si="57"/>
        <v>3.291539090592517E-3</v>
      </c>
      <c r="Q217" s="302">
        <f t="shared" si="57"/>
        <v>7.0330920208811739E-3</v>
      </c>
      <c r="R217" s="302">
        <f t="shared" si="57"/>
        <v>1.2092165660050265E-2</v>
      </c>
      <c r="S217" s="302">
        <f t="shared" si="57"/>
        <v>1.3835925257485029E-2</v>
      </c>
      <c r="T217" s="302">
        <f t="shared" si="57"/>
        <v>2.0921876866382545E-2</v>
      </c>
      <c r="U217" s="302">
        <f t="shared" si="57"/>
        <v>2.6120551850017815E-2</v>
      </c>
      <c r="V217" s="302">
        <f t="shared" si="57"/>
        <v>2.4522033388929301E-2</v>
      </c>
      <c r="W217" s="302">
        <f t="shared" si="57"/>
        <v>2.5780323298068442E-2</v>
      </c>
      <c r="X217" s="302">
        <f t="shared" si="57"/>
        <v>2.7595696907916717E-2</v>
      </c>
      <c r="Y217" s="302">
        <f t="shared" si="57"/>
        <v>2.5001382456977059E-2</v>
      </c>
      <c r="DA217" s="72"/>
    </row>
    <row r="218" spans="1:105" ht="12" customHeight="1" x14ac:dyDescent="0.25">
      <c r="A218" s="62" t="s">
        <v>629</v>
      </c>
      <c r="B218" s="302">
        <f t="shared" ref="B218:Y218" si="58">IF(B$146=0,0,B$146/B$115)</f>
        <v>0.16194685513582616</v>
      </c>
      <c r="C218" s="302">
        <f t="shared" si="58"/>
        <v>0.15837658210527716</v>
      </c>
      <c r="D218" s="302">
        <f t="shared" si="58"/>
        <v>0.1449866072683117</v>
      </c>
      <c r="E218" s="302">
        <f t="shared" si="58"/>
        <v>0.16151001023514491</v>
      </c>
      <c r="F218" s="302">
        <f t="shared" si="58"/>
        <v>0.14892901889070198</v>
      </c>
      <c r="G218" s="302">
        <f t="shared" si="58"/>
        <v>0.17966181931582378</v>
      </c>
      <c r="H218" s="302">
        <f t="shared" si="58"/>
        <v>0.18725407762733873</v>
      </c>
      <c r="I218" s="302">
        <f t="shared" si="58"/>
        <v>0.17193364596778588</v>
      </c>
      <c r="J218" s="302">
        <f t="shared" si="58"/>
        <v>0.11116165806107653</v>
      </c>
      <c r="K218" s="302">
        <f t="shared" si="58"/>
        <v>0.17145509445229576</v>
      </c>
      <c r="L218" s="302">
        <f t="shared" si="58"/>
        <v>0.13772908355287786</v>
      </c>
      <c r="M218" s="302">
        <f t="shared" si="58"/>
        <v>0.14893861815543979</v>
      </c>
      <c r="N218" s="302">
        <f t="shared" si="58"/>
        <v>0.14352975059630219</v>
      </c>
      <c r="O218" s="302">
        <f t="shared" si="58"/>
        <v>0.1343581711102817</v>
      </c>
      <c r="P218" s="302">
        <f t="shared" si="58"/>
        <v>0.12845073643951341</v>
      </c>
      <c r="Q218" s="302">
        <f t="shared" si="58"/>
        <v>0.15320711019629982</v>
      </c>
      <c r="R218" s="302">
        <f t="shared" si="58"/>
        <v>0.15310071941987743</v>
      </c>
      <c r="S218" s="302">
        <f t="shared" si="58"/>
        <v>0.16015656153768379</v>
      </c>
      <c r="T218" s="302">
        <f t="shared" si="58"/>
        <v>0.14283764267403851</v>
      </c>
      <c r="U218" s="302">
        <f t="shared" si="58"/>
        <v>0.13560943004562642</v>
      </c>
      <c r="V218" s="302">
        <f t="shared" si="58"/>
        <v>0.13511478198557475</v>
      </c>
      <c r="W218" s="302">
        <f t="shared" si="58"/>
        <v>0.12378992099638969</v>
      </c>
      <c r="X218" s="302">
        <f t="shared" si="58"/>
        <v>0.11408651118411904</v>
      </c>
      <c r="Y218" s="302">
        <f t="shared" si="58"/>
        <v>0.13888978327585311</v>
      </c>
      <c r="DA218" s="72"/>
    </row>
    <row r="219" spans="1:105" ht="12" customHeight="1" x14ac:dyDescent="0.25">
      <c r="A219" s="62" t="s">
        <v>641</v>
      </c>
      <c r="B219" s="302">
        <f t="shared" ref="B219:Y219" si="59">IF(B$157=0,0,B$157/B$115)</f>
        <v>0</v>
      </c>
      <c r="C219" s="302">
        <f t="shared" si="59"/>
        <v>0</v>
      </c>
      <c r="D219" s="302">
        <f t="shared" si="59"/>
        <v>0</v>
      </c>
      <c r="E219" s="302">
        <f t="shared" si="59"/>
        <v>0</v>
      </c>
      <c r="F219" s="302">
        <f t="shared" si="59"/>
        <v>0</v>
      </c>
      <c r="G219" s="302">
        <f t="shared" si="59"/>
        <v>0</v>
      </c>
      <c r="H219" s="302">
        <f t="shared" si="59"/>
        <v>0</v>
      </c>
      <c r="I219" s="302">
        <f t="shared" si="59"/>
        <v>0</v>
      </c>
      <c r="J219" s="302">
        <f t="shared" si="59"/>
        <v>0</v>
      </c>
      <c r="K219" s="302">
        <f t="shared" si="59"/>
        <v>0</v>
      </c>
      <c r="L219" s="302">
        <f t="shared" si="59"/>
        <v>0</v>
      </c>
      <c r="M219" s="302">
        <f t="shared" si="59"/>
        <v>0</v>
      </c>
      <c r="N219" s="302">
        <f t="shared" si="59"/>
        <v>0</v>
      </c>
      <c r="O219" s="302">
        <f t="shared" si="59"/>
        <v>0</v>
      </c>
      <c r="P219" s="302">
        <f t="shared" si="59"/>
        <v>0</v>
      </c>
      <c r="Q219" s="302">
        <f t="shared" si="59"/>
        <v>0</v>
      </c>
      <c r="R219" s="302">
        <f t="shared" si="59"/>
        <v>0</v>
      </c>
      <c r="S219" s="302">
        <f t="shared" si="59"/>
        <v>0</v>
      </c>
      <c r="T219" s="302">
        <f t="shared" si="59"/>
        <v>0</v>
      </c>
      <c r="U219" s="302">
        <f t="shared" si="59"/>
        <v>0</v>
      </c>
      <c r="V219" s="302">
        <f t="shared" si="59"/>
        <v>0</v>
      </c>
      <c r="W219" s="302">
        <f t="shared" si="59"/>
        <v>0</v>
      </c>
      <c r="X219" s="302">
        <f t="shared" si="59"/>
        <v>0</v>
      </c>
      <c r="Y219" s="302">
        <f t="shared" si="59"/>
        <v>0</v>
      </c>
      <c r="DA219" s="72"/>
    </row>
    <row r="220" spans="1:105" ht="12" customHeight="1" x14ac:dyDescent="0.25">
      <c r="A220" s="100" t="s">
        <v>105</v>
      </c>
      <c r="B220" s="310">
        <f t="shared" ref="B220:Y220" si="60">IF(B$158=0,0,B$158/B$115)</f>
        <v>0.43362448025052081</v>
      </c>
      <c r="C220" s="310">
        <f t="shared" si="60"/>
        <v>0.35691768830282689</v>
      </c>
      <c r="D220" s="310">
        <f t="shared" si="60"/>
        <v>0.27758208672647322</v>
      </c>
      <c r="E220" s="310">
        <f t="shared" si="60"/>
        <v>0.35200228452248955</v>
      </c>
      <c r="F220" s="310">
        <f t="shared" si="60"/>
        <v>0.40821577689369215</v>
      </c>
      <c r="G220" s="310">
        <f t="shared" si="60"/>
        <v>0.49810909766220884</v>
      </c>
      <c r="H220" s="310">
        <f t="shared" si="60"/>
        <v>0.49725177982602453</v>
      </c>
      <c r="I220" s="310">
        <f t="shared" si="60"/>
        <v>0.49018186080314247</v>
      </c>
      <c r="J220" s="310">
        <f t="shared" si="60"/>
        <v>0.71284438995955679</v>
      </c>
      <c r="K220" s="310">
        <f t="shared" si="60"/>
        <v>0.38011969826066833</v>
      </c>
      <c r="L220" s="310">
        <f t="shared" si="60"/>
        <v>0.38717289105932073</v>
      </c>
      <c r="M220" s="310">
        <f t="shared" si="60"/>
        <v>0.55212449983677547</v>
      </c>
      <c r="N220" s="310">
        <f t="shared" si="60"/>
        <v>0.7358245454633755</v>
      </c>
      <c r="O220" s="310">
        <f t="shared" si="60"/>
        <v>0.74129907534303208</v>
      </c>
      <c r="P220" s="310">
        <f t="shared" si="60"/>
        <v>0.78120816449769792</v>
      </c>
      <c r="Q220" s="310">
        <f t="shared" si="60"/>
        <v>0.67390094185436544</v>
      </c>
      <c r="R220" s="310">
        <f t="shared" si="60"/>
        <v>0.58655856984240839</v>
      </c>
      <c r="S220" s="310">
        <f t="shared" si="60"/>
        <v>0.53505272449594432</v>
      </c>
      <c r="T220" s="310">
        <f t="shared" si="60"/>
        <v>0.42364481639028145</v>
      </c>
      <c r="U220" s="310">
        <f t="shared" si="60"/>
        <v>0.34828650720952853</v>
      </c>
      <c r="V220" s="310">
        <f t="shared" si="60"/>
        <v>0.38899251189315404</v>
      </c>
      <c r="W220" s="310">
        <f t="shared" si="60"/>
        <v>0.37732845871214155</v>
      </c>
      <c r="X220" s="310">
        <f t="shared" si="60"/>
        <v>0.36016548415077465</v>
      </c>
      <c r="Y220" s="310">
        <f t="shared" si="60"/>
        <v>0.37894947942194923</v>
      </c>
      <c r="DA220" s="127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430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>IF(B$5=0,0,B$5/NFM_fec!B$5)</f>
        <v>1.9324475049894732</v>
      </c>
      <c r="C224" s="272">
        <f>IF(C$5=0,0,C$5/NFM_fec!C$5)</f>
        <v>1.9575269014498866</v>
      </c>
      <c r="D224" s="272">
        <f>IF(D$5=0,0,D$5/NFM_fec!D$5)</f>
        <v>2.0126441092004739</v>
      </c>
      <c r="E224" s="272">
        <f>IF(E$5=0,0,E$5/NFM_fec!E$5)</f>
        <v>1.8311539064845301</v>
      </c>
      <c r="F224" s="272">
        <f>IF(F$5=0,0,F$5/NFM_fec!F$5)</f>
        <v>1.6654463911096029</v>
      </c>
      <c r="G224" s="272">
        <f>IF(G$5=0,0,G$5/NFM_fec!G$5)</f>
        <v>1.7738953141407408</v>
      </c>
      <c r="H224" s="272">
        <f>IF(H$5=0,0,H$5/NFM_fec!H$5)</f>
        <v>1.738698206744498</v>
      </c>
      <c r="I224" s="272">
        <f>IF(I$5=0,0,I$5/NFM_fec!I$5)</f>
        <v>1.8549165905158969</v>
      </c>
      <c r="J224" s="272">
        <f>IF(J$5=0,0,J$5/NFM_fec!J$5)</f>
        <v>1.5733585495068476</v>
      </c>
      <c r="K224" s="272">
        <f>IF(K$5=0,0,K$5/NFM_fec!K$5)</f>
        <v>1.7013071546064233</v>
      </c>
      <c r="L224" s="272">
        <f>IF(L$5=0,0,L$5/NFM_fec!L$5)</f>
        <v>1.9031775185799285</v>
      </c>
      <c r="M224" s="272">
        <f>IF(M$5=0,0,M$5/NFM_fec!M$5)</f>
        <v>1.6728039111839355</v>
      </c>
      <c r="N224" s="272">
        <f>IF(N$5=0,0,N$5/NFM_fec!N$5)</f>
        <v>1.1857628946782592</v>
      </c>
      <c r="O224" s="272">
        <f>IF(O$5=0,0,O$5/NFM_fec!O$5)</f>
        <v>1.188126683464134</v>
      </c>
      <c r="P224" s="272">
        <f>IF(P$5=0,0,P$5/NFM_fec!P$5)</f>
        <v>1.005704234258828</v>
      </c>
      <c r="Q224" s="272">
        <f>IF(Q$5=0,0,Q$5/NFM_fec!Q$5)</f>
        <v>1.1744126612913355</v>
      </c>
      <c r="R224" s="272">
        <f>IF(R$5=0,0,R$5/NFM_fec!R$5)</f>
        <v>1.2627250595232267</v>
      </c>
      <c r="S224" s="272">
        <f>IF(S$5=0,0,S$5/NFM_fec!S$5)</f>
        <v>1.4190193791244554</v>
      </c>
      <c r="T224" s="272">
        <f>IF(T$5=0,0,T$5/NFM_fec!T$5)</f>
        <v>1.6393079208055963</v>
      </c>
      <c r="U224" s="272">
        <f>IF(U$5=0,0,U$5/NFM_fec!U$5)</f>
        <v>1.6825861228060961</v>
      </c>
      <c r="V224" s="272">
        <f>IF(V$5=0,0,V$5/NFM_fec!V$5)</f>
        <v>1.6066822284537474</v>
      </c>
      <c r="W224" s="272">
        <f>IF(W$5=0,0,W$5/NFM_fec!W$5)</f>
        <v>1.6976055222629867</v>
      </c>
      <c r="X224" s="272">
        <f>IF(X$5=0,0,X$5/NFM_fec!X$5)</f>
        <v>1.6745089436329343</v>
      </c>
      <c r="Y224" s="272">
        <f>IF(Y$5=0,0,Y$5/NFM_fec!Y$5)</f>
        <v>1.5300645723642141</v>
      </c>
      <c r="DA224" s="111"/>
    </row>
    <row r="225" spans="1:105" ht="12" customHeight="1" x14ac:dyDescent="0.25">
      <c r="A225" s="55" t="s">
        <v>91</v>
      </c>
      <c r="B225" s="273">
        <f>IF(B$6=0,0,B$6/NFM_fec!B$6)</f>
        <v>0</v>
      </c>
      <c r="C225" s="273">
        <f>IF(C$6=0,0,C$6/NFM_fec!C$6)</f>
        <v>0</v>
      </c>
      <c r="D225" s="273">
        <f>IF(D$6=0,0,D$6/NFM_fec!D$6)</f>
        <v>0</v>
      </c>
      <c r="E225" s="273">
        <f>IF(E$6=0,0,E$6/NFM_fec!E$6)</f>
        <v>0</v>
      </c>
      <c r="F225" s="273">
        <f>IF(F$6=0,0,F$6/NFM_fec!F$6)</f>
        <v>0</v>
      </c>
      <c r="G225" s="273">
        <f>IF(G$6=0,0,G$6/NFM_fec!G$6)</f>
        <v>0</v>
      </c>
      <c r="H225" s="273">
        <f>IF(H$6=0,0,H$6/NFM_fec!H$6)</f>
        <v>0</v>
      </c>
      <c r="I225" s="273">
        <f>IF(I$6=0,0,I$6/NFM_fec!I$6)</f>
        <v>0</v>
      </c>
      <c r="J225" s="273">
        <f>IF(J$6=0,0,J$6/NFM_fec!J$6)</f>
        <v>0</v>
      </c>
      <c r="K225" s="273">
        <f>IF(K$6=0,0,K$6/NFM_fec!K$6)</f>
        <v>0</v>
      </c>
      <c r="L225" s="273">
        <f>IF(L$6=0,0,L$6/NFM_fec!L$6)</f>
        <v>0</v>
      </c>
      <c r="M225" s="273">
        <f>IF(M$6=0,0,M$6/NFM_fec!M$6)</f>
        <v>0</v>
      </c>
      <c r="N225" s="273">
        <f>IF(N$6=0,0,N$6/NFM_fec!N$6)</f>
        <v>0</v>
      </c>
      <c r="O225" s="273">
        <f>IF(O$6=0,0,O$6/NFM_fec!O$6)</f>
        <v>0</v>
      </c>
      <c r="P225" s="273">
        <f>IF(P$6=0,0,P$6/NFM_fec!P$6)</f>
        <v>0</v>
      </c>
      <c r="Q225" s="273">
        <f>IF(Q$6=0,0,Q$6/NFM_fec!Q$6)</f>
        <v>0</v>
      </c>
      <c r="R225" s="273">
        <f>IF(R$6=0,0,R$6/NFM_fec!R$6)</f>
        <v>0</v>
      </c>
      <c r="S225" s="273">
        <f>IF(S$6=0,0,S$6/NFM_fec!S$6)</f>
        <v>0</v>
      </c>
      <c r="T225" s="273">
        <f>IF(T$6=0,0,T$6/NFM_fec!T$6)</f>
        <v>0</v>
      </c>
      <c r="U225" s="273">
        <f>IF(U$6=0,0,U$6/NFM_fec!U$6)</f>
        <v>0</v>
      </c>
      <c r="V225" s="273">
        <f>IF(V$6=0,0,V$6/NFM_fec!V$6)</f>
        <v>0</v>
      </c>
      <c r="W225" s="273">
        <f>IF(W$6=0,0,W$6/NFM_fec!W$6)</f>
        <v>0</v>
      </c>
      <c r="X225" s="273">
        <f>IF(X$6=0,0,X$6/NFM_fec!X$6)</f>
        <v>0</v>
      </c>
      <c r="Y225" s="273">
        <f>IF(Y$6=0,0,Y$6/NFM_fec!Y$6)</f>
        <v>0</v>
      </c>
      <c r="DA225" s="76"/>
    </row>
    <row r="226" spans="1:105" ht="12" customHeight="1" x14ac:dyDescent="0.25">
      <c r="A226" s="173" t="s">
        <v>92</v>
      </c>
      <c r="B226" s="274">
        <f>IF(B$7=0,0,B$7/NFM_fec!B$7)</f>
        <v>0</v>
      </c>
      <c r="C226" s="274">
        <f>IF(C$7=0,0,C$7/NFM_fec!C$7)</f>
        <v>0</v>
      </c>
      <c r="D226" s="274">
        <f>IF(D$7=0,0,D$7/NFM_fec!D$7)</f>
        <v>0</v>
      </c>
      <c r="E226" s="274">
        <f>IF(E$7=0,0,E$7/NFM_fec!E$7)</f>
        <v>0</v>
      </c>
      <c r="F226" s="274">
        <f>IF(F$7=0,0,F$7/NFM_fec!F$7)</f>
        <v>0</v>
      </c>
      <c r="G226" s="274">
        <f>IF(G$7=0,0,G$7/NFM_fec!G$7)</f>
        <v>0</v>
      </c>
      <c r="H226" s="274">
        <f>IF(H$7=0,0,H$7/NFM_fec!H$7)</f>
        <v>0</v>
      </c>
      <c r="I226" s="274">
        <f>IF(I$7=0,0,I$7/NFM_fec!I$7)</f>
        <v>0</v>
      </c>
      <c r="J226" s="274">
        <f>IF(J$7=0,0,J$7/NFM_fec!J$7)</f>
        <v>0</v>
      </c>
      <c r="K226" s="274">
        <f>IF(K$7=0,0,K$7/NFM_fec!K$7)</f>
        <v>0</v>
      </c>
      <c r="L226" s="274">
        <f>IF(L$7=0,0,L$7/NFM_fec!L$7)</f>
        <v>0</v>
      </c>
      <c r="M226" s="274">
        <f>IF(M$7=0,0,M$7/NFM_fec!M$7)</f>
        <v>0</v>
      </c>
      <c r="N226" s="274">
        <f>IF(N$7=0,0,N$7/NFM_fec!N$7)</f>
        <v>0</v>
      </c>
      <c r="O226" s="274">
        <f>IF(O$7=0,0,O$7/NFM_fec!O$7)</f>
        <v>0</v>
      </c>
      <c r="P226" s="274">
        <f>IF(P$7=0,0,P$7/NFM_fec!P$7)</f>
        <v>0</v>
      </c>
      <c r="Q226" s="274">
        <f>IF(Q$7=0,0,Q$7/NFM_fec!Q$7)</f>
        <v>0</v>
      </c>
      <c r="R226" s="274">
        <f>IF(R$7=0,0,R$7/NFM_fec!R$7)</f>
        <v>0</v>
      </c>
      <c r="S226" s="274">
        <f>IF(S$7=0,0,S$7/NFM_fec!S$7)</f>
        <v>0</v>
      </c>
      <c r="T226" s="274">
        <f>IF(T$7=0,0,T$7/NFM_fec!T$7)</f>
        <v>0</v>
      </c>
      <c r="U226" s="274">
        <f>IF(U$7=0,0,U$7/NFM_fec!U$7)</f>
        <v>0</v>
      </c>
      <c r="V226" s="274">
        <f>IF(V$7=0,0,V$7/NFM_fec!V$7)</f>
        <v>0</v>
      </c>
      <c r="W226" s="274">
        <f>IF(W$7=0,0,W$7/NFM_fec!W$7)</f>
        <v>0</v>
      </c>
      <c r="X226" s="274">
        <f>IF(X$7=0,0,X$7/NFM_fec!X$7)</f>
        <v>0</v>
      </c>
      <c r="Y226" s="274">
        <f>IF(Y$7=0,0,Y$7/NFM_fec!Y$7)</f>
        <v>0</v>
      </c>
      <c r="DA226" s="77"/>
    </row>
    <row r="227" spans="1:105" ht="12" customHeight="1" x14ac:dyDescent="0.25">
      <c r="A227" s="173" t="s">
        <v>93</v>
      </c>
      <c r="B227" s="274">
        <f>IF(B$8=0,0,B$8/NFM_fec!B$8)</f>
        <v>0</v>
      </c>
      <c r="C227" s="274">
        <f>IF(C$8=0,0,C$8/NFM_fec!C$8)</f>
        <v>0</v>
      </c>
      <c r="D227" s="274">
        <f>IF(D$8=0,0,D$8/NFM_fec!D$8)</f>
        <v>0</v>
      </c>
      <c r="E227" s="274">
        <f>IF(E$8=0,0,E$8/NFM_fec!E$8)</f>
        <v>0</v>
      </c>
      <c r="F227" s="274">
        <f>IF(F$8=0,0,F$8/NFM_fec!F$8)</f>
        <v>0</v>
      </c>
      <c r="G227" s="274">
        <f>IF(G$8=0,0,G$8/NFM_fec!G$8)</f>
        <v>0</v>
      </c>
      <c r="H227" s="274">
        <f>IF(H$8=0,0,H$8/NFM_fec!H$8)</f>
        <v>0</v>
      </c>
      <c r="I227" s="274">
        <f>IF(I$8=0,0,I$8/NFM_fec!I$8)</f>
        <v>0</v>
      </c>
      <c r="J227" s="274">
        <f>IF(J$8=0,0,J$8/NFM_fec!J$8)</f>
        <v>0</v>
      </c>
      <c r="K227" s="274">
        <f>IF(K$8=0,0,K$8/NFM_fec!K$8)</f>
        <v>0</v>
      </c>
      <c r="L227" s="274">
        <f>IF(L$8=0,0,L$8/NFM_fec!L$8)</f>
        <v>0</v>
      </c>
      <c r="M227" s="274">
        <f>IF(M$8=0,0,M$8/NFM_fec!M$8)</f>
        <v>0</v>
      </c>
      <c r="N227" s="274">
        <f>IF(N$8=0,0,N$8/NFM_fec!N$8)</f>
        <v>0</v>
      </c>
      <c r="O227" s="274">
        <f>IF(O$8=0,0,O$8/NFM_fec!O$8)</f>
        <v>0</v>
      </c>
      <c r="P227" s="274">
        <f>IF(P$8=0,0,P$8/NFM_fec!P$8)</f>
        <v>0</v>
      </c>
      <c r="Q227" s="274">
        <f>IF(Q$8=0,0,Q$8/NFM_fec!Q$8)</f>
        <v>0</v>
      </c>
      <c r="R227" s="274">
        <f>IF(R$8=0,0,R$8/NFM_fec!R$8)</f>
        <v>0</v>
      </c>
      <c r="S227" s="274">
        <f>IF(S$8=0,0,S$8/NFM_fec!S$8)</f>
        <v>0</v>
      </c>
      <c r="T227" s="274">
        <f>IF(T$8=0,0,T$8/NFM_fec!T$8)</f>
        <v>0</v>
      </c>
      <c r="U227" s="274">
        <f>IF(U$8=0,0,U$8/NFM_fec!U$8)</f>
        <v>0</v>
      </c>
      <c r="V227" s="274">
        <f>IF(V$8=0,0,V$8/NFM_fec!V$8)</f>
        <v>0</v>
      </c>
      <c r="W227" s="274">
        <f>IF(W$8=0,0,W$8/NFM_fec!W$8)</f>
        <v>0</v>
      </c>
      <c r="X227" s="274">
        <f>IF(X$8=0,0,X$8/NFM_fec!X$8)</f>
        <v>0</v>
      </c>
      <c r="Y227" s="274">
        <f>IF(Y$8=0,0,Y$8/NFM_fec!Y$8)</f>
        <v>0</v>
      </c>
      <c r="DA227" s="77"/>
    </row>
    <row r="228" spans="1:105" ht="12" customHeight="1" x14ac:dyDescent="0.25">
      <c r="A228" s="173" t="s">
        <v>94</v>
      </c>
      <c r="B228" s="274">
        <f>IF(B$9=0,0,B$9/NFM_fec!B$9)</f>
        <v>0</v>
      </c>
      <c r="C228" s="274">
        <f>IF(C$9=0,0,C$9/NFM_fec!C$9)</f>
        <v>0</v>
      </c>
      <c r="D228" s="274">
        <f>IF(D$9=0,0,D$9/NFM_fec!D$9)</f>
        <v>0</v>
      </c>
      <c r="E228" s="274">
        <f>IF(E$9=0,0,E$9/NFM_fec!E$9)</f>
        <v>0</v>
      </c>
      <c r="F228" s="274">
        <f>IF(F$9=0,0,F$9/NFM_fec!F$9)</f>
        <v>0</v>
      </c>
      <c r="G228" s="274">
        <f>IF(G$9=0,0,G$9/NFM_fec!G$9)</f>
        <v>0</v>
      </c>
      <c r="H228" s="274">
        <f>IF(H$9=0,0,H$9/NFM_fec!H$9)</f>
        <v>0</v>
      </c>
      <c r="I228" s="274">
        <f>IF(I$9=0,0,I$9/NFM_fec!I$9)</f>
        <v>0</v>
      </c>
      <c r="J228" s="274">
        <f>IF(J$9=0,0,J$9/NFM_fec!J$9)</f>
        <v>0</v>
      </c>
      <c r="K228" s="274">
        <f>IF(K$9=0,0,K$9/NFM_fec!K$9)</f>
        <v>0</v>
      </c>
      <c r="L228" s="274">
        <f>IF(L$9=0,0,L$9/NFM_fec!L$9)</f>
        <v>0</v>
      </c>
      <c r="M228" s="274">
        <f>IF(M$9=0,0,M$9/NFM_fec!M$9)</f>
        <v>0</v>
      </c>
      <c r="N228" s="274">
        <f>IF(N$9=0,0,N$9/NFM_fec!N$9)</f>
        <v>0</v>
      </c>
      <c r="O228" s="274">
        <f>IF(O$9=0,0,O$9/NFM_fec!O$9)</f>
        <v>0</v>
      </c>
      <c r="P228" s="274">
        <f>IF(P$9=0,0,P$9/NFM_fec!P$9)</f>
        <v>0</v>
      </c>
      <c r="Q228" s="274">
        <f>IF(Q$9=0,0,Q$9/NFM_fec!Q$9)</f>
        <v>0</v>
      </c>
      <c r="R228" s="274">
        <f>IF(R$9=0,0,R$9/NFM_fec!R$9)</f>
        <v>0</v>
      </c>
      <c r="S228" s="274">
        <f>IF(S$9=0,0,S$9/NFM_fec!S$9)</f>
        <v>0</v>
      </c>
      <c r="T228" s="274">
        <f>IF(T$9=0,0,T$9/NFM_fec!T$9)</f>
        <v>0</v>
      </c>
      <c r="U228" s="274">
        <f>IF(U$9=0,0,U$9/NFM_fec!U$9)</f>
        <v>0</v>
      </c>
      <c r="V228" s="274">
        <f>IF(V$9=0,0,V$9/NFM_fec!V$9)</f>
        <v>0</v>
      </c>
      <c r="W228" s="274">
        <f>IF(W$9=0,0,W$9/NFM_fec!W$9)</f>
        <v>0</v>
      </c>
      <c r="X228" s="274">
        <f>IF(X$9=0,0,X$9/NFM_fec!X$9)</f>
        <v>0</v>
      </c>
      <c r="Y228" s="274">
        <f>IF(Y$9=0,0,Y$9/NFM_fec!Y$9)</f>
        <v>0</v>
      </c>
      <c r="DA228" s="77"/>
    </row>
    <row r="229" spans="1:105" ht="12" customHeight="1" x14ac:dyDescent="0.25">
      <c r="A229" s="56" t="s">
        <v>95</v>
      </c>
      <c r="B229" s="275">
        <f>IF(B$10=0,0,B$10/NFM_fec!B$10)</f>
        <v>0.39550755901362444</v>
      </c>
      <c r="C229" s="275">
        <f>IF(C$10=0,0,C$10/NFM_fec!C$10)</f>
        <v>0.62456048254961471</v>
      </c>
      <c r="D229" s="275">
        <f>IF(D$10=0,0,D$10/NFM_fec!D$10)</f>
        <v>0.93064118761658965</v>
      </c>
      <c r="E229" s="275">
        <f>IF(E$10=0,0,E$10/NFM_fec!E$10)</f>
        <v>0.59328735564103485</v>
      </c>
      <c r="F229" s="275">
        <f>IF(F$10=0,0,F$10/NFM_fec!F$10)</f>
        <v>0.62164321491462471</v>
      </c>
      <c r="G229" s="275">
        <f>IF(G$10=0,0,G$10/NFM_fec!G$10)</f>
        <v>0.28016001144372515</v>
      </c>
      <c r="H229" s="275">
        <f>IF(H$10=0,0,H$10/NFM_fec!H$10)</f>
        <v>0.22270090099817164</v>
      </c>
      <c r="I229" s="275">
        <f>IF(I$10=0,0,I$10/NFM_fec!I$10)</f>
        <v>0.32145080527038755</v>
      </c>
      <c r="J229" s="275">
        <f>IF(J$10=0,0,J$10/NFM_fec!J$10)</f>
        <v>0.22058684520052105</v>
      </c>
      <c r="K229" s="275">
        <f>IF(K$10=0,0,K$10/NFM_fec!K$10)</f>
        <v>0.49257840422981736</v>
      </c>
      <c r="L229" s="275">
        <f>IF(L$10=0,0,L$10/NFM_fec!L$10)</f>
        <v>0.73618789594136913</v>
      </c>
      <c r="M229" s="275">
        <f>IF(M$10=0,0,M$10/NFM_fec!M$10)</f>
        <v>0.33716169607810675</v>
      </c>
      <c r="N229" s="275">
        <f>IF(N$10=0,0,N$10/NFM_fec!N$10)</f>
        <v>8.463206878653079E-2</v>
      </c>
      <c r="O229" s="275">
        <f>IF(O$10=0,0,O$10/NFM_fec!O$10)</f>
        <v>8.6189296896507298E-2</v>
      </c>
      <c r="P229" s="275">
        <f>IF(P$10=0,0,P$10/NFM_fec!P$10)</f>
        <v>8.9546027474502847E-3</v>
      </c>
      <c r="Q229" s="275">
        <f>IF(Q$10=0,0,Q$10/NFM_fec!Q$10)</f>
        <v>1.5837188945011047E-2</v>
      </c>
      <c r="R229" s="275">
        <f>IF(R$10=0,0,R$10/NFM_fec!R$10)</f>
        <v>2.5482169586036729E-2</v>
      </c>
      <c r="S229" s="275">
        <f>IF(S$10=0,0,S$10/NFM_fec!S$10)</f>
        <v>2.3919227421190074E-2</v>
      </c>
      <c r="T229" s="275">
        <f>IF(T$10=0,0,T$10/NFM_fec!T$10)</f>
        <v>3.7142361643474536E-2</v>
      </c>
      <c r="U229" s="275">
        <f>IF(U$10=0,0,U$10/NFM_fec!U$10)</f>
        <v>4.1856918595336516E-2</v>
      </c>
      <c r="V229" s="275">
        <f>IF(V$10=0,0,V$10/NFM_fec!V$10)</f>
        <v>2.8194676072564817E-2</v>
      </c>
      <c r="W229" s="275">
        <f>IF(W$10=0,0,W$10/NFM_fec!W$10)</f>
        <v>3.2080224975747869E-2</v>
      </c>
      <c r="X229" s="275">
        <f>IF(X$10=0,0,X$10/NFM_fec!X$10)</f>
        <v>2.7296800138396415E-2</v>
      </c>
      <c r="Y229" s="275">
        <f>IF(Y$10=0,0,Y$10/NFM_fec!Y$10)</f>
        <v>1.6301721149227053E-2</v>
      </c>
      <c r="DA229" s="78"/>
    </row>
    <row r="230" spans="1:105" ht="12" customHeight="1" x14ac:dyDescent="0.25">
      <c r="A230" s="174" t="s">
        <v>485</v>
      </c>
      <c r="B230" s="276">
        <f>IF(B$16=0,0,B$16/NFM_fec!B$16)</f>
        <v>3.0785495841578232</v>
      </c>
      <c r="C230" s="276">
        <f>IF(C$16=0,0,C$16/NFM_fec!C$16)</f>
        <v>2.8852448668698365</v>
      </c>
      <c r="D230" s="276">
        <f>IF(D$16=0,0,D$16/NFM_fec!D$16)</f>
        <v>2.7437550034157785</v>
      </c>
      <c r="E230" s="276">
        <f>IF(E$16=0,0,E$16/NFM_fec!E$16)</f>
        <v>2.7647523904689972</v>
      </c>
      <c r="F230" s="276">
        <f>IF(F$16=0,0,F$16/NFM_fec!F$16)</f>
        <v>2.5299583407760058</v>
      </c>
      <c r="G230" s="276">
        <f>IF(G$16=0,0,G$16/NFM_fec!G$16)</f>
        <v>3.10116921328525</v>
      </c>
      <c r="H230" s="276">
        <f>IF(H$16=0,0,H$16/NFM_fec!H$16)</f>
        <v>3.1307110484851419</v>
      </c>
      <c r="I230" s="276">
        <f>IF(I$16=0,0,I$16/NFM_fec!I$16)</f>
        <v>3.2062635622173112</v>
      </c>
      <c r="J230" s="276">
        <f>IF(J$16=0,0,J$16/NFM_fec!J$16)</f>
        <v>3.009932017982536</v>
      </c>
      <c r="K230" s="276">
        <f>IF(K$16=0,0,K$16/NFM_fec!K$16)</f>
        <v>2.7464871749760542</v>
      </c>
      <c r="L230" s="276">
        <f>IF(L$16=0,0,L$16/NFM_fec!L$16)</f>
        <v>2.793548632688156</v>
      </c>
      <c r="M230" s="276">
        <f>IF(M$16=0,0,M$16/NFM_fec!M$16)</f>
        <v>2.9567943216062647</v>
      </c>
      <c r="N230" s="276">
        <f>IF(N$16=0,0,N$16/NFM_fec!N$16)</f>
        <v>2.9663829478296364</v>
      </c>
      <c r="O230" s="276">
        <f>IF(O$16=0,0,O$16/NFM_fec!O$16)</f>
        <v>2.947507372827336</v>
      </c>
      <c r="P230" s="276">
        <f>IF(P$16=0,0,P$16/NFM_fec!P$16)</f>
        <v>2.8342929965729131</v>
      </c>
      <c r="Q230" s="276">
        <f>IF(Q$16=0,0,Q$16/NFM_fec!Q$16)</f>
        <v>2.7810106440806881</v>
      </c>
      <c r="R230" s="276">
        <f>IF(R$16=0,0,R$16/NFM_fec!R$16)</f>
        <v>2.5724131035876274</v>
      </c>
      <c r="S230" s="276">
        <f>IF(S$16=0,0,S$16/NFM_fec!S$16)</f>
        <v>2.598007235762537</v>
      </c>
      <c r="T230" s="276">
        <f>IF(T$16=0,0,T$16/NFM_fec!T$16)</f>
        <v>2.5384346897663921</v>
      </c>
      <c r="U230" s="276">
        <f>IF(U$16=0,0,U$16/NFM_fec!U$16)</f>
        <v>2.4580099982500818</v>
      </c>
      <c r="V230" s="276">
        <f>IF(V$16=0,0,V$16/NFM_fec!V$16)</f>
        <v>2.4351944461101955</v>
      </c>
      <c r="W230" s="276">
        <f>IF(W$16=0,0,W$16/NFM_fec!W$16)</f>
        <v>2.4399719486757272</v>
      </c>
      <c r="X230" s="276">
        <f>IF(X$16=0,0,X$16/NFM_fec!X$16)</f>
        <v>2.4271260825759402</v>
      </c>
      <c r="Y230" s="276">
        <f>IF(Y$16=0,0,Y$16/NFM_fec!Y$16)</f>
        <v>2.4383070261389288</v>
      </c>
      <c r="DA230" s="79"/>
    </row>
    <row r="231" spans="1:105" ht="12" customHeight="1" x14ac:dyDescent="0.25">
      <c r="A231" s="41" t="s">
        <v>497</v>
      </c>
      <c r="B231" s="277">
        <f>IF(B$27=0,0,B$27/NFM_fec!B$27)</f>
        <v>0.64698471614186237</v>
      </c>
      <c r="C231" s="277">
        <f>IF(C$27=0,0,C$27/NFM_fec!C$27)</f>
        <v>0.84584182735972668</v>
      </c>
      <c r="D231" s="277">
        <f>IF(D$27=0,0,D$27/NFM_fec!D$27)</f>
        <v>1.1254447990034158</v>
      </c>
      <c r="E231" s="277">
        <f>IF(E$27=0,0,E$27/NFM_fec!E$27)</f>
        <v>0.78128919597568447</v>
      </c>
      <c r="F231" s="277">
        <f>IF(F$27=0,0,F$27/NFM_fec!F$27)</f>
        <v>0.72983671915394466</v>
      </c>
      <c r="G231" s="277">
        <f>IF(G$27=0,0,G$27/NFM_fec!G$27)</f>
        <v>0.39237743363171013</v>
      </c>
      <c r="H231" s="277">
        <f>IF(H$27=0,0,H$27/NFM_fec!H$27)</f>
        <v>0.35176711530178978</v>
      </c>
      <c r="I231" s="277">
        <f>IF(I$27=0,0,I$27/NFM_fec!I$27)</f>
        <v>0.44321044611204019</v>
      </c>
      <c r="J231" s="277">
        <f>IF(J$27=0,0,J$27/NFM_fec!J$27)</f>
        <v>0.31396643311580769</v>
      </c>
      <c r="K231" s="277">
        <f>IF(K$27=0,0,K$27/NFM_fec!K$27)</f>
        <v>0.61049999968948354</v>
      </c>
      <c r="L231" s="277">
        <f>IF(L$27=0,0,L$27/NFM_fec!L$27)</f>
        <v>0.88057517176947342</v>
      </c>
      <c r="M231" s="277">
        <f>IF(M$27=0,0,M$27/NFM_fec!M$27)</f>
        <v>0.41344444209281322</v>
      </c>
      <c r="N231" s="277">
        <f>IF(N$27=0,0,N$27/NFM_fec!N$27)</f>
        <v>0.10648214610370173</v>
      </c>
      <c r="O231" s="277">
        <f>IF(O$27=0,0,O$27/NFM_fec!O$27)</f>
        <v>0.11532747204963516</v>
      </c>
      <c r="P231" s="277">
        <f>IF(P$27=0,0,P$27/NFM_fec!P$27)</f>
        <v>7.6263381513365924E-2</v>
      </c>
      <c r="Q231" s="277">
        <f>IF(Q$27=0,0,Q$27/NFM_fec!Q$27)</f>
        <v>0.15136628650521203</v>
      </c>
      <c r="R231" s="277">
        <f>IF(R$27=0,0,R$27/NFM_fec!R$27)</f>
        <v>0.2782237190163433</v>
      </c>
      <c r="S231" s="277">
        <f>IF(S$27=0,0,S$27/NFM_fec!S$27)</f>
        <v>0.3742109872479869</v>
      </c>
      <c r="T231" s="277">
        <f>IF(T$27=0,0,T$27/NFM_fec!T$27)</f>
        <v>0.71299726669683494</v>
      </c>
      <c r="U231" s="277">
        <f>IF(U$27=0,0,U$27/NFM_fec!U$27)</f>
        <v>0.89923994010430419</v>
      </c>
      <c r="V231" s="277">
        <f>IF(V$27=0,0,V$27/NFM_fec!V$27)</f>
        <v>0.7947603986409717</v>
      </c>
      <c r="W231" s="277">
        <f>IF(W$27=0,0,W$27/NFM_fec!W$27)</f>
        <v>0.95333796897620104</v>
      </c>
      <c r="X231" s="277">
        <f>IF(X$27=0,0,X$27/NFM_fec!X$27)</f>
        <v>0.99109282015485423</v>
      </c>
      <c r="Y231" s="277">
        <f>IF(Y$27=0,0,Y$27/NFM_fec!Y$27)</f>
        <v>0.71834021937411863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935</v>
      </c>
      <c r="B233" s="272">
        <f>IF(B$34=0,0,(B$34-B$70)/NFM_fec!B$34)</f>
        <v>0.13371026603871966</v>
      </c>
      <c r="C233" s="272">
        <f>IF(C$34=0,0,(C$34-C$70)/NFM_fec!C$34)</f>
        <v>0.16254824700340773</v>
      </c>
      <c r="D233" s="272">
        <f>IF(D$34=0,0,(D$34-D$70)/NFM_fec!D$34)</f>
        <v>0.20087816933060199</v>
      </c>
      <c r="E233" s="272">
        <f>IF(E$34=0,0,(E$34-E$70)/NFM_fec!E$34)</f>
        <v>0.14555710854932677</v>
      </c>
      <c r="F233" s="272">
        <f>IF(F$34=0,0,(F$34-F$70)/NFM_fec!F$34)</f>
        <v>0.13302240213650021</v>
      </c>
      <c r="G233" s="272">
        <f>IF(G$34=0,0,(G$34-G$70)/NFM_fec!G$34)</f>
        <v>0.10117250506968861</v>
      </c>
      <c r="H233" s="272">
        <f>IF(H$34=0,0,(H$34-H$70)/NFM_fec!H$34)</f>
        <v>9.3466096792835685E-2</v>
      </c>
      <c r="I233" s="272">
        <f>IF(I$34=0,0,(I$34-I$70)/NFM_fec!I$34)</f>
        <v>0.10882918167044416</v>
      </c>
      <c r="J233" s="272">
        <f>IF(J$34=0,0,(J$34-J$70)/NFM_fec!J$34)</f>
        <v>7.9799436980684965E-2</v>
      </c>
      <c r="K233" s="272">
        <f>IF(K$34=0,0,(K$34-K$70)/NFM_fec!K$34)</f>
        <v>0.11973706514601595</v>
      </c>
      <c r="L233" s="272">
        <f>IF(L$34=0,0,(L$34-L$70)/NFM_fec!L$34)</f>
        <v>0.16198426206416902</v>
      </c>
      <c r="M233" s="272">
        <f>IF(M$34=0,0,(M$34-M$70)/NFM_fec!M$34)</f>
        <v>9.6935184518926826E-2</v>
      </c>
      <c r="N233" s="272">
        <f>IF(N$34=0,0,(N$34-N$70)/NFM_fec!N$34)</f>
        <v>4.2121829010529209E-2</v>
      </c>
      <c r="O233" s="272">
        <f>IF(O$34=0,0,(O$34-O$70)/NFM_fec!O$34)</f>
        <v>4.2725630713878679E-2</v>
      </c>
      <c r="P233" s="272">
        <f>IF(P$34=0,0,(P$34-P$70)/NFM_fec!P$34)</f>
        <v>3.2355172519592738E-2</v>
      </c>
      <c r="Q233" s="272">
        <f>IF(Q$34=0,0,(Q$34-Q$70)/NFM_fec!Q$34)</f>
        <v>4.5903100228597268E-2</v>
      </c>
      <c r="R233" s="272">
        <f>IF(R$34=0,0,(R$34-R$70)/NFM_fec!R$34)</f>
        <v>6.2116141571907126E-2</v>
      </c>
      <c r="S233" s="272">
        <f>IF(S$34=0,0,(S$34-S$70)/NFM_fec!S$34)</f>
        <v>8.0943692806967227E-2</v>
      </c>
      <c r="T233" s="272">
        <f>IF(T$34=0,0,(T$34-T$70)/NFM_fec!T$34)</f>
        <v>0.12803292975041797</v>
      </c>
      <c r="U233" s="272">
        <f>IF(U$34=0,0,(U$34-U$70)/NFM_fec!U$34)</f>
        <v>0.14646628734904538</v>
      </c>
      <c r="V233" s="272">
        <f>IF(V$34=0,0,(V$34-V$70)/NFM_fec!V$34)</f>
        <v>0.13145638560390913</v>
      </c>
      <c r="W233" s="272">
        <f>IF(W$34=0,0,(W$34-W$70)/NFM_fec!W$34)</f>
        <v>0.15300513171678787</v>
      </c>
      <c r="X233" s="272">
        <f>IF(X$34=0,0,(X$34-X$70)/NFM_fec!X$34)</f>
        <v>0</v>
      </c>
      <c r="Y233" s="272">
        <f>IF(Y$34=0,0,(Y$34-Y$70)/NFM_fec!Y$34)</f>
        <v>0</v>
      </c>
      <c r="DA233" s="111"/>
    </row>
    <row r="234" spans="1:105" ht="12" customHeight="1" x14ac:dyDescent="0.25">
      <c r="A234" s="55" t="s">
        <v>91</v>
      </c>
      <c r="B234" s="273">
        <f>IF(B$35=0,0,B$35/NFM_fec!B$35)</f>
        <v>0</v>
      </c>
      <c r="C234" s="273">
        <f>IF(C$35=0,0,C$35/NFM_fec!C$35)</f>
        <v>0</v>
      </c>
      <c r="D234" s="273">
        <f>IF(D$35=0,0,D$35/NFM_fec!D$35)</f>
        <v>0</v>
      </c>
      <c r="E234" s="273">
        <f>IF(E$35=0,0,E$35/NFM_fec!E$35)</f>
        <v>0</v>
      </c>
      <c r="F234" s="273">
        <f>IF(F$35=0,0,F$35/NFM_fec!F$35)</f>
        <v>0</v>
      </c>
      <c r="G234" s="273">
        <f>IF(G$35=0,0,G$35/NFM_fec!G$35)</f>
        <v>0</v>
      </c>
      <c r="H234" s="273">
        <f>IF(H$35=0,0,H$35/NFM_fec!H$35)</f>
        <v>0</v>
      </c>
      <c r="I234" s="273">
        <f>IF(I$35=0,0,I$35/NFM_fec!I$35)</f>
        <v>0</v>
      </c>
      <c r="J234" s="273">
        <f>IF(J$35=0,0,J$35/NFM_fec!J$35)</f>
        <v>0</v>
      </c>
      <c r="K234" s="273">
        <f>IF(K$35=0,0,K$35/NFM_fec!K$35)</f>
        <v>0</v>
      </c>
      <c r="L234" s="273">
        <f>IF(L$35=0,0,L$35/NFM_fec!L$35)</f>
        <v>0</v>
      </c>
      <c r="M234" s="273">
        <f>IF(M$35=0,0,M$35/NFM_fec!M$35)</f>
        <v>0</v>
      </c>
      <c r="N234" s="273">
        <f>IF(N$35=0,0,N$35/NFM_fec!N$35)</f>
        <v>0</v>
      </c>
      <c r="O234" s="273">
        <f>IF(O$35=0,0,O$35/NFM_fec!O$35)</f>
        <v>0</v>
      </c>
      <c r="P234" s="273">
        <f>IF(P$35=0,0,P$35/NFM_fec!P$35)</f>
        <v>0</v>
      </c>
      <c r="Q234" s="273">
        <f>IF(Q$35=0,0,Q$35/NFM_fec!Q$35)</f>
        <v>0</v>
      </c>
      <c r="R234" s="273">
        <f>IF(R$35=0,0,R$35/NFM_fec!R$35)</f>
        <v>0</v>
      </c>
      <c r="S234" s="273">
        <f>IF(S$35=0,0,S$35/NFM_fec!S$35)</f>
        <v>0</v>
      </c>
      <c r="T234" s="273">
        <f>IF(T$35=0,0,T$35/NFM_fec!T$35)</f>
        <v>0</v>
      </c>
      <c r="U234" s="273">
        <f>IF(U$35=0,0,U$35/NFM_fec!U$35)</f>
        <v>0</v>
      </c>
      <c r="V234" s="273">
        <f>IF(V$35=0,0,V$35/NFM_fec!V$35)</f>
        <v>0</v>
      </c>
      <c r="W234" s="273">
        <f>IF(W$35=0,0,W$35/NFM_fec!W$35)</f>
        <v>0</v>
      </c>
      <c r="X234" s="273">
        <f>IF(X$35=0,0,X$35/NFM_fec!X$35)</f>
        <v>0</v>
      </c>
      <c r="Y234" s="273">
        <f>IF(Y$35=0,0,Y$35/NFM_fec!Y$35)</f>
        <v>0</v>
      </c>
      <c r="DA234" s="76"/>
    </row>
    <row r="235" spans="1:105" ht="12" customHeight="1" x14ac:dyDescent="0.25">
      <c r="A235" s="173" t="s">
        <v>92</v>
      </c>
      <c r="B235" s="274">
        <f>IF(B$36=0,0,B$36/NFM_fec!B$36)</f>
        <v>0</v>
      </c>
      <c r="C235" s="274">
        <f>IF(C$36=0,0,C$36/NFM_fec!C$36)</f>
        <v>0</v>
      </c>
      <c r="D235" s="274">
        <f>IF(D$36=0,0,D$36/NFM_fec!D$36)</f>
        <v>0</v>
      </c>
      <c r="E235" s="274">
        <f>IF(E$36=0,0,E$36/NFM_fec!E$36)</f>
        <v>0</v>
      </c>
      <c r="F235" s="274">
        <f>IF(F$36=0,0,F$36/NFM_fec!F$36)</f>
        <v>0</v>
      </c>
      <c r="G235" s="274">
        <f>IF(G$36=0,0,G$36/NFM_fec!G$36)</f>
        <v>0</v>
      </c>
      <c r="H235" s="274">
        <f>IF(H$36=0,0,H$36/NFM_fec!H$36)</f>
        <v>0</v>
      </c>
      <c r="I235" s="274">
        <f>IF(I$36=0,0,I$36/NFM_fec!I$36)</f>
        <v>0</v>
      </c>
      <c r="J235" s="274">
        <f>IF(J$36=0,0,J$36/NFM_fec!J$36)</f>
        <v>0</v>
      </c>
      <c r="K235" s="274">
        <f>IF(K$36=0,0,K$36/NFM_fec!K$36)</f>
        <v>0</v>
      </c>
      <c r="L235" s="274">
        <f>IF(L$36=0,0,L$36/NFM_fec!L$36)</f>
        <v>0</v>
      </c>
      <c r="M235" s="274">
        <f>IF(M$36=0,0,M$36/NFM_fec!M$36)</f>
        <v>0</v>
      </c>
      <c r="N235" s="274">
        <f>IF(N$36=0,0,N$36/NFM_fec!N$36)</f>
        <v>0</v>
      </c>
      <c r="O235" s="274">
        <f>IF(O$36=0,0,O$36/NFM_fec!O$36)</f>
        <v>0</v>
      </c>
      <c r="P235" s="274">
        <f>IF(P$36=0,0,P$36/NFM_fec!P$36)</f>
        <v>0</v>
      </c>
      <c r="Q235" s="274">
        <f>IF(Q$36=0,0,Q$36/NFM_fec!Q$36)</f>
        <v>0</v>
      </c>
      <c r="R235" s="274">
        <f>IF(R$36=0,0,R$36/NFM_fec!R$36)</f>
        <v>0</v>
      </c>
      <c r="S235" s="274">
        <f>IF(S$36=0,0,S$36/NFM_fec!S$36)</f>
        <v>0</v>
      </c>
      <c r="T235" s="274">
        <f>IF(T$36=0,0,T$36/NFM_fec!T$36)</f>
        <v>0</v>
      </c>
      <c r="U235" s="274">
        <f>IF(U$36=0,0,U$36/NFM_fec!U$36)</f>
        <v>0</v>
      </c>
      <c r="V235" s="274">
        <f>IF(V$36=0,0,V$36/NFM_fec!V$36)</f>
        <v>0</v>
      </c>
      <c r="W235" s="274">
        <f>IF(W$36=0,0,W$36/NFM_fec!W$36)</f>
        <v>0</v>
      </c>
      <c r="X235" s="274">
        <f>IF(X$36=0,0,X$36/NFM_fec!X$36)</f>
        <v>0</v>
      </c>
      <c r="Y235" s="274">
        <f>IF(Y$36=0,0,Y$36/NFM_fec!Y$36)</f>
        <v>0</v>
      </c>
      <c r="DA235" s="77"/>
    </row>
    <row r="236" spans="1:105" ht="12" customHeight="1" x14ac:dyDescent="0.25">
      <c r="A236" s="173" t="s">
        <v>93</v>
      </c>
      <c r="B236" s="274">
        <f>IF(B$37=0,0,B$37/NFM_fec!B$37)</f>
        <v>0</v>
      </c>
      <c r="C236" s="274">
        <f>IF(C$37=0,0,C$37/NFM_fec!C$37)</f>
        <v>0</v>
      </c>
      <c r="D236" s="274">
        <f>IF(D$37=0,0,D$37/NFM_fec!D$37)</f>
        <v>0</v>
      </c>
      <c r="E236" s="274">
        <f>IF(E$37=0,0,E$37/NFM_fec!E$37)</f>
        <v>0</v>
      </c>
      <c r="F236" s="274">
        <f>IF(F$37=0,0,F$37/NFM_fec!F$37)</f>
        <v>0</v>
      </c>
      <c r="G236" s="274">
        <f>IF(G$37=0,0,G$37/NFM_fec!G$37)</f>
        <v>0</v>
      </c>
      <c r="H236" s="274">
        <f>IF(H$37=0,0,H$37/NFM_fec!H$37)</f>
        <v>0</v>
      </c>
      <c r="I236" s="274">
        <f>IF(I$37=0,0,I$37/NFM_fec!I$37)</f>
        <v>0</v>
      </c>
      <c r="J236" s="274">
        <f>IF(J$37=0,0,J$37/NFM_fec!J$37)</f>
        <v>0</v>
      </c>
      <c r="K236" s="274">
        <f>IF(K$37=0,0,K$37/NFM_fec!K$37)</f>
        <v>0</v>
      </c>
      <c r="L236" s="274">
        <f>IF(L$37=0,0,L$37/NFM_fec!L$37)</f>
        <v>0</v>
      </c>
      <c r="M236" s="274">
        <f>IF(M$37=0,0,M$37/NFM_fec!M$37)</f>
        <v>0</v>
      </c>
      <c r="N236" s="274">
        <f>IF(N$37=0,0,N$37/NFM_fec!N$37)</f>
        <v>0</v>
      </c>
      <c r="O236" s="274">
        <f>IF(O$37=0,0,O$37/NFM_fec!O$37)</f>
        <v>0</v>
      </c>
      <c r="P236" s="274">
        <f>IF(P$37=0,0,P$37/NFM_fec!P$37)</f>
        <v>0</v>
      </c>
      <c r="Q236" s="274">
        <f>IF(Q$37=0,0,Q$37/NFM_fec!Q$37)</f>
        <v>0</v>
      </c>
      <c r="R236" s="274">
        <f>IF(R$37=0,0,R$37/NFM_fec!R$37)</f>
        <v>0</v>
      </c>
      <c r="S236" s="274">
        <f>IF(S$37=0,0,S$37/NFM_fec!S$37)</f>
        <v>0</v>
      </c>
      <c r="T236" s="274">
        <f>IF(T$37=0,0,T$37/NFM_fec!T$37)</f>
        <v>0</v>
      </c>
      <c r="U236" s="274">
        <f>IF(U$37=0,0,U$37/NFM_fec!U$37)</f>
        <v>0</v>
      </c>
      <c r="V236" s="274">
        <f>IF(V$37=0,0,V$37/NFM_fec!V$37)</f>
        <v>0</v>
      </c>
      <c r="W236" s="274">
        <f>IF(W$37=0,0,W$37/NFM_fec!W$37)</f>
        <v>0</v>
      </c>
      <c r="X236" s="274">
        <f>IF(X$37=0,0,X$37/NFM_fec!X$37)</f>
        <v>0</v>
      </c>
      <c r="Y236" s="274">
        <f>IF(Y$37=0,0,Y$37/NFM_fec!Y$37)</f>
        <v>0</v>
      </c>
      <c r="DA236" s="77"/>
    </row>
    <row r="237" spans="1:105" ht="12" customHeight="1" x14ac:dyDescent="0.25">
      <c r="A237" s="173" t="s">
        <v>94</v>
      </c>
      <c r="B237" s="274">
        <f>IF(B$38=0,0,B$38/NFM_fec!B$38)</f>
        <v>0</v>
      </c>
      <c r="C237" s="274">
        <f>IF(C$38=0,0,C$38/NFM_fec!C$38)</f>
        <v>0</v>
      </c>
      <c r="D237" s="274">
        <f>IF(D$38=0,0,D$38/NFM_fec!D$38)</f>
        <v>0</v>
      </c>
      <c r="E237" s="274">
        <f>IF(E$38=0,0,E$38/NFM_fec!E$38)</f>
        <v>0</v>
      </c>
      <c r="F237" s="274">
        <f>IF(F$38=0,0,F$38/NFM_fec!F$38)</f>
        <v>0</v>
      </c>
      <c r="G237" s="274">
        <f>IF(G$38=0,0,G$38/NFM_fec!G$38)</f>
        <v>0</v>
      </c>
      <c r="H237" s="274">
        <f>IF(H$38=0,0,H$38/NFM_fec!H$38)</f>
        <v>0</v>
      </c>
      <c r="I237" s="274">
        <f>IF(I$38=0,0,I$38/NFM_fec!I$38)</f>
        <v>0</v>
      </c>
      <c r="J237" s="274">
        <f>IF(J$38=0,0,J$38/NFM_fec!J$38)</f>
        <v>0</v>
      </c>
      <c r="K237" s="274">
        <f>IF(K$38=0,0,K$38/NFM_fec!K$38)</f>
        <v>0</v>
      </c>
      <c r="L237" s="274">
        <f>IF(L$38=0,0,L$38/NFM_fec!L$38)</f>
        <v>0</v>
      </c>
      <c r="M237" s="274">
        <f>IF(M$38=0,0,M$38/NFM_fec!M$38)</f>
        <v>0</v>
      </c>
      <c r="N237" s="274">
        <f>IF(N$38=0,0,N$38/NFM_fec!N$38)</f>
        <v>0</v>
      </c>
      <c r="O237" s="274">
        <f>IF(O$38=0,0,O$38/NFM_fec!O$38)</f>
        <v>0</v>
      </c>
      <c r="P237" s="274">
        <f>IF(P$38=0,0,P$38/NFM_fec!P$38)</f>
        <v>0</v>
      </c>
      <c r="Q237" s="274">
        <f>IF(Q$38=0,0,Q$38/NFM_fec!Q$38)</f>
        <v>0</v>
      </c>
      <c r="R237" s="274">
        <f>IF(R$38=0,0,R$38/NFM_fec!R$38)</f>
        <v>0</v>
      </c>
      <c r="S237" s="274">
        <f>IF(S$38=0,0,S$38/NFM_fec!S$38)</f>
        <v>0</v>
      </c>
      <c r="T237" s="274">
        <f>IF(T$38=0,0,T$38/NFM_fec!T$38)</f>
        <v>0</v>
      </c>
      <c r="U237" s="274">
        <f>IF(U$38=0,0,U$38/NFM_fec!U$38)</f>
        <v>0</v>
      </c>
      <c r="V237" s="274">
        <f>IF(V$38=0,0,V$38/NFM_fec!V$38)</f>
        <v>0</v>
      </c>
      <c r="W237" s="274">
        <f>IF(W$38=0,0,W$38/NFM_fec!W$38)</f>
        <v>0</v>
      </c>
      <c r="X237" s="274">
        <f>IF(X$38=0,0,X$38/NFM_fec!X$38)</f>
        <v>0</v>
      </c>
      <c r="Y237" s="274">
        <f>IF(Y$38=0,0,Y$38/NFM_fec!Y$38)</f>
        <v>0</v>
      </c>
      <c r="DA237" s="77"/>
    </row>
    <row r="238" spans="1:105" ht="12" customHeight="1" x14ac:dyDescent="0.25">
      <c r="A238" s="56" t="s">
        <v>95</v>
      </c>
      <c r="B238" s="275">
        <f>IF(B$39=0,0,B$39/NFM_fec!B$39)</f>
        <v>0.39550755901362439</v>
      </c>
      <c r="C238" s="275">
        <f>IF(C$39=0,0,C$39/NFM_fec!C$39)</f>
        <v>0.62456048254961449</v>
      </c>
      <c r="D238" s="275">
        <f>IF(D$39=0,0,D$39/NFM_fec!D$39)</f>
        <v>0.9306411876165902</v>
      </c>
      <c r="E238" s="275">
        <f>IF(E$39=0,0,E$39/NFM_fec!E$39)</f>
        <v>0.59328735564103474</v>
      </c>
      <c r="F238" s="275">
        <f>IF(F$39=0,0,F$39/NFM_fec!F$39)</f>
        <v>0.62164321491462493</v>
      </c>
      <c r="G238" s="275">
        <f>IF(G$39=0,0,G$39/NFM_fec!G$39)</f>
        <v>0.28016001144372504</v>
      </c>
      <c r="H238" s="275">
        <f>IF(H$39=0,0,H$39/NFM_fec!H$39)</f>
        <v>0.22270090099817152</v>
      </c>
      <c r="I238" s="275">
        <f>IF(I$39=0,0,I$39/NFM_fec!I$39)</f>
        <v>0.32145080527038739</v>
      </c>
      <c r="J238" s="275">
        <f>IF(J$39=0,0,J$39/NFM_fec!J$39)</f>
        <v>0.2205868452005211</v>
      </c>
      <c r="K238" s="275">
        <f>IF(K$39=0,0,K$39/NFM_fec!K$39)</f>
        <v>0.49257840422981741</v>
      </c>
      <c r="L238" s="275">
        <f>IF(L$39=0,0,L$39/NFM_fec!L$39)</f>
        <v>0.7361878959413688</v>
      </c>
      <c r="M238" s="275">
        <f>IF(M$39=0,0,M$39/NFM_fec!M$39)</f>
        <v>0.3371616960781067</v>
      </c>
      <c r="N238" s="275">
        <f>IF(N$39=0,0,N$39/NFM_fec!N$39)</f>
        <v>8.4632068786530817E-2</v>
      </c>
      <c r="O238" s="275">
        <f>IF(O$39=0,0,O$39/NFM_fec!O$39)</f>
        <v>8.6189296896507256E-2</v>
      </c>
      <c r="P238" s="275">
        <f>IF(P$39=0,0,P$39/NFM_fec!P$39)</f>
        <v>8.9546027474502847E-3</v>
      </c>
      <c r="Q238" s="275">
        <f>IF(Q$39=0,0,Q$39/NFM_fec!Q$39)</f>
        <v>1.5837188945011051E-2</v>
      </c>
      <c r="R238" s="275">
        <f>IF(R$39=0,0,R$39/NFM_fec!R$39)</f>
        <v>2.5482169586036732E-2</v>
      </c>
      <c r="S238" s="275">
        <f>IF(S$39=0,0,S$39/NFM_fec!S$39)</f>
        <v>2.3919227421190074E-2</v>
      </c>
      <c r="T238" s="275">
        <f>IF(T$39=0,0,T$39/NFM_fec!T$39)</f>
        <v>3.7142361643474536E-2</v>
      </c>
      <c r="U238" s="275">
        <f>IF(U$39=0,0,U$39/NFM_fec!U$39)</f>
        <v>4.1856918595336509E-2</v>
      </c>
      <c r="V238" s="275">
        <f>IF(V$39=0,0,V$39/NFM_fec!V$39)</f>
        <v>2.819467607256481E-2</v>
      </c>
      <c r="W238" s="275">
        <f>IF(W$39=0,0,W$39/NFM_fec!W$39)</f>
        <v>3.2080224975747869E-2</v>
      </c>
      <c r="X238" s="275">
        <f>IF(X$39=0,0,X$39/NFM_fec!X$39)</f>
        <v>0</v>
      </c>
      <c r="Y238" s="275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276">
        <f>IF(B$45=0,0,B$45/NFM_fec!B$45)</f>
        <v>0</v>
      </c>
      <c r="C239" s="276">
        <f>IF(C$45=0,0,C$45/NFM_fec!C$45)</f>
        <v>0</v>
      </c>
      <c r="D239" s="276">
        <f>IF(D$45=0,0,D$45/NFM_fec!D$45)</f>
        <v>0</v>
      </c>
      <c r="E239" s="276">
        <f>IF(E$45=0,0,E$45/NFM_fec!E$45)</f>
        <v>0</v>
      </c>
      <c r="F239" s="276">
        <f>IF(F$45=0,0,F$45/NFM_fec!F$45)</f>
        <v>0</v>
      </c>
      <c r="G239" s="276">
        <f>IF(G$45=0,0,G$45/NFM_fec!G$45)</f>
        <v>0</v>
      </c>
      <c r="H239" s="276">
        <f>IF(H$45=0,0,H$45/NFM_fec!H$45)</f>
        <v>0</v>
      </c>
      <c r="I239" s="276">
        <f>IF(I$45=0,0,I$45/NFM_fec!I$45)</f>
        <v>0</v>
      </c>
      <c r="J239" s="276">
        <f>IF(J$45=0,0,J$45/NFM_fec!J$45)</f>
        <v>0</v>
      </c>
      <c r="K239" s="276">
        <f>IF(K$45=0,0,K$45/NFM_fec!K$45)</f>
        <v>0</v>
      </c>
      <c r="L239" s="276">
        <f>IF(L$45=0,0,L$45/NFM_fec!L$45)</f>
        <v>0</v>
      </c>
      <c r="M239" s="276">
        <f>IF(M$45=0,0,M$45/NFM_fec!M$45)</f>
        <v>0</v>
      </c>
      <c r="N239" s="276">
        <f>IF(N$45=0,0,N$45/NFM_fec!N$45)</f>
        <v>0</v>
      </c>
      <c r="O239" s="276">
        <f>IF(O$45=0,0,O$45/NFM_fec!O$45)</f>
        <v>0</v>
      </c>
      <c r="P239" s="276">
        <f>IF(P$45=0,0,P$45/NFM_fec!P$45)</f>
        <v>0</v>
      </c>
      <c r="Q239" s="276">
        <f>IF(Q$45=0,0,Q$45/NFM_fec!Q$45)</f>
        <v>0</v>
      </c>
      <c r="R239" s="276">
        <f>IF(R$45=0,0,R$45/NFM_fec!R$45)</f>
        <v>0</v>
      </c>
      <c r="S239" s="276">
        <f>IF(S$45=0,0,S$45/NFM_fec!S$45)</f>
        <v>0</v>
      </c>
      <c r="T239" s="276">
        <f>IF(T$45=0,0,T$45/NFM_fec!T$45)</f>
        <v>0</v>
      </c>
      <c r="U239" s="276">
        <f>IF(U$45=0,0,U$45/NFM_fec!U$45)</f>
        <v>0</v>
      </c>
      <c r="V239" s="276">
        <f>IF(V$45=0,0,V$45/NFM_fec!V$45)</f>
        <v>0</v>
      </c>
      <c r="W239" s="276">
        <f>IF(W$45=0,0,W$45/NFM_fec!W$45)</f>
        <v>0</v>
      </c>
      <c r="X239" s="276">
        <f>IF(X$45=0,0,X$45/NFM_fec!X$45)</f>
        <v>0</v>
      </c>
      <c r="Y239" s="276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276">
        <f>IF(B$46=0,0,B$46/NFM_fec!B$46)</f>
        <v>0.64698471614186237</v>
      </c>
      <c r="C240" s="276">
        <f>IF(C$46=0,0,C$46/NFM_fec!C$46)</f>
        <v>0.84584182735972679</v>
      </c>
      <c r="D240" s="276">
        <f>IF(D$46=0,0,D$46/NFM_fec!D$46)</f>
        <v>1.1254447990034158</v>
      </c>
      <c r="E240" s="276">
        <f>IF(E$46=0,0,E$46/NFM_fec!E$46)</f>
        <v>0.7812891959756838</v>
      </c>
      <c r="F240" s="276">
        <f>IF(F$46=0,0,F$46/NFM_fec!F$46)</f>
        <v>0.72983671915394477</v>
      </c>
      <c r="G240" s="276">
        <f>IF(G$46=0,0,G$46/NFM_fec!G$46)</f>
        <v>0.39237743363171013</v>
      </c>
      <c r="H240" s="276">
        <f>IF(H$46=0,0,H$46/NFM_fec!H$46)</f>
        <v>0.35176711530178983</v>
      </c>
      <c r="I240" s="276">
        <f>IF(I$46=0,0,I$46/NFM_fec!I$46)</f>
        <v>0.44321044611204025</v>
      </c>
      <c r="J240" s="276">
        <f>IF(J$46=0,0,J$46/NFM_fec!J$46)</f>
        <v>0.31396643311580774</v>
      </c>
      <c r="K240" s="276">
        <f>IF(K$46=0,0,K$46/NFM_fec!K$46)</f>
        <v>0.61049999968948376</v>
      </c>
      <c r="L240" s="276">
        <f>IF(L$46=0,0,L$46/NFM_fec!L$46)</f>
        <v>0.88057517176947275</v>
      </c>
      <c r="M240" s="276">
        <f>IF(M$46=0,0,M$46/NFM_fec!M$46)</f>
        <v>0.41344444209281317</v>
      </c>
      <c r="N240" s="276">
        <f>IF(N$46=0,0,N$46/NFM_fec!N$46)</f>
        <v>0.10648214610370167</v>
      </c>
      <c r="O240" s="276">
        <f>IF(O$46=0,0,O$46/NFM_fec!O$46)</f>
        <v>0.11532747204963516</v>
      </c>
      <c r="P240" s="276">
        <f>IF(P$46=0,0,P$46/NFM_fec!P$46)</f>
        <v>7.6263381513365966E-2</v>
      </c>
      <c r="Q240" s="276">
        <f>IF(Q$46=0,0,Q$46/NFM_fec!Q$46)</f>
        <v>0.15136628650521194</v>
      </c>
      <c r="R240" s="276">
        <f>IF(R$46=0,0,R$46/NFM_fec!R$46)</f>
        <v>0.27822371901634335</v>
      </c>
      <c r="S240" s="276">
        <f>IF(S$46=0,0,S$46/NFM_fec!S$46)</f>
        <v>0.37421098724798696</v>
      </c>
      <c r="T240" s="276">
        <f>IF(T$46=0,0,T$46/NFM_fec!T$46)</f>
        <v>0.71299726669683472</v>
      </c>
      <c r="U240" s="276">
        <f>IF(U$46=0,0,U$46/NFM_fec!U$46)</f>
        <v>0.8992399401043043</v>
      </c>
      <c r="V240" s="276">
        <f>IF(V$46=0,0,V$46/NFM_fec!V$46)</f>
        <v>0.7947603986409717</v>
      </c>
      <c r="W240" s="276">
        <f>IF(W$46=0,0,W$46/NFM_fec!W$46)</f>
        <v>0.95333796897620104</v>
      </c>
      <c r="X240" s="276">
        <f>IF(X$46=0,0,X$46/NFM_fec!X$46)</f>
        <v>0</v>
      </c>
      <c r="Y240" s="276">
        <f>IF(Y$46=0,0,Y$46/NFM_fec!Y$46)</f>
        <v>0</v>
      </c>
      <c r="DA240" s="79"/>
    </row>
    <row r="241" spans="1:105" ht="12" customHeight="1" x14ac:dyDescent="0.25">
      <c r="A241" s="41" t="s">
        <v>527</v>
      </c>
      <c r="B241" s="277">
        <f>IF(B$53=0,0,B$53/NFM_fec!B$53)</f>
        <v>1.8430070443961217</v>
      </c>
      <c r="C241" s="277">
        <f>IF(C$53=0,0,C$53/NFM_fec!C$53)</f>
        <v>1.9040775473760825</v>
      </c>
      <c r="D241" s="277">
        <f>IF(D$53=0,0,D$53/NFM_fec!D$53)</f>
        <v>1.9859067647611421</v>
      </c>
      <c r="E241" s="277">
        <f>IF(E$53=0,0,E$53/NFM_fec!E$53)</f>
        <v>1.7733156840282163</v>
      </c>
      <c r="F241" s="277">
        <f>IF(F$53=0,0,F$53/NFM_fec!F$53)</f>
        <v>1.635903012616355</v>
      </c>
      <c r="G241" s="277">
        <f>IF(G$53=0,0,G$53/NFM_fec!G$53)</f>
        <v>1.7452830227468994</v>
      </c>
      <c r="H241" s="277">
        <f>IF(H$53=0,0,H$53/NFM_fec!H$53)</f>
        <v>1.6923337696816432</v>
      </c>
      <c r="I241" s="277">
        <f>IF(I$53=0,0,I$53/NFM_fec!I$53)</f>
        <v>1.819636386938599</v>
      </c>
      <c r="J241" s="277">
        <f>IF(J$53=0,0,J$53/NFM_fec!J$53)</f>
        <v>1.5261479370990303</v>
      </c>
      <c r="K241" s="277">
        <f>IF(K$53=0,0,K$53/NFM_fec!K$53)</f>
        <v>1.6729408656205969</v>
      </c>
      <c r="L241" s="277">
        <f>IF(L$53=0,0,L$53/NFM_fec!L$53)</f>
        <v>1.896901598649664</v>
      </c>
      <c r="M241" s="277">
        <f>IF(M$53=0,0,M$53/NFM_fec!M$53)</f>
        <v>1.6464573480555178</v>
      </c>
      <c r="N241" s="277">
        <f>IF(N$53=0,0,N$53/NFM_fec!N$53)</f>
        <v>1.1562861715860127</v>
      </c>
      <c r="O241" s="277">
        <f>IF(O$53=0,0,O$53/NFM_fec!O$53)</f>
        <v>1.1500333350180005</v>
      </c>
      <c r="P241" s="277">
        <f>IF(P$53=0,0,P$53/NFM_fec!P$53)</f>
        <v>0.97128909415867148</v>
      </c>
      <c r="Q241" s="277">
        <f>IF(Q$53=0,0,Q$53/NFM_fec!Q$53)</f>
        <v>1.1334206892134333</v>
      </c>
      <c r="R241" s="277">
        <f>IF(R$53=0,0,R$53/NFM_fec!R$53)</f>
        <v>1.2165280161299159</v>
      </c>
      <c r="S241" s="277">
        <f>IF(S$53=0,0,S$53/NFM_fec!S$53)</f>
        <v>1.3870948835211934</v>
      </c>
      <c r="T241" s="277">
        <f>IF(T$53=0,0,T$53/NFM_fec!T$53)</f>
        <v>1.6276469078606413</v>
      </c>
      <c r="U241" s="277">
        <f>IF(U$53=0,0,U$53/NFM_fec!U$53)</f>
        <v>1.6717882442311873</v>
      </c>
      <c r="V241" s="277">
        <f>IF(V$53=0,0,V$53/NFM_fec!V$53)</f>
        <v>1.6001040071833537</v>
      </c>
      <c r="W241" s="277">
        <f>IF(W$53=0,0,W$53/NFM_fec!W$53)</f>
        <v>1.7013859341532023</v>
      </c>
      <c r="X241" s="277">
        <f>IF(X$53=0,0,X$53/NFM_fec!X$53)</f>
        <v>0</v>
      </c>
      <c r="Y241" s="277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272">
        <f>IF(B$72=0,0,B$72/NFM_fec!B$72)</f>
        <v>0.95229879999682299</v>
      </c>
      <c r="C243" s="272">
        <f>IF(C$72=0,0,C$72/NFM_fec!C$72)</f>
        <v>1.114137028660642</v>
      </c>
      <c r="D243" s="272">
        <f>IF(D$72=0,0,D$72/NFM_fec!D$72)</f>
        <v>1.3335153143732945</v>
      </c>
      <c r="E243" s="272">
        <f>IF(E$72=0,0,E$72/NFM_fec!E$72)</f>
        <v>1.0294198456135404</v>
      </c>
      <c r="F243" s="272">
        <f>IF(F$72=0,0,F$72/NFM_fec!F$72)</f>
        <v>0.95287630233365117</v>
      </c>
      <c r="G243" s="272">
        <f>IF(G$72=0,0,G$72/NFM_fec!G$72)</f>
        <v>0.73233310435105003</v>
      </c>
      <c r="H243" s="272">
        <f>IF(H$72=0,0,H$72/NFM_fec!H$72)</f>
        <v>0.68527823646030017</v>
      </c>
      <c r="I243" s="272">
        <f>IF(I$72=0,0,I$72/NFM_fec!I$72)</f>
        <v>0.78949240713375224</v>
      </c>
      <c r="J243" s="272">
        <f>IF(J$72=0,0,J$72/NFM_fec!J$72)</f>
        <v>0.60459958926595814</v>
      </c>
      <c r="K243" s="272">
        <f>IF(K$72=0,0,K$72/NFM_fec!K$72)</f>
        <v>0.87399833814865857</v>
      </c>
      <c r="L243" s="272">
        <f>IF(L$72=0,0,L$72/NFM_fec!L$72)</f>
        <v>1.1331956432844124</v>
      </c>
      <c r="M243" s="272">
        <f>IF(M$72=0,0,M$72/NFM_fec!M$72)</f>
        <v>0.71774473157878882</v>
      </c>
      <c r="N243" s="272">
        <f>IF(N$72=0,0,N$72/NFM_fec!N$72)</f>
        <v>0.33286378905871727</v>
      </c>
      <c r="O243" s="272">
        <f>IF(O$72=0,0,O$72/NFM_fec!O$72)</f>
        <v>0.33984723837731179</v>
      </c>
      <c r="P243" s="272">
        <f>IF(P$72=0,0,P$72/NFM_fec!P$72)</f>
        <v>0.26096409935688392</v>
      </c>
      <c r="Q243" s="272">
        <f>IF(Q$72=0,0,Q$72/NFM_fec!Q$72)</f>
        <v>0.36696414321312287</v>
      </c>
      <c r="R243" s="272">
        <f>IF(R$72=0,0,R$72/NFM_fec!R$72)</f>
        <v>0.49336683994682512</v>
      </c>
      <c r="S243" s="272">
        <f>IF(S$72=0,0,S$72/NFM_fec!S$72)</f>
        <v>0.61345822979569786</v>
      </c>
      <c r="T243" s="272">
        <f>IF(T$72=0,0,T$72/NFM_fec!T$72)</f>
        <v>0.92828970880616202</v>
      </c>
      <c r="U243" s="272">
        <f>IF(U$72=0,0,U$72/NFM_fec!U$72)</f>
        <v>1.0719220070260724</v>
      </c>
      <c r="V243" s="272">
        <f>IF(V$72=0,0,V$72/NFM_fec!V$72)</f>
        <v>0.97589233083918203</v>
      </c>
      <c r="W243" s="272">
        <f>IF(W$72=0,0,W$72/NFM_fec!W$72)</f>
        <v>1.1151302790971975</v>
      </c>
      <c r="X243" s="272">
        <f>IF(X$72=0,0,X$72/NFM_fec!X$72)</f>
        <v>1.1302718086243335</v>
      </c>
      <c r="Y243" s="272">
        <f>IF(Y$72=0,0,Y$72/NFM_fec!Y$72)</f>
        <v>0.89321739029643255</v>
      </c>
      <c r="DA243" s="111"/>
    </row>
    <row r="244" spans="1:105" ht="12" customHeight="1" x14ac:dyDescent="0.25">
      <c r="A244" s="55" t="s">
        <v>91</v>
      </c>
      <c r="B244" s="273">
        <f>IF(B$73=0,0,B$73/NFM_fec!B$73)</f>
        <v>0</v>
      </c>
      <c r="C244" s="273">
        <f>IF(C$73=0,0,C$73/NFM_fec!C$73)</f>
        <v>0</v>
      </c>
      <c r="D244" s="273">
        <f>IF(D$73=0,0,D$73/NFM_fec!D$73)</f>
        <v>0</v>
      </c>
      <c r="E244" s="273">
        <f>IF(E$73=0,0,E$73/NFM_fec!E$73)</f>
        <v>0</v>
      </c>
      <c r="F244" s="273">
        <f>IF(F$73=0,0,F$73/NFM_fec!F$73)</f>
        <v>0</v>
      </c>
      <c r="G244" s="273">
        <f>IF(G$73=0,0,G$73/NFM_fec!G$73)</f>
        <v>0</v>
      </c>
      <c r="H244" s="273">
        <f>IF(H$73=0,0,H$73/NFM_fec!H$73)</f>
        <v>0</v>
      </c>
      <c r="I244" s="273">
        <f>IF(I$73=0,0,I$73/NFM_fec!I$73)</f>
        <v>0</v>
      </c>
      <c r="J244" s="273">
        <f>IF(J$73=0,0,J$73/NFM_fec!J$73)</f>
        <v>0</v>
      </c>
      <c r="K244" s="273">
        <f>IF(K$73=0,0,K$73/NFM_fec!K$73)</f>
        <v>0</v>
      </c>
      <c r="L244" s="273">
        <f>IF(L$73=0,0,L$73/NFM_fec!L$73)</f>
        <v>0</v>
      </c>
      <c r="M244" s="273">
        <f>IF(M$73=0,0,M$73/NFM_fec!M$73)</f>
        <v>0</v>
      </c>
      <c r="N244" s="273">
        <f>IF(N$73=0,0,N$73/NFM_fec!N$73)</f>
        <v>0</v>
      </c>
      <c r="O244" s="273">
        <f>IF(O$73=0,0,O$73/NFM_fec!O$73)</f>
        <v>0</v>
      </c>
      <c r="P244" s="273">
        <f>IF(P$73=0,0,P$73/NFM_fec!P$73)</f>
        <v>0</v>
      </c>
      <c r="Q244" s="273">
        <f>IF(Q$73=0,0,Q$73/NFM_fec!Q$73)</f>
        <v>0</v>
      </c>
      <c r="R244" s="273">
        <f>IF(R$73=0,0,R$73/NFM_fec!R$73)</f>
        <v>0</v>
      </c>
      <c r="S244" s="273">
        <f>IF(S$73=0,0,S$73/NFM_fec!S$73)</f>
        <v>0</v>
      </c>
      <c r="T244" s="273">
        <f>IF(T$73=0,0,T$73/NFM_fec!T$73)</f>
        <v>0</v>
      </c>
      <c r="U244" s="273">
        <f>IF(U$73=0,0,U$73/NFM_fec!U$73)</f>
        <v>0</v>
      </c>
      <c r="V244" s="273">
        <f>IF(V$73=0,0,V$73/NFM_fec!V$73)</f>
        <v>0</v>
      </c>
      <c r="W244" s="273">
        <f>IF(W$73=0,0,W$73/NFM_fec!W$73)</f>
        <v>0</v>
      </c>
      <c r="X244" s="273">
        <f>IF(X$73=0,0,X$73/NFM_fec!X$73)</f>
        <v>0</v>
      </c>
      <c r="Y244" s="273">
        <f>IF(Y$73=0,0,Y$73/NFM_fec!Y$73)</f>
        <v>0</v>
      </c>
      <c r="DA244" s="76"/>
    </row>
    <row r="245" spans="1:105" ht="12" customHeight="1" x14ac:dyDescent="0.25">
      <c r="A245" s="173" t="s">
        <v>92</v>
      </c>
      <c r="B245" s="274">
        <f>IF(B$74=0,0,B$74/NFM_fec!B$74)</f>
        <v>0</v>
      </c>
      <c r="C245" s="274">
        <f>IF(C$74=0,0,C$74/NFM_fec!C$74)</f>
        <v>0</v>
      </c>
      <c r="D245" s="274">
        <f>IF(D$74=0,0,D$74/NFM_fec!D$74)</f>
        <v>0</v>
      </c>
      <c r="E245" s="274">
        <f>IF(E$74=0,0,E$74/NFM_fec!E$74)</f>
        <v>0</v>
      </c>
      <c r="F245" s="274">
        <f>IF(F$74=0,0,F$74/NFM_fec!F$74)</f>
        <v>0</v>
      </c>
      <c r="G245" s="274">
        <f>IF(G$74=0,0,G$74/NFM_fec!G$74)</f>
        <v>0</v>
      </c>
      <c r="H245" s="274">
        <f>IF(H$74=0,0,H$74/NFM_fec!H$74)</f>
        <v>0</v>
      </c>
      <c r="I245" s="274">
        <f>IF(I$74=0,0,I$74/NFM_fec!I$74)</f>
        <v>0</v>
      </c>
      <c r="J245" s="274">
        <f>IF(J$74=0,0,J$74/NFM_fec!J$74)</f>
        <v>0</v>
      </c>
      <c r="K245" s="274">
        <f>IF(K$74=0,0,K$74/NFM_fec!K$74)</f>
        <v>0</v>
      </c>
      <c r="L245" s="274">
        <f>IF(L$74=0,0,L$74/NFM_fec!L$74)</f>
        <v>0</v>
      </c>
      <c r="M245" s="274">
        <f>IF(M$74=0,0,M$74/NFM_fec!M$74)</f>
        <v>0</v>
      </c>
      <c r="N245" s="274">
        <f>IF(N$74=0,0,N$74/NFM_fec!N$74)</f>
        <v>0</v>
      </c>
      <c r="O245" s="274">
        <f>IF(O$74=0,0,O$74/NFM_fec!O$74)</f>
        <v>0</v>
      </c>
      <c r="P245" s="274">
        <f>IF(P$74=0,0,P$74/NFM_fec!P$74)</f>
        <v>0</v>
      </c>
      <c r="Q245" s="274">
        <f>IF(Q$74=0,0,Q$74/NFM_fec!Q$74)</f>
        <v>0</v>
      </c>
      <c r="R245" s="274">
        <f>IF(R$74=0,0,R$74/NFM_fec!R$74)</f>
        <v>0</v>
      </c>
      <c r="S245" s="274">
        <f>IF(S$74=0,0,S$74/NFM_fec!S$74)</f>
        <v>0</v>
      </c>
      <c r="T245" s="274">
        <f>IF(T$74=0,0,T$74/NFM_fec!T$74)</f>
        <v>0</v>
      </c>
      <c r="U245" s="274">
        <f>IF(U$74=0,0,U$74/NFM_fec!U$74)</f>
        <v>0</v>
      </c>
      <c r="V245" s="274">
        <f>IF(V$74=0,0,V$74/NFM_fec!V$74)</f>
        <v>0</v>
      </c>
      <c r="W245" s="274">
        <f>IF(W$74=0,0,W$74/NFM_fec!W$74)</f>
        <v>0</v>
      </c>
      <c r="X245" s="274">
        <f>IF(X$74=0,0,X$74/NFM_fec!X$74)</f>
        <v>0</v>
      </c>
      <c r="Y245" s="274">
        <f>IF(Y$74=0,0,Y$74/NFM_fec!Y$74)</f>
        <v>0</v>
      </c>
      <c r="DA245" s="77"/>
    </row>
    <row r="246" spans="1:105" ht="12" customHeight="1" x14ac:dyDescent="0.25">
      <c r="A246" s="173" t="s">
        <v>93</v>
      </c>
      <c r="B246" s="274">
        <f>IF(B$75=0,0,B$75/NFM_fec!B$75)</f>
        <v>0</v>
      </c>
      <c r="C246" s="274">
        <f>IF(C$75=0,0,C$75/NFM_fec!C$75)</f>
        <v>0</v>
      </c>
      <c r="D246" s="274">
        <f>IF(D$75=0,0,D$75/NFM_fec!D$75)</f>
        <v>0</v>
      </c>
      <c r="E246" s="274">
        <f>IF(E$75=0,0,E$75/NFM_fec!E$75)</f>
        <v>0</v>
      </c>
      <c r="F246" s="274">
        <f>IF(F$75=0,0,F$75/NFM_fec!F$75)</f>
        <v>0</v>
      </c>
      <c r="G246" s="274">
        <f>IF(G$75=0,0,G$75/NFM_fec!G$75)</f>
        <v>0</v>
      </c>
      <c r="H246" s="274">
        <f>IF(H$75=0,0,H$75/NFM_fec!H$75)</f>
        <v>0</v>
      </c>
      <c r="I246" s="274">
        <f>IF(I$75=0,0,I$75/NFM_fec!I$75)</f>
        <v>0</v>
      </c>
      <c r="J246" s="274">
        <f>IF(J$75=0,0,J$75/NFM_fec!J$75)</f>
        <v>0</v>
      </c>
      <c r="K246" s="274">
        <f>IF(K$75=0,0,K$75/NFM_fec!K$75)</f>
        <v>0</v>
      </c>
      <c r="L246" s="274">
        <f>IF(L$75=0,0,L$75/NFM_fec!L$75)</f>
        <v>0</v>
      </c>
      <c r="M246" s="274">
        <f>IF(M$75=0,0,M$75/NFM_fec!M$75)</f>
        <v>0</v>
      </c>
      <c r="N246" s="274">
        <f>IF(N$75=0,0,N$75/NFM_fec!N$75)</f>
        <v>0</v>
      </c>
      <c r="O246" s="274">
        <f>IF(O$75=0,0,O$75/NFM_fec!O$75)</f>
        <v>0</v>
      </c>
      <c r="P246" s="274">
        <f>IF(P$75=0,0,P$75/NFM_fec!P$75)</f>
        <v>0</v>
      </c>
      <c r="Q246" s="274">
        <f>IF(Q$75=0,0,Q$75/NFM_fec!Q$75)</f>
        <v>0</v>
      </c>
      <c r="R246" s="274">
        <f>IF(R$75=0,0,R$75/NFM_fec!R$75)</f>
        <v>0</v>
      </c>
      <c r="S246" s="274">
        <f>IF(S$75=0,0,S$75/NFM_fec!S$75)</f>
        <v>0</v>
      </c>
      <c r="T246" s="274">
        <f>IF(T$75=0,0,T$75/NFM_fec!T$75)</f>
        <v>0</v>
      </c>
      <c r="U246" s="274">
        <f>IF(U$75=0,0,U$75/NFM_fec!U$75)</f>
        <v>0</v>
      </c>
      <c r="V246" s="274">
        <f>IF(V$75=0,0,V$75/NFM_fec!V$75)</f>
        <v>0</v>
      </c>
      <c r="W246" s="274">
        <f>IF(W$75=0,0,W$75/NFM_fec!W$75)</f>
        <v>0</v>
      </c>
      <c r="X246" s="274">
        <f>IF(X$75=0,0,X$75/NFM_fec!X$75)</f>
        <v>0</v>
      </c>
      <c r="Y246" s="274">
        <f>IF(Y$75=0,0,Y$75/NFM_fec!Y$75)</f>
        <v>0</v>
      </c>
      <c r="DA246" s="77"/>
    </row>
    <row r="247" spans="1:105" ht="12" customHeight="1" x14ac:dyDescent="0.25">
      <c r="A247" s="173" t="s">
        <v>94</v>
      </c>
      <c r="B247" s="274">
        <f>IF(B$76=0,0,B$76/NFM_fec!B$76)</f>
        <v>0</v>
      </c>
      <c r="C247" s="274">
        <f>IF(C$76=0,0,C$76/NFM_fec!C$76)</f>
        <v>0</v>
      </c>
      <c r="D247" s="274">
        <f>IF(D$76=0,0,D$76/NFM_fec!D$76)</f>
        <v>0</v>
      </c>
      <c r="E247" s="274">
        <f>IF(E$76=0,0,E$76/NFM_fec!E$76)</f>
        <v>0</v>
      </c>
      <c r="F247" s="274">
        <f>IF(F$76=0,0,F$76/NFM_fec!F$76)</f>
        <v>0</v>
      </c>
      <c r="G247" s="274">
        <f>IF(G$76=0,0,G$76/NFM_fec!G$76)</f>
        <v>0</v>
      </c>
      <c r="H247" s="274">
        <f>IF(H$76=0,0,H$76/NFM_fec!H$76)</f>
        <v>0</v>
      </c>
      <c r="I247" s="274">
        <f>IF(I$76=0,0,I$76/NFM_fec!I$76)</f>
        <v>0</v>
      </c>
      <c r="J247" s="274">
        <f>IF(J$76=0,0,J$76/NFM_fec!J$76)</f>
        <v>0</v>
      </c>
      <c r="K247" s="274">
        <f>IF(K$76=0,0,K$76/NFM_fec!K$76)</f>
        <v>0</v>
      </c>
      <c r="L247" s="274">
        <f>IF(L$76=0,0,L$76/NFM_fec!L$76)</f>
        <v>0</v>
      </c>
      <c r="M247" s="274">
        <f>IF(M$76=0,0,M$76/NFM_fec!M$76)</f>
        <v>0</v>
      </c>
      <c r="N247" s="274">
        <f>IF(N$76=0,0,N$76/NFM_fec!N$76)</f>
        <v>0</v>
      </c>
      <c r="O247" s="274">
        <f>IF(O$76=0,0,O$76/NFM_fec!O$76)</f>
        <v>0</v>
      </c>
      <c r="P247" s="274">
        <f>IF(P$76=0,0,P$76/NFM_fec!P$76)</f>
        <v>0</v>
      </c>
      <c r="Q247" s="274">
        <f>IF(Q$76=0,0,Q$76/NFM_fec!Q$76)</f>
        <v>0</v>
      </c>
      <c r="R247" s="274">
        <f>IF(R$76=0,0,R$76/NFM_fec!R$76)</f>
        <v>0</v>
      </c>
      <c r="S247" s="274">
        <f>IF(S$76=0,0,S$76/NFM_fec!S$76)</f>
        <v>0</v>
      </c>
      <c r="T247" s="274">
        <f>IF(T$76=0,0,T$76/NFM_fec!T$76)</f>
        <v>0</v>
      </c>
      <c r="U247" s="274">
        <f>IF(U$76=0,0,U$76/NFM_fec!U$76)</f>
        <v>0</v>
      </c>
      <c r="V247" s="274">
        <f>IF(V$76=0,0,V$76/NFM_fec!V$76)</f>
        <v>0</v>
      </c>
      <c r="W247" s="274">
        <f>IF(W$76=0,0,W$76/NFM_fec!W$76)</f>
        <v>0</v>
      </c>
      <c r="X247" s="274">
        <f>IF(X$76=0,0,X$76/NFM_fec!X$76)</f>
        <v>0</v>
      </c>
      <c r="Y247" s="274">
        <f>IF(Y$76=0,0,Y$76/NFM_fec!Y$76)</f>
        <v>0</v>
      </c>
      <c r="DA247" s="77"/>
    </row>
    <row r="248" spans="1:105" ht="12" customHeight="1" x14ac:dyDescent="0.25">
      <c r="A248" s="56" t="s">
        <v>95</v>
      </c>
      <c r="B248" s="275">
        <f>IF(B$77=0,0,B$77/NFM_fec!B$77)</f>
        <v>0.39550755901362444</v>
      </c>
      <c r="C248" s="275">
        <f>IF(C$77=0,0,C$77/NFM_fec!C$77)</f>
        <v>0.6245604825496146</v>
      </c>
      <c r="D248" s="275">
        <f>IF(D$77=0,0,D$77/NFM_fec!D$77)</f>
        <v>0.93064118761658976</v>
      </c>
      <c r="E248" s="275">
        <f>IF(E$77=0,0,E$77/NFM_fec!E$77)</f>
        <v>0.59328735564103496</v>
      </c>
      <c r="F248" s="275">
        <f>IF(F$77=0,0,F$77/NFM_fec!F$77)</f>
        <v>0.62164321491462504</v>
      </c>
      <c r="G248" s="275">
        <f>IF(G$77=0,0,G$77/NFM_fec!G$77)</f>
        <v>0.28016001144372504</v>
      </c>
      <c r="H248" s="275">
        <f>IF(H$77=0,0,H$77/NFM_fec!H$77)</f>
        <v>0.2227009009981715</v>
      </c>
      <c r="I248" s="275">
        <f>IF(I$77=0,0,I$77/NFM_fec!I$77)</f>
        <v>0.32145080527038739</v>
      </c>
      <c r="J248" s="275">
        <f>IF(J$77=0,0,J$77/NFM_fec!J$77)</f>
        <v>0.22058684520052113</v>
      </c>
      <c r="K248" s="275">
        <f>IF(K$77=0,0,K$77/NFM_fec!K$77)</f>
        <v>0.49257840422981752</v>
      </c>
      <c r="L248" s="275">
        <f>IF(L$77=0,0,L$77/NFM_fec!L$77)</f>
        <v>0.73618789594136902</v>
      </c>
      <c r="M248" s="275">
        <f>IF(M$77=0,0,M$77/NFM_fec!M$77)</f>
        <v>0.33716169607810664</v>
      </c>
      <c r="N248" s="275">
        <f>IF(N$77=0,0,N$77/NFM_fec!N$77)</f>
        <v>8.4632068786530817E-2</v>
      </c>
      <c r="O248" s="275">
        <f>IF(O$77=0,0,O$77/NFM_fec!O$77)</f>
        <v>8.6189296896507242E-2</v>
      </c>
      <c r="P248" s="275">
        <f>IF(P$77=0,0,P$77/NFM_fec!P$77)</f>
        <v>8.954602747450283E-3</v>
      </c>
      <c r="Q248" s="275">
        <f>IF(Q$77=0,0,Q$77/NFM_fec!Q$77)</f>
        <v>1.5837188945011044E-2</v>
      </c>
      <c r="R248" s="275">
        <f>IF(R$77=0,0,R$77/NFM_fec!R$77)</f>
        <v>2.5482169586036735E-2</v>
      </c>
      <c r="S248" s="275">
        <f>IF(S$77=0,0,S$77/NFM_fec!S$77)</f>
        <v>2.391922742119007E-2</v>
      </c>
      <c r="T248" s="275">
        <f>IF(T$77=0,0,T$77/NFM_fec!T$77)</f>
        <v>3.7142361643474509E-2</v>
      </c>
      <c r="U248" s="275">
        <f>IF(U$77=0,0,U$77/NFM_fec!U$77)</f>
        <v>4.1856918595336516E-2</v>
      </c>
      <c r="V248" s="275">
        <f>IF(V$77=0,0,V$77/NFM_fec!V$77)</f>
        <v>2.8194676072564807E-2</v>
      </c>
      <c r="W248" s="275">
        <f>IF(W$77=0,0,W$77/NFM_fec!W$77)</f>
        <v>3.2080224975747869E-2</v>
      </c>
      <c r="X248" s="275">
        <f>IF(X$77=0,0,X$77/NFM_fec!X$77)</f>
        <v>2.7296800138396405E-2</v>
      </c>
      <c r="Y248" s="275">
        <f>IF(Y$77=0,0,Y$77/NFM_fec!Y$77)</f>
        <v>1.6301721149227046E-2</v>
      </c>
      <c r="DA248" s="78"/>
    </row>
    <row r="249" spans="1:105" ht="12" customHeight="1" x14ac:dyDescent="0.25">
      <c r="A249" s="174" t="s">
        <v>558</v>
      </c>
      <c r="B249" s="276">
        <f>IF(B$83=0,0,B$83/NFM_fec!B$83)</f>
        <v>0.64698471614186237</v>
      </c>
      <c r="C249" s="276">
        <f>IF(C$83=0,0,C$83/NFM_fec!C$83)</f>
        <v>0.84584182735972657</v>
      </c>
      <c r="D249" s="276">
        <f>IF(D$83=0,0,D$83/NFM_fec!D$83)</f>
        <v>1.125444799003416</v>
      </c>
      <c r="E249" s="276">
        <f>IF(E$83=0,0,E$83/NFM_fec!E$83)</f>
        <v>0.78128919597568414</v>
      </c>
      <c r="F249" s="276">
        <f>IF(F$83=0,0,F$83/NFM_fec!F$83)</f>
        <v>0.72983671915394488</v>
      </c>
      <c r="G249" s="276">
        <f>IF(G$83=0,0,G$83/NFM_fec!G$83)</f>
        <v>0.39237743363171013</v>
      </c>
      <c r="H249" s="276">
        <f>IF(H$83=0,0,H$83/NFM_fec!H$83)</f>
        <v>0.35176711530178995</v>
      </c>
      <c r="I249" s="276">
        <f>IF(I$83=0,0,I$83/NFM_fec!I$83)</f>
        <v>0.44321044611204047</v>
      </c>
      <c r="J249" s="276">
        <f>IF(J$83=0,0,J$83/NFM_fec!J$83)</f>
        <v>0.31396643311580774</v>
      </c>
      <c r="K249" s="276">
        <f>IF(K$83=0,0,K$83/NFM_fec!K$83)</f>
        <v>0.61049999968948365</v>
      </c>
      <c r="L249" s="276">
        <f>IF(L$83=0,0,L$83/NFM_fec!L$83)</f>
        <v>0.88057517176947275</v>
      </c>
      <c r="M249" s="276">
        <f>IF(M$83=0,0,M$83/NFM_fec!M$83)</f>
        <v>0.41344444209281328</v>
      </c>
      <c r="N249" s="276">
        <f>IF(N$83=0,0,N$83/NFM_fec!N$83)</f>
        <v>0.10648214610370167</v>
      </c>
      <c r="O249" s="276">
        <f>IF(O$83=0,0,O$83/NFM_fec!O$83)</f>
        <v>0.11532747204963517</v>
      </c>
      <c r="P249" s="276">
        <f>IF(P$83=0,0,P$83/NFM_fec!P$83)</f>
        <v>7.6263381513365966E-2</v>
      </c>
      <c r="Q249" s="276">
        <f>IF(Q$83=0,0,Q$83/NFM_fec!Q$83)</f>
        <v>0.151366286505212</v>
      </c>
      <c r="R249" s="276">
        <f>IF(R$83=0,0,R$83/NFM_fec!R$83)</f>
        <v>0.27822371901634335</v>
      </c>
      <c r="S249" s="276">
        <f>IF(S$83=0,0,S$83/NFM_fec!S$83)</f>
        <v>0.37421098724798679</v>
      </c>
      <c r="T249" s="276">
        <f>IF(T$83=0,0,T$83/NFM_fec!T$83)</f>
        <v>0.71299726669683483</v>
      </c>
      <c r="U249" s="276">
        <f>IF(U$83=0,0,U$83/NFM_fec!U$83)</f>
        <v>0.89923994010430419</v>
      </c>
      <c r="V249" s="276">
        <f>IF(V$83=0,0,V$83/NFM_fec!V$83)</f>
        <v>0.79476039864097192</v>
      </c>
      <c r="W249" s="276">
        <f>IF(W$83=0,0,W$83/NFM_fec!W$83)</f>
        <v>0.95333796897620093</v>
      </c>
      <c r="X249" s="276">
        <f>IF(X$83=0,0,X$83/NFM_fec!X$83)</f>
        <v>0.99109282015485456</v>
      </c>
      <c r="Y249" s="276">
        <f>IF(Y$83=0,0,Y$83/NFM_fec!Y$83)</f>
        <v>0.71834021937411829</v>
      </c>
      <c r="DA249" s="79"/>
    </row>
    <row r="250" spans="1:105" ht="12" customHeight="1" x14ac:dyDescent="0.25">
      <c r="A250" s="174" t="s">
        <v>517</v>
      </c>
      <c r="B250" s="276">
        <f>IF(B$90=0,0,B$90/NFM_fec!B$90)</f>
        <v>0.6469847161418627</v>
      </c>
      <c r="C250" s="276">
        <f>IF(C$90=0,0,C$90/NFM_fec!C$90)</f>
        <v>0.84584182735972679</v>
      </c>
      <c r="D250" s="276">
        <f>IF(D$90=0,0,D$90/NFM_fec!D$90)</f>
        <v>1.1254447990034158</v>
      </c>
      <c r="E250" s="276">
        <f>IF(E$90=0,0,E$90/NFM_fec!E$90)</f>
        <v>0.78128919597568403</v>
      </c>
      <c r="F250" s="276">
        <f>IF(F$90=0,0,F$90/NFM_fec!F$90)</f>
        <v>0.7298367191539451</v>
      </c>
      <c r="G250" s="276">
        <f>IF(G$90=0,0,G$90/NFM_fec!G$90)</f>
        <v>0.39237743363171013</v>
      </c>
      <c r="H250" s="276">
        <f>IF(H$90=0,0,H$90/NFM_fec!H$90)</f>
        <v>0.35176711530178989</v>
      </c>
      <c r="I250" s="276">
        <f>IF(I$90=0,0,I$90/NFM_fec!I$90)</f>
        <v>0.44321044611204041</v>
      </c>
      <c r="J250" s="276">
        <f>IF(J$90=0,0,J$90/NFM_fec!J$90)</f>
        <v>0.31396643311580769</v>
      </c>
      <c r="K250" s="276">
        <f>IF(K$90=0,0,K$90/NFM_fec!K$90)</f>
        <v>0.61049999968948354</v>
      </c>
      <c r="L250" s="276">
        <f>IF(L$90=0,0,L$90/NFM_fec!L$90)</f>
        <v>0.88057517176947298</v>
      </c>
      <c r="M250" s="276">
        <f>IF(M$90=0,0,M$90/NFM_fec!M$90)</f>
        <v>0.41344444209281322</v>
      </c>
      <c r="N250" s="276">
        <f>IF(N$90=0,0,N$90/NFM_fec!N$90)</f>
        <v>0.10648214610370169</v>
      </c>
      <c r="O250" s="276">
        <f>IF(O$90=0,0,O$90/NFM_fec!O$90)</f>
        <v>0.11532747204963514</v>
      </c>
      <c r="P250" s="276">
        <f>IF(P$90=0,0,P$90/NFM_fec!P$90)</f>
        <v>7.626338151336598E-2</v>
      </c>
      <c r="Q250" s="276">
        <f>IF(Q$90=0,0,Q$90/NFM_fec!Q$90)</f>
        <v>0.15136628650521206</v>
      </c>
      <c r="R250" s="276">
        <f>IF(R$90=0,0,R$90/NFM_fec!R$90)</f>
        <v>0.2782237190163433</v>
      </c>
      <c r="S250" s="276">
        <f>IF(S$90=0,0,S$90/NFM_fec!S$90)</f>
        <v>0.3742109872479869</v>
      </c>
      <c r="T250" s="276">
        <f>IF(T$90=0,0,T$90/NFM_fec!T$90)</f>
        <v>0.71299726669683439</v>
      </c>
      <c r="U250" s="276">
        <f>IF(U$90=0,0,U$90/NFM_fec!U$90)</f>
        <v>0.89923994010430464</v>
      </c>
      <c r="V250" s="276">
        <f>IF(V$90=0,0,V$90/NFM_fec!V$90)</f>
        <v>0.79476039864097203</v>
      </c>
      <c r="W250" s="276">
        <f>IF(W$90=0,0,W$90/NFM_fec!W$90)</f>
        <v>0.95333796897620093</v>
      </c>
      <c r="X250" s="276">
        <f>IF(X$90=0,0,X$90/NFM_fec!X$90)</f>
        <v>0.99109282015485456</v>
      </c>
      <c r="Y250" s="276">
        <f>IF(Y$90=0,0,Y$90/NFM_fec!Y$90)</f>
        <v>0.71834021937411785</v>
      </c>
      <c r="DA250" s="79"/>
    </row>
    <row r="251" spans="1:105" ht="12" customHeight="1" x14ac:dyDescent="0.25">
      <c r="A251" s="41" t="s">
        <v>527</v>
      </c>
      <c r="B251" s="277">
        <f>IF(B$97=0,0,B$97/NFM_fec!B$97)</f>
        <v>1.9583210418924886</v>
      </c>
      <c r="C251" s="277">
        <f>IF(C$97=0,0,C$97/NFM_fec!C$97)</f>
        <v>1.979347454057242</v>
      </c>
      <c r="D251" s="277">
        <f>IF(D$97=0,0,D$97/NFM_fec!D$97)</f>
        <v>2.0316355210811587</v>
      </c>
      <c r="E251" s="277">
        <f>IF(E$97=0,0,E$97/NFM_fec!E$97)</f>
        <v>1.8644852974254431</v>
      </c>
      <c r="F251" s="277">
        <f>IF(F$97=0,0,F$97/NFM_fec!F$97)</f>
        <v>1.723947425748428</v>
      </c>
      <c r="G251" s="277">
        <f>IF(G$97=0,0,G$97/NFM_fec!G$97)</f>
        <v>1.8799479156646781</v>
      </c>
      <c r="H251" s="277">
        <f>IF(H$97=0,0,H$97/NFM_fec!H$97)</f>
        <v>1.8402660351515239</v>
      </c>
      <c r="I251" s="277">
        <f>IF(I$97=0,0,I$97/NFM_fec!I$97)</f>
        <v>1.9592993635498315</v>
      </c>
      <c r="J251" s="277">
        <f>IF(J$97=0,0,J$97/NFM_fec!J$97)</f>
        <v>1.6932213520022867</v>
      </c>
      <c r="K251" s="277">
        <f>IF(K$97=0,0,K$97/NFM_fec!K$97)</f>
        <v>1.7865896425744783</v>
      </c>
      <c r="L251" s="277">
        <f>IF(L$97=0,0,L$97/NFM_fec!L$97)</f>
        <v>1.9763558592208739</v>
      </c>
      <c r="M251" s="277">
        <f>IF(M$97=0,0,M$97/NFM_fec!M$97)</f>
        <v>1.7891223999664885</v>
      </c>
      <c r="N251" s="277">
        <f>IF(N$97=0,0,N$97/NFM_fec!N$97)</f>
        <v>1.3525258330164662</v>
      </c>
      <c r="O251" s="277">
        <f>IF(O$97=0,0,O$97/NFM_fec!O$97)</f>
        <v>1.3493687088487869</v>
      </c>
      <c r="P251" s="277">
        <f>IF(P$97=0,0,P$97/NFM_fec!P$97)</f>
        <v>1.1647139046018025</v>
      </c>
      <c r="Q251" s="277">
        <f>IF(Q$97=0,0,Q$97/NFM_fec!Q$97)</f>
        <v>1.3234232934820089</v>
      </c>
      <c r="R251" s="277">
        <f>IF(R$97=0,0,R$97/NFM_fec!R$97)</f>
        <v>1.3848317719465861</v>
      </c>
      <c r="S251" s="277">
        <f>IF(S$97=0,0,S$97/NFM_fec!S$97)</f>
        <v>1.5246521685913335</v>
      </c>
      <c r="T251" s="277">
        <f>IF(T$97=0,0,T$97/NFM_fec!T$97)</f>
        <v>1.7198959711314816</v>
      </c>
      <c r="U251" s="277">
        <f>IF(U$97=0,0,U$97/NFM_fec!U$97)</f>
        <v>1.755705704101804</v>
      </c>
      <c r="V251" s="277">
        <f>IF(V$97=0,0,V$97/NFM_fec!V$97)</f>
        <v>1.6939096229212298</v>
      </c>
      <c r="W251" s="277">
        <f>IF(W$97=0,0,W$97/NFM_fec!W$97)</f>
        <v>1.7790200055364012</v>
      </c>
      <c r="X251" s="277">
        <f>IF(X$97=0,0,X$97/NFM_fec!X$97)</f>
        <v>1.7685663337417046</v>
      </c>
      <c r="Y251" s="277">
        <f>IF(Y$97=0,0,Y$97/NFM_fec!Y$97)</f>
        <v>1.6303091648136536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936</v>
      </c>
      <c r="B253" s="272">
        <f>IF(B$115=0,0,(B$115-B$158)/NFM_fec!B$115)</f>
        <v>0.94670002583388502</v>
      </c>
      <c r="C253" s="272">
        <f>IF(C$115=0,0,(C$115-C$158)/NFM_fec!C$115)</f>
        <v>1.1070715952240686</v>
      </c>
      <c r="D253" s="272">
        <f>IF(D$115=0,0,(D$115-D$158)/NFM_fec!D$115)</f>
        <v>1.3364403552475757</v>
      </c>
      <c r="E253" s="272">
        <f>IF(E$115=0,0,(E$115-E$158)/NFM_fec!E$115)</f>
        <v>0.98838584790298412</v>
      </c>
      <c r="F253" s="272">
        <f>IF(F$115=0,0,(F$115-F$158)/NFM_fec!F$115)</f>
        <v>0.86593427388618471</v>
      </c>
      <c r="G253" s="272">
        <f>IF(G$115=0,0,(G$115-G$158)/NFM_fec!G$115)</f>
        <v>0.7052566631875995</v>
      </c>
      <c r="H253" s="272">
        <f>IF(H$115=0,0,(H$115-H$158)/NFM_fec!H$115)</f>
        <v>0.65660185680818894</v>
      </c>
      <c r="I253" s="272">
        <f>IF(I$115=0,0,(I$115-I$158)/NFM_fec!I$115)</f>
        <v>0.77759730078146294</v>
      </c>
      <c r="J253" s="272">
        <f>IF(J$115=0,0,(J$115-J$158)/NFM_fec!J$115)</f>
        <v>0.53809687480494317</v>
      </c>
      <c r="K253" s="272">
        <f>IF(K$115=0,0,(K$115-K$158)/NFM_fec!K$115)</f>
        <v>0.81878982685047152</v>
      </c>
      <c r="L253" s="272">
        <f>IF(L$115=0,0,(L$115-L$158)/NFM_fec!L$115)</f>
        <v>1.1335971116281589</v>
      </c>
      <c r="M253" s="272">
        <f>IF(M$115=0,0,(M$115-M$158)/NFM_fec!M$115)</f>
        <v>0.68623496801673867</v>
      </c>
      <c r="N253" s="272">
        <f>IF(N$115=0,0,(N$115-N$158)/NFM_fec!N$115)</f>
        <v>0.26468793611391706</v>
      </c>
      <c r="O253" s="272">
        <f>IF(O$115=0,0,(O$115-O$158)/NFM_fec!O$115)</f>
        <v>0.27708850240727567</v>
      </c>
      <c r="P253" s="272">
        <f>IF(P$115=0,0,(P$115-P$158)/NFM_fec!P$115)</f>
        <v>0.19786647583826944</v>
      </c>
      <c r="Q253" s="272">
        <f>IF(Q$115=0,0,(Q$115-Q$158)/NFM_fec!Q$115)</f>
        <v>0.30300260020522785</v>
      </c>
      <c r="R253" s="272">
        <f>IF(R$115=0,0,(R$115-R$158)/NFM_fec!R$115)</f>
        <v>0.41854902425085588</v>
      </c>
      <c r="S253" s="272">
        <f>IF(S$115=0,0,(S$115-S$158)/NFM_fec!S$115)</f>
        <v>0.53505563838248205</v>
      </c>
      <c r="T253" s="272">
        <f>IF(T$115=0,0,(T$115-T$158)/NFM_fec!T$115)</f>
        <v>0.86062940791369236</v>
      </c>
      <c r="U253" s="272">
        <f>IF(U$115=0,0,(U$115-U$158)/NFM_fec!U$115)</f>
        <v>0.99899797070949936</v>
      </c>
      <c r="V253" s="272">
        <f>IF(V$115=0,0,(V$115-V$158)/NFM_fec!V$115)</f>
        <v>0.89989819028139617</v>
      </c>
      <c r="W253" s="272">
        <f>IF(W$115=0,0,(W$115-W$158)/NFM_fec!W$115)</f>
        <v>1.0464688202356331</v>
      </c>
      <c r="X253" s="272">
        <f>IF(X$115=0,0,(X$115-X$158)/NFM_fec!X$115)</f>
        <v>1.0725726854937689</v>
      </c>
      <c r="Y253" s="272">
        <f>IF(Y$115=0,0,(Y$115-Y$158)/NFM_fec!Y$115)</f>
        <v>0.81818531887501145</v>
      </c>
      <c r="DA253" s="111"/>
    </row>
    <row r="254" spans="1:105" ht="12" customHeight="1" x14ac:dyDescent="0.25">
      <c r="A254" s="55" t="s">
        <v>91</v>
      </c>
      <c r="B254" s="273">
        <f>IF(B$116=0,0,B$116/NFM_fec!B$116)</f>
        <v>0</v>
      </c>
      <c r="C254" s="273">
        <f>IF(C$116=0,0,C$116/NFM_fec!C$116)</f>
        <v>0</v>
      </c>
      <c r="D254" s="273">
        <f>IF(D$116=0,0,D$116/NFM_fec!D$116)</f>
        <v>0</v>
      </c>
      <c r="E254" s="273">
        <f>IF(E$116=0,0,E$116/NFM_fec!E$116)</f>
        <v>0</v>
      </c>
      <c r="F254" s="273">
        <f>IF(F$116=0,0,F$116/NFM_fec!F$116)</f>
        <v>0</v>
      </c>
      <c r="G254" s="273">
        <f>IF(G$116=0,0,G$116/NFM_fec!G$116)</f>
        <v>0</v>
      </c>
      <c r="H254" s="273">
        <f>IF(H$116=0,0,H$116/NFM_fec!H$116)</f>
        <v>0</v>
      </c>
      <c r="I254" s="273">
        <f>IF(I$116=0,0,I$116/NFM_fec!I$116)</f>
        <v>0</v>
      </c>
      <c r="J254" s="273">
        <f>IF(J$116=0,0,J$116/NFM_fec!J$116)</f>
        <v>0</v>
      </c>
      <c r="K254" s="273">
        <f>IF(K$116=0,0,K$116/NFM_fec!K$116)</f>
        <v>0</v>
      </c>
      <c r="L254" s="273">
        <f>IF(L$116=0,0,L$116/NFM_fec!L$116)</f>
        <v>0</v>
      </c>
      <c r="M254" s="273">
        <f>IF(M$116=0,0,M$116/NFM_fec!M$116)</f>
        <v>0</v>
      </c>
      <c r="N254" s="273">
        <f>IF(N$116=0,0,N$116/NFM_fec!N$116)</f>
        <v>0</v>
      </c>
      <c r="O254" s="273">
        <f>IF(O$116=0,0,O$116/NFM_fec!O$116)</f>
        <v>0</v>
      </c>
      <c r="P254" s="273">
        <f>IF(P$116=0,0,P$116/NFM_fec!P$116)</f>
        <v>0</v>
      </c>
      <c r="Q254" s="273">
        <f>IF(Q$116=0,0,Q$116/NFM_fec!Q$116)</f>
        <v>0</v>
      </c>
      <c r="R254" s="273">
        <f>IF(R$116=0,0,R$116/NFM_fec!R$116)</f>
        <v>0</v>
      </c>
      <c r="S254" s="273">
        <f>IF(S$116=0,0,S$116/NFM_fec!S$116)</f>
        <v>0</v>
      </c>
      <c r="T254" s="273">
        <f>IF(T$116=0,0,T$116/NFM_fec!T$116)</f>
        <v>0</v>
      </c>
      <c r="U254" s="273">
        <f>IF(U$116=0,0,U$116/NFM_fec!U$116)</f>
        <v>0</v>
      </c>
      <c r="V254" s="273">
        <f>IF(V$116=0,0,V$116/NFM_fec!V$116)</f>
        <v>0</v>
      </c>
      <c r="W254" s="273">
        <f>IF(W$116=0,0,W$116/NFM_fec!W$116)</f>
        <v>0</v>
      </c>
      <c r="X254" s="273">
        <f>IF(X$116=0,0,X$116/NFM_fec!X$116)</f>
        <v>0</v>
      </c>
      <c r="Y254" s="273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274">
        <f>IF(B$117=0,0,B$117/NFM_fec!B$117)</f>
        <v>0</v>
      </c>
      <c r="C255" s="274">
        <f>IF(C$117=0,0,C$117/NFM_fec!C$117)</f>
        <v>0</v>
      </c>
      <c r="D255" s="274">
        <f>IF(D$117=0,0,D$117/NFM_fec!D$117)</f>
        <v>0</v>
      </c>
      <c r="E255" s="274">
        <f>IF(E$117=0,0,E$117/NFM_fec!E$117)</f>
        <v>0</v>
      </c>
      <c r="F255" s="274">
        <f>IF(F$117=0,0,F$117/NFM_fec!F$117)</f>
        <v>0</v>
      </c>
      <c r="G255" s="274">
        <f>IF(G$117=0,0,G$117/NFM_fec!G$117)</f>
        <v>0</v>
      </c>
      <c r="H255" s="274">
        <f>IF(H$117=0,0,H$117/NFM_fec!H$117)</f>
        <v>0</v>
      </c>
      <c r="I255" s="274">
        <f>IF(I$117=0,0,I$117/NFM_fec!I$117)</f>
        <v>0</v>
      </c>
      <c r="J255" s="274">
        <f>IF(J$117=0,0,J$117/NFM_fec!J$117)</f>
        <v>0</v>
      </c>
      <c r="K255" s="274">
        <f>IF(K$117=0,0,K$117/NFM_fec!K$117)</f>
        <v>0</v>
      </c>
      <c r="L255" s="274">
        <f>IF(L$117=0,0,L$117/NFM_fec!L$117)</f>
        <v>0</v>
      </c>
      <c r="M255" s="274">
        <f>IF(M$117=0,0,M$117/NFM_fec!M$117)</f>
        <v>0</v>
      </c>
      <c r="N255" s="274">
        <f>IF(N$117=0,0,N$117/NFM_fec!N$117)</f>
        <v>0</v>
      </c>
      <c r="O255" s="274">
        <f>IF(O$117=0,0,O$117/NFM_fec!O$117)</f>
        <v>0</v>
      </c>
      <c r="P255" s="274">
        <f>IF(P$117=0,0,P$117/NFM_fec!P$117)</f>
        <v>0</v>
      </c>
      <c r="Q255" s="274">
        <f>IF(Q$117=0,0,Q$117/NFM_fec!Q$117)</f>
        <v>0</v>
      </c>
      <c r="R255" s="274">
        <f>IF(R$117=0,0,R$117/NFM_fec!R$117)</f>
        <v>0</v>
      </c>
      <c r="S255" s="274">
        <f>IF(S$117=0,0,S$117/NFM_fec!S$117)</f>
        <v>0</v>
      </c>
      <c r="T255" s="274">
        <f>IF(T$117=0,0,T$117/NFM_fec!T$117)</f>
        <v>0</v>
      </c>
      <c r="U255" s="274">
        <f>IF(U$117=0,0,U$117/NFM_fec!U$117)</f>
        <v>0</v>
      </c>
      <c r="V255" s="274">
        <f>IF(V$117=0,0,V$117/NFM_fec!V$117)</f>
        <v>0</v>
      </c>
      <c r="W255" s="274">
        <f>IF(W$117=0,0,W$117/NFM_fec!W$117)</f>
        <v>0</v>
      </c>
      <c r="X255" s="274">
        <f>IF(X$117=0,0,X$117/NFM_fec!X$117)</f>
        <v>0</v>
      </c>
      <c r="Y255" s="274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274">
        <f>IF(B$118=0,0,B$118/NFM_fec!B$118)</f>
        <v>0</v>
      </c>
      <c r="C256" s="274">
        <f>IF(C$118=0,0,C$118/NFM_fec!C$118)</f>
        <v>0</v>
      </c>
      <c r="D256" s="274">
        <f>IF(D$118=0,0,D$118/NFM_fec!D$118)</f>
        <v>0</v>
      </c>
      <c r="E256" s="274">
        <f>IF(E$118=0,0,E$118/NFM_fec!E$118)</f>
        <v>0</v>
      </c>
      <c r="F256" s="274">
        <f>IF(F$118=0,0,F$118/NFM_fec!F$118)</f>
        <v>0</v>
      </c>
      <c r="G256" s="274">
        <f>IF(G$118=0,0,G$118/NFM_fec!G$118)</f>
        <v>0</v>
      </c>
      <c r="H256" s="274">
        <f>IF(H$118=0,0,H$118/NFM_fec!H$118)</f>
        <v>0</v>
      </c>
      <c r="I256" s="274">
        <f>IF(I$118=0,0,I$118/NFM_fec!I$118)</f>
        <v>0</v>
      </c>
      <c r="J256" s="274">
        <f>IF(J$118=0,0,J$118/NFM_fec!J$118)</f>
        <v>0</v>
      </c>
      <c r="K256" s="274">
        <f>IF(K$118=0,0,K$118/NFM_fec!K$118)</f>
        <v>0</v>
      </c>
      <c r="L256" s="274">
        <f>IF(L$118=0,0,L$118/NFM_fec!L$118)</f>
        <v>0</v>
      </c>
      <c r="M256" s="274">
        <f>IF(M$118=0,0,M$118/NFM_fec!M$118)</f>
        <v>0</v>
      </c>
      <c r="N256" s="274">
        <f>IF(N$118=0,0,N$118/NFM_fec!N$118)</f>
        <v>0</v>
      </c>
      <c r="O256" s="274">
        <f>IF(O$118=0,0,O$118/NFM_fec!O$118)</f>
        <v>0</v>
      </c>
      <c r="P256" s="274">
        <f>IF(P$118=0,0,P$118/NFM_fec!P$118)</f>
        <v>0</v>
      </c>
      <c r="Q256" s="274">
        <f>IF(Q$118=0,0,Q$118/NFM_fec!Q$118)</f>
        <v>0</v>
      </c>
      <c r="R256" s="274">
        <f>IF(R$118=0,0,R$118/NFM_fec!R$118)</f>
        <v>0</v>
      </c>
      <c r="S256" s="274">
        <f>IF(S$118=0,0,S$118/NFM_fec!S$118)</f>
        <v>0</v>
      </c>
      <c r="T256" s="274">
        <f>IF(T$118=0,0,T$118/NFM_fec!T$118)</f>
        <v>0</v>
      </c>
      <c r="U256" s="274">
        <f>IF(U$118=0,0,U$118/NFM_fec!U$118)</f>
        <v>0</v>
      </c>
      <c r="V256" s="274">
        <f>IF(V$118=0,0,V$118/NFM_fec!V$118)</f>
        <v>0</v>
      </c>
      <c r="W256" s="274">
        <f>IF(W$118=0,0,W$118/NFM_fec!W$118)</f>
        <v>0</v>
      </c>
      <c r="X256" s="274">
        <f>IF(X$118=0,0,X$118/NFM_fec!X$118)</f>
        <v>0</v>
      </c>
      <c r="Y256" s="274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274">
        <f>IF(B$119=0,0,B$119/NFM_fec!B$119)</f>
        <v>0</v>
      </c>
      <c r="C257" s="274">
        <f>IF(C$119=0,0,C$119/NFM_fec!C$119)</f>
        <v>0</v>
      </c>
      <c r="D257" s="274">
        <f>IF(D$119=0,0,D$119/NFM_fec!D$119)</f>
        <v>0</v>
      </c>
      <c r="E257" s="274">
        <f>IF(E$119=0,0,E$119/NFM_fec!E$119)</f>
        <v>0</v>
      </c>
      <c r="F257" s="274">
        <f>IF(F$119=0,0,F$119/NFM_fec!F$119)</f>
        <v>0</v>
      </c>
      <c r="G257" s="274">
        <f>IF(G$119=0,0,G$119/NFM_fec!G$119)</f>
        <v>0</v>
      </c>
      <c r="H257" s="274">
        <f>IF(H$119=0,0,H$119/NFM_fec!H$119)</f>
        <v>0</v>
      </c>
      <c r="I257" s="274">
        <f>IF(I$119=0,0,I$119/NFM_fec!I$119)</f>
        <v>0</v>
      </c>
      <c r="J257" s="274">
        <f>IF(J$119=0,0,J$119/NFM_fec!J$119)</f>
        <v>0</v>
      </c>
      <c r="K257" s="274">
        <f>IF(K$119=0,0,K$119/NFM_fec!K$119)</f>
        <v>0</v>
      </c>
      <c r="L257" s="274">
        <f>IF(L$119=0,0,L$119/NFM_fec!L$119)</f>
        <v>0</v>
      </c>
      <c r="M257" s="274">
        <f>IF(M$119=0,0,M$119/NFM_fec!M$119)</f>
        <v>0</v>
      </c>
      <c r="N257" s="274">
        <f>IF(N$119=0,0,N$119/NFM_fec!N$119)</f>
        <v>0</v>
      </c>
      <c r="O257" s="274">
        <f>IF(O$119=0,0,O$119/NFM_fec!O$119)</f>
        <v>0</v>
      </c>
      <c r="P257" s="274">
        <f>IF(P$119=0,0,P$119/NFM_fec!P$119)</f>
        <v>0</v>
      </c>
      <c r="Q257" s="274">
        <f>IF(Q$119=0,0,Q$119/NFM_fec!Q$119)</f>
        <v>0</v>
      </c>
      <c r="R257" s="274">
        <f>IF(R$119=0,0,R$119/NFM_fec!R$119)</f>
        <v>0</v>
      </c>
      <c r="S257" s="274">
        <f>IF(S$119=0,0,S$119/NFM_fec!S$119)</f>
        <v>0</v>
      </c>
      <c r="T257" s="274">
        <f>IF(T$119=0,0,T$119/NFM_fec!T$119)</f>
        <v>0</v>
      </c>
      <c r="U257" s="274">
        <f>IF(U$119=0,0,U$119/NFM_fec!U$119)</f>
        <v>0</v>
      </c>
      <c r="V257" s="274">
        <f>IF(V$119=0,0,V$119/NFM_fec!V$119)</f>
        <v>0</v>
      </c>
      <c r="W257" s="274">
        <f>IF(W$119=0,0,W$119/NFM_fec!W$119)</f>
        <v>0</v>
      </c>
      <c r="X257" s="274">
        <f>IF(X$119=0,0,X$119/NFM_fec!X$119)</f>
        <v>0</v>
      </c>
      <c r="Y257" s="274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275">
        <f>IF(B$120=0,0,B$120/NFM_fec!B$120)</f>
        <v>0.39550755901362433</v>
      </c>
      <c r="C258" s="275">
        <f>IF(C$120=0,0,C$120/NFM_fec!C$120)</f>
        <v>0.62456048254961471</v>
      </c>
      <c r="D258" s="275">
        <f>IF(D$120=0,0,D$120/NFM_fec!D$120)</f>
        <v>0.93064118761659032</v>
      </c>
      <c r="E258" s="275">
        <f>IF(E$120=0,0,E$120/NFM_fec!E$120)</f>
        <v>0.59328735564103485</v>
      </c>
      <c r="F258" s="275">
        <f>IF(F$120=0,0,F$120/NFM_fec!F$120)</f>
        <v>0.62164321491462482</v>
      </c>
      <c r="G258" s="275">
        <f>IF(G$120=0,0,G$120/NFM_fec!G$120)</f>
        <v>0.2801600114437251</v>
      </c>
      <c r="H258" s="275">
        <f>IF(H$120=0,0,H$120/NFM_fec!H$120)</f>
        <v>0.22270090099817169</v>
      </c>
      <c r="I258" s="275">
        <f>IF(I$120=0,0,I$120/NFM_fec!I$120)</f>
        <v>0.32145080527038733</v>
      </c>
      <c r="J258" s="275">
        <f>IF(J$120=0,0,J$120/NFM_fec!J$120)</f>
        <v>0.22058684520052121</v>
      </c>
      <c r="K258" s="275">
        <f>IF(K$120=0,0,K$120/NFM_fec!K$120)</f>
        <v>0.49257840422981741</v>
      </c>
      <c r="L258" s="275">
        <f>IF(L$120=0,0,L$120/NFM_fec!L$120)</f>
        <v>0.7361878959413688</v>
      </c>
      <c r="M258" s="275">
        <f>IF(M$120=0,0,M$120/NFM_fec!M$120)</f>
        <v>0.33716169607810664</v>
      </c>
      <c r="N258" s="275">
        <f>IF(N$120=0,0,N$120/NFM_fec!N$120)</f>
        <v>8.463206878653079E-2</v>
      </c>
      <c r="O258" s="275">
        <f>IF(O$120=0,0,O$120/NFM_fec!O$120)</f>
        <v>8.6189296896507256E-2</v>
      </c>
      <c r="P258" s="275">
        <f>IF(P$120=0,0,P$120/NFM_fec!P$120)</f>
        <v>8.9546027474502847E-3</v>
      </c>
      <c r="Q258" s="275">
        <f>IF(Q$120=0,0,Q$120/NFM_fec!Q$120)</f>
        <v>1.5837188945011051E-2</v>
      </c>
      <c r="R258" s="275">
        <f>IF(R$120=0,0,R$120/NFM_fec!R$120)</f>
        <v>2.5482169586036739E-2</v>
      </c>
      <c r="S258" s="275">
        <f>IF(S$120=0,0,S$120/NFM_fec!S$120)</f>
        <v>2.3919227421190074E-2</v>
      </c>
      <c r="T258" s="275">
        <f>IF(T$120=0,0,T$120/NFM_fec!T$120)</f>
        <v>3.7142361643474529E-2</v>
      </c>
      <c r="U258" s="275">
        <f>IF(U$120=0,0,U$120/NFM_fec!U$120)</f>
        <v>4.1856918595336523E-2</v>
      </c>
      <c r="V258" s="275">
        <f>IF(V$120=0,0,V$120/NFM_fec!V$120)</f>
        <v>2.8194676072564831E-2</v>
      </c>
      <c r="W258" s="275">
        <f>IF(W$120=0,0,W$120/NFM_fec!W$120)</f>
        <v>3.2080224975747855E-2</v>
      </c>
      <c r="X258" s="275">
        <f>IF(X$120=0,0,X$120/NFM_fec!X$120)</f>
        <v>2.7296800138396402E-2</v>
      </c>
      <c r="Y258" s="275">
        <f>IF(Y$120=0,0,Y$120/NFM_fec!Y$120)</f>
        <v>1.6301721149227046E-2</v>
      </c>
      <c r="DA258" s="78"/>
    </row>
    <row r="259" spans="1:105" ht="12" customHeight="1" x14ac:dyDescent="0.25">
      <c r="A259" s="174" t="s">
        <v>602</v>
      </c>
      <c r="B259" s="276">
        <f>IF(B$126=0,0,B$126/NFM_fec!B$126)</f>
        <v>0.84915925927219127</v>
      </c>
      <c r="C259" s="276">
        <f>IF(C$126=0,0,C$126/NFM_fec!C$126)</f>
        <v>1.0226298578972417</v>
      </c>
      <c r="D259" s="276">
        <f>IF(D$126=0,0,D$126/NFM_fec!D$126)</f>
        <v>1.2832702570685881</v>
      </c>
      <c r="E259" s="276">
        <f>IF(E$126=0,0,E$126/NFM_fec!E$126)</f>
        <v>0.88333699753176609</v>
      </c>
      <c r="F259" s="276">
        <f>IF(F$126=0,0,F$126/NFM_fec!F$126)</f>
        <v>0.73364570871092838</v>
      </c>
      <c r="G259" s="276">
        <f>IF(G$126=0,0,G$126/NFM_fec!G$126)</f>
        <v>0.5804735159614467</v>
      </c>
      <c r="H259" s="276">
        <f>IF(H$126=0,0,H$126/NFM_fec!H$126)</f>
        <v>0.53176696851694261</v>
      </c>
      <c r="I259" s="276">
        <f>IF(I$126=0,0,I$126/NFM_fec!I$126)</f>
        <v>0.66324758657644856</v>
      </c>
      <c r="J259" s="276">
        <f>IF(J$126=0,0,J$126/NFM_fec!J$126)</f>
        <v>0.39894171974693882</v>
      </c>
      <c r="K259" s="276">
        <f>IF(K$126=0,0,K$126/NFM_fec!K$126)</f>
        <v>0.69897192074024417</v>
      </c>
      <c r="L259" s="276">
        <f>IF(L$126=0,0,L$126/NFM_fec!L$126)</f>
        <v>1.0646993906646141</v>
      </c>
      <c r="M259" s="276">
        <f>IF(M$126=0,0,M$126/NFM_fec!M$126)</f>
        <v>0.57052540275079833</v>
      </c>
      <c r="N259" s="276">
        <f>IF(N$126=0,0,N$126/NFM_fec!N$126)</f>
        <v>0.1456286122113252</v>
      </c>
      <c r="O259" s="276">
        <f>IF(O$126=0,0,O$126/NFM_fec!O$126)</f>
        <v>0.16236301958601862</v>
      </c>
      <c r="P259" s="276">
        <f>IF(P$126=0,0,P$126/NFM_fec!P$126)</f>
        <v>9.6502938790949247E-2</v>
      </c>
      <c r="Q259" s="276">
        <f>IF(Q$126=0,0,Q$126/NFM_fec!Q$126)</f>
        <v>0.19096710447092721</v>
      </c>
      <c r="R259" s="276">
        <f>IF(R$126=0,0,R$126/NFM_fec!R$126)</f>
        <v>0.29959790772764028</v>
      </c>
      <c r="S259" s="276">
        <f>IF(S$126=0,0,S$126/NFM_fec!S$126)</f>
        <v>0.40525001285036183</v>
      </c>
      <c r="T259" s="276">
        <f>IF(T$126=0,0,T$126/NFM_fec!T$126)</f>
        <v>0.75051069665389092</v>
      </c>
      <c r="U259" s="276">
        <f>IF(U$126=0,0,U$126/NFM_fec!U$126)</f>
        <v>0.90154192610830419</v>
      </c>
      <c r="V259" s="276">
        <f>IF(V$126=0,0,V$126/NFM_fec!V$126)</f>
        <v>0.79716857705253885</v>
      </c>
      <c r="W259" s="276">
        <f>IF(W$126=0,0,W$126/NFM_fec!W$126)</f>
        <v>0.95833721781520231</v>
      </c>
      <c r="X259" s="276">
        <f>IF(X$126=0,0,X$126/NFM_fec!X$126)</f>
        <v>1.0036645791376195</v>
      </c>
      <c r="Y259" s="276">
        <f>IF(Y$126=0,0,Y$126/NFM_fec!Y$126)</f>
        <v>0.71932065860403838</v>
      </c>
      <c r="DA259" s="79"/>
    </row>
    <row r="260" spans="1:105" ht="12" customHeight="1" x14ac:dyDescent="0.25">
      <c r="A260" s="174" t="s">
        <v>613</v>
      </c>
      <c r="B260" s="276">
        <f>IF(B$134=0,0,B$134/NFM_fec!B$134)</f>
        <v>0.64698471614186248</v>
      </c>
      <c r="C260" s="276">
        <f>IF(C$134=0,0,C$134/NFM_fec!C$134)</f>
        <v>0.84584182735972679</v>
      </c>
      <c r="D260" s="276">
        <f>IF(D$134=0,0,D$134/NFM_fec!D$134)</f>
        <v>1.1254447990034153</v>
      </c>
      <c r="E260" s="276">
        <f>IF(E$134=0,0,E$134/NFM_fec!E$134)</f>
        <v>0.78128919597568369</v>
      </c>
      <c r="F260" s="276">
        <f>IF(F$134=0,0,F$134/NFM_fec!F$134)</f>
        <v>0.72983671915394466</v>
      </c>
      <c r="G260" s="276">
        <f>IF(G$134=0,0,G$134/NFM_fec!G$134)</f>
        <v>0.39237743363171018</v>
      </c>
      <c r="H260" s="276">
        <f>IF(H$134=0,0,H$134/NFM_fec!H$134)</f>
        <v>0.35176711530178995</v>
      </c>
      <c r="I260" s="276">
        <f>IF(I$134=0,0,I$134/NFM_fec!I$134)</f>
        <v>0.44321044611204019</v>
      </c>
      <c r="J260" s="276">
        <f>IF(J$134=0,0,J$134/NFM_fec!J$134)</f>
        <v>0.3139664331158078</v>
      </c>
      <c r="K260" s="276">
        <f>IF(K$134=0,0,K$134/NFM_fec!K$134)</f>
        <v>0.61049999968948365</v>
      </c>
      <c r="L260" s="276">
        <f>IF(L$134=0,0,L$134/NFM_fec!L$134)</f>
        <v>0.88057517176947331</v>
      </c>
      <c r="M260" s="276">
        <f>IF(M$134=0,0,M$134/NFM_fec!M$134)</f>
        <v>0.41344444209281295</v>
      </c>
      <c r="N260" s="276">
        <f>IF(N$134=0,0,N$134/NFM_fec!N$134)</f>
        <v>0.10648214610370174</v>
      </c>
      <c r="O260" s="276">
        <f>IF(O$134=0,0,O$134/NFM_fec!O$134)</f>
        <v>0.11532747204963517</v>
      </c>
      <c r="P260" s="276">
        <f>IF(P$134=0,0,P$134/NFM_fec!P$134)</f>
        <v>7.6263381513365966E-2</v>
      </c>
      <c r="Q260" s="276">
        <f>IF(Q$134=0,0,Q$134/NFM_fec!Q$134)</f>
        <v>0.15136628650521194</v>
      </c>
      <c r="R260" s="276">
        <f>IF(R$134=0,0,R$134/NFM_fec!R$134)</f>
        <v>0.2782237190163433</v>
      </c>
      <c r="S260" s="276">
        <f>IF(S$134=0,0,S$134/NFM_fec!S$134)</f>
        <v>0.37421098724798668</v>
      </c>
      <c r="T260" s="276">
        <f>IF(T$134=0,0,T$134/NFM_fec!T$134)</f>
        <v>0.71299726669683461</v>
      </c>
      <c r="U260" s="276">
        <f>IF(U$134=0,0,U$134/NFM_fec!U$134)</f>
        <v>0.8992399401043043</v>
      </c>
      <c r="V260" s="276">
        <f>IF(V$134=0,0,V$134/NFM_fec!V$134)</f>
        <v>0.79476039864097225</v>
      </c>
      <c r="W260" s="276">
        <f>IF(W$134=0,0,W$134/NFM_fec!W$134)</f>
        <v>0.9533379689762016</v>
      </c>
      <c r="X260" s="276">
        <f>IF(X$134=0,0,X$134/NFM_fec!X$134)</f>
        <v>0.99109282015485434</v>
      </c>
      <c r="Y260" s="276">
        <f>IF(Y$134=0,0,Y$134/NFM_fec!Y$134)</f>
        <v>0.71834021937411818</v>
      </c>
      <c r="DA260" s="79"/>
    </row>
    <row r="261" spans="1:105" ht="12" customHeight="1" x14ac:dyDescent="0.25">
      <c r="A261" s="41" t="s">
        <v>623</v>
      </c>
      <c r="B261" s="277">
        <f>IF(B$141=0,0,B$141/NFM_fec!B$141)</f>
        <v>2.1308736531968675</v>
      </c>
      <c r="C261" s="277">
        <f>IF(C$141=0,0,C$141/NFM_fec!C$141)</f>
        <v>2.1332930513913118</v>
      </c>
      <c r="D261" s="277">
        <f>IF(D$141=0,0,D$141/NFM_fec!D$141)</f>
        <v>2.1579696495372152</v>
      </c>
      <c r="E261" s="277">
        <f>IF(E$141=0,0,E$141/NFM_fec!E$141)</f>
        <v>2.0068100920268366</v>
      </c>
      <c r="F261" s="277">
        <f>IF(F$141=0,0,F$141/NFM_fec!F$141)</f>
        <v>1.8474512799547529</v>
      </c>
      <c r="G261" s="277">
        <f>IF(G$141=0,0,G$141/NFM_fec!G$141)</f>
        <v>2.055908448472755</v>
      </c>
      <c r="H261" s="277">
        <f>IF(H$141=0,0,H$141/NFM_fec!H$141)</f>
        <v>2.016128359181375</v>
      </c>
      <c r="I261" s="277">
        <f>IF(I$141=0,0,I$141/NFM_fec!I$141)</f>
        <v>2.1392187092562556</v>
      </c>
      <c r="J261" s="277">
        <f>IF(J$141=0,0,J$141/NFM_fec!J$141)</f>
        <v>1.8516176211449769</v>
      </c>
      <c r="K261" s="277">
        <f>IF(K$141=0,0,K$141/NFM_fec!K$141)</f>
        <v>1.9273470274051567</v>
      </c>
      <c r="L261" s="277">
        <f>IF(L$141=0,0,L$141/NFM_fec!L$141)</f>
        <v>2.1099921587903876</v>
      </c>
      <c r="M261" s="277">
        <f>IF(M$141=0,0,M$141/NFM_fec!M$141)</f>
        <v>1.9493581747208091</v>
      </c>
      <c r="N261" s="277">
        <f>IF(N$141=0,0,N$141/NFM_fec!N$141)</f>
        <v>1.4916969179627211</v>
      </c>
      <c r="O261" s="277">
        <f>IF(O$141=0,0,O$141/NFM_fec!O$141)</f>
        <v>1.4855116224382503</v>
      </c>
      <c r="P261" s="277">
        <f>IF(P$141=0,0,P$141/NFM_fec!P$141)</f>
        <v>1.2842172108404786</v>
      </c>
      <c r="Q261" s="277">
        <f>IF(Q$141=0,0,Q$141/NFM_fec!Q$141)</f>
        <v>1.4575615597145113</v>
      </c>
      <c r="R261" s="277">
        <f>IF(R$141=0,0,R$141/NFM_fec!R$141)</f>
        <v>1.5146831165765104</v>
      </c>
      <c r="S261" s="277">
        <f>IF(S$141=0,0,S$141/NFM_fec!S$141)</f>
        <v>1.6642527772915106</v>
      </c>
      <c r="T261" s="277">
        <f>IF(T$141=0,0,T$141/NFM_fec!T$141)</f>
        <v>1.8475222427578613</v>
      </c>
      <c r="U261" s="277">
        <f>IF(U$141=0,0,U$141/NFM_fec!U$141)</f>
        <v>1.8662586055184693</v>
      </c>
      <c r="V261" s="277">
        <f>IF(V$141=0,0,V$141/NFM_fec!V$141)</f>
        <v>1.8080191182381424</v>
      </c>
      <c r="W261" s="277">
        <f>IF(W$141=0,0,W$141/NFM_fec!W$141)</f>
        <v>1.8852956860654093</v>
      </c>
      <c r="X261" s="277">
        <f>IF(X$141=0,0,X$141/NFM_fec!X$141)</f>
        <v>1.8675270435370943</v>
      </c>
      <c r="Y261" s="277">
        <f>IF(Y$141=0,0,Y$141/NFM_fec!Y$141)</f>
        <v>1.7467518363617038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ES: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16738.261832528402</v>
      </c>
      <c r="C3" s="203">
        <f t="shared" si="0"/>
        <v>17476.429582144396</v>
      </c>
      <c r="D3" s="203">
        <f t="shared" si="0"/>
        <v>17341.605434007579</v>
      </c>
      <c r="E3" s="203">
        <f t="shared" si="0"/>
        <v>16989.069419336178</v>
      </c>
      <c r="F3" s="203">
        <f t="shared" si="0"/>
        <v>17407.378690449892</v>
      </c>
      <c r="G3" s="203">
        <f t="shared" si="0"/>
        <v>17719.890136336166</v>
      </c>
      <c r="H3" s="203">
        <f t="shared" si="0"/>
        <v>18229.277496593342</v>
      </c>
      <c r="I3" s="203">
        <f t="shared" si="0"/>
        <v>18403.345032037949</v>
      </c>
      <c r="J3" s="203">
        <f t="shared" si="0"/>
        <v>18609.667377122652</v>
      </c>
      <c r="K3" s="203">
        <f t="shared" si="0"/>
        <v>17017.003497156104</v>
      </c>
      <c r="L3" s="203">
        <f t="shared" si="0"/>
        <v>16763.271975531268</v>
      </c>
      <c r="M3" s="203">
        <f t="shared" si="0"/>
        <v>16775.503185476624</v>
      </c>
      <c r="N3" s="203">
        <f t="shared" si="0"/>
        <v>16015.659870975509</v>
      </c>
      <c r="O3" s="203">
        <f t="shared" si="0"/>
        <v>16662.024856789056</v>
      </c>
      <c r="P3" s="203">
        <f t="shared" si="0"/>
        <v>18078.63155029538</v>
      </c>
      <c r="Q3" s="203">
        <f t="shared" si="0"/>
        <v>18426.307679999998</v>
      </c>
      <c r="R3" s="203">
        <f t="shared" si="0"/>
        <v>19303.85248119702</v>
      </c>
      <c r="S3" s="203">
        <f t="shared" si="0"/>
        <v>19916.479533660902</v>
      </c>
      <c r="T3" s="203">
        <f t="shared" si="0"/>
        <v>18531.473799680178</v>
      </c>
      <c r="U3" s="203">
        <f t="shared" si="0"/>
        <v>19549.627839763409</v>
      </c>
      <c r="V3" s="203">
        <f t="shared" si="0"/>
        <v>19811.887740545855</v>
      </c>
      <c r="W3" s="203">
        <f t="shared" si="0"/>
        <v>22659.960318708872</v>
      </c>
      <c r="X3" s="203">
        <f t="shared" si="0"/>
        <v>19301.833853725657</v>
      </c>
      <c r="Y3" s="203">
        <f t="shared" si="0"/>
        <v>17500.110779504124</v>
      </c>
      <c r="DA3" s="112"/>
    </row>
    <row r="4" spans="1:105" ht="12" customHeight="1" x14ac:dyDescent="0.25">
      <c r="A4" s="50" t="s">
        <v>937</v>
      </c>
      <c r="B4" s="241">
        <f t="shared" ref="B4:Y4" si="1">SUM(B5:B6)</f>
        <v>10988.577212434529</v>
      </c>
      <c r="C4" s="241">
        <f t="shared" si="1"/>
        <v>11317.501231286402</v>
      </c>
      <c r="D4" s="241">
        <f t="shared" si="1"/>
        <v>11037.209291852741</v>
      </c>
      <c r="E4" s="241">
        <f t="shared" si="1"/>
        <v>10488.72716754646</v>
      </c>
      <c r="F4" s="241">
        <f t="shared" si="1"/>
        <v>10630.535041105129</v>
      </c>
      <c r="G4" s="241">
        <f t="shared" si="1"/>
        <v>10575.359746132666</v>
      </c>
      <c r="H4" s="241">
        <f t="shared" si="1"/>
        <v>10609.343196418144</v>
      </c>
      <c r="I4" s="241">
        <f t="shared" si="1"/>
        <v>10405.863641091788</v>
      </c>
      <c r="J4" s="241">
        <f t="shared" si="1"/>
        <v>10260.666092326079</v>
      </c>
      <c r="K4" s="241">
        <f t="shared" si="1"/>
        <v>9159.2735738774227</v>
      </c>
      <c r="L4" s="241">
        <f t="shared" si="1"/>
        <v>10223.174090641905</v>
      </c>
      <c r="M4" s="241">
        <f t="shared" si="1"/>
        <v>10741.849783307704</v>
      </c>
      <c r="N4" s="241">
        <f t="shared" si="1"/>
        <v>9657.6904114536828</v>
      </c>
      <c r="O4" s="241">
        <f t="shared" si="1"/>
        <v>9125.163325916903</v>
      </c>
      <c r="P4" s="241">
        <f t="shared" si="1"/>
        <v>9543.993719378188</v>
      </c>
      <c r="Q4" s="241">
        <f t="shared" si="1"/>
        <v>9959.2556399999994</v>
      </c>
      <c r="R4" s="241">
        <f t="shared" si="1"/>
        <v>10649.20415655219</v>
      </c>
      <c r="S4" s="241">
        <f t="shared" si="1"/>
        <v>11195.317624585208</v>
      </c>
      <c r="T4" s="241">
        <f t="shared" si="1"/>
        <v>10668.53414719763</v>
      </c>
      <c r="U4" s="241">
        <f t="shared" si="1"/>
        <v>11271.742985808385</v>
      </c>
      <c r="V4" s="241">
        <f t="shared" si="1"/>
        <v>10846.687377778619</v>
      </c>
      <c r="W4" s="241">
        <f t="shared" si="1"/>
        <v>12632.916741470093</v>
      </c>
      <c r="X4" s="241">
        <f t="shared" si="1"/>
        <v>11319.992194115157</v>
      </c>
      <c r="Y4" s="241">
        <f t="shared" si="1"/>
        <v>10663.823965451538</v>
      </c>
      <c r="DA4" s="83"/>
    </row>
    <row r="5" spans="1:105" ht="12" customHeight="1" x14ac:dyDescent="0.25">
      <c r="A5" s="99" t="s">
        <v>59</v>
      </c>
      <c r="B5" s="282">
        <v>3946.6561201734812</v>
      </c>
      <c r="C5" s="282">
        <v>4005.2887451284032</v>
      </c>
      <c r="D5" s="282">
        <v>3955.3798247260861</v>
      </c>
      <c r="E5" s="282">
        <v>3855.8483906428851</v>
      </c>
      <c r="F5" s="282">
        <v>3881.8264663693099</v>
      </c>
      <c r="G5" s="282">
        <v>3871.739506635161</v>
      </c>
      <c r="H5" s="282">
        <v>3917.1266149417311</v>
      </c>
      <c r="I5" s="282">
        <v>3879.3809224292768</v>
      </c>
      <c r="J5" s="282">
        <v>3852.220498245696</v>
      </c>
      <c r="K5" s="282">
        <v>2701.3834631582981</v>
      </c>
      <c r="L5" s="282">
        <v>3658.270277986418</v>
      </c>
      <c r="M5" s="282">
        <v>4414.5785169351984</v>
      </c>
      <c r="N5" s="282">
        <v>3414.4510501246609</v>
      </c>
      <c r="O5" s="282">
        <v>2794.3926672567318</v>
      </c>
      <c r="P5" s="282">
        <v>3439.0628128839999</v>
      </c>
      <c r="Q5" s="282">
        <v>3954.112209160246</v>
      </c>
      <c r="R5" s="282">
        <v>4374.6271372628717</v>
      </c>
      <c r="S5" s="282">
        <v>4825.7709768485911</v>
      </c>
      <c r="T5" s="282">
        <v>4291.5528974852186</v>
      </c>
      <c r="U5" s="282">
        <v>4401.2350841434127</v>
      </c>
      <c r="V5" s="282">
        <v>4052.7900376051498</v>
      </c>
      <c r="W5" s="282">
        <v>5633.9490814932251</v>
      </c>
      <c r="X5" s="282">
        <v>4746.0796916652826</v>
      </c>
      <c r="Y5" s="282">
        <v>3940.4076428321291</v>
      </c>
      <c r="DA5" s="94" t="s">
        <v>938</v>
      </c>
    </row>
    <row r="6" spans="1:105" ht="12" customHeight="1" x14ac:dyDescent="0.25">
      <c r="A6" s="99" t="s">
        <v>49</v>
      </c>
      <c r="B6" s="282">
        <v>7041.9210922610482</v>
      </c>
      <c r="C6" s="282">
        <v>7312.2124861579996</v>
      </c>
      <c r="D6" s="282">
        <v>7081.8294671266558</v>
      </c>
      <c r="E6" s="282">
        <v>6632.8787769035753</v>
      </c>
      <c r="F6" s="282">
        <v>6748.7085747358196</v>
      </c>
      <c r="G6" s="282">
        <v>6703.6202394975053</v>
      </c>
      <c r="H6" s="282">
        <v>6692.216581476413</v>
      </c>
      <c r="I6" s="282">
        <v>6526.4827186625107</v>
      </c>
      <c r="J6" s="282">
        <v>6408.4455940803828</v>
      </c>
      <c r="K6" s="282">
        <v>6457.890110719125</v>
      </c>
      <c r="L6" s="282">
        <v>6564.9038126554879</v>
      </c>
      <c r="M6" s="282">
        <v>6327.2712663725051</v>
      </c>
      <c r="N6" s="282">
        <v>6243.2393613290214</v>
      </c>
      <c r="O6" s="282">
        <v>6330.7706586601707</v>
      </c>
      <c r="P6" s="282">
        <v>6104.9309064941881</v>
      </c>
      <c r="Q6" s="282">
        <v>6005.1434308397538</v>
      </c>
      <c r="R6" s="282">
        <v>6274.5770192893187</v>
      </c>
      <c r="S6" s="282">
        <v>6369.5466477366172</v>
      </c>
      <c r="T6" s="282">
        <v>6376.9812497124112</v>
      </c>
      <c r="U6" s="282">
        <v>6870.5079016649725</v>
      </c>
      <c r="V6" s="282">
        <v>6793.8973401734684</v>
      </c>
      <c r="W6" s="282">
        <v>6998.9676599768682</v>
      </c>
      <c r="X6" s="282">
        <v>6573.9125024498744</v>
      </c>
      <c r="Y6" s="282">
        <v>6723.4163226194096</v>
      </c>
      <c r="DA6" s="94" t="s">
        <v>939</v>
      </c>
    </row>
    <row r="7" spans="1:105" ht="12" customHeight="1" x14ac:dyDescent="0.25">
      <c r="A7" s="49" t="s">
        <v>50</v>
      </c>
      <c r="B7" s="242">
        <v>5749.6846200938717</v>
      </c>
      <c r="C7" s="242">
        <v>6158.928350857992</v>
      </c>
      <c r="D7" s="242">
        <v>6304.3961421548393</v>
      </c>
      <c r="E7" s="242">
        <v>6500.3422517897161</v>
      </c>
      <c r="F7" s="242">
        <v>6776.8436493447607</v>
      </c>
      <c r="G7" s="242">
        <v>7144.5303902034984</v>
      </c>
      <c r="H7" s="242">
        <v>7619.9343001751986</v>
      </c>
      <c r="I7" s="242">
        <v>7997.48139094616</v>
      </c>
      <c r="J7" s="242">
        <v>8349.0012847965736</v>
      </c>
      <c r="K7" s="242">
        <v>7857.7299232786818</v>
      </c>
      <c r="L7" s="242">
        <v>6540.0978848893628</v>
      </c>
      <c r="M7" s="242">
        <v>6033.6534021689204</v>
      </c>
      <c r="N7" s="242">
        <v>6357.969459521827</v>
      </c>
      <c r="O7" s="242">
        <v>7536.8615308721519</v>
      </c>
      <c r="P7" s="242">
        <v>8534.6378309171923</v>
      </c>
      <c r="Q7" s="242">
        <v>8467.0520400000005</v>
      </c>
      <c r="R7" s="242">
        <v>8654.6483246448315</v>
      </c>
      <c r="S7" s="242">
        <v>8721.1619090756922</v>
      </c>
      <c r="T7" s="242">
        <v>7862.939652482547</v>
      </c>
      <c r="U7" s="242">
        <v>8277.8848539550254</v>
      </c>
      <c r="V7" s="242">
        <v>8965.2003627672348</v>
      </c>
      <c r="W7" s="242">
        <v>10027.043577238779</v>
      </c>
      <c r="X7" s="242">
        <v>7981.8416596104998</v>
      </c>
      <c r="Y7" s="242">
        <v>6836.2868140525852</v>
      </c>
      <c r="DA7" s="84" t="s">
        <v>940</v>
      </c>
    </row>
    <row r="8" spans="1:105" ht="12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DA8" s="176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941</v>
      </c>
      <c r="B10" s="241">
        <v>4653.5103525957793</v>
      </c>
      <c r="C10" s="241">
        <v>4595.7959591283498</v>
      </c>
      <c r="D10" s="241">
        <v>4723.807969776788</v>
      </c>
      <c r="E10" s="241">
        <v>4788.4534504312032</v>
      </c>
      <c r="F10" s="241">
        <v>5255.8830650669406</v>
      </c>
      <c r="G10" s="241">
        <v>5560.8642903705768</v>
      </c>
      <c r="H10" s="241">
        <v>5355.193991062386</v>
      </c>
      <c r="I10" s="241">
        <v>5218.7517168605236</v>
      </c>
      <c r="J10" s="241">
        <v>5087.8909361883752</v>
      </c>
      <c r="K10" s="241">
        <v>3971.6951070022101</v>
      </c>
      <c r="L10" s="241">
        <v>3420.7736892775729</v>
      </c>
      <c r="M10" s="241">
        <v>4575.9262337301016</v>
      </c>
      <c r="N10" s="241">
        <v>4346.6689414757693</v>
      </c>
      <c r="O10" s="241">
        <v>3895.6574346236712</v>
      </c>
      <c r="P10" s="241">
        <v>4064.4574294386448</v>
      </c>
      <c r="Q10" s="241">
        <v>4279.5293528752827</v>
      </c>
      <c r="R10" s="241">
        <v>4482.0029977667245</v>
      </c>
      <c r="S10" s="241">
        <v>4923.4489681647292</v>
      </c>
      <c r="T10" s="241">
        <v>4701.0267578882267</v>
      </c>
      <c r="U10" s="241">
        <v>5027.9620620805727</v>
      </c>
      <c r="V10" s="241">
        <v>4641.2355823746939</v>
      </c>
      <c r="W10" s="241">
        <v>5542.0869727376212</v>
      </c>
      <c r="X10" s="241">
        <v>5492.0608500396884</v>
      </c>
      <c r="Y10" s="241">
        <v>4553.1495334686761</v>
      </c>
      <c r="DA10" s="83" t="s">
        <v>942</v>
      </c>
    </row>
    <row r="11" spans="1:105" ht="12" customHeight="1" x14ac:dyDescent="0.25">
      <c r="A11" s="107" t="s">
        <v>943</v>
      </c>
      <c r="B11" s="282">
        <v>2481.911865923099</v>
      </c>
      <c r="C11" s="282">
        <v>2507.9537056811409</v>
      </c>
      <c r="D11" s="282">
        <v>2528.0945298212109</v>
      </c>
      <c r="E11" s="282">
        <v>2462.1878532421069</v>
      </c>
      <c r="F11" s="282">
        <v>2731.3292526179298</v>
      </c>
      <c r="G11" s="282">
        <v>2877.990617910677</v>
      </c>
      <c r="H11" s="282">
        <v>2734.7736673837871</v>
      </c>
      <c r="I11" s="282">
        <v>2624.3829412845162</v>
      </c>
      <c r="J11" s="282">
        <v>2530.0153772003391</v>
      </c>
      <c r="K11" s="282">
        <v>2833.579747735555</v>
      </c>
      <c r="L11" s="282">
        <v>2126.1116771129459</v>
      </c>
      <c r="M11" s="282">
        <v>2209.7767410724091</v>
      </c>
      <c r="N11" s="282">
        <v>2192.4989373386329</v>
      </c>
      <c r="O11" s="282">
        <v>2614.9975523086841</v>
      </c>
      <c r="P11" s="282">
        <v>2179.4077160015249</v>
      </c>
      <c r="Q11" s="282">
        <v>2016.4387533712861</v>
      </c>
      <c r="R11" s="282">
        <v>2268.7620370538839</v>
      </c>
      <c r="S11" s="282">
        <v>2376.2293530439688</v>
      </c>
      <c r="T11" s="282">
        <v>2418.7127430085689</v>
      </c>
      <c r="U11" s="282">
        <v>2672.2729645646018</v>
      </c>
      <c r="V11" s="282">
        <v>2407.4544334536308</v>
      </c>
      <c r="W11" s="282">
        <v>2311.2382222682081</v>
      </c>
      <c r="X11" s="282">
        <v>2150.839306988677</v>
      </c>
      <c r="Y11" s="282">
        <v>2118.5432422855952</v>
      </c>
      <c r="DA11" s="94" t="s">
        <v>944</v>
      </c>
    </row>
    <row r="12" spans="1:105" ht="12" customHeight="1" x14ac:dyDescent="0.25">
      <c r="A12" s="49" t="s">
        <v>945</v>
      </c>
      <c r="B12" s="242">
        <v>479.21568548979258</v>
      </c>
      <c r="C12" s="242">
        <v>506.38392269488833</v>
      </c>
      <c r="D12" s="242">
        <v>528.81871611993074</v>
      </c>
      <c r="E12" s="242">
        <v>564.2918769543154</v>
      </c>
      <c r="F12" s="242">
        <v>632.43384351494524</v>
      </c>
      <c r="G12" s="242">
        <v>701.99297153397367</v>
      </c>
      <c r="H12" s="242">
        <v>723.11780725901303</v>
      </c>
      <c r="I12" s="242">
        <v>752.85159320111848</v>
      </c>
      <c r="J12" s="242">
        <v>778.75686149171213</v>
      </c>
      <c r="K12" s="242">
        <v>979.89291305980043</v>
      </c>
      <c r="L12" s="242">
        <v>536.48504670215516</v>
      </c>
      <c r="M12" s="242">
        <v>514.66810160057742</v>
      </c>
      <c r="N12" s="242">
        <v>554.19788442147899</v>
      </c>
      <c r="O12" s="242">
        <v>730.45623028684702</v>
      </c>
      <c r="P12" s="242">
        <v>786.85688825211184</v>
      </c>
      <c r="Q12" s="242">
        <v>759.0818126116535</v>
      </c>
      <c r="R12" s="242">
        <v>771.52337966256459</v>
      </c>
      <c r="S12" s="242">
        <v>773.39604642639802</v>
      </c>
      <c r="T12" s="242">
        <v>707.32266695542478</v>
      </c>
      <c r="U12" s="242">
        <v>741.44360121340117</v>
      </c>
      <c r="V12" s="242">
        <v>799.95280696474231</v>
      </c>
      <c r="W12" s="242">
        <v>870.16791230665342</v>
      </c>
      <c r="X12" s="242">
        <v>686.8210162169587</v>
      </c>
      <c r="Y12" s="242">
        <v>599.21893314678277</v>
      </c>
      <c r="DA12" s="84" t="s">
        <v>946</v>
      </c>
    </row>
    <row r="13" spans="1:105" ht="12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941</v>
      </c>
      <c r="B15" s="241">
        <v>5615.0115028841992</v>
      </c>
      <c r="C15" s="241">
        <v>5030.4968170480843</v>
      </c>
      <c r="D15" s="241">
        <v>5030.4968170480843</v>
      </c>
      <c r="E15" s="241">
        <v>5615.0115028841992</v>
      </c>
      <c r="F15" s="241">
        <v>5615.0115028841992</v>
      </c>
      <c r="G15" s="241">
        <v>6199.5261887203142</v>
      </c>
      <c r="H15" s="241">
        <v>6199.5261887203142</v>
      </c>
      <c r="I15" s="241">
        <v>5615.0115028841992</v>
      </c>
      <c r="J15" s="241">
        <v>5615.0115028841992</v>
      </c>
      <c r="K15" s="241">
        <v>5030.4968170480843</v>
      </c>
      <c r="L15" s="241">
        <v>5030.4968170480843</v>
      </c>
      <c r="M15" s="241">
        <v>5030.4968170480843</v>
      </c>
      <c r="N15" s="241">
        <v>5030.4968170480843</v>
      </c>
      <c r="O15" s="241">
        <v>5030.4968170480843</v>
      </c>
      <c r="P15" s="241">
        <v>4445.9821312119693</v>
      </c>
      <c r="Q15" s="241">
        <v>5030.4968170480843</v>
      </c>
      <c r="R15" s="241">
        <v>5030.4968170480843</v>
      </c>
      <c r="S15" s="241">
        <v>5615.0115028841992</v>
      </c>
      <c r="T15" s="241">
        <v>5615.0115028841992</v>
      </c>
      <c r="U15" s="241">
        <v>5615.0115028841992</v>
      </c>
      <c r="V15" s="241">
        <v>5030.4968170480843</v>
      </c>
      <c r="W15" s="241">
        <v>6199.5261887203151</v>
      </c>
      <c r="X15" s="241">
        <v>6199.5261887203151</v>
      </c>
      <c r="Y15" s="241">
        <v>6199.5261887203151</v>
      </c>
      <c r="DA15" s="83" t="s">
        <v>947</v>
      </c>
    </row>
    <row r="16" spans="1:105" ht="12" customHeight="1" x14ac:dyDescent="0.25">
      <c r="A16" s="107" t="s">
        <v>943</v>
      </c>
      <c r="B16" s="282">
        <v>2868.7909621367762</v>
      </c>
      <c r="C16" s="282">
        <v>2868.7909621367762</v>
      </c>
      <c r="D16" s="282">
        <v>2868.7909621367762</v>
      </c>
      <c r="E16" s="282">
        <v>2868.7909621367762</v>
      </c>
      <c r="F16" s="282">
        <v>3169.4276032655589</v>
      </c>
      <c r="G16" s="282">
        <v>3169.4276032655589</v>
      </c>
      <c r="H16" s="282">
        <v>3169.4276032655589</v>
      </c>
      <c r="I16" s="282">
        <v>3169.4276032655589</v>
      </c>
      <c r="J16" s="282">
        <v>3169.4276032655589</v>
      </c>
      <c r="K16" s="282">
        <v>3169.4276032655589</v>
      </c>
      <c r="L16" s="282">
        <v>3169.4276032655589</v>
      </c>
      <c r="M16" s="282">
        <v>2868.7909621367762</v>
      </c>
      <c r="N16" s="282">
        <v>2868.7909621367762</v>
      </c>
      <c r="O16" s="282">
        <v>2868.7909621367762</v>
      </c>
      <c r="P16" s="282">
        <v>2568.154321007994</v>
      </c>
      <c r="Q16" s="282">
        <v>2568.154321007994</v>
      </c>
      <c r="R16" s="282">
        <v>2568.154321007994</v>
      </c>
      <c r="S16" s="282">
        <v>2568.154321007994</v>
      </c>
      <c r="T16" s="282">
        <v>2568.154321007994</v>
      </c>
      <c r="U16" s="282">
        <v>2868.7909621367762</v>
      </c>
      <c r="V16" s="282">
        <v>2868.7909621367762</v>
      </c>
      <c r="W16" s="282">
        <v>2868.7909621367762</v>
      </c>
      <c r="X16" s="282">
        <v>2568.154321007994</v>
      </c>
      <c r="Y16" s="282">
        <v>2568.154321007994</v>
      </c>
      <c r="DA16" s="94" t="s">
        <v>948</v>
      </c>
    </row>
    <row r="17" spans="1:105" ht="12" customHeight="1" x14ac:dyDescent="0.25">
      <c r="A17" s="49" t="s">
        <v>945</v>
      </c>
      <c r="B17" s="242">
        <v>554.68409498865844</v>
      </c>
      <c r="C17" s="242">
        <v>554.68409498865844</v>
      </c>
      <c r="D17" s="242">
        <v>595.82360828493177</v>
      </c>
      <c r="E17" s="242">
        <v>595.82360828493177</v>
      </c>
      <c r="F17" s="242">
        <v>678.10263487747841</v>
      </c>
      <c r="G17" s="242">
        <v>760.38166147002505</v>
      </c>
      <c r="H17" s="242">
        <v>801.52117476629837</v>
      </c>
      <c r="I17" s="242">
        <v>801.52117476629837</v>
      </c>
      <c r="J17" s="242">
        <v>842.66068806257169</v>
      </c>
      <c r="K17" s="242">
        <v>1048.3582545439381</v>
      </c>
      <c r="L17" s="242">
        <v>1048.3582545439381</v>
      </c>
      <c r="M17" s="242">
        <v>1007.218741247665</v>
      </c>
      <c r="N17" s="242">
        <v>1007.218741247665</v>
      </c>
      <c r="O17" s="242">
        <v>966.07922795139143</v>
      </c>
      <c r="P17" s="242">
        <v>966.07922795139143</v>
      </c>
      <c r="Q17" s="242">
        <v>924.93971465511811</v>
      </c>
      <c r="R17" s="242">
        <v>924.93971465511811</v>
      </c>
      <c r="S17" s="242">
        <v>883.80020135884479</v>
      </c>
      <c r="T17" s="242">
        <v>883.80020135884479</v>
      </c>
      <c r="U17" s="242">
        <v>842.66068806257147</v>
      </c>
      <c r="V17" s="242">
        <v>842.66068806257147</v>
      </c>
      <c r="W17" s="242">
        <v>924.93971465511811</v>
      </c>
      <c r="X17" s="242">
        <v>883.80020135884479</v>
      </c>
      <c r="Y17" s="242">
        <v>883.80020135884479</v>
      </c>
      <c r="DA17" s="84" t="s">
        <v>949</v>
      </c>
    </row>
    <row r="18" spans="1:105" ht="12" customHeight="1" x14ac:dyDescent="0.25">
      <c r="A18" s="108" t="s">
        <v>450</v>
      </c>
      <c r="B18" s="245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941</v>
      </c>
      <c r="B19" s="246">
        <v>0</v>
      </c>
      <c r="C19" s="241">
        <v>0</v>
      </c>
      <c r="D19" s="241">
        <v>0</v>
      </c>
      <c r="E19" s="241">
        <v>584.5146858361154</v>
      </c>
      <c r="F19" s="241">
        <v>584.5146858361154</v>
      </c>
      <c r="G19" s="241">
        <v>584.5146858361154</v>
      </c>
      <c r="H19" s="241">
        <v>0</v>
      </c>
      <c r="I19" s="241">
        <v>0</v>
      </c>
      <c r="J19" s="241">
        <v>0</v>
      </c>
      <c r="K19" s="241">
        <v>0</v>
      </c>
      <c r="L19" s="241">
        <v>0</v>
      </c>
      <c r="M19" s="241">
        <v>0</v>
      </c>
      <c r="N19" s="241">
        <v>584.5146858361154</v>
      </c>
      <c r="O19" s="241">
        <v>0</v>
      </c>
      <c r="P19" s="241">
        <v>0</v>
      </c>
      <c r="Q19" s="241">
        <v>584.5146858361154</v>
      </c>
      <c r="R19" s="241">
        <v>0</v>
      </c>
      <c r="S19" s="241">
        <v>1169.029371672231</v>
      </c>
      <c r="T19" s="241">
        <v>0</v>
      </c>
      <c r="U19" s="241">
        <v>0</v>
      </c>
      <c r="V19" s="241">
        <v>0</v>
      </c>
      <c r="W19" s="241">
        <v>1169.029371672231</v>
      </c>
      <c r="X19" s="241">
        <v>584.5146858361154</v>
      </c>
      <c r="Y19" s="241">
        <v>0</v>
      </c>
      <c r="DA19" s="83" t="s">
        <v>950</v>
      </c>
    </row>
    <row r="20" spans="1:105" ht="12" customHeight="1" x14ac:dyDescent="0.25">
      <c r="A20" s="99" t="s">
        <v>943</v>
      </c>
      <c r="B20" s="283">
        <v>0</v>
      </c>
      <c r="C20" s="282">
        <v>300.6366411287828</v>
      </c>
      <c r="D20" s="282">
        <v>0</v>
      </c>
      <c r="E20" s="282">
        <v>0</v>
      </c>
      <c r="F20" s="282">
        <v>601.2732822575656</v>
      </c>
      <c r="G20" s="282">
        <v>0</v>
      </c>
      <c r="H20" s="282">
        <v>300.6366411287828</v>
      </c>
      <c r="I20" s="282">
        <v>0</v>
      </c>
      <c r="J20" s="282">
        <v>0</v>
      </c>
      <c r="K20" s="282">
        <v>300.6366411287828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300.6366411287828</v>
      </c>
      <c r="T20" s="282">
        <v>0</v>
      </c>
      <c r="U20" s="282">
        <v>601.2732822575656</v>
      </c>
      <c r="V20" s="282">
        <v>0</v>
      </c>
      <c r="W20" s="282">
        <v>0</v>
      </c>
      <c r="X20" s="282">
        <v>0</v>
      </c>
      <c r="Y20" s="282">
        <v>0</v>
      </c>
      <c r="DA20" s="94" t="s">
        <v>951</v>
      </c>
    </row>
    <row r="21" spans="1:105" ht="12" customHeight="1" x14ac:dyDescent="0.25">
      <c r="A21" s="52" t="s">
        <v>945</v>
      </c>
      <c r="B21" s="247">
        <v>0</v>
      </c>
      <c r="C21" s="242">
        <v>0</v>
      </c>
      <c r="D21" s="242">
        <v>82.2790265925466</v>
      </c>
      <c r="E21" s="242">
        <v>0</v>
      </c>
      <c r="F21" s="242">
        <v>123.41853988881989</v>
      </c>
      <c r="G21" s="242">
        <v>82.2790265925466</v>
      </c>
      <c r="H21" s="242">
        <v>82.2790265925466</v>
      </c>
      <c r="I21" s="242">
        <v>41.1395132962733</v>
      </c>
      <c r="J21" s="242">
        <v>41.1395132962733</v>
      </c>
      <c r="K21" s="242">
        <v>246.83707977763979</v>
      </c>
      <c r="L21" s="242">
        <v>0</v>
      </c>
      <c r="M21" s="242">
        <v>0</v>
      </c>
      <c r="N21" s="242">
        <v>0</v>
      </c>
      <c r="O21" s="242">
        <v>0</v>
      </c>
      <c r="P21" s="242">
        <v>0</v>
      </c>
      <c r="Q21" s="242">
        <v>0</v>
      </c>
      <c r="R21" s="242">
        <v>0</v>
      </c>
      <c r="S21" s="242">
        <v>0</v>
      </c>
      <c r="T21" s="242">
        <v>0</v>
      </c>
      <c r="U21" s="242">
        <v>0</v>
      </c>
      <c r="V21" s="242">
        <v>41.1395132962733</v>
      </c>
      <c r="W21" s="242">
        <v>82.2790265925466</v>
      </c>
      <c r="X21" s="242">
        <v>0</v>
      </c>
      <c r="Y21" s="242">
        <v>0</v>
      </c>
      <c r="DA21" s="84" t="s">
        <v>952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941</v>
      </c>
      <c r="B23" s="246"/>
      <c r="C23" s="241">
        <f t="shared" ref="C23:Y23" si="2">B15+C19-C15</f>
        <v>584.51468583611495</v>
      </c>
      <c r="D23" s="241">
        <f t="shared" si="2"/>
        <v>0</v>
      </c>
      <c r="E23" s="241">
        <f t="shared" si="2"/>
        <v>0</v>
      </c>
      <c r="F23" s="241">
        <f t="shared" si="2"/>
        <v>584.51468583611495</v>
      </c>
      <c r="G23" s="241">
        <f t="shared" si="2"/>
        <v>0</v>
      </c>
      <c r="H23" s="241">
        <f t="shared" si="2"/>
        <v>0</v>
      </c>
      <c r="I23" s="241">
        <f t="shared" si="2"/>
        <v>584.51468583611495</v>
      </c>
      <c r="J23" s="241">
        <f t="shared" si="2"/>
        <v>0</v>
      </c>
      <c r="K23" s="241">
        <f t="shared" si="2"/>
        <v>584.51468583611495</v>
      </c>
      <c r="L23" s="241">
        <f t="shared" si="2"/>
        <v>0</v>
      </c>
      <c r="M23" s="241">
        <f t="shared" si="2"/>
        <v>0</v>
      </c>
      <c r="N23" s="241">
        <f t="shared" si="2"/>
        <v>584.51468583611495</v>
      </c>
      <c r="O23" s="241">
        <f t="shared" si="2"/>
        <v>0</v>
      </c>
      <c r="P23" s="241">
        <f t="shared" si="2"/>
        <v>584.51468583611495</v>
      </c>
      <c r="Q23" s="241">
        <f t="shared" si="2"/>
        <v>0</v>
      </c>
      <c r="R23" s="241">
        <f t="shared" si="2"/>
        <v>0</v>
      </c>
      <c r="S23" s="241">
        <f t="shared" si="2"/>
        <v>584.51468583611586</v>
      </c>
      <c r="T23" s="241">
        <f t="shared" si="2"/>
        <v>0</v>
      </c>
      <c r="U23" s="241">
        <f t="shared" si="2"/>
        <v>0</v>
      </c>
      <c r="V23" s="241">
        <f t="shared" si="2"/>
        <v>584.51468583611495</v>
      </c>
      <c r="W23" s="241">
        <f t="shared" si="2"/>
        <v>0</v>
      </c>
      <c r="X23" s="241">
        <f t="shared" si="2"/>
        <v>584.51468583611586</v>
      </c>
      <c r="Y23" s="241">
        <f t="shared" si="2"/>
        <v>0</v>
      </c>
      <c r="DA23" s="83"/>
    </row>
    <row r="24" spans="1:105" ht="12" customHeight="1" x14ac:dyDescent="0.25">
      <c r="A24" s="99" t="s">
        <v>943</v>
      </c>
      <c r="B24" s="283"/>
      <c r="C24" s="282">
        <f t="shared" ref="C24:Y24" si="3">B16+C20-C16</f>
        <v>300.63664112878268</v>
      </c>
      <c r="D24" s="282">
        <f t="shared" si="3"/>
        <v>0</v>
      </c>
      <c r="E24" s="282">
        <f t="shared" si="3"/>
        <v>0</v>
      </c>
      <c r="F24" s="282">
        <f t="shared" si="3"/>
        <v>300.63664112878268</v>
      </c>
      <c r="G24" s="282">
        <f t="shared" si="3"/>
        <v>0</v>
      </c>
      <c r="H24" s="282">
        <f t="shared" si="3"/>
        <v>300.63664112878268</v>
      </c>
      <c r="I24" s="282">
        <f t="shared" si="3"/>
        <v>0</v>
      </c>
      <c r="J24" s="282">
        <f t="shared" si="3"/>
        <v>0</v>
      </c>
      <c r="K24" s="282">
        <f t="shared" si="3"/>
        <v>300.63664112878268</v>
      </c>
      <c r="L24" s="282">
        <f t="shared" si="3"/>
        <v>0</v>
      </c>
      <c r="M24" s="282">
        <f t="shared" si="3"/>
        <v>300.63664112878268</v>
      </c>
      <c r="N24" s="282">
        <f t="shared" si="3"/>
        <v>0</v>
      </c>
      <c r="O24" s="282">
        <f t="shared" si="3"/>
        <v>0</v>
      </c>
      <c r="P24" s="282">
        <f t="shared" si="3"/>
        <v>300.63664112878223</v>
      </c>
      <c r="Q24" s="282">
        <f t="shared" si="3"/>
        <v>0</v>
      </c>
      <c r="R24" s="282">
        <f t="shared" si="3"/>
        <v>0</v>
      </c>
      <c r="S24" s="282">
        <f t="shared" si="3"/>
        <v>300.63664112878268</v>
      </c>
      <c r="T24" s="282">
        <f t="shared" si="3"/>
        <v>0</v>
      </c>
      <c r="U24" s="282">
        <f t="shared" si="3"/>
        <v>300.63664112878359</v>
      </c>
      <c r="V24" s="282">
        <f t="shared" si="3"/>
        <v>0</v>
      </c>
      <c r="W24" s="282">
        <f t="shared" si="3"/>
        <v>0</v>
      </c>
      <c r="X24" s="282">
        <f t="shared" si="3"/>
        <v>300.63664112878223</v>
      </c>
      <c r="Y24" s="282">
        <f t="shared" si="3"/>
        <v>0</v>
      </c>
      <c r="DA24" s="94"/>
    </row>
    <row r="25" spans="1:105" ht="12" customHeight="1" x14ac:dyDescent="0.25">
      <c r="A25" s="52" t="s">
        <v>945</v>
      </c>
      <c r="B25" s="247"/>
      <c r="C25" s="242">
        <f t="shared" ref="C25:Y25" si="4">B17+C21-C17</f>
        <v>0</v>
      </c>
      <c r="D25" s="242">
        <f t="shared" si="4"/>
        <v>41.139513296273321</v>
      </c>
      <c r="E25" s="242">
        <f t="shared" si="4"/>
        <v>0</v>
      </c>
      <c r="F25" s="242">
        <f t="shared" si="4"/>
        <v>41.139513296273208</v>
      </c>
      <c r="G25" s="242">
        <f t="shared" si="4"/>
        <v>0</v>
      </c>
      <c r="H25" s="242">
        <f t="shared" si="4"/>
        <v>41.139513296273321</v>
      </c>
      <c r="I25" s="242">
        <f t="shared" si="4"/>
        <v>41.139513296273321</v>
      </c>
      <c r="J25" s="242">
        <f t="shared" si="4"/>
        <v>0</v>
      </c>
      <c r="K25" s="242">
        <f t="shared" si="4"/>
        <v>41.139513296273435</v>
      </c>
      <c r="L25" s="242">
        <f t="shared" si="4"/>
        <v>0</v>
      </c>
      <c r="M25" s="242">
        <f t="shared" si="4"/>
        <v>41.139513296273094</v>
      </c>
      <c r="N25" s="242">
        <f t="shared" si="4"/>
        <v>0</v>
      </c>
      <c r="O25" s="242">
        <f t="shared" si="4"/>
        <v>41.139513296273549</v>
      </c>
      <c r="P25" s="242">
        <f t="shared" si="4"/>
        <v>0</v>
      </c>
      <c r="Q25" s="242">
        <f t="shared" si="4"/>
        <v>41.139513296273321</v>
      </c>
      <c r="R25" s="242">
        <f t="shared" si="4"/>
        <v>0</v>
      </c>
      <c r="S25" s="242">
        <f t="shared" si="4"/>
        <v>41.139513296273321</v>
      </c>
      <c r="T25" s="242">
        <f t="shared" si="4"/>
        <v>0</v>
      </c>
      <c r="U25" s="242">
        <f t="shared" si="4"/>
        <v>41.139513296273321</v>
      </c>
      <c r="V25" s="242">
        <f t="shared" si="4"/>
        <v>41.139513296273321</v>
      </c>
      <c r="W25" s="242">
        <f t="shared" si="4"/>
        <v>0</v>
      </c>
      <c r="X25" s="242">
        <f t="shared" si="4"/>
        <v>41.139513296273321</v>
      </c>
      <c r="Y25" s="242">
        <f t="shared" si="4"/>
        <v>0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941</v>
      </c>
      <c r="B27" s="241">
        <f t="shared" ref="B27:Y27" si="5">B15-B10</f>
        <v>961.50115028841992</v>
      </c>
      <c r="C27" s="241">
        <f t="shared" si="5"/>
        <v>434.70085791973452</v>
      </c>
      <c r="D27" s="241">
        <f t="shared" si="5"/>
        <v>306.68884727129625</v>
      </c>
      <c r="E27" s="241">
        <f t="shared" si="5"/>
        <v>826.55805245299598</v>
      </c>
      <c r="F27" s="241">
        <f t="shared" si="5"/>
        <v>359.1284378172586</v>
      </c>
      <c r="G27" s="241">
        <f t="shared" si="5"/>
        <v>638.66189834973738</v>
      </c>
      <c r="H27" s="241">
        <f t="shared" si="5"/>
        <v>844.33219765792819</v>
      </c>
      <c r="I27" s="241">
        <f t="shared" si="5"/>
        <v>396.25978602367559</v>
      </c>
      <c r="J27" s="241">
        <f t="shared" si="5"/>
        <v>527.12056669582398</v>
      </c>
      <c r="K27" s="241">
        <f t="shared" si="5"/>
        <v>1058.8017100458742</v>
      </c>
      <c r="L27" s="241">
        <f t="shared" si="5"/>
        <v>1609.7231277705114</v>
      </c>
      <c r="M27" s="241">
        <f t="shared" si="5"/>
        <v>454.57058331798271</v>
      </c>
      <c r="N27" s="241">
        <f t="shared" si="5"/>
        <v>683.82787557231495</v>
      </c>
      <c r="O27" s="241">
        <f t="shared" si="5"/>
        <v>1134.8393824244131</v>
      </c>
      <c r="P27" s="241">
        <f t="shared" si="5"/>
        <v>381.52470177332452</v>
      </c>
      <c r="Q27" s="241">
        <f t="shared" si="5"/>
        <v>750.96746417280156</v>
      </c>
      <c r="R27" s="241">
        <f t="shared" si="5"/>
        <v>548.49381928135972</v>
      </c>
      <c r="S27" s="241">
        <f t="shared" si="5"/>
        <v>691.56253471947002</v>
      </c>
      <c r="T27" s="241">
        <f t="shared" si="5"/>
        <v>913.98474499597251</v>
      </c>
      <c r="U27" s="241">
        <f t="shared" si="5"/>
        <v>587.04944080362657</v>
      </c>
      <c r="V27" s="241">
        <f t="shared" si="5"/>
        <v>389.26123467339039</v>
      </c>
      <c r="W27" s="241">
        <f t="shared" si="5"/>
        <v>657.4392159826939</v>
      </c>
      <c r="X27" s="241">
        <f t="shared" si="5"/>
        <v>707.4653386806267</v>
      </c>
      <c r="Y27" s="241">
        <f t="shared" si="5"/>
        <v>1646.376655251639</v>
      </c>
      <c r="DA27" s="83"/>
    </row>
    <row r="28" spans="1:105" ht="12" customHeight="1" x14ac:dyDescent="0.25">
      <c r="A28" s="107" t="s">
        <v>943</v>
      </c>
      <c r="B28" s="282">
        <f t="shared" ref="B28:Y28" si="6">B16-B11</f>
        <v>386.87909621367726</v>
      </c>
      <c r="C28" s="282">
        <f t="shared" si="6"/>
        <v>360.83725645563527</v>
      </c>
      <c r="D28" s="282">
        <f t="shared" si="6"/>
        <v>340.69643231556529</v>
      </c>
      <c r="E28" s="282">
        <f t="shared" si="6"/>
        <v>406.60310889466928</v>
      </c>
      <c r="F28" s="282">
        <f t="shared" si="6"/>
        <v>438.0983506476291</v>
      </c>
      <c r="G28" s="282">
        <f t="shared" si="6"/>
        <v>291.43698535488193</v>
      </c>
      <c r="H28" s="282">
        <f t="shared" si="6"/>
        <v>434.65393588177176</v>
      </c>
      <c r="I28" s="282">
        <f t="shared" si="6"/>
        <v>545.04466198104274</v>
      </c>
      <c r="J28" s="282">
        <f t="shared" si="6"/>
        <v>639.41222606521978</v>
      </c>
      <c r="K28" s="282">
        <f t="shared" si="6"/>
        <v>335.84785553000393</v>
      </c>
      <c r="L28" s="282">
        <f t="shared" si="6"/>
        <v>1043.315926152613</v>
      </c>
      <c r="M28" s="282">
        <f t="shared" si="6"/>
        <v>659.01422106436712</v>
      </c>
      <c r="N28" s="282">
        <f t="shared" si="6"/>
        <v>676.2920247981433</v>
      </c>
      <c r="O28" s="282">
        <f t="shared" si="6"/>
        <v>253.79340982809208</v>
      </c>
      <c r="P28" s="282">
        <f t="shared" si="6"/>
        <v>388.74660500646905</v>
      </c>
      <c r="Q28" s="282">
        <f t="shared" si="6"/>
        <v>551.71556763670787</v>
      </c>
      <c r="R28" s="282">
        <f t="shared" si="6"/>
        <v>299.3922839541101</v>
      </c>
      <c r="S28" s="282">
        <f t="shared" si="6"/>
        <v>191.9249679640252</v>
      </c>
      <c r="T28" s="282">
        <f t="shared" si="6"/>
        <v>149.44157799942514</v>
      </c>
      <c r="U28" s="282">
        <f t="shared" si="6"/>
        <v>196.51799757217441</v>
      </c>
      <c r="V28" s="282">
        <f t="shared" si="6"/>
        <v>461.33652868314539</v>
      </c>
      <c r="W28" s="282">
        <f t="shared" si="6"/>
        <v>557.5527398685681</v>
      </c>
      <c r="X28" s="282">
        <f t="shared" si="6"/>
        <v>417.315014019317</v>
      </c>
      <c r="Y28" s="282">
        <f t="shared" si="6"/>
        <v>449.61107872239882</v>
      </c>
      <c r="DA28" s="94"/>
    </row>
    <row r="29" spans="1:105" ht="12" customHeight="1" x14ac:dyDescent="0.25">
      <c r="A29" s="49" t="s">
        <v>945</v>
      </c>
      <c r="B29" s="242">
        <f t="shared" ref="B29:Y29" si="7">B17-B12</f>
        <v>75.468409498865867</v>
      </c>
      <c r="C29" s="242">
        <f t="shared" si="7"/>
        <v>48.300172293770117</v>
      </c>
      <c r="D29" s="242">
        <f t="shared" si="7"/>
        <v>67.004892165001024</v>
      </c>
      <c r="E29" s="242">
        <f t="shared" si="7"/>
        <v>31.531731330616367</v>
      </c>
      <c r="F29" s="242">
        <f t="shared" si="7"/>
        <v>45.66879136253317</v>
      </c>
      <c r="G29" s="242">
        <f t="shared" si="7"/>
        <v>58.388689936051378</v>
      </c>
      <c r="H29" s="242">
        <f t="shared" si="7"/>
        <v>78.403367507285338</v>
      </c>
      <c r="I29" s="242">
        <f t="shared" si="7"/>
        <v>48.669581565179897</v>
      </c>
      <c r="J29" s="242">
        <f t="shared" si="7"/>
        <v>63.903826570859565</v>
      </c>
      <c r="K29" s="242">
        <f t="shared" si="7"/>
        <v>68.465341484137639</v>
      </c>
      <c r="L29" s="242">
        <f t="shared" si="7"/>
        <v>511.87320784178291</v>
      </c>
      <c r="M29" s="242">
        <f t="shared" si="7"/>
        <v>492.55063964708756</v>
      </c>
      <c r="N29" s="242">
        <f t="shared" si="7"/>
        <v>453.02085682618599</v>
      </c>
      <c r="O29" s="242">
        <f t="shared" si="7"/>
        <v>235.62299766454441</v>
      </c>
      <c r="P29" s="242">
        <f t="shared" si="7"/>
        <v>179.22233969927959</v>
      </c>
      <c r="Q29" s="242">
        <f t="shared" si="7"/>
        <v>165.85790204346461</v>
      </c>
      <c r="R29" s="242">
        <f t="shared" si="7"/>
        <v>153.41633499255352</v>
      </c>
      <c r="S29" s="242">
        <f t="shared" si="7"/>
        <v>110.40415493244677</v>
      </c>
      <c r="T29" s="242">
        <f t="shared" si="7"/>
        <v>176.47753440342001</v>
      </c>
      <c r="U29" s="242">
        <f t="shared" si="7"/>
        <v>101.2170868491703</v>
      </c>
      <c r="V29" s="242">
        <f t="shared" si="7"/>
        <v>42.707881097829159</v>
      </c>
      <c r="W29" s="242">
        <f t="shared" si="7"/>
        <v>54.771802348464689</v>
      </c>
      <c r="X29" s="242">
        <f t="shared" si="7"/>
        <v>196.97918514188609</v>
      </c>
      <c r="Y29" s="242">
        <f t="shared" si="7"/>
        <v>284.58126821206201</v>
      </c>
      <c r="DA29" s="84"/>
    </row>
    <row r="30" spans="1:105" ht="12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3760.5122098022362</v>
      </c>
      <c r="C32" s="210">
        <v>3667.9899398108341</v>
      </c>
      <c r="D32" s="210">
        <v>4022.6065348237312</v>
      </c>
      <c r="E32" s="210">
        <v>4035.7381771281161</v>
      </c>
      <c r="F32" s="210">
        <v>4436.676354256233</v>
      </c>
      <c r="G32" s="210">
        <v>4688.7938950988819</v>
      </c>
      <c r="H32" s="210">
        <v>4484.6955288048139</v>
      </c>
      <c r="I32" s="210">
        <v>4348.6234737747191</v>
      </c>
      <c r="J32" s="210">
        <v>4200.0045571797073</v>
      </c>
      <c r="K32" s="210">
        <v>3050.1757523645738</v>
      </c>
      <c r="L32" s="210">
        <v>3189.2829750644878</v>
      </c>
      <c r="M32" s="210">
        <v>3880.408254514186</v>
      </c>
      <c r="N32" s="210">
        <v>4128.0444539982791</v>
      </c>
      <c r="O32" s="210">
        <v>4075.3368873602749</v>
      </c>
      <c r="P32" s="210">
        <v>3993.2121254894332</v>
      </c>
      <c r="Q32" s="210">
        <v>4102.1334198456998</v>
      </c>
      <c r="R32" s="210">
        <v>4177.6494690194058</v>
      </c>
      <c r="S32" s="210">
        <v>4198.9455625798864</v>
      </c>
      <c r="T32" s="210">
        <v>4196.2640109406293</v>
      </c>
      <c r="U32" s="210">
        <v>4332.3334374270253</v>
      </c>
      <c r="V32" s="210">
        <v>4307.6198504932736</v>
      </c>
      <c r="W32" s="210">
        <v>4287.4555819339048</v>
      </c>
      <c r="X32" s="210">
        <v>3500.1816935307811</v>
      </c>
      <c r="Y32" s="210">
        <v>3480.6209958245331</v>
      </c>
      <c r="DA32" s="109" t="s">
        <v>953</v>
      </c>
    </row>
    <row r="33" spans="1:105" ht="12" customHeight="1" x14ac:dyDescent="0.25">
      <c r="A33" s="24" t="s">
        <v>28</v>
      </c>
      <c r="B33" s="213">
        <v>61.25821152192605</v>
      </c>
      <c r="C33" s="213">
        <v>239.52820292347371</v>
      </c>
      <c r="D33" s="213">
        <v>255.69475494411</v>
      </c>
      <c r="E33" s="213">
        <v>326.82957867583832</v>
      </c>
      <c r="F33" s="213">
        <v>249.04703353396391</v>
      </c>
      <c r="G33" s="213">
        <v>155.6577815993121</v>
      </c>
      <c r="H33" s="213">
        <v>120.5717970765262</v>
      </c>
      <c r="I33" s="213">
        <v>129.15116079105761</v>
      </c>
      <c r="J33" s="213">
        <v>161.67472055030089</v>
      </c>
      <c r="K33" s="213">
        <v>125.4717110920035</v>
      </c>
      <c r="L33" s="213">
        <v>135.3898538263112</v>
      </c>
      <c r="M33" s="213">
        <v>173.70369733447981</v>
      </c>
      <c r="N33" s="213">
        <v>169.17515047291491</v>
      </c>
      <c r="O33" s="213">
        <v>164.86147893379189</v>
      </c>
      <c r="P33" s="213">
        <v>174.8696474634566</v>
      </c>
      <c r="Q33" s="213">
        <v>164.11066208082539</v>
      </c>
      <c r="R33" s="213">
        <v>134.1237317282889</v>
      </c>
      <c r="S33" s="213">
        <v>113.911263972485</v>
      </c>
      <c r="T33" s="213">
        <v>136.51771281169391</v>
      </c>
      <c r="U33" s="213">
        <v>121.6537403267412</v>
      </c>
      <c r="V33" s="213">
        <v>116.32777300085981</v>
      </c>
      <c r="W33" s="213">
        <v>113.3033533963887</v>
      </c>
      <c r="X33" s="213">
        <v>129.3458297506449</v>
      </c>
      <c r="Y33" s="213">
        <v>112.3743766122098</v>
      </c>
      <c r="DA33" s="85" t="s">
        <v>954</v>
      </c>
    </row>
    <row r="34" spans="1:105" ht="12" customHeight="1" x14ac:dyDescent="0.25">
      <c r="A34" s="14" t="s">
        <v>29</v>
      </c>
      <c r="B34" s="204">
        <f t="shared" ref="B34:Y34" si="8">B35+B36+B37+B38+B39</f>
        <v>769.28194325021491</v>
      </c>
      <c r="C34" s="204">
        <f t="shared" si="8"/>
        <v>770.69122957867569</v>
      </c>
      <c r="D34" s="204">
        <f t="shared" si="8"/>
        <v>765.30051590713674</v>
      </c>
      <c r="E34" s="204">
        <f t="shared" si="8"/>
        <v>733.58650042992235</v>
      </c>
      <c r="F34" s="204">
        <f t="shared" si="8"/>
        <v>679.35657781599309</v>
      </c>
      <c r="G34" s="204">
        <f t="shared" si="8"/>
        <v>625.74763542562334</v>
      </c>
      <c r="H34" s="204">
        <f t="shared" si="8"/>
        <v>620.29466895958728</v>
      </c>
      <c r="I34" s="204">
        <f t="shared" si="8"/>
        <v>612.74488392089415</v>
      </c>
      <c r="J34" s="204">
        <f t="shared" si="8"/>
        <v>621.16646603611332</v>
      </c>
      <c r="K34" s="204">
        <f t="shared" si="8"/>
        <v>572.84565778159936</v>
      </c>
      <c r="L34" s="204">
        <f t="shared" si="8"/>
        <v>538.0218400687877</v>
      </c>
      <c r="M34" s="204">
        <f t="shared" si="8"/>
        <v>502.99518486672395</v>
      </c>
      <c r="N34" s="204">
        <f t="shared" si="8"/>
        <v>442.8514187446259</v>
      </c>
      <c r="O34" s="204">
        <f t="shared" si="8"/>
        <v>155.37644024075669</v>
      </c>
      <c r="P34" s="204">
        <f t="shared" si="8"/>
        <v>116.55202063628545</v>
      </c>
      <c r="Q34" s="204">
        <f t="shared" si="8"/>
        <v>136.63413585554599</v>
      </c>
      <c r="R34" s="204">
        <f t="shared" si="8"/>
        <v>100.21736887360275</v>
      </c>
      <c r="S34" s="204">
        <f t="shared" si="8"/>
        <v>114.46208082545141</v>
      </c>
      <c r="T34" s="204">
        <f t="shared" si="8"/>
        <v>128.15743766122097</v>
      </c>
      <c r="U34" s="204">
        <f t="shared" si="8"/>
        <v>81.467927773000866</v>
      </c>
      <c r="V34" s="204">
        <f t="shared" si="8"/>
        <v>59.599312123817711</v>
      </c>
      <c r="W34" s="204">
        <f t="shared" si="8"/>
        <v>69.328546861564888</v>
      </c>
      <c r="X34" s="204">
        <f t="shared" si="8"/>
        <v>49.769733447979355</v>
      </c>
      <c r="Y34" s="204">
        <f t="shared" si="8"/>
        <v>43.230438521066212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955</v>
      </c>
    </row>
    <row r="36" spans="1:105" ht="12" customHeight="1" x14ac:dyDescent="0.25">
      <c r="A36" s="18" t="s">
        <v>31</v>
      </c>
      <c r="B36" s="204">
        <v>233.8564058469475</v>
      </c>
      <c r="C36" s="204">
        <v>238.3754084264832</v>
      </c>
      <c r="D36" s="204">
        <v>238.3754084264832</v>
      </c>
      <c r="E36" s="204">
        <v>233.8564058469475</v>
      </c>
      <c r="F36" s="204">
        <v>238.3754084264832</v>
      </c>
      <c r="G36" s="204">
        <v>233.8564058469475</v>
      </c>
      <c r="H36" s="204">
        <v>214.6508168529665</v>
      </c>
      <c r="I36" s="204">
        <v>212.39131556319859</v>
      </c>
      <c r="J36" s="204">
        <v>209.00206362854681</v>
      </c>
      <c r="K36" s="204">
        <v>205.61289767841791</v>
      </c>
      <c r="L36" s="204">
        <v>204.48314703353401</v>
      </c>
      <c r="M36" s="204">
        <v>186.4073086844368</v>
      </c>
      <c r="N36" s="204">
        <v>176.23963886500431</v>
      </c>
      <c r="O36" s="204">
        <v>2.259501289767841</v>
      </c>
      <c r="P36" s="204">
        <v>2.259501289767841</v>
      </c>
      <c r="Q36" s="204">
        <v>6.7784178847807386</v>
      </c>
      <c r="R36" s="204">
        <v>14.68667239896819</v>
      </c>
      <c r="S36" s="204">
        <v>5.6486672398968194</v>
      </c>
      <c r="T36" s="204">
        <v>5.6486672398968194</v>
      </c>
      <c r="U36" s="204">
        <v>5.6486672398968194</v>
      </c>
      <c r="V36" s="204">
        <v>3.389251934651762</v>
      </c>
      <c r="W36" s="204">
        <v>2.1227858985382628</v>
      </c>
      <c r="X36" s="204">
        <v>1.492347377472055</v>
      </c>
      <c r="Y36" s="204">
        <v>2.5340498710232162</v>
      </c>
      <c r="DA36" s="71" t="s">
        <v>956</v>
      </c>
    </row>
    <row r="37" spans="1:105" ht="12" customHeight="1" x14ac:dyDescent="0.25">
      <c r="A37" s="18" t="s">
        <v>71</v>
      </c>
      <c r="B37" s="204">
        <v>104.7577815993121</v>
      </c>
      <c r="C37" s="204">
        <v>112.9741186586414</v>
      </c>
      <c r="D37" s="204">
        <v>110.9200343938091</v>
      </c>
      <c r="E37" s="204">
        <v>123.24445399828031</v>
      </c>
      <c r="F37" s="204">
        <v>140.70412725709369</v>
      </c>
      <c r="G37" s="204">
        <v>145.83929492691311</v>
      </c>
      <c r="H37" s="204">
        <v>77.027773000859838</v>
      </c>
      <c r="I37" s="204">
        <v>105.78486672398969</v>
      </c>
      <c r="J37" s="204">
        <v>103.7307824591573</v>
      </c>
      <c r="K37" s="204">
        <v>101.676698194325</v>
      </c>
      <c r="L37" s="204">
        <v>108.86595012897681</v>
      </c>
      <c r="M37" s="204">
        <v>82.16302665520206</v>
      </c>
      <c r="N37" s="204">
        <v>103.7307824591573</v>
      </c>
      <c r="O37" s="204">
        <v>39.027429062768697</v>
      </c>
      <c r="P37" s="204">
        <v>39.027429062768697</v>
      </c>
      <c r="Q37" s="204">
        <v>41.08151332760103</v>
      </c>
      <c r="R37" s="204">
        <v>42.108512467755801</v>
      </c>
      <c r="S37" s="204">
        <v>44.162596732588128</v>
      </c>
      <c r="T37" s="204">
        <v>47.243680137575232</v>
      </c>
      <c r="U37" s="204">
        <v>41.08151332760103</v>
      </c>
      <c r="V37" s="204">
        <v>35.946345657781599</v>
      </c>
      <c r="W37" s="204">
        <v>33.844969905417017</v>
      </c>
      <c r="X37" s="204">
        <v>32.583748925193461</v>
      </c>
      <c r="Y37" s="204">
        <v>35.111349957007739</v>
      </c>
      <c r="DA37" s="71" t="s">
        <v>957</v>
      </c>
    </row>
    <row r="38" spans="1:105" ht="12" customHeight="1" x14ac:dyDescent="0.25">
      <c r="A38" s="18" t="s">
        <v>32</v>
      </c>
      <c r="B38" s="204">
        <v>322.28907996560622</v>
      </c>
      <c r="C38" s="204">
        <v>300.0955288048151</v>
      </c>
      <c r="D38" s="204">
        <v>306.85012897678422</v>
      </c>
      <c r="E38" s="204">
        <v>259.5681857265692</v>
      </c>
      <c r="F38" s="204">
        <v>179.47833190025801</v>
      </c>
      <c r="G38" s="204">
        <v>124.4769561478934</v>
      </c>
      <c r="H38" s="204">
        <v>213.2511607910576</v>
      </c>
      <c r="I38" s="204">
        <v>193.95245055889939</v>
      </c>
      <c r="J38" s="204">
        <v>213.2511607910576</v>
      </c>
      <c r="K38" s="204">
        <v>176.58357695614791</v>
      </c>
      <c r="L38" s="204">
        <v>130.26655202063631</v>
      </c>
      <c r="M38" s="204">
        <v>156.3198624247635</v>
      </c>
      <c r="N38" s="204">
        <v>90.704127257093702</v>
      </c>
      <c r="O38" s="204">
        <v>109.03791917454861</v>
      </c>
      <c r="P38" s="204">
        <v>75.265090283748918</v>
      </c>
      <c r="Q38" s="204">
        <v>88.774204643164225</v>
      </c>
      <c r="R38" s="204">
        <v>43.422184006878759</v>
      </c>
      <c r="S38" s="204">
        <v>64.650816852966457</v>
      </c>
      <c r="T38" s="204">
        <v>75.265090283748918</v>
      </c>
      <c r="U38" s="204">
        <v>34.737747205503013</v>
      </c>
      <c r="V38" s="204">
        <v>20.263714531384348</v>
      </c>
      <c r="W38" s="204">
        <v>33.360791057609617</v>
      </c>
      <c r="X38" s="204">
        <v>15.68314703353396</v>
      </c>
      <c r="Y38" s="204">
        <v>5.5735167669819434</v>
      </c>
      <c r="DA38" s="71" t="s">
        <v>958</v>
      </c>
    </row>
    <row r="39" spans="1:105" ht="12" customHeight="1" x14ac:dyDescent="0.25">
      <c r="A39" s="18" t="s">
        <v>33</v>
      </c>
      <c r="B39" s="204">
        <v>108.3786758383491</v>
      </c>
      <c r="C39" s="204">
        <v>119.24617368873599</v>
      </c>
      <c r="D39" s="204">
        <v>109.1549441100602</v>
      </c>
      <c r="E39" s="204">
        <v>116.9174548581255</v>
      </c>
      <c r="F39" s="204">
        <v>120.7987102321582</v>
      </c>
      <c r="G39" s="204">
        <v>121.5749785038693</v>
      </c>
      <c r="H39" s="204">
        <v>115.3649183147033</v>
      </c>
      <c r="I39" s="204">
        <v>100.6162510748065</v>
      </c>
      <c r="J39" s="204">
        <v>95.182459157351659</v>
      </c>
      <c r="K39" s="204">
        <v>88.972484952708498</v>
      </c>
      <c r="L39" s="204">
        <v>94.406190885640569</v>
      </c>
      <c r="M39" s="204">
        <v>78.104987102321573</v>
      </c>
      <c r="N39" s="204">
        <v>72.17687016337058</v>
      </c>
      <c r="O39" s="204">
        <v>5.0515907136715388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1.0490111779879621E-2</v>
      </c>
      <c r="Y39" s="204">
        <v>1.15219260533104E-2</v>
      </c>
      <c r="DA39" s="71" t="s">
        <v>959</v>
      </c>
    </row>
    <row r="40" spans="1:105" ht="12" customHeight="1" x14ac:dyDescent="0.25">
      <c r="A40" s="14" t="s">
        <v>34</v>
      </c>
      <c r="B40" s="204">
        <f t="shared" ref="B40:Y40" si="9">B41+B42</f>
        <v>1814.989251934652</v>
      </c>
      <c r="C40" s="204">
        <f t="shared" si="9"/>
        <v>1579.9310404127259</v>
      </c>
      <c r="D40" s="204">
        <f t="shared" si="9"/>
        <v>1945.3407566637998</v>
      </c>
      <c r="E40" s="204">
        <f t="shared" si="9"/>
        <v>1873.0498710232155</v>
      </c>
      <c r="F40" s="204">
        <f t="shared" si="9"/>
        <v>2360.7715391229576</v>
      </c>
      <c r="G40" s="204">
        <f t="shared" si="9"/>
        <v>2742.0882201203785</v>
      </c>
      <c r="H40" s="204">
        <f t="shared" si="9"/>
        <v>2627.9662080825447</v>
      </c>
      <c r="I40" s="204">
        <f t="shared" si="9"/>
        <v>2550.1079105760955</v>
      </c>
      <c r="J40" s="204">
        <f t="shared" si="9"/>
        <v>2457.7736887360275</v>
      </c>
      <c r="K40" s="204">
        <f t="shared" si="9"/>
        <v>1586.3841788478071</v>
      </c>
      <c r="L40" s="204">
        <f t="shared" si="9"/>
        <v>1768.0518486672399</v>
      </c>
      <c r="M40" s="204">
        <f t="shared" si="9"/>
        <v>2465.692175408426</v>
      </c>
      <c r="N40" s="204">
        <f t="shared" si="9"/>
        <v>2787.7993121238169</v>
      </c>
      <c r="O40" s="204">
        <f t="shared" si="9"/>
        <v>2978.9931212381766</v>
      </c>
      <c r="P40" s="204">
        <f t="shared" si="9"/>
        <v>2884.8203783319</v>
      </c>
      <c r="Q40" s="204">
        <f t="shared" si="9"/>
        <v>2942.8015477214099</v>
      </c>
      <c r="R40" s="204">
        <f t="shared" si="9"/>
        <v>3066.8782459157351</v>
      </c>
      <c r="S40" s="204">
        <f t="shared" si="9"/>
        <v>3100.4903407352899</v>
      </c>
      <c r="T40" s="204">
        <f t="shared" si="9"/>
        <v>3100.58456131807</v>
      </c>
      <c r="U40" s="204">
        <f t="shared" si="9"/>
        <v>3287.3750921678652</v>
      </c>
      <c r="V40" s="204">
        <f t="shared" si="9"/>
        <v>3268.9360245069402</v>
      </c>
      <c r="W40" s="204">
        <f t="shared" si="9"/>
        <v>3191.9597744894709</v>
      </c>
      <c r="X40" s="204">
        <f t="shared" si="9"/>
        <v>2400.0861022888489</v>
      </c>
      <c r="Y40" s="204">
        <f t="shared" si="9"/>
        <v>2460.9352295192512</v>
      </c>
      <c r="DA40" s="71"/>
    </row>
    <row r="41" spans="1:105" ht="12" customHeight="1" x14ac:dyDescent="0.25">
      <c r="A41" s="18" t="s">
        <v>73</v>
      </c>
      <c r="B41" s="204">
        <v>1814.989251934652</v>
      </c>
      <c r="C41" s="204">
        <v>1579.0282029234741</v>
      </c>
      <c r="D41" s="204">
        <v>1944.4379191745479</v>
      </c>
      <c r="E41" s="204">
        <v>1872.6199484092861</v>
      </c>
      <c r="F41" s="204">
        <v>2360.0191745485808</v>
      </c>
      <c r="G41" s="204">
        <v>2741.3788478073948</v>
      </c>
      <c r="H41" s="204">
        <v>2627.4717970765259</v>
      </c>
      <c r="I41" s="204">
        <v>2549.8499570077379</v>
      </c>
      <c r="J41" s="204">
        <v>2456.8493551160791</v>
      </c>
      <c r="K41" s="204">
        <v>1586.3841788478071</v>
      </c>
      <c r="L41" s="204">
        <v>1768.0518486672399</v>
      </c>
      <c r="M41" s="204">
        <v>2465.692175408426</v>
      </c>
      <c r="N41" s="204">
        <v>2787.7993121238169</v>
      </c>
      <c r="O41" s="204">
        <v>2977.337919174548</v>
      </c>
      <c r="P41" s="204">
        <v>2884.8203783319</v>
      </c>
      <c r="Q41" s="204">
        <v>2942.8015477214099</v>
      </c>
      <c r="R41" s="204">
        <v>3066.8782459157351</v>
      </c>
      <c r="S41" s="204">
        <v>3100.4903407352899</v>
      </c>
      <c r="T41" s="204">
        <v>3100.58456131807</v>
      </c>
      <c r="U41" s="204">
        <v>3287.3750921678652</v>
      </c>
      <c r="V41" s="204">
        <v>3268.9360245069402</v>
      </c>
      <c r="W41" s="204">
        <v>3191.9597744894709</v>
      </c>
      <c r="X41" s="204">
        <v>2400.0861022888489</v>
      </c>
      <c r="Y41" s="204">
        <v>2460.9352295192512</v>
      </c>
      <c r="DA41" s="71" t="s">
        <v>960</v>
      </c>
    </row>
    <row r="42" spans="1:105" ht="12" customHeight="1" x14ac:dyDescent="0.25">
      <c r="A42" s="18" t="s">
        <v>36</v>
      </c>
      <c r="B42" s="204">
        <v>0</v>
      </c>
      <c r="C42" s="204">
        <v>0.90283748925193463</v>
      </c>
      <c r="D42" s="204">
        <v>0.90283748925193463</v>
      </c>
      <c r="E42" s="204">
        <v>0.42992261392949271</v>
      </c>
      <c r="F42" s="204">
        <v>0.75236457437661219</v>
      </c>
      <c r="G42" s="204">
        <v>0.70937231298366288</v>
      </c>
      <c r="H42" s="204">
        <v>0.49441100601891658</v>
      </c>
      <c r="I42" s="204">
        <v>0.25795356835769562</v>
      </c>
      <c r="J42" s="204">
        <v>0.92433361994840924</v>
      </c>
      <c r="K42" s="204">
        <v>0</v>
      </c>
      <c r="L42" s="204">
        <v>0</v>
      </c>
      <c r="M42" s="204">
        <v>0</v>
      </c>
      <c r="N42" s="204">
        <v>0</v>
      </c>
      <c r="O42" s="204">
        <v>1.6552020636285469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961</v>
      </c>
    </row>
    <row r="43" spans="1:105" ht="12" customHeight="1" x14ac:dyDescent="0.25">
      <c r="A43" s="14" t="s">
        <v>37</v>
      </c>
      <c r="B43" s="204">
        <f t="shared" ref="B43:Y43" si="10">B44+B45+B46+B47+B48+B49</f>
        <v>14.380911435941536</v>
      </c>
      <c r="C43" s="204">
        <f t="shared" si="10"/>
        <v>14.382889079965612</v>
      </c>
      <c r="D43" s="204">
        <f t="shared" si="10"/>
        <v>14.91195184866724</v>
      </c>
      <c r="E43" s="204">
        <f t="shared" si="10"/>
        <v>14.91195184866724</v>
      </c>
      <c r="F43" s="204">
        <f t="shared" si="10"/>
        <v>14.913069647463455</v>
      </c>
      <c r="G43" s="204">
        <f t="shared" si="10"/>
        <v>14.913327601031813</v>
      </c>
      <c r="H43" s="204">
        <f t="shared" si="10"/>
        <v>13.627257093723127</v>
      </c>
      <c r="I43" s="204">
        <f t="shared" si="10"/>
        <v>13.627257093723127</v>
      </c>
      <c r="J43" s="204">
        <f t="shared" si="10"/>
        <v>13.645915735167668</v>
      </c>
      <c r="K43" s="204">
        <f t="shared" si="10"/>
        <v>4.9411006018916597</v>
      </c>
      <c r="L43" s="204">
        <f t="shared" si="10"/>
        <v>5.0851246775580394</v>
      </c>
      <c r="M43" s="204">
        <f t="shared" si="10"/>
        <v>5.0851246775580394</v>
      </c>
      <c r="N43" s="204">
        <f t="shared" si="10"/>
        <v>5.0887360275150471</v>
      </c>
      <c r="O43" s="204">
        <f t="shared" si="10"/>
        <v>5.1686156491831472</v>
      </c>
      <c r="P43" s="204">
        <f t="shared" si="10"/>
        <v>29.781772952890059</v>
      </c>
      <c r="Q43" s="204">
        <f t="shared" si="10"/>
        <v>41.390169630738725</v>
      </c>
      <c r="R43" s="204">
        <f t="shared" si="10"/>
        <v>37.135195588623311</v>
      </c>
      <c r="S43" s="204">
        <f t="shared" si="10"/>
        <v>41.191077390598004</v>
      </c>
      <c r="T43" s="204">
        <f t="shared" si="10"/>
        <v>45.105760886532728</v>
      </c>
      <c r="U43" s="204">
        <f t="shared" si="10"/>
        <v>51.20899014308123</v>
      </c>
      <c r="V43" s="204">
        <f t="shared" si="10"/>
        <v>60.435158746436613</v>
      </c>
      <c r="W43" s="204">
        <f t="shared" si="10"/>
        <v>63.594775630160704</v>
      </c>
      <c r="X43" s="204">
        <f t="shared" si="10"/>
        <v>63.628351345113394</v>
      </c>
      <c r="Y43" s="204">
        <f t="shared" si="10"/>
        <v>69.669945153089245</v>
      </c>
      <c r="DA43" s="71"/>
    </row>
    <row r="44" spans="1:105" ht="12" customHeight="1" x14ac:dyDescent="0.25">
      <c r="A44" s="18" t="s">
        <v>38</v>
      </c>
      <c r="B44" s="204">
        <v>14.378503869303531</v>
      </c>
      <c r="C44" s="204">
        <v>14.378503869303531</v>
      </c>
      <c r="D44" s="204">
        <v>14.903955288048151</v>
      </c>
      <c r="E44" s="204">
        <v>14.903955288048151</v>
      </c>
      <c r="F44" s="204">
        <v>14.903955288048151</v>
      </c>
      <c r="G44" s="204">
        <v>14.903955288048151</v>
      </c>
      <c r="H44" s="204">
        <v>13.61418744625967</v>
      </c>
      <c r="I44" s="204">
        <v>13.61418744625967</v>
      </c>
      <c r="J44" s="204">
        <v>13.61418744625967</v>
      </c>
      <c r="K44" s="204">
        <v>4.8963026655202064</v>
      </c>
      <c r="L44" s="204">
        <v>4.8963026655202064</v>
      </c>
      <c r="M44" s="204">
        <v>4.8963026655202064</v>
      </c>
      <c r="N44" s="204">
        <v>4.8963026655202064</v>
      </c>
      <c r="O44" s="204">
        <v>4.9680137575236456</v>
      </c>
      <c r="P44" s="204">
        <v>4.9680137575236456</v>
      </c>
      <c r="Q44" s="204">
        <v>4.9680137575236456</v>
      </c>
      <c r="R44" s="204">
        <v>6.2816852966466028</v>
      </c>
      <c r="S44" s="204">
        <v>6.2816852966466028</v>
      </c>
      <c r="T44" s="204">
        <v>6.3055030094582971</v>
      </c>
      <c r="U44" s="204">
        <v>6.3055030094582971</v>
      </c>
      <c r="V44" s="204">
        <v>7.4758383490971623</v>
      </c>
      <c r="W44" s="204">
        <v>9.5538263112639719</v>
      </c>
      <c r="X44" s="204">
        <v>9.6016337059329313</v>
      </c>
      <c r="Y44" s="204">
        <v>9.6254514187446247</v>
      </c>
      <c r="DA44" s="71" t="s">
        <v>962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7.690799656061909</v>
      </c>
      <c r="R45" s="204">
        <v>0</v>
      </c>
      <c r="S45" s="204">
        <v>0.83347697752082972</v>
      </c>
      <c r="T45" s="204">
        <v>0.8556794385944263</v>
      </c>
      <c r="U45" s="204">
        <v>1.6093446335112309</v>
      </c>
      <c r="V45" s="204">
        <v>2.054517195553681</v>
      </c>
      <c r="W45" s="204">
        <v>2.078660592213605</v>
      </c>
      <c r="X45" s="204">
        <v>1.609684469533974</v>
      </c>
      <c r="Y45" s="204">
        <v>2.7888461471291048</v>
      </c>
      <c r="DA45" s="71" t="s">
        <v>963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964</v>
      </c>
    </row>
    <row r="47" spans="1:105" ht="12" customHeight="1" x14ac:dyDescent="0.25">
      <c r="A47" s="18" t="s">
        <v>76</v>
      </c>
      <c r="B47" s="204">
        <v>2.407566638005159E-3</v>
      </c>
      <c r="C47" s="204">
        <v>4.3852106620808247E-3</v>
      </c>
      <c r="D47" s="204">
        <v>7.9965606190885632E-3</v>
      </c>
      <c r="E47" s="204">
        <v>7.9965606190885632E-3</v>
      </c>
      <c r="F47" s="204">
        <v>9.114359415305244E-3</v>
      </c>
      <c r="G47" s="204">
        <v>9.37231298366294E-3</v>
      </c>
      <c r="H47" s="204">
        <v>1.3069647463456581E-2</v>
      </c>
      <c r="I47" s="204">
        <v>1.3069647463456581E-2</v>
      </c>
      <c r="J47" s="204">
        <v>3.172828890799656E-2</v>
      </c>
      <c r="K47" s="204">
        <v>4.4797936371453143E-2</v>
      </c>
      <c r="L47" s="204">
        <v>0.18882201203783319</v>
      </c>
      <c r="M47" s="204">
        <v>0.18882201203783319</v>
      </c>
      <c r="N47" s="204">
        <v>0.1924333619948409</v>
      </c>
      <c r="O47" s="204">
        <v>0.20060189165950129</v>
      </c>
      <c r="P47" s="204">
        <v>0.20060189165950129</v>
      </c>
      <c r="Q47" s="204">
        <v>0.21281169389509891</v>
      </c>
      <c r="R47" s="204">
        <v>0.1784178847807395</v>
      </c>
      <c r="S47" s="204">
        <v>0.1784178847807395</v>
      </c>
      <c r="T47" s="204">
        <v>0.1760963026655202</v>
      </c>
      <c r="U47" s="204">
        <v>0.179621668099742</v>
      </c>
      <c r="V47" s="204">
        <v>0.18306104901117801</v>
      </c>
      <c r="W47" s="204">
        <v>0.18306104901117801</v>
      </c>
      <c r="X47" s="204">
        <v>0.18108340498710229</v>
      </c>
      <c r="Y47" s="204">
        <v>0.1696474634565778</v>
      </c>
      <c r="DA47" s="71" t="s">
        <v>965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966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24.61315730370691</v>
      </c>
      <c r="Q49" s="204">
        <v>28.518544523258068</v>
      </c>
      <c r="R49" s="204">
        <v>30.675092407195969</v>
      </c>
      <c r="S49" s="204">
        <v>33.89749723164983</v>
      </c>
      <c r="T49" s="204">
        <v>37.768482135814487</v>
      </c>
      <c r="U49" s="204">
        <v>43.114520832011962</v>
      </c>
      <c r="V49" s="204">
        <v>50.721742152774588</v>
      </c>
      <c r="W49" s="204">
        <v>51.779227677671948</v>
      </c>
      <c r="X49" s="204">
        <v>52.235949764659388</v>
      </c>
      <c r="Y49" s="204">
        <v>57.086000123758943</v>
      </c>
      <c r="DA49" s="71" t="s">
        <v>967</v>
      </c>
    </row>
    <row r="50" spans="1:105" ht="12" customHeight="1" x14ac:dyDescent="0.25">
      <c r="A50" s="14" t="s">
        <v>39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</v>
      </c>
      <c r="W50" s="204">
        <v>0</v>
      </c>
      <c r="X50" s="204">
        <v>0</v>
      </c>
      <c r="Y50" s="204">
        <v>0</v>
      </c>
      <c r="DA50" s="71" t="s">
        <v>968</v>
      </c>
    </row>
    <row r="51" spans="1:105" ht="12" customHeight="1" x14ac:dyDescent="0.25">
      <c r="A51" s="21" t="s">
        <v>40</v>
      </c>
      <c r="B51" s="207">
        <v>1100.601891659501</v>
      </c>
      <c r="C51" s="207">
        <v>1063.4565778159929</v>
      </c>
      <c r="D51" s="207">
        <v>1041.358555460017</v>
      </c>
      <c r="E51" s="207">
        <v>1087.3602751504729</v>
      </c>
      <c r="F51" s="207">
        <v>1132.5881341358549</v>
      </c>
      <c r="G51" s="207">
        <v>1150.386930352536</v>
      </c>
      <c r="H51" s="207">
        <v>1102.2355975924329</v>
      </c>
      <c r="I51" s="207">
        <v>1042.9922613929491</v>
      </c>
      <c r="J51" s="207">
        <v>945.74376612209801</v>
      </c>
      <c r="K51" s="207">
        <v>760.53310404127251</v>
      </c>
      <c r="L51" s="207">
        <v>742.7343078245915</v>
      </c>
      <c r="M51" s="207">
        <v>732.93207222699914</v>
      </c>
      <c r="N51" s="207">
        <v>723.12983662940667</v>
      </c>
      <c r="O51" s="207">
        <v>770.93723129836621</v>
      </c>
      <c r="P51" s="207">
        <v>787.18830610490102</v>
      </c>
      <c r="Q51" s="207">
        <v>817.19690455717966</v>
      </c>
      <c r="R51" s="207">
        <v>839.29492691315556</v>
      </c>
      <c r="S51" s="207">
        <v>828.89079965606186</v>
      </c>
      <c r="T51" s="207">
        <v>785.89853826311264</v>
      </c>
      <c r="U51" s="207">
        <v>790.62768701633695</v>
      </c>
      <c r="V51" s="207">
        <v>802.32158211521926</v>
      </c>
      <c r="W51" s="207">
        <v>849.26913155631985</v>
      </c>
      <c r="X51" s="207">
        <v>857.3516766981943</v>
      </c>
      <c r="Y51" s="207">
        <v>794.41100601891651</v>
      </c>
      <c r="DA51" s="86" t="s">
        <v>969</v>
      </c>
    </row>
    <row r="52" spans="1:105" ht="12" customHeight="1" x14ac:dyDescent="0.25">
      <c r="A52" s="114" t="s">
        <v>144</v>
      </c>
      <c r="B52" s="284">
        <f t="shared" ref="B52:Y52" si="11">SUM(B53:B55)</f>
        <v>3760.5122098022339</v>
      </c>
      <c r="C52" s="284">
        <f t="shared" si="11"/>
        <v>3667.9899398108328</v>
      </c>
      <c r="D52" s="284">
        <f t="shared" si="11"/>
        <v>4022.6065348237325</v>
      </c>
      <c r="E52" s="284">
        <f t="shared" si="11"/>
        <v>4035.7381771281143</v>
      </c>
      <c r="F52" s="284">
        <f t="shared" si="11"/>
        <v>4436.676354256233</v>
      </c>
      <c r="G52" s="284">
        <f t="shared" si="11"/>
        <v>4688.7938950988819</v>
      </c>
      <c r="H52" s="284">
        <f t="shared" si="11"/>
        <v>4484.6955288048148</v>
      </c>
      <c r="I52" s="284">
        <f t="shared" si="11"/>
        <v>4348.6234737747172</v>
      </c>
      <c r="J52" s="284">
        <f t="shared" si="11"/>
        <v>4200.0045571797073</v>
      </c>
      <c r="K52" s="284">
        <f t="shared" si="11"/>
        <v>3050.1757523645751</v>
      </c>
      <c r="L52" s="284">
        <f t="shared" si="11"/>
        <v>3189.2829750644883</v>
      </c>
      <c r="M52" s="284">
        <f t="shared" si="11"/>
        <v>3880.4082545141864</v>
      </c>
      <c r="N52" s="284">
        <f t="shared" si="11"/>
        <v>4128.0444539982791</v>
      </c>
      <c r="O52" s="284">
        <f t="shared" si="11"/>
        <v>4075.3368873602749</v>
      </c>
      <c r="P52" s="284">
        <f t="shared" si="11"/>
        <v>3993.2121254894337</v>
      </c>
      <c r="Q52" s="284">
        <f t="shared" si="11"/>
        <v>4102.1334198456989</v>
      </c>
      <c r="R52" s="284">
        <f t="shared" si="11"/>
        <v>4177.6494690194068</v>
      </c>
      <c r="S52" s="284">
        <f t="shared" si="11"/>
        <v>4198.9455625798864</v>
      </c>
      <c r="T52" s="284">
        <f t="shared" si="11"/>
        <v>4196.2640109406275</v>
      </c>
      <c r="U52" s="284">
        <f t="shared" si="11"/>
        <v>4332.3334374270244</v>
      </c>
      <c r="V52" s="284">
        <f t="shared" si="11"/>
        <v>4307.6198504932736</v>
      </c>
      <c r="W52" s="284">
        <f t="shared" si="11"/>
        <v>4287.4555819339039</v>
      </c>
      <c r="X52" s="284">
        <f t="shared" si="11"/>
        <v>3500.1816935307806</v>
      </c>
      <c r="Y52" s="284">
        <f t="shared" si="11"/>
        <v>3480.6209958245322</v>
      </c>
      <c r="DA52" s="118"/>
    </row>
    <row r="53" spans="1:105" ht="12" customHeight="1" x14ac:dyDescent="0.25">
      <c r="A53" s="51" t="s">
        <v>48</v>
      </c>
      <c r="B53" s="237">
        <f>CHI_fec!B5-B58</f>
        <v>2292.0307008055788</v>
      </c>
      <c r="C53" s="237">
        <f>CHI_fec!C5-C58</f>
        <v>2226.1863254331038</v>
      </c>
      <c r="D53" s="237">
        <f>CHI_fec!D5-D58</f>
        <v>2459.6117522231079</v>
      </c>
      <c r="E53" s="237">
        <f>CHI_fec!E5-E58</f>
        <v>2456.2195182694813</v>
      </c>
      <c r="F53" s="237">
        <f>CHI_fec!F5-F58</f>
        <v>2719.8080123905502</v>
      </c>
      <c r="G53" s="237">
        <f>CHI_fec!G5-G58</f>
        <v>2839.3174060090005</v>
      </c>
      <c r="H53" s="237">
        <f>CHI_fec!H5-H58</f>
        <v>2747.4576581072379</v>
      </c>
      <c r="I53" s="237">
        <f>CHI_fec!I5-I58</f>
        <v>2664.2894356933248</v>
      </c>
      <c r="J53" s="237">
        <f>CHI_fec!J5-J58</f>
        <v>2571.0718564273629</v>
      </c>
      <c r="K53" s="237">
        <f>CHI_fec!K5-K58</f>
        <v>1608.5630018412521</v>
      </c>
      <c r="L53" s="237">
        <f>CHI_fec!L5-L58</f>
        <v>1848.1035954739018</v>
      </c>
      <c r="M53" s="237">
        <f>CHI_fec!M5-M58</f>
        <v>2495.4903745023785</v>
      </c>
      <c r="N53" s="237">
        <f>CHI_fec!N5-N58</f>
        <v>2542.4248966106311</v>
      </c>
      <c r="O53" s="237">
        <f>CHI_fec!O5-O58</f>
        <v>2205.454138194978</v>
      </c>
      <c r="P53" s="237">
        <f>CHI_fec!P5-P58</f>
        <v>2320.0051995189847</v>
      </c>
      <c r="Q53" s="237">
        <f>CHI_fec!Q5-Q58</f>
        <v>2435.1337982959235</v>
      </c>
      <c r="R53" s="237">
        <f>CHI_fec!R5-R58</f>
        <v>2434.9472471593504</v>
      </c>
      <c r="S53" s="237">
        <f>CHI_fec!S5-S58</f>
        <v>2437.6508822450496</v>
      </c>
      <c r="T53" s="237">
        <f>CHI_fec!T5-T58</f>
        <v>2398.1242010126207</v>
      </c>
      <c r="U53" s="237">
        <f>CHI_fec!U5-U58</f>
        <v>2550.9143714308302</v>
      </c>
      <c r="V53" s="237">
        <f>CHI_fec!V5-V58</f>
        <v>2518.3517002198996</v>
      </c>
      <c r="W53" s="237">
        <f>CHI_fec!W5-W58</f>
        <v>2594.7268741212056</v>
      </c>
      <c r="X53" s="237">
        <f>CHI_fec!X5-X58</f>
        <v>2169.5830015250608</v>
      </c>
      <c r="Y53" s="237">
        <f>CHI_fec!Y5-Y58</f>
        <v>2039.6401633188593</v>
      </c>
      <c r="DA53" s="83"/>
    </row>
    <row r="54" spans="1:105" ht="12" customHeight="1" x14ac:dyDescent="0.25">
      <c r="A54" s="99" t="s">
        <v>49</v>
      </c>
      <c r="B54" s="238">
        <f>CHI_fec!B61</f>
        <v>1206.036292875981</v>
      </c>
      <c r="C54" s="238">
        <f>CHI_fec!C61</f>
        <v>1160.678406837862</v>
      </c>
      <c r="D54" s="238">
        <f>CHI_fec!D61</f>
        <v>1275.2296759274941</v>
      </c>
      <c r="E54" s="238">
        <f>CHI_fec!E61</f>
        <v>1282.8095626471179</v>
      </c>
      <c r="F54" s="238">
        <f>CHI_fec!F61</f>
        <v>1407.5382979268099</v>
      </c>
      <c r="G54" s="238">
        <f>CHI_fec!G61</f>
        <v>1523.3633287636951</v>
      </c>
      <c r="H54" s="238">
        <f>CHI_fec!H61</f>
        <v>1389.424827657632</v>
      </c>
      <c r="I54" s="238">
        <f>CHI_fec!I61</f>
        <v>1319.287801504739</v>
      </c>
      <c r="J54" s="238">
        <f>CHI_fec!J61</f>
        <v>1247.8412859428049</v>
      </c>
      <c r="K54" s="238">
        <f>CHI_fec!K61</f>
        <v>1082.945490631233</v>
      </c>
      <c r="L54" s="238">
        <f>CHI_fec!L61</f>
        <v>1042.655631548537</v>
      </c>
      <c r="M54" s="238">
        <f>CHI_fec!M61</f>
        <v>1109.5108662783121</v>
      </c>
      <c r="N54" s="238">
        <f>CHI_fec!N61</f>
        <v>1295.409088614909</v>
      </c>
      <c r="O54" s="238">
        <f>CHI_fec!O61</f>
        <v>1525.8615751293121</v>
      </c>
      <c r="P54" s="238">
        <f>CHI_fec!P61</f>
        <v>1283.642103194104</v>
      </c>
      <c r="Q54" s="238">
        <f>CHI_fec!Q61</f>
        <v>1266.677179589328</v>
      </c>
      <c r="R54" s="238">
        <f>CHI_fec!R61</f>
        <v>1422.245070813912</v>
      </c>
      <c r="S54" s="238">
        <f>CHI_fec!S61</f>
        <v>1462.548621292131</v>
      </c>
      <c r="T54" s="238">
        <f>CHI_fec!T61</f>
        <v>1449.0856396786519</v>
      </c>
      <c r="U54" s="238">
        <f>CHI_fec!U61</f>
        <v>1415.9012480923061</v>
      </c>
      <c r="V54" s="238">
        <f>CHI_fec!V61</f>
        <v>1414.425788565148</v>
      </c>
      <c r="W54" s="238">
        <f>CHI_fec!W61</f>
        <v>1311.2750916858231</v>
      </c>
      <c r="X54" s="238">
        <f>CHI_fec!X61</f>
        <v>931.61617552535267</v>
      </c>
      <c r="Y54" s="238">
        <f>CHI_fec!Y61</f>
        <v>1098.685734314774</v>
      </c>
      <c r="DA54" s="94"/>
    </row>
    <row r="55" spans="1:105" ht="12" customHeight="1" x14ac:dyDescent="0.25">
      <c r="A55" s="52" t="s">
        <v>50</v>
      </c>
      <c r="B55" s="239">
        <f>CHI_fec!B110</f>
        <v>262.44521612067422</v>
      </c>
      <c r="C55" s="239">
        <f>CHI_fec!C110</f>
        <v>281.12520753986718</v>
      </c>
      <c r="D55" s="239">
        <f>CHI_fec!D110</f>
        <v>287.76510667313039</v>
      </c>
      <c r="E55" s="239">
        <f>CHI_fec!E110</f>
        <v>296.7090962115152</v>
      </c>
      <c r="F55" s="239">
        <f>CHI_fec!F110</f>
        <v>309.33004393887359</v>
      </c>
      <c r="G55" s="239">
        <f>CHI_fec!G110</f>
        <v>326.11316032618629</v>
      </c>
      <c r="H55" s="239">
        <f>CHI_fec!H110</f>
        <v>347.81304303994472</v>
      </c>
      <c r="I55" s="239">
        <f>CHI_fec!I110</f>
        <v>365.04623657665343</v>
      </c>
      <c r="J55" s="239">
        <f>CHI_fec!J110</f>
        <v>381.0914148095394</v>
      </c>
      <c r="K55" s="239">
        <f>CHI_fec!K110</f>
        <v>358.66725989208999</v>
      </c>
      <c r="L55" s="239">
        <f>CHI_fec!L110</f>
        <v>298.52374804204982</v>
      </c>
      <c r="M55" s="239">
        <f>CHI_fec!M110</f>
        <v>275.40701373349577</v>
      </c>
      <c r="N55" s="239">
        <f>CHI_fec!N110</f>
        <v>290.21046877273898</v>
      </c>
      <c r="O55" s="239">
        <f>CHI_fec!O110</f>
        <v>344.02117403598442</v>
      </c>
      <c r="P55" s="239">
        <f>CHI_fec!P110</f>
        <v>389.56482277634473</v>
      </c>
      <c r="Q55" s="239">
        <f>CHI_fec!Q110</f>
        <v>400.32244196044718</v>
      </c>
      <c r="R55" s="239">
        <f>CHI_fec!R110</f>
        <v>320.45715104614487</v>
      </c>
      <c r="S55" s="239">
        <f>CHI_fec!S110</f>
        <v>298.74605904270561</v>
      </c>
      <c r="T55" s="239">
        <f>CHI_fec!T110</f>
        <v>349.05417024935508</v>
      </c>
      <c r="U55" s="239">
        <f>CHI_fec!U110</f>
        <v>365.51781790388827</v>
      </c>
      <c r="V55" s="239">
        <f>CHI_fec!V110</f>
        <v>374.84236170822601</v>
      </c>
      <c r="W55" s="239">
        <f>CHI_fec!W110</f>
        <v>381.45361612687498</v>
      </c>
      <c r="X55" s="239">
        <f>CHI_fec!X110</f>
        <v>398.98251648036688</v>
      </c>
      <c r="Y55" s="239">
        <f>CHI_fec!Y110</f>
        <v>342.29509819089873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970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DA57" s="112"/>
    </row>
    <row r="58" spans="1:105" ht="12" customHeight="1" x14ac:dyDescent="0.25">
      <c r="A58" s="31" t="s">
        <v>70</v>
      </c>
      <c r="B58" s="210">
        <v>6268.7668959587281</v>
      </c>
      <c r="C58" s="210">
        <v>6578.0700773860699</v>
      </c>
      <c r="D58" s="210">
        <v>6300.4333619948402</v>
      </c>
      <c r="E58" s="210">
        <v>6270.9978503869297</v>
      </c>
      <c r="F58" s="210">
        <v>5441.3453998280302</v>
      </c>
      <c r="G58" s="210">
        <v>4613.3570937231289</v>
      </c>
      <c r="H58" s="210">
        <v>4701.0616890805741</v>
      </c>
      <c r="I58" s="210">
        <v>4604.7848722635672</v>
      </c>
      <c r="J58" s="210">
        <v>4510.5783036538196</v>
      </c>
      <c r="K58" s="210">
        <v>4249.0186586414447</v>
      </c>
      <c r="L58" s="210">
        <v>4163.6679277730009</v>
      </c>
      <c r="M58" s="210">
        <v>3981.21238177128</v>
      </c>
      <c r="N58" s="210">
        <v>3526.1503009458288</v>
      </c>
      <c r="O58" s="210">
        <v>3018.8427503816279</v>
      </c>
      <c r="P58" s="210">
        <v>2783.423490624205</v>
      </c>
      <c r="Q58" s="210">
        <v>2941.5533411809652</v>
      </c>
      <c r="R58" s="210">
        <v>3556.9016519523889</v>
      </c>
      <c r="S58" s="210">
        <v>3634.458336343464</v>
      </c>
      <c r="T58" s="210">
        <v>3661.4983102018459</v>
      </c>
      <c r="U58" s="210">
        <v>3720.653433534766</v>
      </c>
      <c r="V58" s="210">
        <v>4390.3946523838313</v>
      </c>
      <c r="W58" s="210">
        <v>4048.4606070630798</v>
      </c>
      <c r="X58" s="210">
        <v>3632.5169253442141</v>
      </c>
      <c r="Y58" s="210">
        <v>3650.8708775920909</v>
      </c>
      <c r="DA58" s="109" t="s">
        <v>971</v>
      </c>
    </row>
    <row r="59" spans="1:105" ht="12" customHeight="1" x14ac:dyDescent="0.25">
      <c r="A59" s="24" t="s">
        <v>28</v>
      </c>
      <c r="B59" s="213">
        <v>0</v>
      </c>
      <c r="C59" s="213">
        <v>0</v>
      </c>
      <c r="D59" s="213">
        <v>0</v>
      </c>
      <c r="E59" s="213">
        <v>0</v>
      </c>
      <c r="F59" s="213">
        <v>0</v>
      </c>
      <c r="G59" s="213">
        <v>0</v>
      </c>
      <c r="H59" s="213">
        <v>44.138731212991253</v>
      </c>
      <c r="I59" s="213">
        <v>42.801209322896042</v>
      </c>
      <c r="J59" s="213">
        <v>44.138750773336959</v>
      </c>
      <c r="K59" s="213">
        <v>0</v>
      </c>
      <c r="L59" s="213">
        <v>0</v>
      </c>
      <c r="M59" s="213">
        <v>0</v>
      </c>
      <c r="N59" s="213">
        <v>0</v>
      </c>
      <c r="O59" s="213">
        <v>0</v>
      </c>
      <c r="P59" s="213">
        <v>0</v>
      </c>
      <c r="Q59" s="213">
        <v>0</v>
      </c>
      <c r="R59" s="213">
        <v>40.126139294926908</v>
      </c>
      <c r="S59" s="213">
        <v>38.788564058469483</v>
      </c>
      <c r="T59" s="213">
        <v>49.278847807394669</v>
      </c>
      <c r="U59" s="213">
        <v>35.199226139294929</v>
      </c>
      <c r="V59" s="213">
        <v>18.479621668099739</v>
      </c>
      <c r="W59" s="213">
        <v>32.559243336199479</v>
      </c>
      <c r="X59" s="213">
        <v>37.022527944969902</v>
      </c>
      <c r="Y59" s="213">
        <v>36.636199484092863</v>
      </c>
      <c r="DA59" s="85" t="s">
        <v>972</v>
      </c>
    </row>
    <row r="60" spans="1:105" ht="12" customHeight="1" x14ac:dyDescent="0.25">
      <c r="A60" s="14" t="s">
        <v>29</v>
      </c>
      <c r="B60" s="204">
        <f t="shared" ref="B60:Y60" si="12">B61+B62+B63+B64+B65+B66</f>
        <v>5794.3512467755809</v>
      </c>
      <c r="C60" s="204">
        <f t="shared" si="12"/>
        <v>6106.9862424763542</v>
      </c>
      <c r="D60" s="204">
        <f t="shared" si="12"/>
        <v>5855.3811693895095</v>
      </c>
      <c r="E60" s="204">
        <f t="shared" si="12"/>
        <v>5799.9355116079096</v>
      </c>
      <c r="F60" s="204">
        <f t="shared" si="12"/>
        <v>5001.1727429062757</v>
      </c>
      <c r="G60" s="204">
        <f t="shared" si="12"/>
        <v>4133.5674118658635</v>
      </c>
      <c r="H60" s="204">
        <f t="shared" si="12"/>
        <v>4216.0194325021494</v>
      </c>
      <c r="I60" s="204">
        <f t="shared" si="12"/>
        <v>4085.4398968185733</v>
      </c>
      <c r="J60" s="204">
        <f t="shared" si="12"/>
        <v>4074.3479793637152</v>
      </c>
      <c r="K60" s="204">
        <f t="shared" si="12"/>
        <v>3870.2374032674124</v>
      </c>
      <c r="L60" s="204">
        <f t="shared" si="12"/>
        <v>3693.4413585554598</v>
      </c>
      <c r="M60" s="204">
        <f t="shared" si="12"/>
        <v>3496.2166809974196</v>
      </c>
      <c r="N60" s="204">
        <f t="shared" si="12"/>
        <v>3171.5462596732577</v>
      </c>
      <c r="O60" s="204">
        <f t="shared" si="12"/>
        <v>2548.3328621615083</v>
      </c>
      <c r="P60" s="204">
        <f t="shared" si="12"/>
        <v>2298.4211690420893</v>
      </c>
      <c r="Q60" s="204">
        <f t="shared" si="12"/>
        <v>2505.1567805618756</v>
      </c>
      <c r="R60" s="204">
        <f t="shared" si="12"/>
        <v>3071.7159253831715</v>
      </c>
      <c r="S60" s="204">
        <f t="shared" si="12"/>
        <v>3158.5626355696022</v>
      </c>
      <c r="T60" s="204">
        <f t="shared" si="12"/>
        <v>3148.5049310101003</v>
      </c>
      <c r="U60" s="204">
        <f t="shared" si="12"/>
        <v>3219.2461248503296</v>
      </c>
      <c r="V60" s="204">
        <f t="shared" si="12"/>
        <v>3927.1831304577781</v>
      </c>
      <c r="W60" s="204">
        <f t="shared" si="12"/>
        <v>3417.3845967449365</v>
      </c>
      <c r="X60" s="204">
        <f t="shared" si="12"/>
        <v>3167.656908147309</v>
      </c>
      <c r="Y60" s="204">
        <f t="shared" si="12"/>
        <v>3160.6233281509903</v>
      </c>
      <c r="DA60" s="71"/>
    </row>
    <row r="61" spans="1:105" ht="12" customHeight="1" x14ac:dyDescent="0.25">
      <c r="A61" s="18" t="s">
        <v>30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973</v>
      </c>
    </row>
    <row r="62" spans="1:105" ht="12" customHeight="1" x14ac:dyDescent="0.25">
      <c r="A62" s="18" t="s">
        <v>31</v>
      </c>
      <c r="B62" s="204">
        <v>0</v>
      </c>
      <c r="C62" s="204">
        <v>0</v>
      </c>
      <c r="D62" s="204">
        <v>0</v>
      </c>
      <c r="E62" s="204">
        <v>0</v>
      </c>
      <c r="F62" s="204">
        <v>0</v>
      </c>
      <c r="G62" s="204">
        <v>0</v>
      </c>
      <c r="H62" s="204">
        <v>0</v>
      </c>
      <c r="I62" s="204">
        <v>0</v>
      </c>
      <c r="J62" s="204">
        <v>0</v>
      </c>
      <c r="K62" s="204">
        <v>0</v>
      </c>
      <c r="L62" s="204">
        <v>0</v>
      </c>
      <c r="M62" s="204">
        <v>0</v>
      </c>
      <c r="N62" s="204">
        <v>0</v>
      </c>
      <c r="O62" s="204">
        <v>256.45124677558039</v>
      </c>
      <c r="P62" s="204">
        <v>423.65288048151331</v>
      </c>
      <c r="Q62" s="204">
        <v>619.0981083404987</v>
      </c>
      <c r="R62" s="204">
        <v>1198.6552880481511</v>
      </c>
      <c r="S62" s="204">
        <v>1063.086328460877</v>
      </c>
      <c r="T62" s="204">
        <v>1406.527687016337</v>
      </c>
      <c r="U62" s="204">
        <v>1357.94875322442</v>
      </c>
      <c r="V62" s="204">
        <v>1147.816938950989</v>
      </c>
      <c r="W62" s="204">
        <v>768.35726569217547</v>
      </c>
      <c r="X62" s="204">
        <v>747.83886500429912</v>
      </c>
      <c r="Y62" s="204">
        <v>943.23774720550296</v>
      </c>
      <c r="DA62" s="71" t="s">
        <v>974</v>
      </c>
    </row>
    <row r="63" spans="1:105" ht="12" customHeight="1" x14ac:dyDescent="0.25">
      <c r="A63" s="18" t="s">
        <v>71</v>
      </c>
      <c r="B63" s="204">
        <v>0</v>
      </c>
      <c r="C63" s="204">
        <v>0</v>
      </c>
      <c r="D63" s="204">
        <v>0</v>
      </c>
      <c r="E63" s="204">
        <v>0</v>
      </c>
      <c r="F63" s="204">
        <v>0</v>
      </c>
      <c r="G63" s="204">
        <v>0</v>
      </c>
      <c r="H63" s="204">
        <v>0</v>
      </c>
      <c r="I63" s="204">
        <v>0</v>
      </c>
      <c r="J63" s="204">
        <v>0</v>
      </c>
      <c r="K63" s="204">
        <v>0</v>
      </c>
      <c r="L63" s="204">
        <v>0</v>
      </c>
      <c r="M63" s="204">
        <v>0</v>
      </c>
      <c r="N63" s="204">
        <v>0</v>
      </c>
      <c r="O63" s="204">
        <v>0</v>
      </c>
      <c r="P63" s="204">
        <v>0</v>
      </c>
      <c r="Q63" s="204">
        <v>0</v>
      </c>
      <c r="R63" s="204">
        <v>0</v>
      </c>
      <c r="S63" s="204">
        <v>0</v>
      </c>
      <c r="T63" s="204">
        <v>0</v>
      </c>
      <c r="U63" s="204">
        <v>0</v>
      </c>
      <c r="V63" s="204">
        <v>0</v>
      </c>
      <c r="W63" s="204">
        <v>0</v>
      </c>
      <c r="X63" s="204">
        <v>0</v>
      </c>
      <c r="Y63" s="204">
        <v>0</v>
      </c>
      <c r="DA63" s="71" t="s">
        <v>975</v>
      </c>
    </row>
    <row r="64" spans="1:105" ht="12" customHeight="1" x14ac:dyDescent="0.25">
      <c r="A64" s="18" t="s">
        <v>32</v>
      </c>
      <c r="B64" s="204">
        <v>0</v>
      </c>
      <c r="C64" s="204">
        <v>0</v>
      </c>
      <c r="D64" s="204">
        <v>0</v>
      </c>
      <c r="E64" s="204">
        <v>0</v>
      </c>
      <c r="F64" s="204">
        <v>0</v>
      </c>
      <c r="G64" s="204">
        <v>0</v>
      </c>
      <c r="H64" s="204">
        <v>0</v>
      </c>
      <c r="I64" s="204">
        <v>0</v>
      </c>
      <c r="J64" s="204">
        <v>0</v>
      </c>
      <c r="K64" s="204">
        <v>0</v>
      </c>
      <c r="L64" s="204">
        <v>0</v>
      </c>
      <c r="M64" s="204">
        <v>0</v>
      </c>
      <c r="N64" s="204">
        <v>0</v>
      </c>
      <c r="O64" s="204">
        <v>0</v>
      </c>
      <c r="P64" s="204">
        <v>0</v>
      </c>
      <c r="Q64" s="204">
        <v>0</v>
      </c>
      <c r="R64" s="204">
        <v>0</v>
      </c>
      <c r="S64" s="204">
        <v>0</v>
      </c>
      <c r="T64" s="204">
        <v>0</v>
      </c>
      <c r="U64" s="204">
        <v>0</v>
      </c>
      <c r="V64" s="204">
        <v>0</v>
      </c>
      <c r="W64" s="204">
        <v>0</v>
      </c>
      <c r="X64" s="204">
        <v>0</v>
      </c>
      <c r="Y64" s="204">
        <v>0</v>
      </c>
      <c r="DA64" s="71" t="s">
        <v>976</v>
      </c>
    </row>
    <row r="65" spans="1:105" ht="12" customHeight="1" x14ac:dyDescent="0.25">
      <c r="A65" s="18" t="s">
        <v>33</v>
      </c>
      <c r="B65" s="204">
        <v>808.45511607910578</v>
      </c>
      <c r="C65" s="204">
        <v>906.39148753224413</v>
      </c>
      <c r="D65" s="204">
        <v>814.21607910576097</v>
      </c>
      <c r="E65" s="204">
        <v>1849.26913155632</v>
      </c>
      <c r="F65" s="204">
        <v>2470.4929492691308</v>
      </c>
      <c r="G65" s="204">
        <v>1618.8306104901119</v>
      </c>
      <c r="H65" s="204">
        <v>2010.5760963026651</v>
      </c>
      <c r="I65" s="204">
        <v>1681.241014617369</v>
      </c>
      <c r="J65" s="204">
        <v>2212.2098022355981</v>
      </c>
      <c r="K65" s="204">
        <v>1745.5717970765261</v>
      </c>
      <c r="L65" s="204">
        <v>1421.037575236458</v>
      </c>
      <c r="M65" s="204">
        <v>1347.1051590713671</v>
      </c>
      <c r="N65" s="204">
        <v>1669.719088564058</v>
      </c>
      <c r="O65" s="204">
        <v>698.64808142204174</v>
      </c>
      <c r="P65" s="204">
        <v>313.42073911947512</v>
      </c>
      <c r="Q65" s="204">
        <v>337.46546499867708</v>
      </c>
      <c r="R65" s="204">
        <v>566.80044816907082</v>
      </c>
      <c r="S65" s="204">
        <v>584.08335783959456</v>
      </c>
      <c r="T65" s="204">
        <v>767.33072636693623</v>
      </c>
      <c r="U65" s="204">
        <v>741.03847222780166</v>
      </c>
      <c r="V65" s="204">
        <v>1402.956991162851</v>
      </c>
      <c r="W65" s="204">
        <v>983.51056407081796</v>
      </c>
      <c r="X65" s="204">
        <v>653.1495134783496</v>
      </c>
      <c r="Y65" s="204">
        <v>798.04516821977847</v>
      </c>
      <c r="DA65" s="71" t="s">
        <v>977</v>
      </c>
    </row>
    <row r="66" spans="1:105" ht="12" customHeight="1" x14ac:dyDescent="0.25">
      <c r="A66" s="18" t="s">
        <v>83</v>
      </c>
      <c r="B66" s="204">
        <v>4985.8961306964748</v>
      </c>
      <c r="C66" s="204">
        <v>5200.5947549441098</v>
      </c>
      <c r="D66" s="204">
        <v>5041.1650902837482</v>
      </c>
      <c r="E66" s="204">
        <v>3950.6663800515898</v>
      </c>
      <c r="F66" s="204">
        <v>2530.6797936371449</v>
      </c>
      <c r="G66" s="204">
        <v>2514.7368013757518</v>
      </c>
      <c r="H66" s="204">
        <v>2205.4433361994838</v>
      </c>
      <c r="I66" s="204">
        <v>2404.198882201204</v>
      </c>
      <c r="J66" s="204">
        <v>1862.1381771281169</v>
      </c>
      <c r="K66" s="204">
        <v>2124.6656061908861</v>
      </c>
      <c r="L66" s="204">
        <v>2272.4037833190018</v>
      </c>
      <c r="M66" s="204">
        <v>2149.1115219260528</v>
      </c>
      <c r="N66" s="204">
        <v>1501.8271711092</v>
      </c>
      <c r="O66" s="204">
        <v>1593.233533963886</v>
      </c>
      <c r="P66" s="204">
        <v>1561.3475494411009</v>
      </c>
      <c r="Q66" s="204">
        <v>1548.5932072226999</v>
      </c>
      <c r="R66" s="204">
        <v>1306.2601891659499</v>
      </c>
      <c r="S66" s="204">
        <v>1511.3929492691309</v>
      </c>
      <c r="T66" s="204">
        <v>974.64651762682706</v>
      </c>
      <c r="U66" s="204">
        <v>1120.258899398108</v>
      </c>
      <c r="V66" s="204">
        <v>1376.409200343938</v>
      </c>
      <c r="W66" s="204">
        <v>1665.516766981943</v>
      </c>
      <c r="X66" s="204">
        <v>1766.6685296646599</v>
      </c>
      <c r="Y66" s="204">
        <v>1419.340412725709</v>
      </c>
      <c r="DA66" s="71" t="s">
        <v>978</v>
      </c>
    </row>
    <row r="67" spans="1:105" ht="12" customHeight="1" x14ac:dyDescent="0.25">
      <c r="A67" s="14" t="s">
        <v>34</v>
      </c>
      <c r="B67" s="204">
        <f t="shared" ref="B67:Y67" si="13">B68+B69</f>
        <v>474.41564918314702</v>
      </c>
      <c r="C67" s="204">
        <f t="shared" si="13"/>
        <v>471.08383490971619</v>
      </c>
      <c r="D67" s="204">
        <f t="shared" si="13"/>
        <v>445.05219260533102</v>
      </c>
      <c r="E67" s="204">
        <f t="shared" si="13"/>
        <v>471.06233877901968</v>
      </c>
      <c r="F67" s="204">
        <f t="shared" si="13"/>
        <v>440.17265692175403</v>
      </c>
      <c r="G67" s="204">
        <f t="shared" si="13"/>
        <v>479.78968185726558</v>
      </c>
      <c r="H67" s="204">
        <f t="shared" si="13"/>
        <v>440.90352536543418</v>
      </c>
      <c r="I67" s="204">
        <f t="shared" si="13"/>
        <v>476.54376612209802</v>
      </c>
      <c r="J67" s="204">
        <f t="shared" si="13"/>
        <v>392.09157351676691</v>
      </c>
      <c r="K67" s="204">
        <f t="shared" si="13"/>
        <v>378.78125537403258</v>
      </c>
      <c r="L67" s="204">
        <f t="shared" si="13"/>
        <v>470.22656921754083</v>
      </c>
      <c r="M67" s="204">
        <f t="shared" si="13"/>
        <v>484.99570077386068</v>
      </c>
      <c r="N67" s="204">
        <f t="shared" si="13"/>
        <v>354.6040412725709</v>
      </c>
      <c r="O67" s="204">
        <f t="shared" si="13"/>
        <v>470.50988822012027</v>
      </c>
      <c r="P67" s="204">
        <f t="shared" si="13"/>
        <v>485.0023215821152</v>
      </c>
      <c r="Q67" s="204">
        <f t="shared" si="13"/>
        <v>436.39656061908858</v>
      </c>
      <c r="R67" s="204">
        <f t="shared" si="13"/>
        <v>445.05958727429049</v>
      </c>
      <c r="S67" s="204">
        <f t="shared" si="13"/>
        <v>437.10713671539122</v>
      </c>
      <c r="T67" s="204">
        <f t="shared" si="13"/>
        <v>463.71453138435078</v>
      </c>
      <c r="U67" s="204">
        <f t="shared" si="13"/>
        <v>466.20808254514179</v>
      </c>
      <c r="V67" s="204">
        <f t="shared" si="13"/>
        <v>444.73190025795361</v>
      </c>
      <c r="W67" s="204">
        <f t="shared" si="13"/>
        <v>598.51676698194319</v>
      </c>
      <c r="X67" s="204">
        <f t="shared" si="13"/>
        <v>427.83748925193458</v>
      </c>
      <c r="Y67" s="204">
        <f t="shared" si="13"/>
        <v>453.61134995700769</v>
      </c>
      <c r="DA67" s="71"/>
    </row>
    <row r="68" spans="1:105" ht="12" customHeight="1" x14ac:dyDescent="0.25">
      <c r="A68" s="18" t="s">
        <v>73</v>
      </c>
      <c r="B68" s="204">
        <v>474.41564918314702</v>
      </c>
      <c r="C68" s="204">
        <v>471.08383490971619</v>
      </c>
      <c r="D68" s="204">
        <v>445.05219260533102</v>
      </c>
      <c r="E68" s="204">
        <v>471.06233877901968</v>
      </c>
      <c r="F68" s="204">
        <v>440.17265692175403</v>
      </c>
      <c r="G68" s="204">
        <v>479.78968185726558</v>
      </c>
      <c r="H68" s="204">
        <v>440.90352536543418</v>
      </c>
      <c r="I68" s="204">
        <v>476.54376612209802</v>
      </c>
      <c r="J68" s="204">
        <v>392.09157351676691</v>
      </c>
      <c r="K68" s="204">
        <v>378.78125537403258</v>
      </c>
      <c r="L68" s="204">
        <v>470.22656921754083</v>
      </c>
      <c r="M68" s="204">
        <v>484.99570077386068</v>
      </c>
      <c r="N68" s="204">
        <v>354.6040412725709</v>
      </c>
      <c r="O68" s="204">
        <v>470.50988822012027</v>
      </c>
      <c r="P68" s="204">
        <v>485.0023215821152</v>
      </c>
      <c r="Q68" s="204">
        <v>436.39656061908858</v>
      </c>
      <c r="R68" s="204">
        <v>445.05958727429049</v>
      </c>
      <c r="S68" s="204">
        <v>437.10713671539122</v>
      </c>
      <c r="T68" s="204">
        <v>463.71453138435078</v>
      </c>
      <c r="U68" s="204">
        <v>466.20808254514179</v>
      </c>
      <c r="V68" s="204">
        <v>444.73190025795361</v>
      </c>
      <c r="W68" s="204">
        <v>598.51676698194319</v>
      </c>
      <c r="X68" s="204">
        <v>427.83748925193458</v>
      </c>
      <c r="Y68" s="204">
        <v>453.61134995700769</v>
      </c>
      <c r="DA68" s="71" t="s">
        <v>979</v>
      </c>
    </row>
    <row r="69" spans="1:105" ht="12" customHeight="1" x14ac:dyDescent="0.25">
      <c r="A69" s="18" t="s">
        <v>36</v>
      </c>
      <c r="B69" s="204">
        <v>0</v>
      </c>
      <c r="C69" s="204">
        <v>0</v>
      </c>
      <c r="D69" s="204">
        <v>0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0</v>
      </c>
      <c r="K69" s="204">
        <v>0</v>
      </c>
      <c r="L69" s="204">
        <v>0</v>
      </c>
      <c r="M69" s="204">
        <v>0</v>
      </c>
      <c r="N69" s="204">
        <v>0</v>
      </c>
      <c r="O69" s="204">
        <v>0</v>
      </c>
      <c r="P69" s="204">
        <v>0</v>
      </c>
      <c r="Q69" s="204">
        <v>0</v>
      </c>
      <c r="R69" s="204">
        <v>0</v>
      </c>
      <c r="S69" s="204">
        <v>0</v>
      </c>
      <c r="T69" s="204">
        <v>0</v>
      </c>
      <c r="U69" s="204">
        <v>0</v>
      </c>
      <c r="V69" s="204">
        <v>0</v>
      </c>
      <c r="W69" s="204">
        <v>0</v>
      </c>
      <c r="X69" s="204">
        <v>0</v>
      </c>
      <c r="Y69" s="204">
        <v>0</v>
      </c>
      <c r="DA69" s="71" t="s">
        <v>980</v>
      </c>
    </row>
    <row r="70" spans="1:105" ht="12" customHeight="1" x14ac:dyDescent="0.25">
      <c r="A70" s="14" t="s">
        <v>37</v>
      </c>
      <c r="B70" s="204">
        <v>0</v>
      </c>
      <c r="C70" s="204">
        <v>0</v>
      </c>
      <c r="D70" s="204">
        <v>0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v>0</v>
      </c>
      <c r="K70" s="204">
        <v>0</v>
      </c>
      <c r="L70" s="204">
        <v>0</v>
      </c>
      <c r="M70" s="204">
        <v>0</v>
      </c>
      <c r="N70" s="204">
        <v>0</v>
      </c>
      <c r="O70" s="204">
        <v>0</v>
      </c>
      <c r="P70" s="204">
        <v>0</v>
      </c>
      <c r="Q70" s="204">
        <v>0</v>
      </c>
      <c r="R70" s="204">
        <v>0</v>
      </c>
      <c r="S70" s="204">
        <v>0</v>
      </c>
      <c r="T70" s="204">
        <v>0</v>
      </c>
      <c r="U70" s="204">
        <v>0</v>
      </c>
      <c r="V70" s="204">
        <v>0</v>
      </c>
      <c r="W70" s="204">
        <v>0</v>
      </c>
      <c r="X70" s="204">
        <v>0</v>
      </c>
      <c r="Y70" s="204">
        <v>0</v>
      </c>
      <c r="DA70" s="71" t="s">
        <v>981</v>
      </c>
    </row>
    <row r="71" spans="1:105" ht="12" customHeight="1" x14ac:dyDescent="0.25">
      <c r="A71" s="114" t="s">
        <v>144</v>
      </c>
      <c r="B71" s="284">
        <f t="shared" ref="B71:Y71" si="14">SUM(B72:B74)</f>
        <v>6268.7668959587281</v>
      </c>
      <c r="C71" s="284">
        <f t="shared" si="14"/>
        <v>6578.0700773860699</v>
      </c>
      <c r="D71" s="284">
        <f t="shared" si="14"/>
        <v>6300.4333619948402</v>
      </c>
      <c r="E71" s="284">
        <f t="shared" si="14"/>
        <v>6270.9978503869297</v>
      </c>
      <c r="F71" s="284">
        <f t="shared" si="14"/>
        <v>5441.3453998280302</v>
      </c>
      <c r="G71" s="284">
        <f t="shared" si="14"/>
        <v>4613.3570937231289</v>
      </c>
      <c r="H71" s="284">
        <f t="shared" si="14"/>
        <v>4701.0616890805741</v>
      </c>
      <c r="I71" s="284">
        <f t="shared" si="14"/>
        <v>4604.7848722635672</v>
      </c>
      <c r="J71" s="284">
        <f t="shared" si="14"/>
        <v>4510.5783036538196</v>
      </c>
      <c r="K71" s="284">
        <f t="shared" si="14"/>
        <v>4249.0186586414447</v>
      </c>
      <c r="L71" s="284">
        <f t="shared" si="14"/>
        <v>4163.6679277730009</v>
      </c>
      <c r="M71" s="284">
        <f t="shared" si="14"/>
        <v>3981.21238177128</v>
      </c>
      <c r="N71" s="284">
        <f t="shared" si="14"/>
        <v>3526.1503009458288</v>
      </c>
      <c r="O71" s="284">
        <f t="shared" si="14"/>
        <v>3018.8427503816279</v>
      </c>
      <c r="P71" s="284">
        <f t="shared" si="14"/>
        <v>2783.423490624205</v>
      </c>
      <c r="Q71" s="284">
        <f t="shared" si="14"/>
        <v>2941.5533411809652</v>
      </c>
      <c r="R71" s="284">
        <f t="shared" si="14"/>
        <v>3556.9016519523889</v>
      </c>
      <c r="S71" s="284">
        <f t="shared" si="14"/>
        <v>3634.458336343464</v>
      </c>
      <c r="T71" s="284">
        <f t="shared" si="14"/>
        <v>3661.4983102018459</v>
      </c>
      <c r="U71" s="284">
        <f t="shared" si="14"/>
        <v>3720.653433534766</v>
      </c>
      <c r="V71" s="284">
        <f t="shared" si="14"/>
        <v>4390.3946523838313</v>
      </c>
      <c r="W71" s="284">
        <f t="shared" si="14"/>
        <v>4048.4606070630798</v>
      </c>
      <c r="X71" s="284">
        <f t="shared" si="14"/>
        <v>3632.5169253442141</v>
      </c>
      <c r="Y71" s="284">
        <f t="shared" si="14"/>
        <v>3650.8708775920909</v>
      </c>
      <c r="DA71" s="118"/>
    </row>
    <row r="72" spans="1:105" ht="12" customHeight="1" x14ac:dyDescent="0.25">
      <c r="A72" s="51" t="str">
        <f>A53</f>
        <v>Basic chemicals</v>
      </c>
      <c r="B72" s="241">
        <f>CHI_fec!B16</f>
        <v>6268.7668959587281</v>
      </c>
      <c r="C72" s="241">
        <f>CHI_fec!C16</f>
        <v>6578.0700773860699</v>
      </c>
      <c r="D72" s="241">
        <f>CHI_fec!D16</f>
        <v>6300.4333619948402</v>
      </c>
      <c r="E72" s="241">
        <f>CHI_fec!E16</f>
        <v>6270.9978503869297</v>
      </c>
      <c r="F72" s="241">
        <f>CHI_fec!F16</f>
        <v>5441.3453998280302</v>
      </c>
      <c r="G72" s="241">
        <f>CHI_fec!G16</f>
        <v>4613.3570937231289</v>
      </c>
      <c r="H72" s="241">
        <f>CHI_fec!H16</f>
        <v>4701.0616890805741</v>
      </c>
      <c r="I72" s="241">
        <f>CHI_fec!I16</f>
        <v>4604.7848722635672</v>
      </c>
      <c r="J72" s="241">
        <f>CHI_fec!J16</f>
        <v>4510.5783036538196</v>
      </c>
      <c r="K72" s="241">
        <f>CHI_fec!K16</f>
        <v>4249.0186586414447</v>
      </c>
      <c r="L72" s="241">
        <f>CHI_fec!L16</f>
        <v>4163.6679277730009</v>
      </c>
      <c r="M72" s="241">
        <f>CHI_fec!M16</f>
        <v>3981.21238177128</v>
      </c>
      <c r="N72" s="241">
        <f>CHI_fec!N16</f>
        <v>3526.1503009458288</v>
      </c>
      <c r="O72" s="241">
        <f>CHI_fec!O16</f>
        <v>3018.8427503816279</v>
      </c>
      <c r="P72" s="241">
        <f>CHI_fec!P16</f>
        <v>2783.423490624205</v>
      </c>
      <c r="Q72" s="241">
        <f>CHI_fec!Q16</f>
        <v>2941.5533411809652</v>
      </c>
      <c r="R72" s="241">
        <f>CHI_fec!R16</f>
        <v>3556.9016519523889</v>
      </c>
      <c r="S72" s="241">
        <f>CHI_fec!S16</f>
        <v>3634.458336343464</v>
      </c>
      <c r="T72" s="241">
        <f>CHI_fec!T16</f>
        <v>3661.4983102018459</v>
      </c>
      <c r="U72" s="241">
        <f>CHI_fec!U16</f>
        <v>3720.653433534766</v>
      </c>
      <c r="V72" s="241">
        <f>CHI_fec!V16</f>
        <v>4390.3946523838313</v>
      </c>
      <c r="W72" s="241">
        <f>CHI_fec!W16</f>
        <v>4048.4606070630798</v>
      </c>
      <c r="X72" s="241">
        <f>CHI_fec!X16</f>
        <v>3632.5169253442141</v>
      </c>
      <c r="Y72" s="241">
        <f>CHI_fec!Y16</f>
        <v>3650.8708775920909</v>
      </c>
      <c r="DA72" s="83"/>
    </row>
    <row r="73" spans="1:105" ht="12" customHeight="1" x14ac:dyDescent="0.25">
      <c r="A73" s="99" t="str">
        <f>A54</f>
        <v>Other chemicals</v>
      </c>
      <c r="B73" s="282">
        <v>0</v>
      </c>
      <c r="C73" s="282">
        <v>0</v>
      </c>
      <c r="D73" s="282">
        <v>0</v>
      </c>
      <c r="E73" s="282">
        <v>0</v>
      </c>
      <c r="F73" s="282">
        <v>0</v>
      </c>
      <c r="G73" s="282">
        <v>0</v>
      </c>
      <c r="H73" s="282">
        <v>0</v>
      </c>
      <c r="I73" s="282">
        <v>0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0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DA73" s="94"/>
    </row>
    <row r="74" spans="1:105" ht="12" customHeight="1" x14ac:dyDescent="0.25">
      <c r="A74" s="52" t="str">
        <f>A55</f>
        <v>Pharmaceutical products etc.</v>
      </c>
      <c r="B74" s="242">
        <v>0</v>
      </c>
      <c r="C74" s="242">
        <v>0</v>
      </c>
      <c r="D74" s="242">
        <v>0</v>
      </c>
      <c r="E74" s="242">
        <v>0</v>
      </c>
      <c r="F74" s="242">
        <v>0</v>
      </c>
      <c r="G74" s="242">
        <v>0</v>
      </c>
      <c r="H74" s="242">
        <v>0</v>
      </c>
      <c r="I74" s="242">
        <v>0</v>
      </c>
      <c r="J74" s="242">
        <v>0</v>
      </c>
      <c r="K74" s="242">
        <v>0</v>
      </c>
      <c r="L74" s="242">
        <v>0</v>
      </c>
      <c r="M74" s="242">
        <v>0</v>
      </c>
      <c r="N74" s="242">
        <v>0</v>
      </c>
      <c r="O74" s="242">
        <v>0</v>
      </c>
      <c r="P74" s="242">
        <v>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DA74" s="84"/>
    </row>
    <row r="75" spans="1:105" ht="12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DA75" s="176"/>
    </row>
    <row r="76" spans="1:105" ht="12" customHeight="1" x14ac:dyDescent="0.25">
      <c r="A76" s="30" t="s">
        <v>84</v>
      </c>
      <c r="B76" s="203">
        <f t="shared" ref="B76:Y76" si="15">SUM(B77:B78)</f>
        <v>9793.3369803396199</v>
      </c>
      <c r="C76" s="203">
        <f t="shared" si="15"/>
        <v>10092.798815437816</v>
      </c>
      <c r="D76" s="203">
        <f t="shared" si="15"/>
        <v>11124.634862672585</v>
      </c>
      <c r="E76" s="203">
        <f t="shared" si="15"/>
        <v>11403.552887345502</v>
      </c>
      <c r="F76" s="203">
        <f t="shared" si="15"/>
        <v>12197.033463962773</v>
      </c>
      <c r="G76" s="203">
        <f t="shared" si="15"/>
        <v>12608.25807222223</v>
      </c>
      <c r="H76" s="203">
        <f t="shared" si="15"/>
        <v>12266.926791755319</v>
      </c>
      <c r="I76" s="203">
        <f t="shared" si="15"/>
        <v>12365.43068095259</v>
      </c>
      <c r="J76" s="203">
        <f t="shared" si="15"/>
        <v>11734.223526092341</v>
      </c>
      <c r="K76" s="203">
        <f t="shared" si="15"/>
        <v>9250.5857278153799</v>
      </c>
      <c r="L76" s="203">
        <f t="shared" si="15"/>
        <v>9945.7914144551669</v>
      </c>
      <c r="M76" s="203">
        <f t="shared" si="15"/>
        <v>11560.369240554341</v>
      </c>
      <c r="N76" s="203">
        <f t="shared" si="15"/>
        <v>11848.881960585557</v>
      </c>
      <c r="O76" s="203">
        <f t="shared" si="15"/>
        <v>11345.834710989977</v>
      </c>
      <c r="P76" s="203">
        <f t="shared" si="15"/>
        <v>11342.481744386856</v>
      </c>
      <c r="Q76" s="203">
        <f t="shared" si="15"/>
        <v>11507.056037733981</v>
      </c>
      <c r="R76" s="203">
        <f t="shared" si="15"/>
        <v>11662.943394285339</v>
      </c>
      <c r="S76" s="203">
        <f t="shared" si="15"/>
        <v>11742.826612220766</v>
      </c>
      <c r="T76" s="203">
        <f t="shared" si="15"/>
        <v>11890.364539018778</v>
      </c>
      <c r="U76" s="203">
        <f t="shared" si="15"/>
        <v>11970.321498649384</v>
      </c>
      <c r="V76" s="203">
        <f t="shared" si="15"/>
        <v>11736.827925920961</v>
      </c>
      <c r="W76" s="203">
        <f t="shared" si="15"/>
        <v>11528.138849113848</v>
      </c>
      <c r="X76" s="203">
        <f t="shared" si="15"/>
        <v>9650.033998732255</v>
      </c>
      <c r="Y76" s="203">
        <f t="shared" si="15"/>
        <v>9439.1826956483328</v>
      </c>
      <c r="DA76" s="112"/>
    </row>
    <row r="77" spans="1:105" ht="12" customHeight="1" x14ac:dyDescent="0.25">
      <c r="A77" s="24" t="s">
        <v>145</v>
      </c>
      <c r="B77" s="213">
        <f>(CHI_emi!B5-CHI_emi!B59)+(CHI_emi!B61-CHI_emi!B108)+CHI_emi!B110</f>
        <v>6939.7106403396192</v>
      </c>
      <c r="C77" s="213">
        <f>(CHI_emi!C5-CHI_emi!C59)+(CHI_emi!C61-CHI_emi!C108)+CHI_emi!C110</f>
        <v>7140.6315354378157</v>
      </c>
      <c r="D77" s="213">
        <f>(CHI_emi!D5-CHI_emi!D59)+(CHI_emi!D61-CHI_emi!D108)+CHI_emi!D110</f>
        <v>8048.7314626725838</v>
      </c>
      <c r="E77" s="213">
        <f>(CHI_emi!E5-CHI_emi!E59)+(CHI_emi!E61-CHI_emi!E108)+CHI_emi!E110</f>
        <v>8092.4509873455017</v>
      </c>
      <c r="F77" s="213">
        <f>(CHI_emi!F5-CHI_emi!F59)+(CHI_emi!F61-CHI_emi!F108)+CHI_emi!F110</f>
        <v>8727.8941039627716</v>
      </c>
      <c r="G77" s="213">
        <f>(CHI_emi!G5-CHI_emi!G59)+(CHI_emi!G61-CHI_emi!G108)+CHI_emi!G110</f>
        <v>9034.4968122222308</v>
      </c>
      <c r="H77" s="213">
        <f>(CHI_emi!H5-CHI_emi!H59)+(CHI_emi!H61-CHI_emi!H108)+CHI_emi!H110</f>
        <v>8619.4843317553186</v>
      </c>
      <c r="I77" s="213">
        <f>(CHI_emi!I5-CHI_emi!I59)+(CHI_emi!I61-CHI_emi!I108)+CHI_emi!I110</f>
        <v>8435.3423309525897</v>
      </c>
      <c r="J77" s="213">
        <f>(CHI_emi!J5-CHI_emi!J59)+(CHI_emi!J61-CHI_emi!J108)+CHI_emi!J110</f>
        <v>8377.9869660923414</v>
      </c>
      <c r="K77" s="213">
        <f>(CHI_emi!K5-CHI_emi!K59)+(CHI_emi!K61-CHI_emi!K108)+CHI_emi!K110</f>
        <v>6018.9129178153798</v>
      </c>
      <c r="L77" s="213">
        <f>(CHI_emi!L5-CHI_emi!L59)+(CHI_emi!L61-CHI_emi!L108)+CHI_emi!L110</f>
        <v>6371.949494455167</v>
      </c>
      <c r="M77" s="213">
        <f>(CHI_emi!M5-CHI_emi!M59)+(CHI_emi!M61-CHI_emi!M108)+CHI_emi!M110</f>
        <v>8035.9089605543404</v>
      </c>
      <c r="N77" s="213">
        <f>(CHI_emi!N5-CHI_emi!N59)+(CHI_emi!N61-CHI_emi!N108)+CHI_emi!N110</f>
        <v>8568.7264205855572</v>
      </c>
      <c r="O77" s="213">
        <f>(CHI_emi!O5-CHI_emi!O59)+(CHI_emi!O61-CHI_emi!O108)+CHI_emi!O110</f>
        <v>8133.5561509899771</v>
      </c>
      <c r="P77" s="213">
        <f>(CHI_emi!P5-CHI_emi!P59)+(CHI_emi!P61-CHI_emi!P108)+CHI_emi!P110</f>
        <v>7835.4377243868566</v>
      </c>
      <c r="Q77" s="213">
        <f>(CHI_emi!Q5-CHI_emi!Q59)+(CHI_emi!Q61-CHI_emi!Q108)+CHI_emi!Q110</f>
        <v>7985.4782177339803</v>
      </c>
      <c r="R77" s="213">
        <f>(CHI_emi!R5-CHI_emi!R59)+(CHI_emi!R61-CHI_emi!R108)+CHI_emi!R110</f>
        <v>8046.799254285339</v>
      </c>
      <c r="S77" s="213">
        <f>(CHI_emi!S5-CHI_emi!S59)+(CHI_emi!S61-CHI_emi!S108)+CHI_emi!S110</f>
        <v>8094.6303222207662</v>
      </c>
      <c r="T77" s="213">
        <f>(CHI_emi!T5-CHI_emi!T59)+(CHI_emi!T61-CHI_emi!T108)+CHI_emi!T110</f>
        <v>8246.9021290187775</v>
      </c>
      <c r="U77" s="213">
        <f>(CHI_emi!U5-CHI_emi!U59)+(CHI_emi!U61-CHI_emi!U108)+CHI_emi!U110</f>
        <v>8473.5680086493849</v>
      </c>
      <c r="V77" s="213">
        <f>(CHI_emi!V5-CHI_emi!V59)+(CHI_emi!V61-CHI_emi!V108)+CHI_emi!V110</f>
        <v>8344.5817159209619</v>
      </c>
      <c r="W77" s="213">
        <f>(CHI_emi!W5-CHI_emi!W59)+(CHI_emi!W61-CHI_emi!W108)+CHI_emi!W110</f>
        <v>8176.6437691138472</v>
      </c>
      <c r="X77" s="213">
        <f>(CHI_emi!X5-CHI_emi!X59)+(CHI_emi!X61-CHI_emi!X108)+CHI_emi!X110</f>
        <v>6337.8956387322542</v>
      </c>
      <c r="Y77" s="213">
        <f>(CHI_emi!Y5-CHI_emi!Y59)+(CHI_emi!Y61-CHI_emi!Y108)+CHI_emi!Y110</f>
        <v>6372.9744356483325</v>
      </c>
      <c r="DA77" s="85"/>
    </row>
    <row r="78" spans="1:105" ht="12" customHeight="1" x14ac:dyDescent="0.25">
      <c r="A78" s="14" t="s">
        <v>146</v>
      </c>
      <c r="B78" s="204">
        <f>CHI_emi!B59+CHI_emi!B108</f>
        <v>2853.6263399999998</v>
      </c>
      <c r="C78" s="204">
        <f>CHI_emi!C59+CHI_emi!C108</f>
        <v>2952.1672800000001</v>
      </c>
      <c r="D78" s="204">
        <f>CHI_emi!D59+CHI_emi!D108</f>
        <v>3075.9034000000001</v>
      </c>
      <c r="E78" s="204">
        <f>CHI_emi!E59+CHI_emi!E108</f>
        <v>3311.1019000000001</v>
      </c>
      <c r="F78" s="204">
        <f>CHI_emi!F59+CHI_emi!F108</f>
        <v>3469.1393600000001</v>
      </c>
      <c r="G78" s="204">
        <f>CHI_emi!G59+CHI_emi!G108</f>
        <v>3573.7612600000002</v>
      </c>
      <c r="H78" s="204">
        <f>CHI_emi!H59+CHI_emi!H108</f>
        <v>3647.4424600000002</v>
      </c>
      <c r="I78" s="204">
        <f>CHI_emi!I59+CHI_emi!I108</f>
        <v>3930.08835</v>
      </c>
      <c r="J78" s="204">
        <f>CHI_emi!J59+CHI_emi!J108</f>
        <v>3356.2365599999998</v>
      </c>
      <c r="K78" s="204">
        <f>CHI_emi!K59+CHI_emi!K108</f>
        <v>3231.67281</v>
      </c>
      <c r="L78" s="204">
        <f>CHI_emi!L59+CHI_emi!L108</f>
        <v>3573.8419199999998</v>
      </c>
      <c r="M78" s="204">
        <f>CHI_emi!M59+CHI_emi!M108</f>
        <v>3524.4602799999998</v>
      </c>
      <c r="N78" s="204">
        <f>CHI_emi!N59+CHI_emi!N108</f>
        <v>3280.1555400000002</v>
      </c>
      <c r="O78" s="204">
        <f>CHI_emi!O59+CHI_emi!O108</f>
        <v>3212.2785600000002</v>
      </c>
      <c r="P78" s="204">
        <f>CHI_emi!P59+CHI_emi!P108</f>
        <v>3507.0440199999998</v>
      </c>
      <c r="Q78" s="204">
        <f>CHI_emi!Q59+CHI_emi!Q108</f>
        <v>3521.57782</v>
      </c>
      <c r="R78" s="204">
        <f>CHI_emi!R59+CHI_emi!R108</f>
        <v>3616.1441399999999</v>
      </c>
      <c r="S78" s="204">
        <f>CHI_emi!S59+CHI_emi!S108</f>
        <v>3648.1962899999999</v>
      </c>
      <c r="T78" s="204">
        <f>CHI_emi!T59+CHI_emi!T108</f>
        <v>3643.4624100000001</v>
      </c>
      <c r="U78" s="204">
        <f>CHI_emi!U59+CHI_emi!U108</f>
        <v>3496.7534900000001</v>
      </c>
      <c r="V78" s="204">
        <f>CHI_emi!V59+CHI_emi!V108</f>
        <v>3392.2462099999998</v>
      </c>
      <c r="W78" s="204">
        <f>CHI_emi!W59+CHI_emi!W108</f>
        <v>3351.4950800000001</v>
      </c>
      <c r="X78" s="204">
        <f>CHI_emi!X59+CHI_emi!X108</f>
        <v>3312.1383599999999</v>
      </c>
      <c r="Y78" s="204">
        <f>CHI_emi!Y59+CHI_emi!Y108</f>
        <v>3066.2082599999999</v>
      </c>
      <c r="DA78" s="71"/>
    </row>
    <row r="79" spans="1:105" ht="12" customHeight="1" x14ac:dyDescent="0.25">
      <c r="A79" s="31" t="s">
        <v>144</v>
      </c>
      <c r="B79" s="210">
        <f t="shared" ref="B79:Y79" si="16">SUM(B80:B82)</f>
        <v>9793.3369803396181</v>
      </c>
      <c r="C79" s="210">
        <f t="shared" si="16"/>
        <v>10092.798815437814</v>
      </c>
      <c r="D79" s="210">
        <f t="shared" si="16"/>
        <v>11124.634862672585</v>
      </c>
      <c r="E79" s="210">
        <f t="shared" si="16"/>
        <v>11403.5528873455</v>
      </c>
      <c r="F79" s="210">
        <f t="shared" si="16"/>
        <v>12197.033463962773</v>
      </c>
      <c r="G79" s="210">
        <f t="shared" si="16"/>
        <v>12608.25807222223</v>
      </c>
      <c r="H79" s="210">
        <f t="shared" si="16"/>
        <v>12266.926791755319</v>
      </c>
      <c r="I79" s="210">
        <f t="shared" si="16"/>
        <v>12365.430680952588</v>
      </c>
      <c r="J79" s="210">
        <f t="shared" si="16"/>
        <v>11734.223526092341</v>
      </c>
      <c r="K79" s="210">
        <f t="shared" si="16"/>
        <v>9250.5857278153799</v>
      </c>
      <c r="L79" s="210">
        <f t="shared" si="16"/>
        <v>9945.7914144551669</v>
      </c>
      <c r="M79" s="210">
        <f t="shared" si="16"/>
        <v>11560.369240554341</v>
      </c>
      <c r="N79" s="210">
        <f t="shared" si="16"/>
        <v>11848.881960585557</v>
      </c>
      <c r="O79" s="210">
        <f t="shared" si="16"/>
        <v>11345.834710989977</v>
      </c>
      <c r="P79" s="210">
        <f t="shared" si="16"/>
        <v>11342.481744386856</v>
      </c>
      <c r="Q79" s="210">
        <f t="shared" si="16"/>
        <v>11507.056037733981</v>
      </c>
      <c r="R79" s="210">
        <f t="shared" si="16"/>
        <v>11662.943394285339</v>
      </c>
      <c r="S79" s="210">
        <f t="shared" si="16"/>
        <v>11742.826612220766</v>
      </c>
      <c r="T79" s="210">
        <f t="shared" si="16"/>
        <v>11890.364539018778</v>
      </c>
      <c r="U79" s="210">
        <f t="shared" si="16"/>
        <v>11970.321498649384</v>
      </c>
      <c r="V79" s="210">
        <f t="shared" si="16"/>
        <v>11736.827925920959</v>
      </c>
      <c r="W79" s="210">
        <f t="shared" si="16"/>
        <v>11528.138849113848</v>
      </c>
      <c r="X79" s="210">
        <f t="shared" si="16"/>
        <v>9650.033998732255</v>
      </c>
      <c r="Y79" s="210">
        <f t="shared" si="16"/>
        <v>9439.1826956483328</v>
      </c>
      <c r="DA79" s="109"/>
    </row>
    <row r="80" spans="1:105" ht="12" customHeight="1" x14ac:dyDescent="0.25">
      <c r="A80" s="51" t="s">
        <v>48</v>
      </c>
      <c r="B80" s="241">
        <f>CHI_emi!B$5</f>
        <v>6999.9278791884271</v>
      </c>
      <c r="C80" s="241">
        <f>CHI_emi!C$5</f>
        <v>7191.2930754739446</v>
      </c>
      <c r="D80" s="241">
        <f>CHI_emi!D$5</f>
        <v>7889.8332593570312</v>
      </c>
      <c r="E80" s="241">
        <f>CHI_emi!E$5</f>
        <v>8133.4776874155359</v>
      </c>
      <c r="F80" s="241">
        <f>CHI_emi!F$5</f>
        <v>8728.5634928994659</v>
      </c>
      <c r="G80" s="241">
        <f>CHI_emi!G$5</f>
        <v>8958.4103730907264</v>
      </c>
      <c r="H80" s="241">
        <f>CHI_emi!H$5</f>
        <v>8839.9809901909866</v>
      </c>
      <c r="I80" s="241">
        <f>CHI_emi!I$5</f>
        <v>8986.0427679614404</v>
      </c>
      <c r="J80" s="241">
        <f>CHI_emi!J$5</f>
        <v>8368.9890886508674</v>
      </c>
      <c r="K80" s="241">
        <f>CHI_emi!K$5</f>
        <v>6272.9688611274223</v>
      </c>
      <c r="L80" s="241">
        <f>CHI_emi!L$5</f>
        <v>7137.0701758936739</v>
      </c>
      <c r="M80" s="241">
        <f>CHI_emi!M$5</f>
        <v>8595.2989890737026</v>
      </c>
      <c r="N80" s="241">
        <f>CHI_emi!N$5</f>
        <v>8466.6644819141238</v>
      </c>
      <c r="O80" s="241">
        <f>CHI_emi!O$5</f>
        <v>7501.4666312878217</v>
      </c>
      <c r="P80" s="241">
        <f>CHI_emi!P$5</f>
        <v>7967.6470805919453</v>
      </c>
      <c r="Q80" s="241">
        <f>CHI_emi!Q$5</f>
        <v>8173.1657831838475</v>
      </c>
      <c r="R80" s="241">
        <f>CHI_emi!R$5</f>
        <v>8239.6350355913746</v>
      </c>
      <c r="S80" s="241">
        <f>CHI_emi!S$5</f>
        <v>8271.9396988435801</v>
      </c>
      <c r="T80" s="241">
        <f>CHI_emi!T$5</f>
        <v>8303.3912515677657</v>
      </c>
      <c r="U80" s="241">
        <f>CHI_emi!U$5</f>
        <v>8437.2061474648617</v>
      </c>
      <c r="V80" s="241">
        <f>CHI_emi!V$5</f>
        <v>8223.4188012810027</v>
      </c>
      <c r="W80" s="241">
        <f>CHI_emi!W$5</f>
        <v>8239.2068907737412</v>
      </c>
      <c r="X80" s="241">
        <f>CHI_emi!X$5</f>
        <v>7198.5960915800943</v>
      </c>
      <c r="Y80" s="241">
        <f>CHI_emi!Y$5</f>
        <v>6762.5335734200426</v>
      </c>
      <c r="DA80" s="83"/>
    </row>
    <row r="81" spans="1:105" ht="12" customHeight="1" x14ac:dyDescent="0.25">
      <c r="A81" s="99" t="s">
        <v>49</v>
      </c>
      <c r="B81" s="282">
        <f>CHI_emi!B$61</f>
        <v>2243.5592803199229</v>
      </c>
      <c r="C81" s="282">
        <f>CHI_emi!C$61</f>
        <v>2284.0458029954707</v>
      </c>
      <c r="D81" s="282">
        <f>CHI_emi!D$61</f>
        <v>2588.0093266814138</v>
      </c>
      <c r="E81" s="282">
        <f>CHI_emi!E$61</f>
        <v>2602.0257260985454</v>
      </c>
      <c r="F81" s="282">
        <f>CHI_emi!F$61</f>
        <v>2786.781655219288</v>
      </c>
      <c r="G81" s="282">
        <f>CHI_emi!G$61</f>
        <v>2946.2027285004924</v>
      </c>
      <c r="H81" s="282">
        <f>CHI_emi!H$61</f>
        <v>2678.5965920911367</v>
      </c>
      <c r="I81" s="282">
        <f>CHI_emi!I$61</f>
        <v>2584.9129032681526</v>
      </c>
      <c r="J81" s="282">
        <f>CHI_emi!J$61</f>
        <v>2517.7348678044837</v>
      </c>
      <c r="K81" s="282">
        <f>CHI_emi!K$61</f>
        <v>2179.2226067196034</v>
      </c>
      <c r="L81" s="282">
        <f>CHI_emi!L$61</f>
        <v>2136.8109947959779</v>
      </c>
      <c r="M81" s="282">
        <f>CHI_emi!M$61</f>
        <v>2336.7657981864104</v>
      </c>
      <c r="N81" s="282">
        <f>CHI_emi!N$61</f>
        <v>2723.1882553100927</v>
      </c>
      <c r="O81" s="282">
        <f>CHI_emi!O$61</f>
        <v>3085.401111494637</v>
      </c>
      <c r="P81" s="282">
        <f>CHI_emi!P$61</f>
        <v>2533.8660134920938</v>
      </c>
      <c r="Q81" s="282">
        <f>CHI_emi!Q$61</f>
        <v>2477.7218336761257</v>
      </c>
      <c r="R81" s="282">
        <f>CHI_emi!R$61</f>
        <v>2763.8866439909825</v>
      </c>
      <c r="S81" s="282">
        <f>CHI_emi!S$61</f>
        <v>2856.9256554998524</v>
      </c>
      <c r="T81" s="282">
        <f>CHI_emi!T$61</f>
        <v>2857.6398477526031</v>
      </c>
      <c r="U81" s="282">
        <f>CHI_emi!U$61</f>
        <v>2786.8714765603117</v>
      </c>
      <c r="V81" s="282">
        <f>CHI_emi!V$61</f>
        <v>2754.6298067401458</v>
      </c>
      <c r="W81" s="282">
        <f>CHI_emi!W$61</f>
        <v>2499.540590487441</v>
      </c>
      <c r="X81" s="282">
        <f>CHI_emi!X$61</f>
        <v>1670.4931115830625</v>
      </c>
      <c r="Y81" s="282">
        <f>CHI_emi!Y$61</f>
        <v>2000.5026563509259</v>
      </c>
      <c r="DA81" s="94"/>
    </row>
    <row r="82" spans="1:105" ht="12" customHeight="1" x14ac:dyDescent="0.25">
      <c r="A82" s="52" t="s">
        <v>50</v>
      </c>
      <c r="B82" s="242">
        <f>CHI_emi!B$110</f>
        <v>549.84982083126886</v>
      </c>
      <c r="C82" s="242">
        <f>CHI_emi!C$110</f>
        <v>617.45993696840003</v>
      </c>
      <c r="D82" s="242">
        <f>CHI_emi!D$110</f>
        <v>646.79227663413894</v>
      </c>
      <c r="E82" s="242">
        <f>CHI_emi!E$110</f>
        <v>668.04947383142007</v>
      </c>
      <c r="F82" s="242">
        <f>CHI_emi!F$110</f>
        <v>681.68831584401789</v>
      </c>
      <c r="G82" s="242">
        <f>CHI_emi!G$110</f>
        <v>703.64497063101317</v>
      </c>
      <c r="H82" s="242">
        <f>CHI_emi!H$110</f>
        <v>748.34920947319551</v>
      </c>
      <c r="I82" s="242">
        <f>CHI_emi!I$110</f>
        <v>794.47500972299622</v>
      </c>
      <c r="J82" s="242">
        <f>CHI_emi!J$110</f>
        <v>847.49956963698958</v>
      </c>
      <c r="K82" s="242">
        <f>CHI_emi!K$110</f>
        <v>798.39425996835371</v>
      </c>
      <c r="L82" s="242">
        <f>CHI_emi!L$110</f>
        <v>671.91024376551525</v>
      </c>
      <c r="M82" s="242">
        <f>CHI_emi!M$110</f>
        <v>628.30445329422707</v>
      </c>
      <c r="N82" s="242">
        <f>CHI_emi!N$110</f>
        <v>659.02922336134009</v>
      </c>
      <c r="O82" s="242">
        <f>CHI_emi!O$110</f>
        <v>758.96696820751879</v>
      </c>
      <c r="P82" s="242">
        <f>CHI_emi!P$110</f>
        <v>840.96865030281731</v>
      </c>
      <c r="Q82" s="242">
        <f>CHI_emi!Q$110</f>
        <v>856.16842087400846</v>
      </c>
      <c r="R82" s="242">
        <f>CHI_emi!R$110</f>
        <v>659.42171470298206</v>
      </c>
      <c r="S82" s="242">
        <f>CHI_emi!S$110</f>
        <v>613.96125787733445</v>
      </c>
      <c r="T82" s="242">
        <f>CHI_emi!T$110</f>
        <v>729.3334396984078</v>
      </c>
      <c r="U82" s="242">
        <f>CHI_emi!U$110</f>
        <v>746.24387462421078</v>
      </c>
      <c r="V82" s="242">
        <f>CHI_emi!V$110</f>
        <v>758.77931789981176</v>
      </c>
      <c r="W82" s="242">
        <f>CHI_emi!W$110</f>
        <v>789.39136785266646</v>
      </c>
      <c r="X82" s="242">
        <f>CHI_emi!X$110</f>
        <v>780.9447955690971</v>
      </c>
      <c r="Y82" s="242">
        <f>CHI_emi!Y$110</f>
        <v>676.14646587736388</v>
      </c>
      <c r="DA82" s="84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115" t="s">
        <v>147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DA84" s="118"/>
    </row>
    <row r="85" spans="1:105" ht="12" customHeight="1" x14ac:dyDescent="0.25">
      <c r="A85" s="50" t="s">
        <v>48</v>
      </c>
      <c r="B85" s="287">
        <f t="shared" ref="B85:Y85" si="17">IF(B$5=0,"",B$5/B$10*1000)</f>
        <v>848.10300636206659</v>
      </c>
      <c r="C85" s="287">
        <f t="shared" si="17"/>
        <v>871.51143800736884</v>
      </c>
      <c r="D85" s="287">
        <f t="shared" si="17"/>
        <v>837.32866577829748</v>
      </c>
      <c r="E85" s="287">
        <f t="shared" si="17"/>
        <v>805.2387750152742</v>
      </c>
      <c r="F85" s="287">
        <f t="shared" si="17"/>
        <v>738.5678901742973</v>
      </c>
      <c r="G85" s="287">
        <f t="shared" si="17"/>
        <v>696.24779610961298</v>
      </c>
      <c r="H85" s="287">
        <f t="shared" si="17"/>
        <v>731.46306585331274</v>
      </c>
      <c r="I85" s="287">
        <f t="shared" si="17"/>
        <v>743.35418370181048</v>
      </c>
      <c r="J85" s="287">
        <f t="shared" si="17"/>
        <v>757.13503818374113</v>
      </c>
      <c r="K85" s="287">
        <f t="shared" si="17"/>
        <v>680.15882145527314</v>
      </c>
      <c r="L85" s="287">
        <f t="shared" si="17"/>
        <v>1069.4277407047648</v>
      </c>
      <c r="M85" s="287">
        <f t="shared" si="17"/>
        <v>964.73987810258484</v>
      </c>
      <c r="N85" s="287">
        <f t="shared" si="17"/>
        <v>785.53280594804062</v>
      </c>
      <c r="O85" s="287">
        <f t="shared" si="17"/>
        <v>717.30964905200301</v>
      </c>
      <c r="P85" s="287">
        <f t="shared" si="17"/>
        <v>846.13084835753341</v>
      </c>
      <c r="Q85" s="287">
        <f t="shared" si="17"/>
        <v>923.95959534746532</v>
      </c>
      <c r="R85" s="287">
        <f t="shared" si="17"/>
        <v>976.04288516599479</v>
      </c>
      <c r="S85" s="287">
        <f t="shared" si="17"/>
        <v>980.16065730593959</v>
      </c>
      <c r="T85" s="287">
        <f t="shared" si="17"/>
        <v>912.8969305022739</v>
      </c>
      <c r="U85" s="287">
        <f t="shared" si="17"/>
        <v>875.35168917368082</v>
      </c>
      <c r="V85" s="287">
        <f t="shared" si="17"/>
        <v>873.21360135128828</v>
      </c>
      <c r="W85" s="287">
        <f t="shared" si="17"/>
        <v>1016.5753639752475</v>
      </c>
      <c r="X85" s="287">
        <f t="shared" si="17"/>
        <v>864.17099541622611</v>
      </c>
      <c r="Y85" s="287">
        <f t="shared" si="17"/>
        <v>865.42460638894318</v>
      </c>
      <c r="DA85" s="83"/>
    </row>
    <row r="86" spans="1:105" ht="12" customHeight="1" x14ac:dyDescent="0.25">
      <c r="A86" s="107" t="s">
        <v>49</v>
      </c>
      <c r="B86" s="288">
        <f t="shared" ref="B86:Y86" si="18">IF(B$6=0,"",B$6/B$11*1000)</f>
        <v>2837.297000327585</v>
      </c>
      <c r="C86" s="288">
        <f t="shared" si="18"/>
        <v>2915.609036001747</v>
      </c>
      <c r="D86" s="288">
        <f t="shared" si="18"/>
        <v>2801.2518454472065</v>
      </c>
      <c r="E86" s="288">
        <f t="shared" si="18"/>
        <v>2693.8963118389506</v>
      </c>
      <c r="F86" s="288">
        <f t="shared" si="18"/>
        <v>2470.8513513218168</v>
      </c>
      <c r="G86" s="288">
        <f t="shared" si="18"/>
        <v>2329.2710538313377</v>
      </c>
      <c r="H86" s="288">
        <f t="shared" si="18"/>
        <v>2447.0824263415193</v>
      </c>
      <c r="I86" s="288">
        <f t="shared" si="18"/>
        <v>2486.8637179405277</v>
      </c>
      <c r="J86" s="288">
        <f t="shared" si="18"/>
        <v>2532.9670530191925</v>
      </c>
      <c r="K86" s="288">
        <f t="shared" si="18"/>
        <v>2279.0571240777413</v>
      </c>
      <c r="L86" s="288">
        <f t="shared" si="18"/>
        <v>3087.7511672246646</v>
      </c>
      <c r="M86" s="288">
        <f t="shared" si="18"/>
        <v>2863.3079300589743</v>
      </c>
      <c r="N86" s="288">
        <f t="shared" si="18"/>
        <v>2847.544988508585</v>
      </c>
      <c r="O86" s="288">
        <f t="shared" si="18"/>
        <v>2420.9470686008744</v>
      </c>
      <c r="P86" s="288">
        <f t="shared" si="18"/>
        <v>2801.1880758569896</v>
      </c>
      <c r="Q86" s="288">
        <f t="shared" si="18"/>
        <v>2978.0936419713953</v>
      </c>
      <c r="R86" s="288">
        <f t="shared" si="18"/>
        <v>2765.6391092638401</v>
      </c>
      <c r="S86" s="288">
        <f t="shared" si="18"/>
        <v>2680.5268774149167</v>
      </c>
      <c r="T86" s="288">
        <f t="shared" si="18"/>
        <v>2636.5186474274178</v>
      </c>
      <c r="U86" s="288">
        <f t="shared" si="18"/>
        <v>2571.035217124384</v>
      </c>
      <c r="V86" s="288">
        <f t="shared" si="18"/>
        <v>2822.0253084612841</v>
      </c>
      <c r="W86" s="288">
        <f t="shared" si="18"/>
        <v>3028.2329153886203</v>
      </c>
      <c r="X86" s="288">
        <f t="shared" si="18"/>
        <v>3056.440563034811</v>
      </c>
      <c r="Y86" s="288">
        <f t="shared" si="18"/>
        <v>3173.6035349298968</v>
      </c>
      <c r="DA86" s="94"/>
    </row>
    <row r="87" spans="1:105" ht="12" customHeight="1" x14ac:dyDescent="0.25">
      <c r="A87" s="49" t="s">
        <v>50</v>
      </c>
      <c r="B87" s="289">
        <f t="shared" ref="B87:Y87" si="19">IF(B$7=0,"",B$7/B$12*1000)</f>
        <v>11998.114406913213</v>
      </c>
      <c r="C87" s="289">
        <f t="shared" si="19"/>
        <v>12162.566927641052</v>
      </c>
      <c r="D87" s="289">
        <f t="shared" si="19"/>
        <v>11921.658500311223</v>
      </c>
      <c r="E87" s="289">
        <f t="shared" si="19"/>
        <v>11519.468057690965</v>
      </c>
      <c r="F87" s="289">
        <f t="shared" si="19"/>
        <v>10715.49810124071</v>
      </c>
      <c r="G87" s="289">
        <f t="shared" si="19"/>
        <v>10177.495615934</v>
      </c>
      <c r="H87" s="289">
        <f t="shared" si="19"/>
        <v>10537.611193753688</v>
      </c>
      <c r="I87" s="289">
        <f t="shared" si="19"/>
        <v>10622.918863651385</v>
      </c>
      <c r="J87" s="289">
        <f t="shared" si="19"/>
        <v>10720.93447601094</v>
      </c>
      <c r="K87" s="289">
        <f t="shared" si="19"/>
        <v>8018.9680102310776</v>
      </c>
      <c r="L87" s="289">
        <f t="shared" si="19"/>
        <v>12190.643383431119</v>
      </c>
      <c r="M87" s="289">
        <f t="shared" si="19"/>
        <v>11723.387137078696</v>
      </c>
      <c r="N87" s="289">
        <f t="shared" si="19"/>
        <v>11472.381324874312</v>
      </c>
      <c r="O87" s="289">
        <f t="shared" si="19"/>
        <v>10318.019367036488</v>
      </c>
      <c r="P87" s="289">
        <f t="shared" si="19"/>
        <v>10846.49312770922</v>
      </c>
      <c r="Q87" s="289">
        <f t="shared" si="19"/>
        <v>11154.333958903251</v>
      </c>
      <c r="R87" s="289">
        <f t="shared" si="19"/>
        <v>11217.609929630455</v>
      </c>
      <c r="S87" s="289">
        <f t="shared" si="19"/>
        <v>11276.450079326416</v>
      </c>
      <c r="T87" s="289">
        <f t="shared" si="19"/>
        <v>11116.481939321289</v>
      </c>
      <c r="U87" s="289">
        <f t="shared" si="19"/>
        <v>11164.550938746988</v>
      </c>
      <c r="V87" s="289">
        <f t="shared" si="19"/>
        <v>11207.161578423429</v>
      </c>
      <c r="W87" s="289">
        <f t="shared" si="19"/>
        <v>11523.113453653963</v>
      </c>
      <c r="X87" s="289">
        <f t="shared" si="19"/>
        <v>11621.428976612926</v>
      </c>
      <c r="Y87" s="289">
        <f t="shared" si="19"/>
        <v>11408.662904144234</v>
      </c>
      <c r="DA87" s="84"/>
    </row>
    <row r="88" spans="1:105" ht="12" customHeight="1" x14ac:dyDescent="0.25">
      <c r="A88" s="115" t="s">
        <v>148</v>
      </c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DA88" s="118"/>
    </row>
    <row r="89" spans="1:105" ht="12" customHeight="1" x14ac:dyDescent="0.25">
      <c r="A89" s="50" t="s">
        <v>48</v>
      </c>
      <c r="B89" s="252">
        <f t="shared" ref="B89:Y89" si="20">IF(SUM(B90,B91)=0,"",SUM(B90,B91))</f>
        <v>1.8396429680206898</v>
      </c>
      <c r="C89" s="252">
        <f t="shared" si="20"/>
        <v>1.9157196013743421</v>
      </c>
      <c r="D89" s="252">
        <f t="shared" si="20"/>
        <v>1.8544456443329729</v>
      </c>
      <c r="E89" s="252">
        <f t="shared" si="20"/>
        <v>1.8225544967698326</v>
      </c>
      <c r="F89" s="252">
        <f t="shared" si="20"/>
        <v>1.5527654080551043</v>
      </c>
      <c r="G89" s="252">
        <f t="shared" si="20"/>
        <v>1.3402007512820426</v>
      </c>
      <c r="H89" s="252">
        <f t="shared" si="20"/>
        <v>1.3908962699799683</v>
      </c>
      <c r="I89" s="252">
        <f t="shared" si="20"/>
        <v>1.3928760558721871</v>
      </c>
      <c r="J89" s="252">
        <f t="shared" si="20"/>
        <v>1.3918635931662569</v>
      </c>
      <c r="K89" s="252">
        <f t="shared" si="20"/>
        <v>1.4748316531537418</v>
      </c>
      <c r="L89" s="252">
        <f t="shared" si="20"/>
        <v>1.7574303562059139</v>
      </c>
      <c r="M89" s="252">
        <f t="shared" si="20"/>
        <v>1.4153861809512005</v>
      </c>
      <c r="N89" s="252">
        <f t="shared" si="20"/>
        <v>1.3961438699990052</v>
      </c>
      <c r="O89" s="252">
        <f t="shared" si="20"/>
        <v>1.3410565421241367</v>
      </c>
      <c r="P89" s="252">
        <f t="shared" si="20"/>
        <v>1.2556236050547196</v>
      </c>
      <c r="Q89" s="252">
        <f t="shared" si="20"/>
        <v>1.2563734691676922</v>
      </c>
      <c r="R89" s="252">
        <f t="shared" si="20"/>
        <v>1.3368685612431173</v>
      </c>
      <c r="S89" s="252">
        <f t="shared" si="20"/>
        <v>1.233303982198471</v>
      </c>
      <c r="T89" s="252">
        <f t="shared" si="20"/>
        <v>1.2889997915979832</v>
      </c>
      <c r="U89" s="252">
        <f t="shared" si="20"/>
        <v>1.2473379328503564</v>
      </c>
      <c r="V89" s="252">
        <f t="shared" si="20"/>
        <v>1.4885575683423642</v>
      </c>
      <c r="W89" s="252">
        <f t="shared" si="20"/>
        <v>1.1986797597842016</v>
      </c>
      <c r="X89" s="252">
        <f t="shared" si="20"/>
        <v>1.0564522290075038</v>
      </c>
      <c r="Y89" s="252">
        <f t="shared" si="20"/>
        <v>1.2497966515445871</v>
      </c>
      <c r="DA89" s="83"/>
    </row>
    <row r="90" spans="1:105" ht="12" customHeight="1" x14ac:dyDescent="0.25">
      <c r="A90" s="99" t="s">
        <v>982</v>
      </c>
      <c r="B90" s="291">
        <f t="shared" ref="B90:Y90" si="21">IF(B$72=0,"",B$72/B$10)</f>
        <v>1.3471049639895913</v>
      </c>
      <c r="C90" s="291">
        <f t="shared" si="21"/>
        <v>1.4313233520127129</v>
      </c>
      <c r="D90" s="291">
        <f t="shared" si="21"/>
        <v>1.3337615335562745</v>
      </c>
      <c r="E90" s="291">
        <f t="shared" si="21"/>
        <v>1.3096081888030513</v>
      </c>
      <c r="F90" s="291">
        <f t="shared" si="21"/>
        <v>1.0352866173895228</v>
      </c>
      <c r="G90" s="291">
        <f t="shared" si="21"/>
        <v>0.82961152310654462</v>
      </c>
      <c r="H90" s="291">
        <f t="shared" si="21"/>
        <v>0.87785086720041627</v>
      </c>
      <c r="I90" s="291">
        <f t="shared" si="21"/>
        <v>0.88235369722353751</v>
      </c>
      <c r="J90" s="291">
        <f t="shared" si="21"/>
        <v>0.88653203463377439</v>
      </c>
      <c r="K90" s="291">
        <f t="shared" si="21"/>
        <v>1.069824985092714</v>
      </c>
      <c r="L90" s="291">
        <f t="shared" si="21"/>
        <v>1.2171714079841156</v>
      </c>
      <c r="M90" s="291">
        <f t="shared" si="21"/>
        <v>0.87003421349429488</v>
      </c>
      <c r="N90" s="291">
        <f t="shared" si="21"/>
        <v>0.81123047290292127</v>
      </c>
      <c r="O90" s="291">
        <f t="shared" si="21"/>
        <v>0.77492510597848663</v>
      </c>
      <c r="P90" s="291">
        <f t="shared" si="21"/>
        <v>0.68482043149573169</v>
      </c>
      <c r="Q90" s="291">
        <f t="shared" si="21"/>
        <v>0.68735440246592228</v>
      </c>
      <c r="R90" s="291">
        <f t="shared" si="21"/>
        <v>0.79359644643805649</v>
      </c>
      <c r="S90" s="291">
        <f t="shared" si="21"/>
        <v>0.73819356305794093</v>
      </c>
      <c r="T90" s="291">
        <f t="shared" si="21"/>
        <v>0.77887204195507431</v>
      </c>
      <c r="U90" s="291">
        <f t="shared" si="21"/>
        <v>0.73999234433267747</v>
      </c>
      <c r="V90" s="291">
        <f t="shared" si="21"/>
        <v>0.94595384665595461</v>
      </c>
      <c r="W90" s="291">
        <f t="shared" si="21"/>
        <v>0.73049387838517887</v>
      </c>
      <c r="X90" s="291">
        <f t="shared" si="21"/>
        <v>0.66141235950034383</v>
      </c>
      <c r="Y90" s="291">
        <f t="shared" si="21"/>
        <v>0.80183417011801672</v>
      </c>
      <c r="DA90" s="94"/>
    </row>
    <row r="91" spans="1:105" ht="12" customHeight="1" x14ac:dyDescent="0.25">
      <c r="A91" s="99" t="s">
        <v>983</v>
      </c>
      <c r="B91" s="291">
        <f t="shared" ref="B91:Y91" si="22">IF(B$53=0,"",B$53/B$10)</f>
        <v>0.49253800403109854</v>
      </c>
      <c r="C91" s="291">
        <f t="shared" si="22"/>
        <v>0.48439624936162917</v>
      </c>
      <c r="D91" s="291">
        <f t="shared" si="22"/>
        <v>0.52068411077669841</v>
      </c>
      <c r="E91" s="291">
        <f t="shared" si="22"/>
        <v>0.51294630796678142</v>
      </c>
      <c r="F91" s="291">
        <f t="shared" si="22"/>
        <v>0.51747879066558145</v>
      </c>
      <c r="G91" s="291">
        <f t="shared" si="22"/>
        <v>0.5105892281754979</v>
      </c>
      <c r="H91" s="291">
        <f t="shared" si="22"/>
        <v>0.51304540277955191</v>
      </c>
      <c r="I91" s="291">
        <f t="shared" si="22"/>
        <v>0.5105223586486497</v>
      </c>
      <c r="J91" s="291">
        <f t="shared" si="22"/>
        <v>0.50533155853248246</v>
      </c>
      <c r="K91" s="291">
        <f t="shared" si="22"/>
        <v>0.40500666806102775</v>
      </c>
      <c r="L91" s="291">
        <f t="shared" si="22"/>
        <v>0.54025894822179821</v>
      </c>
      <c r="M91" s="291">
        <f t="shared" si="22"/>
        <v>0.54535196745690551</v>
      </c>
      <c r="N91" s="291">
        <f t="shared" si="22"/>
        <v>0.58491339709608381</v>
      </c>
      <c r="O91" s="291">
        <f t="shared" si="22"/>
        <v>0.56613143614565009</v>
      </c>
      <c r="P91" s="291">
        <f t="shared" si="22"/>
        <v>0.57080317355898791</v>
      </c>
      <c r="Q91" s="291">
        <f t="shared" si="22"/>
        <v>0.56901906670177005</v>
      </c>
      <c r="R91" s="291">
        <f t="shared" si="22"/>
        <v>0.54327211480506077</v>
      </c>
      <c r="S91" s="291">
        <f t="shared" si="22"/>
        <v>0.49511041914053011</v>
      </c>
      <c r="T91" s="291">
        <f t="shared" si="22"/>
        <v>0.51012774964290886</v>
      </c>
      <c r="U91" s="291">
        <f t="shared" si="22"/>
        <v>0.50734558851767886</v>
      </c>
      <c r="V91" s="291">
        <f t="shared" si="22"/>
        <v>0.54260372168640958</v>
      </c>
      <c r="W91" s="291">
        <f t="shared" si="22"/>
        <v>0.46818588139902284</v>
      </c>
      <c r="X91" s="291">
        <f t="shared" si="22"/>
        <v>0.39503986950716002</v>
      </c>
      <c r="Y91" s="291">
        <f t="shared" si="22"/>
        <v>0.44796248142657036</v>
      </c>
      <c r="DA91" s="94"/>
    </row>
    <row r="92" spans="1:105" ht="12" customHeight="1" x14ac:dyDescent="0.25">
      <c r="A92" s="107" t="s">
        <v>49</v>
      </c>
      <c r="B92" s="291">
        <f t="shared" ref="B92:Y92" si="23">IF(B$54=0,"",B$54/B$11)</f>
        <v>0.4859303464538694</v>
      </c>
      <c r="C92" s="291">
        <f t="shared" si="23"/>
        <v>0.46279897599729841</v>
      </c>
      <c r="D92" s="291">
        <f t="shared" si="23"/>
        <v>0.50442325668007337</v>
      </c>
      <c r="E92" s="291">
        <f t="shared" si="23"/>
        <v>0.52100393597424643</v>
      </c>
      <c r="F92" s="291">
        <f t="shared" si="23"/>
        <v>0.51533087656045495</v>
      </c>
      <c r="G92" s="291">
        <f t="shared" si="23"/>
        <v>0.52931490439312301</v>
      </c>
      <c r="H92" s="291">
        <f t="shared" si="23"/>
        <v>0.50805843431526865</v>
      </c>
      <c r="I92" s="291">
        <f t="shared" si="23"/>
        <v>0.50270399976727775</v>
      </c>
      <c r="J92" s="291">
        <f t="shared" si="23"/>
        <v>0.49321490184918931</v>
      </c>
      <c r="K92" s="291">
        <f t="shared" si="23"/>
        <v>0.38218281715793073</v>
      </c>
      <c r="L92" s="291">
        <f t="shared" si="23"/>
        <v>0.49040492217434345</v>
      </c>
      <c r="M92" s="291">
        <f t="shared" si="23"/>
        <v>0.50209183835461324</v>
      </c>
      <c r="N92" s="291">
        <f t="shared" si="23"/>
        <v>0.59083681481156958</v>
      </c>
      <c r="O92" s="291">
        <f t="shared" si="23"/>
        <v>0.5835040165839489</v>
      </c>
      <c r="P92" s="291">
        <f t="shared" si="23"/>
        <v>0.58898667457650034</v>
      </c>
      <c r="Q92" s="291">
        <f t="shared" si="23"/>
        <v>0.62817537972406501</v>
      </c>
      <c r="R92" s="291">
        <f t="shared" si="23"/>
        <v>0.6268815537220368</v>
      </c>
      <c r="S92" s="291">
        <f t="shared" si="23"/>
        <v>0.6154913537359491</v>
      </c>
      <c r="T92" s="291">
        <f t="shared" si="23"/>
        <v>0.59911440243051561</v>
      </c>
      <c r="U92" s="291">
        <f t="shared" si="23"/>
        <v>0.5298490337131414</v>
      </c>
      <c r="V92" s="291">
        <f t="shared" si="23"/>
        <v>0.58751923563349584</v>
      </c>
      <c r="W92" s="291">
        <f t="shared" si="23"/>
        <v>0.56734744132041959</v>
      </c>
      <c r="X92" s="291">
        <f t="shared" si="23"/>
        <v>0.43314076160793219</v>
      </c>
      <c r="Y92" s="291">
        <f t="shared" si="23"/>
        <v>0.51860434679136136</v>
      </c>
      <c r="DA92" s="94"/>
    </row>
    <row r="93" spans="1:105" ht="12" customHeight="1" x14ac:dyDescent="0.25">
      <c r="A93" s="49" t="s">
        <v>50</v>
      </c>
      <c r="B93" s="253">
        <f t="shared" ref="B93:Y93" si="24">IF(B$55=0,"",B$55/B$12)</f>
        <v>0.54765573011750757</v>
      </c>
      <c r="C93" s="253">
        <f t="shared" si="24"/>
        <v>0.55516219007066236</v>
      </c>
      <c r="D93" s="253">
        <f t="shared" si="24"/>
        <v>0.54416588880312655</v>
      </c>
      <c r="E93" s="253">
        <f t="shared" si="24"/>
        <v>0.52580784577825235</v>
      </c>
      <c r="F93" s="253">
        <f t="shared" si="24"/>
        <v>0.48911051663471533</v>
      </c>
      <c r="G93" s="253">
        <f t="shared" si="24"/>
        <v>0.46455331256889043</v>
      </c>
      <c r="H93" s="253">
        <f t="shared" si="24"/>
        <v>0.48099084208468651</v>
      </c>
      <c r="I93" s="253">
        <f t="shared" si="24"/>
        <v>0.48488472346120698</v>
      </c>
      <c r="J93" s="253">
        <f t="shared" si="24"/>
        <v>0.48935866077578716</v>
      </c>
      <c r="K93" s="253">
        <f t="shared" si="24"/>
        <v>0.36602699653385634</v>
      </c>
      <c r="L93" s="253">
        <f t="shared" si="24"/>
        <v>0.55644374410268271</v>
      </c>
      <c r="M93" s="253">
        <f t="shared" si="24"/>
        <v>0.53511576271581929</v>
      </c>
      <c r="N93" s="253">
        <f t="shared" si="24"/>
        <v>0.52365856480250994</v>
      </c>
      <c r="O93" s="253">
        <f t="shared" si="24"/>
        <v>0.47096754024657822</v>
      </c>
      <c r="P93" s="253">
        <f t="shared" si="24"/>
        <v>0.495089804248529</v>
      </c>
      <c r="Q93" s="253">
        <f t="shared" si="24"/>
        <v>0.52737720138903166</v>
      </c>
      <c r="R93" s="253">
        <f t="shared" si="24"/>
        <v>0.41535637090647964</v>
      </c>
      <c r="S93" s="253">
        <f t="shared" si="24"/>
        <v>0.38627823406016915</v>
      </c>
      <c r="T93" s="253">
        <f t="shared" si="24"/>
        <v>0.493486475913195</v>
      </c>
      <c r="U93" s="253">
        <f t="shared" si="24"/>
        <v>0.49298128314237821</v>
      </c>
      <c r="V93" s="253">
        <f t="shared" si="24"/>
        <v>0.46858059431091797</v>
      </c>
      <c r="W93" s="253">
        <f t="shared" si="24"/>
        <v>0.43836782617703329</v>
      </c>
      <c r="X93" s="253">
        <f t="shared" si="24"/>
        <v>0.58091192182496199</v>
      </c>
      <c r="Y93" s="253">
        <f t="shared" si="24"/>
        <v>0.57123545211321147</v>
      </c>
      <c r="DA93" s="84"/>
    </row>
    <row r="94" spans="1:105" ht="12" customHeight="1" x14ac:dyDescent="0.25">
      <c r="A94" s="115" t="s">
        <v>149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DA94" s="118"/>
    </row>
    <row r="95" spans="1:105" ht="12" customHeight="1" x14ac:dyDescent="0.25">
      <c r="A95" s="50" t="s">
        <v>48</v>
      </c>
      <c r="B95" s="252">
        <f t="shared" ref="B95:Y95" si="25">IF(SUM(B96,B97)=0,"",SUM(B96,B97))</f>
        <v>1.584147292573697</v>
      </c>
      <c r="C95" s="252">
        <f t="shared" si="25"/>
        <v>1.6628359784017506</v>
      </c>
      <c r="D95" s="252">
        <f t="shared" si="25"/>
        <v>1.5842501875282384</v>
      </c>
      <c r="E95" s="252">
        <f t="shared" si="25"/>
        <v>1.5566134109757992</v>
      </c>
      <c r="F95" s="252">
        <f t="shared" si="25"/>
        <v>1.2878450726922566</v>
      </c>
      <c r="G95" s="252">
        <f t="shared" si="25"/>
        <v>1.0820334897257862</v>
      </c>
      <c r="H95" s="252">
        <f t="shared" si="25"/>
        <v>1.1312083627156535</v>
      </c>
      <c r="I95" s="252">
        <f t="shared" si="25"/>
        <v>1.1353657402868382</v>
      </c>
      <c r="J95" s="252">
        <f t="shared" si="25"/>
        <v>1.1370120685941294</v>
      </c>
      <c r="K95" s="252">
        <f t="shared" si="25"/>
        <v>1.2705006325854322</v>
      </c>
      <c r="L95" s="252">
        <f t="shared" si="25"/>
        <v>1.4861625436520689</v>
      </c>
      <c r="M95" s="252">
        <f t="shared" si="25"/>
        <v>1.1424702462816387</v>
      </c>
      <c r="N95" s="252">
        <f t="shared" si="25"/>
        <v>1.1107738135270999</v>
      </c>
      <c r="O95" s="252">
        <f t="shared" si="25"/>
        <v>1.0657311454931602</v>
      </c>
      <c r="P95" s="252">
        <f t="shared" si="25"/>
        <v>0.97784558399285637</v>
      </c>
      <c r="Q95" s="252">
        <f t="shared" si="25"/>
        <v>0.98643478847612664</v>
      </c>
      <c r="R95" s="252">
        <f t="shared" si="25"/>
        <v>1.0801256897995406</v>
      </c>
      <c r="S95" s="252">
        <f t="shared" si="25"/>
        <v>1.0112192499215849</v>
      </c>
      <c r="T95" s="252">
        <f t="shared" si="25"/>
        <v>1.0599020860127963</v>
      </c>
      <c r="U95" s="252">
        <f t="shared" si="25"/>
        <v>1.0206928719912443</v>
      </c>
      <c r="V95" s="252">
        <f t="shared" si="25"/>
        <v>1.2463753371315709</v>
      </c>
      <c r="W95" s="252">
        <f t="shared" si="25"/>
        <v>0.9988497178635789</v>
      </c>
      <c r="X95" s="252">
        <f t="shared" si="25"/>
        <v>0.89035572616775649</v>
      </c>
      <c r="Y95" s="252">
        <f t="shared" si="25"/>
        <v>1.0634520809172947</v>
      </c>
      <c r="DA95" s="83"/>
    </row>
    <row r="96" spans="1:105" ht="12" customHeight="1" x14ac:dyDescent="0.25">
      <c r="A96" s="99" t="s">
        <v>982</v>
      </c>
      <c r="B96" s="291">
        <f>IF(CHI_ued!B$16=0,"",CHI_ued!B$16/B$10)</f>
        <v>1.3471049639895913</v>
      </c>
      <c r="C96" s="291">
        <f>IF(CHI_ued!C$16=0,"",CHI_ued!C$16/C$10)</f>
        <v>1.4313233520127129</v>
      </c>
      <c r="D96" s="291">
        <f>IF(CHI_ued!D$16=0,"",CHI_ued!D$16/D$10)</f>
        <v>1.3337615335562745</v>
      </c>
      <c r="E96" s="291">
        <f>IF(CHI_ued!E$16=0,"",CHI_ued!E$16/E$10)</f>
        <v>1.3096081888030513</v>
      </c>
      <c r="F96" s="291">
        <f>IF(CHI_ued!F$16=0,"",CHI_ued!F$16/F$10)</f>
        <v>1.0352866173895228</v>
      </c>
      <c r="G96" s="291">
        <f>IF(CHI_ued!G$16=0,"",CHI_ued!G$16/G$10)</f>
        <v>0.82961152310654462</v>
      </c>
      <c r="H96" s="291">
        <f>IF(CHI_ued!H$16=0,"",CHI_ued!H$16/H$10)</f>
        <v>0.87785086720041627</v>
      </c>
      <c r="I96" s="291">
        <f>IF(CHI_ued!I$16=0,"",CHI_ued!I$16/I$10)</f>
        <v>0.88235369722353751</v>
      </c>
      <c r="J96" s="291">
        <f>IF(CHI_ued!J$16=0,"",CHI_ued!J$16/J$10)</f>
        <v>0.88653203463377439</v>
      </c>
      <c r="K96" s="291">
        <f>IF(CHI_ued!K$16=0,"",CHI_ued!K$16/K$10)</f>
        <v>1.069824985092714</v>
      </c>
      <c r="L96" s="291">
        <f>IF(CHI_ued!L$16=0,"",CHI_ued!L$16/L$10)</f>
        <v>1.2171714079841156</v>
      </c>
      <c r="M96" s="291">
        <f>IF(CHI_ued!M$16=0,"",CHI_ued!M$16/M$10)</f>
        <v>0.87003421349429488</v>
      </c>
      <c r="N96" s="291">
        <f>IF(CHI_ued!N$16=0,"",CHI_ued!N$16/N$10)</f>
        <v>0.81123047290292127</v>
      </c>
      <c r="O96" s="291">
        <f>IF(CHI_ued!O$16=0,"",CHI_ued!O$16/O$10)</f>
        <v>0.77492510597848663</v>
      </c>
      <c r="P96" s="291">
        <f>IF(CHI_ued!P$16=0,"",CHI_ued!P$16/P$10)</f>
        <v>0.68482043149573169</v>
      </c>
      <c r="Q96" s="291">
        <f>IF(CHI_ued!Q$16=0,"",CHI_ued!Q$16/Q$10)</f>
        <v>0.68735440246592228</v>
      </c>
      <c r="R96" s="291">
        <f>IF(CHI_ued!R$16=0,"",CHI_ued!R$16/R$10)</f>
        <v>0.79359644643805649</v>
      </c>
      <c r="S96" s="291">
        <f>IF(CHI_ued!S$16=0,"",CHI_ued!S$16/S$10)</f>
        <v>0.73819356305794093</v>
      </c>
      <c r="T96" s="291">
        <f>IF(CHI_ued!T$16=0,"",CHI_ued!T$16/T$10)</f>
        <v>0.77887204195507431</v>
      </c>
      <c r="U96" s="291">
        <f>IF(CHI_ued!U$16=0,"",CHI_ued!U$16/U$10)</f>
        <v>0.73999234433267747</v>
      </c>
      <c r="V96" s="291">
        <f>IF(CHI_ued!V$16=0,"",CHI_ued!V$16/V$10)</f>
        <v>0.94595384665595461</v>
      </c>
      <c r="W96" s="291">
        <f>IF(CHI_ued!W$16=0,"",CHI_ued!W$16/W$10)</f>
        <v>0.73049387838517887</v>
      </c>
      <c r="X96" s="291">
        <f>IF(CHI_ued!X$16=0,"",CHI_ued!X$16/X$10)</f>
        <v>0.66141235950034383</v>
      </c>
      <c r="Y96" s="291">
        <f>IF(CHI_ued!Y$16=0,"",CHI_ued!Y$16/Y$10)</f>
        <v>0.80183417011801672</v>
      </c>
      <c r="DA96" s="94"/>
    </row>
    <row r="97" spans="1:105" ht="12" customHeight="1" x14ac:dyDescent="0.25">
      <c r="A97" s="99" t="s">
        <v>983</v>
      </c>
      <c r="B97" s="291">
        <f>IF((CHI_ued!B$5-CHI_ued!B$16)=0,"",(CHI_ued!B$5-CHI_ued!B$16)/B$10)</f>
        <v>0.23704232858410565</v>
      </c>
      <c r="C97" s="291">
        <f>IF((CHI_ued!C$5-CHI_ued!C$16)=0,"",(CHI_ued!C$5-CHI_ued!C$16)/C$10)</f>
        <v>0.2315126263890378</v>
      </c>
      <c r="D97" s="291">
        <f>IF((CHI_ued!D$5-CHI_ued!D$16)=0,"",(CHI_ued!D$5-CHI_ued!D$16)/D$10)</f>
        <v>0.25048865397196401</v>
      </c>
      <c r="E97" s="291">
        <f>IF((CHI_ued!E$5-CHI_ued!E$16)=0,"",(CHI_ued!E$5-CHI_ued!E$16)/E$10)</f>
        <v>0.24700522217274784</v>
      </c>
      <c r="F97" s="291">
        <f>IF((CHI_ued!F$5-CHI_ued!F$16)=0,"",(CHI_ued!F$5-CHI_ued!F$16)/F$10)</f>
        <v>0.25255845530273391</v>
      </c>
      <c r="G97" s="291">
        <f>IF((CHI_ued!G$5-CHI_ued!G$16)=0,"",(CHI_ued!G$5-CHI_ued!G$16)/G$10)</f>
        <v>0.2524219666192416</v>
      </c>
      <c r="H97" s="291">
        <f>IF((CHI_ued!H$5-CHI_ued!H$16)=0,"",(CHI_ued!H$5-CHI_ued!H$16)/H$10)</f>
        <v>0.25335749551523712</v>
      </c>
      <c r="I97" s="291">
        <f>IF((CHI_ued!I$5-CHI_ued!I$16)=0,"",(CHI_ued!I$5-CHI_ued!I$16)/I$10)</f>
        <v>0.25301204306330066</v>
      </c>
      <c r="J97" s="291">
        <f>IF((CHI_ued!J$5-CHI_ued!J$16)=0,"",(CHI_ued!J$5-CHI_ued!J$16)/J$10)</f>
        <v>0.25048003396035512</v>
      </c>
      <c r="K97" s="291">
        <f>IF((CHI_ued!K$5-CHI_ued!K$16)=0,"",(CHI_ued!K$5-CHI_ued!K$16)/K$10)</f>
        <v>0.20067564749271818</v>
      </c>
      <c r="L97" s="291">
        <f>IF((CHI_ued!L$5-CHI_ued!L$16)=0,"",(CHI_ued!L$5-CHI_ued!L$16)/L$10)</f>
        <v>0.26899113566795319</v>
      </c>
      <c r="M97" s="291">
        <f>IF((CHI_ued!M$5-CHI_ued!M$16)=0,"",(CHI_ued!M$5-CHI_ued!M$16)/M$10)</f>
        <v>0.2724360327873438</v>
      </c>
      <c r="N97" s="291">
        <f>IF((CHI_ued!N$5-CHI_ued!N$16)=0,"",(CHI_ued!N$5-CHI_ued!N$16)/N$10)</f>
        <v>0.29954334062417876</v>
      </c>
      <c r="O97" s="291">
        <f>IF((CHI_ued!O$5-CHI_ued!O$16)=0,"",(CHI_ued!O$5-CHI_ued!O$16)/O$10)</f>
        <v>0.29080603951467343</v>
      </c>
      <c r="P97" s="291">
        <f>IF((CHI_ued!P$5-CHI_ued!P$16)=0,"",(CHI_ued!P$5-CHI_ued!P$16)/P$10)</f>
        <v>0.29302515249712474</v>
      </c>
      <c r="Q97" s="291">
        <f>IF((CHI_ued!Q$5-CHI_ued!Q$16)=0,"",(CHI_ued!Q$5-CHI_ued!Q$16)/Q$10)</f>
        <v>0.29908038601020442</v>
      </c>
      <c r="R97" s="291">
        <f>IF((CHI_ued!R$5-CHI_ued!R$16)=0,"",(CHI_ued!R$5-CHI_ued!R$16)/R$10)</f>
        <v>0.28652924336148416</v>
      </c>
      <c r="S97" s="291">
        <f>IF((CHI_ued!S$5-CHI_ued!S$16)=0,"",(CHI_ued!S$5-CHI_ued!S$16)/S$10)</f>
        <v>0.27302568686364381</v>
      </c>
      <c r="T97" s="291">
        <f>IF((CHI_ued!T$5-CHI_ued!T$16)=0,"",(CHI_ued!T$5-CHI_ued!T$16)/T$10)</f>
        <v>0.28103004405772197</v>
      </c>
      <c r="U97" s="291">
        <f>IF((CHI_ued!U$5-CHI_ued!U$16)=0,"",(CHI_ued!U$5-CHI_ued!U$16)/U$10)</f>
        <v>0.28070052765856679</v>
      </c>
      <c r="V97" s="291">
        <f>IF((CHI_ued!V$5-CHI_ued!V$16)=0,"",(CHI_ued!V$5-CHI_ued!V$16)/V$10)</f>
        <v>0.30042149047561623</v>
      </c>
      <c r="W97" s="291">
        <f>IF((CHI_ued!W$5-CHI_ued!W$16)=0,"",(CHI_ued!W$5-CHI_ued!W$16)/W$10)</f>
        <v>0.26835583947840008</v>
      </c>
      <c r="X97" s="291">
        <f>IF((CHI_ued!X$5-CHI_ued!X$16)=0,"",(CHI_ued!X$5-CHI_ued!X$16)/X$10)</f>
        <v>0.22894336666741269</v>
      </c>
      <c r="Y97" s="291">
        <f>IF((CHI_ued!Y$5-CHI_ued!Y$16)=0,"",(CHI_ued!Y$5-CHI_ued!Y$16)/Y$10)</f>
        <v>0.26161791079927804</v>
      </c>
      <c r="DA97" s="94"/>
    </row>
    <row r="98" spans="1:105" ht="12" customHeight="1" x14ac:dyDescent="0.25">
      <c r="A98" s="107" t="s">
        <v>49</v>
      </c>
      <c r="B98" s="291">
        <f>IF(CHI_ued!B$61=0,"",CHI_ued!B$61/B$11)</f>
        <v>0.24167428735745788</v>
      </c>
      <c r="C98" s="291">
        <f>IF(CHI_ued!C$61=0,"",CHI_ued!C$61/C$11)</f>
        <v>0.2286788087682608</v>
      </c>
      <c r="D98" s="291">
        <f>IF(CHI_ued!D$61=0,"",CHI_ued!D$61/D$11)</f>
        <v>0.2512670213750493</v>
      </c>
      <c r="E98" s="291">
        <f>IF(CHI_ued!E$61=0,"",CHI_ued!E$61/E$11)</f>
        <v>0.2584853842403057</v>
      </c>
      <c r="F98" s="291">
        <f>IF(CHI_ued!F$61=0,"",CHI_ued!F$61/F$11)</f>
        <v>0.26130406461766414</v>
      </c>
      <c r="G98" s="291">
        <f>IF(CHI_ued!G$61=0,"",CHI_ued!G$61/G$11)</f>
        <v>0.27057502540298906</v>
      </c>
      <c r="H98" s="291">
        <f>IF(CHI_ued!H$61=0,"",CHI_ued!H$61/H$11)</f>
        <v>0.26137484254241006</v>
      </c>
      <c r="I98" s="291">
        <f>IF(CHI_ued!I$61=0,"",CHI_ued!I$61/I$11)</f>
        <v>0.25912980058184687</v>
      </c>
      <c r="J98" s="291">
        <f>IF(CHI_ued!J$61=0,"",CHI_ued!J$61/J$11)</f>
        <v>0.25440570769293347</v>
      </c>
      <c r="K98" s="291">
        <f>IF(CHI_ued!K$61=0,"",CHI_ued!K$61/K$11)</f>
        <v>0.19799668835904149</v>
      </c>
      <c r="L98" s="291">
        <f>IF(CHI_ued!L$61=0,"",CHI_ued!L$61/L$11)</f>
        <v>0.25580247281758933</v>
      </c>
      <c r="M98" s="291">
        <f>IF(CHI_ued!M$61=0,"",CHI_ued!M$61/M$11)</f>
        <v>0.2647460785641268</v>
      </c>
      <c r="N98" s="291">
        <f>IF(CHI_ued!N$61=0,"",CHI_ued!N$61/N$11)</f>
        <v>0.31347799132666487</v>
      </c>
      <c r="O98" s="291">
        <f>IF(CHI_ued!O$61=0,"",CHI_ued!O$61/O$11)</f>
        <v>0.3098002569658988</v>
      </c>
      <c r="P98" s="291">
        <f>IF(CHI_ued!P$61=0,"",CHI_ued!P$61/P$11)</f>
        <v>0.31293885770654883</v>
      </c>
      <c r="Q98" s="291">
        <f>IF(CHI_ued!Q$61=0,"",CHI_ued!Q$61/Q$11)</f>
        <v>0.33374337510787638</v>
      </c>
      <c r="R98" s="291">
        <f>IF(CHI_ued!R$61=0,"",CHI_ued!R$61/R$11)</f>
        <v>0.33431291935873569</v>
      </c>
      <c r="S98" s="291">
        <f>IF(CHI_ued!S$61=0,"",CHI_ued!S$61/S$11)</f>
        <v>0.33862716721364911</v>
      </c>
      <c r="T98" s="291">
        <f>IF(CHI_ued!T$61=0,"",CHI_ued!T$61/T$11)</f>
        <v>0.3294616812098155</v>
      </c>
      <c r="U98" s="291">
        <f>IF(CHI_ued!U$61=0,"",CHI_ued!U$61/U$11)</f>
        <v>0.30641051016524279</v>
      </c>
      <c r="V98" s="291">
        <f>IF(CHI_ued!V$61=0,"",CHI_ued!V$61/V$11)</f>
        <v>0.34186148266857475</v>
      </c>
      <c r="W98" s="291">
        <f>IF(CHI_ued!W$61=0,"",CHI_ued!W$61/W$11)</f>
        <v>0.32895078867401784</v>
      </c>
      <c r="X98" s="291">
        <f>IF(CHI_ued!X$61=0,"",CHI_ued!X$61/X$11)</f>
        <v>0.24818043081458868</v>
      </c>
      <c r="Y98" s="291">
        <f>IF(CHI_ued!Y$61=0,"",CHI_ued!Y$61/Y$11)</f>
        <v>0.29898908316692324</v>
      </c>
      <c r="DA98" s="94"/>
    </row>
    <row r="99" spans="1:105" ht="12" customHeight="1" x14ac:dyDescent="0.25">
      <c r="A99" s="49" t="s">
        <v>50</v>
      </c>
      <c r="B99" s="253">
        <f>IF(CHI_ued!B$110=0,"",CHI_ued!B$110/B$12)</f>
        <v>0.24254205945931737</v>
      </c>
      <c r="C99" s="253">
        <f>IF(CHI_ued!C$110=0,"",CHI_ued!C$110/C$12)</f>
        <v>0.2438881279068463</v>
      </c>
      <c r="D99" s="253">
        <f>IF(CHI_ued!D$110=0,"",CHI_ued!D$110/D$12)</f>
        <v>0.23985802075093565</v>
      </c>
      <c r="E99" s="253">
        <f>IF(CHI_ued!E$110=0,"",CHI_ued!E$110/E$12)</f>
        <v>0.23159341387557253</v>
      </c>
      <c r="F99" s="253">
        <f>IF(CHI_ued!F$110=0,"",CHI_ued!F$110/F$12)</f>
        <v>0.21916010002500858</v>
      </c>
      <c r="G99" s="253">
        <f>IF(CHI_ued!G$110=0,"",CHI_ued!G$110/G$12)</f>
        <v>0.2107203883023237</v>
      </c>
      <c r="H99" s="253">
        <f>IF(CHI_ued!H$110=0,"",CHI_ued!H$110/H$12)</f>
        <v>0.21958561214976421</v>
      </c>
      <c r="I99" s="253">
        <f>IF(CHI_ued!I$110=0,"",CHI_ued!I$110/I$12)</f>
        <v>0.22215616731867682</v>
      </c>
      <c r="J99" s="253">
        <f>IF(CHI_ued!J$110=0,"",CHI_ued!J$110/J$12)</f>
        <v>0.22462574238646046</v>
      </c>
      <c r="K99" s="253">
        <f>IF(CHI_ued!K$110=0,"",CHI_ued!K$110/K$12)</f>
        <v>0.17169725544039283</v>
      </c>
      <c r="L99" s="253">
        <f>IF(CHI_ued!L$110=0,"",CHI_ued!L$110/L$12)</f>
        <v>0.26146551369002308</v>
      </c>
      <c r="M99" s="253">
        <f>IF(CHI_ued!M$110=0,"",CHI_ued!M$110/M$12)</f>
        <v>0.25204735166733416</v>
      </c>
      <c r="N99" s="253">
        <f>IF(CHI_ued!N$110=0,"",CHI_ued!N$110/N$12)</f>
        <v>0.24756404567704657</v>
      </c>
      <c r="O99" s="253">
        <f>IF(CHI_ued!O$110=0,"",CHI_ued!O$110/O$12)</f>
        <v>0.22333494252630295</v>
      </c>
      <c r="P99" s="253">
        <f>IF(CHI_ued!P$110=0,"",CHI_ued!P$110/P$12)</f>
        <v>0.23614150900256203</v>
      </c>
      <c r="Q99" s="253">
        <f>IF(CHI_ued!Q$110=0,"",CHI_ued!Q$110/Q$12)</f>
        <v>0.2517148907611873</v>
      </c>
      <c r="R99" s="253">
        <f>IF(CHI_ued!R$110=0,"",CHI_ued!R$110/R$12)</f>
        <v>0.19809211422590473</v>
      </c>
      <c r="S99" s="253">
        <f>IF(CHI_ued!S$110=0,"",CHI_ued!S$110/S$12)</f>
        <v>0.1843445688959873</v>
      </c>
      <c r="T99" s="253">
        <f>IF(CHI_ued!T$110=0,"",CHI_ued!T$110/T$12)</f>
        <v>0.23563839546214405</v>
      </c>
      <c r="U99" s="253">
        <f>IF(CHI_ued!U$110=0,"",CHI_ued!U$110/U$12)</f>
        <v>0.2355937101745344</v>
      </c>
      <c r="V99" s="253">
        <f>IF(CHI_ued!V$110=0,"",CHI_ued!V$110/V$12)</f>
        <v>0.22740118935660719</v>
      </c>
      <c r="W99" s="253">
        <f>IF(CHI_ued!W$110=0,"",CHI_ued!W$110/W$12)</f>
        <v>0.21885652880982778</v>
      </c>
      <c r="X99" s="253">
        <f>IF(CHI_ued!X$110=0,"",CHI_ued!X$110/X$12)</f>
        <v>0.28987201448881617</v>
      </c>
      <c r="Y99" s="253">
        <f>IF(CHI_ued!Y$110=0,"",CHI_ued!Y$110/Y$12)</f>
        <v>0.28570464595477524</v>
      </c>
      <c r="DA99" s="84"/>
    </row>
    <row r="100" spans="1:105" ht="12" customHeight="1" x14ac:dyDescent="0.25">
      <c r="A100" s="110" t="s">
        <v>984</v>
      </c>
      <c r="B100" s="313">
        <f t="shared" ref="B100:Y100" si="26">IF(B$52=0,"",B$79/B$52)</f>
        <v>2.6042561316014585</v>
      </c>
      <c r="C100" s="313">
        <f t="shared" si="26"/>
        <v>2.7515884669951753</v>
      </c>
      <c r="D100" s="313">
        <f t="shared" si="26"/>
        <v>2.7655289589887908</v>
      </c>
      <c r="E100" s="313">
        <f t="shared" si="26"/>
        <v>2.8256423947354339</v>
      </c>
      <c r="F100" s="313">
        <f t="shared" si="26"/>
        <v>2.7491375277490779</v>
      </c>
      <c r="G100" s="313">
        <f t="shared" si="26"/>
        <v>2.6890194694634437</v>
      </c>
      <c r="H100" s="313">
        <f t="shared" si="26"/>
        <v>2.7352864231174445</v>
      </c>
      <c r="I100" s="313">
        <f t="shared" si="26"/>
        <v>2.8435275565992093</v>
      </c>
      <c r="J100" s="313">
        <f t="shared" si="26"/>
        <v>2.7938597128503697</v>
      </c>
      <c r="K100" s="313">
        <f t="shared" si="26"/>
        <v>3.0328041656760556</v>
      </c>
      <c r="L100" s="313">
        <f t="shared" si="26"/>
        <v>3.1185039058047397</v>
      </c>
      <c r="M100" s="313">
        <f t="shared" si="26"/>
        <v>2.9791631401427523</v>
      </c>
      <c r="N100" s="313">
        <f t="shared" si="26"/>
        <v>2.8703377816363256</v>
      </c>
      <c r="O100" s="313">
        <f t="shared" si="26"/>
        <v>2.784023756705678</v>
      </c>
      <c r="P100" s="313">
        <f t="shared" si="26"/>
        <v>2.8404405746405592</v>
      </c>
      <c r="Q100" s="313">
        <f t="shared" si="26"/>
        <v>2.8051393896805084</v>
      </c>
      <c r="R100" s="313">
        <f t="shared" si="26"/>
        <v>2.7917477233969339</v>
      </c>
      <c r="S100" s="313">
        <f t="shared" si="26"/>
        <v>2.7966132061511706</v>
      </c>
      <c r="T100" s="313">
        <f t="shared" si="26"/>
        <v>2.8335596873833144</v>
      </c>
      <c r="U100" s="313">
        <f t="shared" si="26"/>
        <v>2.7630194378017601</v>
      </c>
      <c r="V100" s="313">
        <f t="shared" si="26"/>
        <v>2.7246665985571945</v>
      </c>
      <c r="W100" s="313">
        <f t="shared" si="26"/>
        <v>2.6888065960823213</v>
      </c>
      <c r="X100" s="313">
        <f t="shared" si="26"/>
        <v>2.7570094479860727</v>
      </c>
      <c r="Y100" s="313">
        <f t="shared" si="26"/>
        <v>2.7119248855224076</v>
      </c>
      <c r="DA100" s="118"/>
    </row>
    <row r="101" spans="1:105" ht="12" customHeight="1" x14ac:dyDescent="0.25">
      <c r="A101" s="50" t="s">
        <v>985</v>
      </c>
      <c r="B101" s="255">
        <f t="shared" ref="B101:Y101" si="27">IF(B$53=0,"",B$80/B$53)</f>
        <v>3.0540288473135049</v>
      </c>
      <c r="C101" s="255">
        <f t="shared" si="27"/>
        <v>3.2303194900251131</v>
      </c>
      <c r="D101" s="255">
        <f t="shared" si="27"/>
        <v>3.2077555541950247</v>
      </c>
      <c r="E101" s="255">
        <f t="shared" si="27"/>
        <v>3.3113806102908674</v>
      </c>
      <c r="F101" s="255">
        <f t="shared" si="27"/>
        <v>3.2092572171031937</v>
      </c>
      <c r="G101" s="255">
        <f t="shared" si="27"/>
        <v>3.1551281847290338</v>
      </c>
      <c r="H101" s="255">
        <f t="shared" si="27"/>
        <v>3.2175130940074155</v>
      </c>
      <c r="I101" s="255">
        <f t="shared" si="27"/>
        <v>3.3727727354152921</v>
      </c>
      <c r="J101" s="255">
        <f t="shared" si="27"/>
        <v>3.2550584176515431</v>
      </c>
      <c r="K101" s="255">
        <f t="shared" si="27"/>
        <v>3.8997346413830405</v>
      </c>
      <c r="L101" s="255">
        <f t="shared" si="27"/>
        <v>3.8618344736586825</v>
      </c>
      <c r="M101" s="255">
        <f t="shared" si="27"/>
        <v>3.4443326557761926</v>
      </c>
      <c r="N101" s="255">
        <f t="shared" si="27"/>
        <v>3.3301532301706303</v>
      </c>
      <c r="O101" s="255">
        <f t="shared" si="27"/>
        <v>3.4013251517564034</v>
      </c>
      <c r="P101" s="255">
        <f t="shared" si="27"/>
        <v>3.4343229412778502</v>
      </c>
      <c r="Q101" s="255">
        <f t="shared" si="27"/>
        <v>3.3563518312231251</v>
      </c>
      <c r="R101" s="255">
        <f t="shared" si="27"/>
        <v>3.38390700053312</v>
      </c>
      <c r="S101" s="255">
        <f t="shared" si="27"/>
        <v>3.3934062334739314</v>
      </c>
      <c r="T101" s="255">
        <f t="shared" si="27"/>
        <v>3.4624525485634208</v>
      </c>
      <c r="U101" s="255">
        <f t="shared" si="27"/>
        <v>3.3075222915978788</v>
      </c>
      <c r="V101" s="255">
        <f t="shared" si="27"/>
        <v>3.2653972836927196</v>
      </c>
      <c r="W101" s="255">
        <f t="shared" si="27"/>
        <v>3.1753657669901134</v>
      </c>
      <c r="X101" s="255">
        <f t="shared" si="27"/>
        <v>3.317962984831647</v>
      </c>
      <c r="Y101" s="255">
        <f t="shared" si="27"/>
        <v>3.3155522699730482</v>
      </c>
      <c r="DA101" s="83"/>
    </row>
    <row r="102" spans="1:105" ht="12" customHeight="1" x14ac:dyDescent="0.25">
      <c r="A102" s="107" t="s">
        <v>986</v>
      </c>
      <c r="B102" s="293">
        <f t="shared" ref="B102:Y102" si="28">IF(B$54=0,"",B$81/B$54)</f>
        <v>1.8602750958429344</v>
      </c>
      <c r="C102" s="293">
        <f t="shared" si="28"/>
        <v>1.9678541355982464</v>
      </c>
      <c r="D102" s="293">
        <f t="shared" si="28"/>
        <v>2.02944565636705</v>
      </c>
      <c r="E102" s="293">
        <f t="shared" si="28"/>
        <v>2.0283803628101924</v>
      </c>
      <c r="F102" s="293">
        <f t="shared" si="28"/>
        <v>1.9798975696249204</v>
      </c>
      <c r="G102" s="293">
        <f t="shared" si="28"/>
        <v>1.934011849222812</v>
      </c>
      <c r="H102" s="293">
        <f t="shared" si="28"/>
        <v>1.9278456371093213</v>
      </c>
      <c r="I102" s="293">
        <f t="shared" si="28"/>
        <v>1.9593244933515497</v>
      </c>
      <c r="J102" s="293">
        <f t="shared" si="28"/>
        <v>2.0176723563864232</v>
      </c>
      <c r="K102" s="293">
        <f t="shared" si="28"/>
        <v>2.0123105230803136</v>
      </c>
      <c r="L102" s="293">
        <f t="shared" si="28"/>
        <v>2.0493928485500215</v>
      </c>
      <c r="M102" s="293">
        <f t="shared" si="28"/>
        <v>2.1061224988491922</v>
      </c>
      <c r="N102" s="293">
        <f t="shared" si="28"/>
        <v>2.1021839967340425</v>
      </c>
      <c r="O102" s="293">
        <f t="shared" si="28"/>
        <v>2.0220714393657619</v>
      </c>
      <c r="P102" s="293">
        <f t="shared" si="28"/>
        <v>1.9739661134416211</v>
      </c>
      <c r="Q102" s="293">
        <f t="shared" si="28"/>
        <v>1.9560799496517596</v>
      </c>
      <c r="R102" s="293">
        <f t="shared" si="28"/>
        <v>1.9433265762062271</v>
      </c>
      <c r="S102" s="293">
        <f t="shared" si="28"/>
        <v>1.9533884986167629</v>
      </c>
      <c r="T102" s="293">
        <f t="shared" si="28"/>
        <v>1.9720296506328716</v>
      </c>
      <c r="U102" s="293">
        <f t="shared" si="28"/>
        <v>1.9682668408656059</v>
      </c>
      <c r="V102" s="293">
        <f t="shared" si="28"/>
        <v>1.9475251575655703</v>
      </c>
      <c r="W102" s="293">
        <f t="shared" si="28"/>
        <v>1.9061908567743329</v>
      </c>
      <c r="X102" s="293">
        <f t="shared" si="28"/>
        <v>1.7931130388982843</v>
      </c>
      <c r="Y102" s="293">
        <f t="shared" si="28"/>
        <v>1.8208142636880555</v>
      </c>
      <c r="DA102" s="94"/>
    </row>
    <row r="103" spans="1:105" ht="12" customHeight="1" x14ac:dyDescent="0.25">
      <c r="A103" s="49" t="s">
        <v>50</v>
      </c>
      <c r="B103" s="256">
        <f t="shared" ref="B103:Y103" si="29">IF(B$55=0,"",B$82/B$55)</f>
        <v>2.095103233196081</v>
      </c>
      <c r="C103" s="256">
        <f t="shared" si="29"/>
        <v>2.1963876607573023</v>
      </c>
      <c r="D103" s="256">
        <f t="shared" si="29"/>
        <v>2.2476396951379658</v>
      </c>
      <c r="E103" s="256">
        <f t="shared" si="29"/>
        <v>2.2515301430300174</v>
      </c>
      <c r="F103" s="256">
        <f t="shared" si="29"/>
        <v>2.203757214021945</v>
      </c>
      <c r="G103" s="256">
        <f t="shared" si="29"/>
        <v>2.1576711897404275</v>
      </c>
      <c r="H103" s="256">
        <f t="shared" si="29"/>
        <v>2.1515846643716898</v>
      </c>
      <c r="I103" s="256">
        <f t="shared" si="29"/>
        <v>2.1763681696145087</v>
      </c>
      <c r="J103" s="256">
        <f t="shared" si="29"/>
        <v>2.2238747363557114</v>
      </c>
      <c r="K103" s="256">
        <f t="shared" si="29"/>
        <v>2.2260026192760436</v>
      </c>
      <c r="L103" s="256">
        <f t="shared" si="29"/>
        <v>2.2507765233835619</v>
      </c>
      <c r="M103" s="256">
        <f t="shared" si="29"/>
        <v>2.2813669295373176</v>
      </c>
      <c r="N103" s="256">
        <f t="shared" si="29"/>
        <v>2.2708664720066301</v>
      </c>
      <c r="O103" s="256">
        <f t="shared" si="29"/>
        <v>2.206163531457896</v>
      </c>
      <c r="P103" s="256">
        <f t="shared" si="29"/>
        <v>2.1587386774540231</v>
      </c>
      <c r="Q103" s="256">
        <f t="shared" si="29"/>
        <v>2.1386970380206662</v>
      </c>
      <c r="R103" s="256">
        <f t="shared" si="29"/>
        <v>2.0577531584184472</v>
      </c>
      <c r="S103" s="256">
        <f t="shared" si="29"/>
        <v>2.0551275549699182</v>
      </c>
      <c r="T103" s="256">
        <f t="shared" si="29"/>
        <v>2.0894563132633288</v>
      </c>
      <c r="U103" s="256">
        <f t="shared" si="29"/>
        <v>2.0416073801918824</v>
      </c>
      <c r="V103" s="256">
        <f t="shared" si="29"/>
        <v>2.0242624511325613</v>
      </c>
      <c r="W103" s="256">
        <f t="shared" si="29"/>
        <v>2.0694295046087796</v>
      </c>
      <c r="X103" s="256">
        <f t="shared" si="29"/>
        <v>1.9573408941780681</v>
      </c>
      <c r="Y103" s="256">
        <f t="shared" si="29"/>
        <v>1.9753320145422459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ES: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8560.7975967643069</v>
      </c>
      <c r="C5" s="223">
        <f t="shared" si="0"/>
        <v>8804.2564028191737</v>
      </c>
      <c r="D5" s="223">
        <f t="shared" si="0"/>
        <v>8760.0451142179481</v>
      </c>
      <c r="E5" s="223">
        <f t="shared" si="0"/>
        <v>8727.2173686564111</v>
      </c>
      <c r="F5" s="223">
        <f t="shared" si="0"/>
        <v>8161.1534122185803</v>
      </c>
      <c r="G5" s="223">
        <f t="shared" si="0"/>
        <v>7452.6744997321293</v>
      </c>
      <c r="H5" s="223">
        <f t="shared" si="0"/>
        <v>7448.5193471878119</v>
      </c>
      <c r="I5" s="223">
        <f t="shared" si="0"/>
        <v>7269.074307956892</v>
      </c>
      <c r="J5" s="223">
        <f t="shared" si="0"/>
        <v>7081.6501600811825</v>
      </c>
      <c r="K5" s="223">
        <f t="shared" si="0"/>
        <v>5857.5816604826969</v>
      </c>
      <c r="L5" s="223">
        <f t="shared" si="0"/>
        <v>6011.7715232469027</v>
      </c>
      <c r="M5" s="223">
        <f t="shared" si="0"/>
        <v>6476.7027562736585</v>
      </c>
      <c r="N5" s="223">
        <f t="shared" si="0"/>
        <v>6068.5751975564599</v>
      </c>
      <c r="O5" s="223">
        <f t="shared" si="0"/>
        <v>5224.2968885766059</v>
      </c>
      <c r="P5" s="223">
        <f t="shared" si="0"/>
        <v>5103.4286901431897</v>
      </c>
      <c r="Q5" s="223">
        <f t="shared" si="0"/>
        <v>5376.6871394768887</v>
      </c>
      <c r="R5" s="223">
        <f t="shared" si="0"/>
        <v>5991.8488991117392</v>
      </c>
      <c r="S5" s="223">
        <f t="shared" si="0"/>
        <v>6072.1092185885136</v>
      </c>
      <c r="T5" s="223">
        <f t="shared" si="0"/>
        <v>6059.6225112144666</v>
      </c>
      <c r="U5" s="223">
        <f t="shared" si="0"/>
        <v>6271.5678049655962</v>
      </c>
      <c r="V5" s="223">
        <f t="shared" si="0"/>
        <v>6908.7463526037309</v>
      </c>
      <c r="W5" s="223">
        <f t="shared" si="0"/>
        <v>6643.1874811842854</v>
      </c>
      <c r="X5" s="223">
        <f t="shared" si="0"/>
        <v>5802.0999268692749</v>
      </c>
      <c r="Y5" s="223">
        <f t="shared" si="0"/>
        <v>5690.5110409109502</v>
      </c>
      <c r="DA5" s="89"/>
    </row>
    <row r="6" spans="1:105" ht="12" customHeight="1" x14ac:dyDescent="0.25">
      <c r="A6" s="55" t="s">
        <v>91</v>
      </c>
      <c r="B6" s="259">
        <v>15.43245241858469</v>
      </c>
      <c r="C6" s="259">
        <v>14.634817072131341</v>
      </c>
      <c r="D6" s="259">
        <v>14.391711381254449</v>
      </c>
      <c r="E6" s="259">
        <v>15.08339832205813</v>
      </c>
      <c r="F6" s="259">
        <v>16.306909628086039</v>
      </c>
      <c r="G6" s="259">
        <v>16.641109888051339</v>
      </c>
      <c r="H6" s="259">
        <v>16.157796673915129</v>
      </c>
      <c r="I6" s="259">
        <v>14.80619496355655</v>
      </c>
      <c r="J6" s="259">
        <v>13.339992262620029</v>
      </c>
      <c r="K6" s="259">
        <v>8.7395656218739965</v>
      </c>
      <c r="L6" s="259">
        <v>9.1966689478389725</v>
      </c>
      <c r="M6" s="259">
        <v>10.575565339195411</v>
      </c>
      <c r="N6" s="259">
        <v>10.226630930993929</v>
      </c>
      <c r="O6" s="259">
        <v>9.5072567545522677</v>
      </c>
      <c r="P6" s="259">
        <v>10.88961905513858</v>
      </c>
      <c r="Q6" s="259">
        <v>11.631860151161669</v>
      </c>
      <c r="R6" s="259">
        <v>11.535015259492519</v>
      </c>
      <c r="S6" s="259">
        <v>11.06984074849853</v>
      </c>
      <c r="T6" s="259">
        <v>10.93781610351733</v>
      </c>
      <c r="U6" s="259">
        <v>11.180648125008069</v>
      </c>
      <c r="V6" s="259">
        <v>11.32741434705399</v>
      </c>
      <c r="W6" s="259">
        <v>12.73566612954999</v>
      </c>
      <c r="X6" s="259">
        <v>13.517122083885001</v>
      </c>
      <c r="Y6" s="259">
        <v>11.725709395206589</v>
      </c>
      <c r="DA6" s="67" t="s">
        <v>987</v>
      </c>
    </row>
    <row r="7" spans="1:105" ht="12" customHeight="1" x14ac:dyDescent="0.25">
      <c r="A7" s="173" t="s">
        <v>92</v>
      </c>
      <c r="B7" s="224">
        <v>122.1061840490684</v>
      </c>
      <c r="C7" s="224">
        <v>115.7950543739959</v>
      </c>
      <c r="D7" s="224">
        <v>113.87152936135161</v>
      </c>
      <c r="E7" s="224">
        <v>119.3443635297175</v>
      </c>
      <c r="F7" s="224">
        <v>129.02515130522659</v>
      </c>
      <c r="G7" s="224">
        <v>131.66944382243059</v>
      </c>
      <c r="H7" s="224">
        <v>127.8453249670506</v>
      </c>
      <c r="I7" s="224">
        <v>117.1510475619034</v>
      </c>
      <c r="J7" s="224">
        <v>105.55001280749229</v>
      </c>
      <c r="K7" s="224">
        <v>69.150059847152036</v>
      </c>
      <c r="L7" s="224">
        <v>72.766798220017833</v>
      </c>
      <c r="M7" s="224">
        <v>83.67703931331296</v>
      </c>
      <c r="N7" s="224">
        <v>80.916165803825095</v>
      </c>
      <c r="O7" s="224">
        <v>75.224261937466864</v>
      </c>
      <c r="P7" s="224">
        <v>86.161926342290329</v>
      </c>
      <c r="Q7" s="224">
        <v>92.034760122787347</v>
      </c>
      <c r="R7" s="224">
        <v>91.268494344308465</v>
      </c>
      <c r="S7" s="224">
        <v>87.587894338961007</v>
      </c>
      <c r="T7" s="224">
        <v>86.543275819374728</v>
      </c>
      <c r="U7" s="224">
        <v>88.464635477898511</v>
      </c>
      <c r="V7" s="224">
        <v>89.625893768884268</v>
      </c>
      <c r="W7" s="224">
        <v>100.7684035059501</v>
      </c>
      <c r="X7" s="224">
        <v>106.9515169864336</v>
      </c>
      <c r="Y7" s="224">
        <v>92.777323440359297</v>
      </c>
      <c r="DA7" s="177" t="s">
        <v>988</v>
      </c>
    </row>
    <row r="8" spans="1:105" ht="12" customHeight="1" x14ac:dyDescent="0.25">
      <c r="A8" s="173" t="s">
        <v>93</v>
      </c>
      <c r="B8" s="224">
        <v>134.7602406530676</v>
      </c>
      <c r="C8" s="224">
        <v>127.7950786473192</v>
      </c>
      <c r="D8" s="224">
        <v>125.6722157012299</v>
      </c>
      <c r="E8" s="224">
        <v>131.71220831361831</v>
      </c>
      <c r="F8" s="224">
        <v>142.39623140793299</v>
      </c>
      <c r="G8" s="224">
        <v>145.31455613284871</v>
      </c>
      <c r="H8" s="224">
        <v>141.09413780391421</v>
      </c>
      <c r="I8" s="224">
        <v>129.29159554979569</v>
      </c>
      <c r="J8" s="224">
        <v>116.4883272509452</v>
      </c>
      <c r="K8" s="224">
        <v>76.316189706096466</v>
      </c>
      <c r="L8" s="224">
        <v>80.307736385752918</v>
      </c>
      <c r="M8" s="224">
        <v>92.34862298593211</v>
      </c>
      <c r="N8" s="224">
        <v>89.301635796472851</v>
      </c>
      <c r="O8" s="224">
        <v>83.019870947476107</v>
      </c>
      <c r="P8" s="224">
        <v>95.091022780246448</v>
      </c>
      <c r="Q8" s="224">
        <v>101.5724675959915</v>
      </c>
      <c r="R8" s="224">
        <v>100.7267924852983</v>
      </c>
      <c r="S8" s="224">
        <v>96.664766091377132</v>
      </c>
      <c r="T8" s="224">
        <v>95.5118921056212</v>
      </c>
      <c r="U8" s="224">
        <v>97.632365298524419</v>
      </c>
      <c r="V8" s="224">
        <v>98.913966619311964</v>
      </c>
      <c r="W8" s="224">
        <v>111.211192229464</v>
      </c>
      <c r="X8" s="224">
        <v>118.0350715202979</v>
      </c>
      <c r="Y8" s="224">
        <v>102.3919839223384</v>
      </c>
      <c r="DA8" s="177" t="s">
        <v>989</v>
      </c>
    </row>
    <row r="9" spans="1:105" ht="12" customHeight="1" x14ac:dyDescent="0.25">
      <c r="A9" s="173" t="s">
        <v>94</v>
      </c>
      <c r="B9" s="224">
        <v>219.2591090707823</v>
      </c>
      <c r="C9" s="224">
        <v>207.92657353572281</v>
      </c>
      <c r="D9" s="224">
        <v>204.47260939924431</v>
      </c>
      <c r="E9" s="224">
        <v>214.2998655140191</v>
      </c>
      <c r="F9" s="224">
        <v>231.68310387570989</v>
      </c>
      <c r="G9" s="224">
        <v>236.4313091034787</v>
      </c>
      <c r="H9" s="224">
        <v>229.5645570242026</v>
      </c>
      <c r="I9" s="224">
        <v>210.36145314974129</v>
      </c>
      <c r="J9" s="224">
        <v>189.53013682976521</v>
      </c>
      <c r="K9" s="224">
        <v>124.1688177577072</v>
      </c>
      <c r="L9" s="224">
        <v>130.66318853468599</v>
      </c>
      <c r="M9" s="224">
        <v>150.25408608416669</v>
      </c>
      <c r="N9" s="224">
        <v>145.29654301899171</v>
      </c>
      <c r="O9" s="224">
        <v>135.0759159445044</v>
      </c>
      <c r="P9" s="224">
        <v>154.71605597011589</v>
      </c>
      <c r="Q9" s="224">
        <v>165.2615685701586</v>
      </c>
      <c r="R9" s="224">
        <v>163.88562882387021</v>
      </c>
      <c r="S9" s="224">
        <v>157.2765853564722</v>
      </c>
      <c r="T9" s="224">
        <v>155.40082347178921</v>
      </c>
      <c r="U9" s="224">
        <v>158.85089940539771</v>
      </c>
      <c r="V9" s="224">
        <v>160.9361046737917</v>
      </c>
      <c r="W9" s="224">
        <v>180.94407377697661</v>
      </c>
      <c r="X9" s="224">
        <v>192.04673793417911</v>
      </c>
      <c r="Y9" s="224">
        <v>166.59494715951851</v>
      </c>
      <c r="DA9" s="177" t="s">
        <v>990</v>
      </c>
    </row>
    <row r="10" spans="1:105" ht="12" customHeight="1" x14ac:dyDescent="0.25">
      <c r="A10" s="56" t="s">
        <v>95</v>
      </c>
      <c r="B10" s="260">
        <v>61.549978565685777</v>
      </c>
      <c r="C10" s="260">
        <v>58.787433490987198</v>
      </c>
      <c r="D10" s="260">
        <v>67.500226552766421</v>
      </c>
      <c r="E10" s="260">
        <v>66.589607738495971</v>
      </c>
      <c r="F10" s="260">
        <v>76.647365631765553</v>
      </c>
      <c r="G10" s="260">
        <v>82.055015663278795</v>
      </c>
      <c r="H10" s="260">
        <v>79.073263613746136</v>
      </c>
      <c r="I10" s="260">
        <v>76.720502913568666</v>
      </c>
      <c r="J10" s="260">
        <v>75.137189292321779</v>
      </c>
      <c r="K10" s="260">
        <v>44.011015533967218</v>
      </c>
      <c r="L10" s="260">
        <v>52.305647043727383</v>
      </c>
      <c r="M10" s="260">
        <v>77.521679122769484</v>
      </c>
      <c r="N10" s="260">
        <v>81.42507895838277</v>
      </c>
      <c r="O10" s="260">
        <v>69.398475076877943</v>
      </c>
      <c r="P10" s="260">
        <v>78.619474957067979</v>
      </c>
      <c r="Q10" s="260">
        <v>83.275497688428899</v>
      </c>
      <c r="R10" s="260">
        <v>84.198922237178323</v>
      </c>
      <c r="S10" s="260">
        <v>85.325178314461795</v>
      </c>
      <c r="T10" s="260">
        <v>86.425042094908576</v>
      </c>
      <c r="U10" s="260">
        <v>93.959261365657312</v>
      </c>
      <c r="V10" s="260">
        <v>94.501729877005587</v>
      </c>
      <c r="W10" s="260">
        <v>96.097391445940275</v>
      </c>
      <c r="X10" s="260">
        <v>79.162468737276185</v>
      </c>
      <c r="Y10" s="260">
        <v>77.34077704022944</v>
      </c>
      <c r="DA10" s="68" t="s">
        <v>991</v>
      </c>
    </row>
    <row r="11" spans="1:105" ht="12" customHeight="1" x14ac:dyDescent="0.25">
      <c r="A11" s="37" t="s">
        <v>159</v>
      </c>
      <c r="B11" s="226">
        <v>2.9165675170069001</v>
      </c>
      <c r="C11" s="226">
        <v>3.3943213838769331</v>
      </c>
      <c r="D11" s="226">
        <v>3.4139547332948439</v>
      </c>
      <c r="E11" s="226">
        <v>3.7565335280215821</v>
      </c>
      <c r="F11" s="226">
        <v>4.0655378012781247</v>
      </c>
      <c r="G11" s="226">
        <v>3.9798025940550881</v>
      </c>
      <c r="H11" s="226">
        <v>2.1601689484446478</v>
      </c>
      <c r="I11" s="226">
        <v>2.97519497389868</v>
      </c>
      <c r="J11" s="226">
        <v>3.0227362146324128</v>
      </c>
      <c r="K11" s="226">
        <v>2.5651107764182521</v>
      </c>
      <c r="L11" s="226">
        <v>3.0060986580884022</v>
      </c>
      <c r="M11" s="226">
        <v>2.564495490498846</v>
      </c>
      <c r="N11" s="226">
        <v>3.0162829383852801</v>
      </c>
      <c r="O11" s="226">
        <v>0.9211489476271163</v>
      </c>
      <c r="P11" s="226">
        <v>0.900170550918446</v>
      </c>
      <c r="Q11" s="226">
        <v>0.95653015583594247</v>
      </c>
      <c r="R11" s="226">
        <v>0.93819699185364669</v>
      </c>
      <c r="S11" s="226">
        <v>0.96878960865959629</v>
      </c>
      <c r="T11" s="226">
        <v>1.0325744092800371</v>
      </c>
      <c r="U11" s="226">
        <v>0.90349088157980983</v>
      </c>
      <c r="V11" s="226">
        <v>0.75865528103863822</v>
      </c>
      <c r="W11" s="226">
        <v>0.72692511126605219</v>
      </c>
      <c r="X11" s="226">
        <v>0.65546018495849756</v>
      </c>
      <c r="Y11" s="226">
        <v>0.66272232087796601</v>
      </c>
      <c r="DA11" s="69" t="s">
        <v>992</v>
      </c>
    </row>
    <row r="12" spans="1:105" ht="12" customHeight="1" x14ac:dyDescent="0.25">
      <c r="A12" s="37" t="s">
        <v>35</v>
      </c>
      <c r="B12" s="226">
        <v>47.577828499937787</v>
      </c>
      <c r="C12" s="226">
        <v>44.366989722716362</v>
      </c>
      <c r="D12" s="226">
        <v>55.992256497554273</v>
      </c>
      <c r="E12" s="226">
        <v>53.382212434635193</v>
      </c>
      <c r="F12" s="226">
        <v>64.098155603872755</v>
      </c>
      <c r="G12" s="226">
        <v>70.531507684748391</v>
      </c>
      <c r="H12" s="226">
        <v>69.411043901523243</v>
      </c>
      <c r="I12" s="226">
        <v>67.421030577882831</v>
      </c>
      <c r="J12" s="226">
        <v>67.089296185329218</v>
      </c>
      <c r="K12" s="226">
        <v>37.200464668130643</v>
      </c>
      <c r="L12" s="226">
        <v>45.612402183191499</v>
      </c>
      <c r="M12" s="226">
        <v>72.322435619268958</v>
      </c>
      <c r="N12" s="226">
        <v>76.288934008792296</v>
      </c>
      <c r="O12" s="226">
        <v>66.304878203473422</v>
      </c>
      <c r="P12" s="226">
        <v>62.742334859886682</v>
      </c>
      <c r="Q12" s="226">
        <v>64.793009459933117</v>
      </c>
      <c r="R12" s="226">
        <v>64.706665514829098</v>
      </c>
      <c r="S12" s="226">
        <v>64.460500530854233</v>
      </c>
      <c r="T12" s="226">
        <v>64.067468381599454</v>
      </c>
      <c r="U12" s="226">
        <v>68.437813129111419</v>
      </c>
      <c r="V12" s="226">
        <v>65.324291863148005</v>
      </c>
      <c r="W12" s="226">
        <v>64.913449824015331</v>
      </c>
      <c r="X12" s="226">
        <v>45.676234026433718</v>
      </c>
      <c r="Y12" s="226">
        <v>44.004021460400722</v>
      </c>
      <c r="DA12" s="69" t="s">
        <v>993</v>
      </c>
    </row>
    <row r="13" spans="1:105" ht="12" customHeight="1" x14ac:dyDescent="0.25">
      <c r="A13" s="37" t="s">
        <v>96</v>
      </c>
      <c r="B13" s="226">
        <v>1.292873129213808E-3</v>
      </c>
      <c r="C13" s="226">
        <v>2.3232279497286501E-3</v>
      </c>
      <c r="D13" s="226">
        <v>4.2963961446911827E-3</v>
      </c>
      <c r="E13" s="226">
        <v>4.2695429405535546E-3</v>
      </c>
      <c r="F13" s="226">
        <v>4.9491554986252403E-3</v>
      </c>
      <c r="G13" s="226">
        <v>5.0376837478347432E-3</v>
      </c>
      <c r="H13" s="226">
        <v>7.0625578426983127E-3</v>
      </c>
      <c r="I13" s="226">
        <v>6.991129537985836E-3</v>
      </c>
      <c r="J13" s="226">
        <v>1.6863090509441781E-2</v>
      </c>
      <c r="K13" s="226">
        <v>1.9456876315631869E-2</v>
      </c>
      <c r="L13" s="226">
        <v>9.3071057444990321E-2</v>
      </c>
      <c r="M13" s="226">
        <v>0.1080069558482144</v>
      </c>
      <c r="N13" s="226">
        <v>0.10544789330482029</v>
      </c>
      <c r="O13" s="226">
        <v>9.3983508275600383E-2</v>
      </c>
      <c r="P13" s="226">
        <v>0.10093445276084401</v>
      </c>
      <c r="Q13" s="226">
        <v>0.109722275577487</v>
      </c>
      <c r="R13" s="226">
        <v>9.2181906736123156E-2</v>
      </c>
      <c r="S13" s="226">
        <v>9.1981943099190111E-2</v>
      </c>
      <c r="T13" s="226">
        <v>8.9002706551077518E-2</v>
      </c>
      <c r="U13" s="226">
        <v>9.3919849870877814E-2</v>
      </c>
      <c r="V13" s="226">
        <v>9.4815395935734709E-2</v>
      </c>
      <c r="W13" s="226">
        <v>9.7710492363753662E-2</v>
      </c>
      <c r="X13" s="226">
        <v>9.7392191187728086E-2</v>
      </c>
      <c r="Y13" s="226">
        <v>8.702105670003378E-2</v>
      </c>
      <c r="DA13" s="69" t="s">
        <v>994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12.38430775808968</v>
      </c>
      <c r="Q14" s="226">
        <v>14.70370139900389</v>
      </c>
      <c r="R14" s="226">
        <v>15.84868305594525</v>
      </c>
      <c r="S14" s="226">
        <v>17.47558920675624</v>
      </c>
      <c r="T14" s="226">
        <v>19.088970532211491</v>
      </c>
      <c r="U14" s="226">
        <v>22.543545924252619</v>
      </c>
      <c r="V14" s="226">
        <v>26.271028658160422</v>
      </c>
      <c r="W14" s="226">
        <v>27.637631587543751</v>
      </c>
      <c r="X14" s="226">
        <v>28.09409071314192</v>
      </c>
      <c r="Y14" s="226">
        <v>29.282395105301809</v>
      </c>
      <c r="DA14" s="69" t="s">
        <v>995</v>
      </c>
    </row>
    <row r="15" spans="1:105" ht="12" customHeight="1" x14ac:dyDescent="0.25">
      <c r="A15" s="37" t="s">
        <v>40</v>
      </c>
      <c r="B15" s="226">
        <v>11.05428967561188</v>
      </c>
      <c r="C15" s="226">
        <v>11.02379915644417</v>
      </c>
      <c r="D15" s="226">
        <v>8.0897189257726225</v>
      </c>
      <c r="E15" s="226">
        <v>9.4465922328986522</v>
      </c>
      <c r="F15" s="226">
        <v>8.4787230711160504</v>
      </c>
      <c r="G15" s="226">
        <v>7.538667700727486</v>
      </c>
      <c r="H15" s="226">
        <v>7.4949882059355346</v>
      </c>
      <c r="I15" s="226">
        <v>6.3172862322491747</v>
      </c>
      <c r="J15" s="226">
        <v>5.0082938018506953</v>
      </c>
      <c r="K15" s="226">
        <v>4.2259832131027064</v>
      </c>
      <c r="L15" s="226">
        <v>3.5940751450024848</v>
      </c>
      <c r="M15" s="226">
        <v>2.5267410571534721</v>
      </c>
      <c r="N15" s="226">
        <v>2.0144141179003681</v>
      </c>
      <c r="O15" s="226">
        <v>2.078464417501801</v>
      </c>
      <c r="P15" s="226">
        <v>2.4917273354123179</v>
      </c>
      <c r="Q15" s="226">
        <v>2.712534398078458</v>
      </c>
      <c r="R15" s="226">
        <v>2.6131947678142011</v>
      </c>
      <c r="S15" s="226">
        <v>2.3283170250925491</v>
      </c>
      <c r="T15" s="226">
        <v>2.1470260652665281</v>
      </c>
      <c r="U15" s="226">
        <v>1.98049158084258</v>
      </c>
      <c r="V15" s="226">
        <v>2.0529386787227848</v>
      </c>
      <c r="W15" s="226">
        <v>2.7216744307513832</v>
      </c>
      <c r="X15" s="226">
        <v>4.6392916215543236</v>
      </c>
      <c r="Y15" s="226">
        <v>3.3046170969489008</v>
      </c>
      <c r="DA15" s="69" t="s">
        <v>996</v>
      </c>
    </row>
    <row r="16" spans="1:105" ht="12" customHeight="1" x14ac:dyDescent="0.25">
      <c r="A16" s="134" t="s">
        <v>997</v>
      </c>
      <c r="B16" s="314">
        <v>6268.7668959587281</v>
      </c>
      <c r="C16" s="314">
        <v>6578.0700773860699</v>
      </c>
      <c r="D16" s="314">
        <v>6300.4333619948402</v>
      </c>
      <c r="E16" s="314">
        <v>6270.9978503869297</v>
      </c>
      <c r="F16" s="314">
        <v>5441.3453998280302</v>
      </c>
      <c r="G16" s="314">
        <v>4613.3570937231289</v>
      </c>
      <c r="H16" s="314">
        <v>4701.0616890805741</v>
      </c>
      <c r="I16" s="314">
        <v>4604.7848722635672</v>
      </c>
      <c r="J16" s="314">
        <v>4510.5783036538196</v>
      </c>
      <c r="K16" s="314">
        <v>4249.0186586414447</v>
      </c>
      <c r="L16" s="314">
        <v>4163.6679277730009</v>
      </c>
      <c r="M16" s="314">
        <v>3981.21238177128</v>
      </c>
      <c r="N16" s="314">
        <v>3526.1503009458288</v>
      </c>
      <c r="O16" s="314">
        <v>3018.8427503816279</v>
      </c>
      <c r="P16" s="314">
        <v>2783.423490624205</v>
      </c>
      <c r="Q16" s="314">
        <v>2941.5533411809652</v>
      </c>
      <c r="R16" s="314">
        <v>3556.9016519523889</v>
      </c>
      <c r="S16" s="314">
        <v>3634.458336343464</v>
      </c>
      <c r="T16" s="314">
        <v>3661.4983102018459</v>
      </c>
      <c r="U16" s="314">
        <v>3720.653433534766</v>
      </c>
      <c r="V16" s="314">
        <v>4390.3946523838313</v>
      </c>
      <c r="W16" s="314">
        <v>4048.4606070630798</v>
      </c>
      <c r="X16" s="314">
        <v>3632.5169253442141</v>
      </c>
      <c r="Y16" s="314">
        <v>3650.8708775920909</v>
      </c>
      <c r="DA16" s="136" t="s">
        <v>971</v>
      </c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44.138731212991253</v>
      </c>
      <c r="I17" s="315">
        <v>42.801209322896042</v>
      </c>
      <c r="J17" s="315">
        <v>44.138750773336959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40.126139294926908</v>
      </c>
      <c r="S17" s="315">
        <v>38.788564058469483</v>
      </c>
      <c r="T17" s="315">
        <v>49.278847807394669</v>
      </c>
      <c r="U17" s="315">
        <v>35.199226139294929</v>
      </c>
      <c r="V17" s="315">
        <v>18.479621668099739</v>
      </c>
      <c r="W17" s="315">
        <v>32.559243336199479</v>
      </c>
      <c r="X17" s="315">
        <v>37.022527944969902</v>
      </c>
      <c r="Y17" s="315">
        <v>36.636199484092863</v>
      </c>
      <c r="DA17" s="137" t="s">
        <v>972</v>
      </c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 t="s">
        <v>973</v>
      </c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256.45124677558039</v>
      </c>
      <c r="P19" s="315">
        <v>423.65288048151331</v>
      </c>
      <c r="Q19" s="315">
        <v>619.0981083404987</v>
      </c>
      <c r="R19" s="315">
        <v>1198.6552880481511</v>
      </c>
      <c r="S19" s="315">
        <v>1063.086328460877</v>
      </c>
      <c r="T19" s="315">
        <v>1406.527687016337</v>
      </c>
      <c r="U19" s="315">
        <v>1357.94875322442</v>
      </c>
      <c r="V19" s="315">
        <v>1147.816938950989</v>
      </c>
      <c r="W19" s="315">
        <v>768.35726569217547</v>
      </c>
      <c r="X19" s="315">
        <v>747.83886500429912</v>
      </c>
      <c r="Y19" s="315">
        <v>943.23774720550296</v>
      </c>
      <c r="DA19" s="137" t="s">
        <v>974</v>
      </c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 t="s">
        <v>975</v>
      </c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 t="s">
        <v>976</v>
      </c>
    </row>
    <row r="22" spans="1:105" ht="12" customHeight="1" x14ac:dyDescent="0.25">
      <c r="A22" s="135" t="s">
        <v>33</v>
      </c>
      <c r="B22" s="315">
        <v>808.45511607910578</v>
      </c>
      <c r="C22" s="315">
        <v>906.39148753224413</v>
      </c>
      <c r="D22" s="315">
        <v>814.21607910576097</v>
      </c>
      <c r="E22" s="315">
        <v>1849.26913155632</v>
      </c>
      <c r="F22" s="315">
        <v>2470.4929492691308</v>
      </c>
      <c r="G22" s="315">
        <v>1618.8306104901119</v>
      </c>
      <c r="H22" s="315">
        <v>2010.5760963026651</v>
      </c>
      <c r="I22" s="315">
        <v>1681.241014617369</v>
      </c>
      <c r="J22" s="315">
        <v>2212.2098022355981</v>
      </c>
      <c r="K22" s="315">
        <v>1745.5717970765261</v>
      </c>
      <c r="L22" s="315">
        <v>1421.037575236458</v>
      </c>
      <c r="M22" s="315">
        <v>1347.1051590713671</v>
      </c>
      <c r="N22" s="315">
        <v>1669.719088564058</v>
      </c>
      <c r="O22" s="315">
        <v>698.64808142204174</v>
      </c>
      <c r="P22" s="315">
        <v>313.42073911947512</v>
      </c>
      <c r="Q22" s="315">
        <v>337.46546499867708</v>
      </c>
      <c r="R22" s="315">
        <v>566.80044816907082</v>
      </c>
      <c r="S22" s="315">
        <v>584.08335783959456</v>
      </c>
      <c r="T22" s="315">
        <v>767.33072636693623</v>
      </c>
      <c r="U22" s="315">
        <v>741.03847222780166</v>
      </c>
      <c r="V22" s="315">
        <v>1402.956991162851</v>
      </c>
      <c r="W22" s="315">
        <v>983.51056407081796</v>
      </c>
      <c r="X22" s="315">
        <v>653.1495134783496</v>
      </c>
      <c r="Y22" s="315">
        <v>798.04516821977847</v>
      </c>
      <c r="DA22" s="137" t="s">
        <v>977</v>
      </c>
    </row>
    <row r="23" spans="1:105" ht="12" customHeight="1" x14ac:dyDescent="0.25">
      <c r="A23" s="135" t="s">
        <v>83</v>
      </c>
      <c r="B23" s="315">
        <v>4985.8961306964748</v>
      </c>
      <c r="C23" s="315">
        <v>5200.5947549441098</v>
      </c>
      <c r="D23" s="315">
        <v>5041.1650902837482</v>
      </c>
      <c r="E23" s="315">
        <v>3950.6663800515898</v>
      </c>
      <c r="F23" s="315">
        <v>2530.6797936371449</v>
      </c>
      <c r="G23" s="315">
        <v>2514.7368013757518</v>
      </c>
      <c r="H23" s="315">
        <v>2205.4433361994838</v>
      </c>
      <c r="I23" s="315">
        <v>2404.198882201204</v>
      </c>
      <c r="J23" s="315">
        <v>1862.1381771281169</v>
      </c>
      <c r="K23" s="315">
        <v>2124.6656061908861</v>
      </c>
      <c r="L23" s="315">
        <v>2272.4037833190018</v>
      </c>
      <c r="M23" s="315">
        <v>2149.1115219260528</v>
      </c>
      <c r="N23" s="315">
        <v>1501.8271711092</v>
      </c>
      <c r="O23" s="315">
        <v>1593.233533963886</v>
      </c>
      <c r="P23" s="315">
        <v>1561.3475494411009</v>
      </c>
      <c r="Q23" s="315">
        <v>1548.5932072226999</v>
      </c>
      <c r="R23" s="315">
        <v>1306.2601891659499</v>
      </c>
      <c r="S23" s="315">
        <v>1511.3929492691309</v>
      </c>
      <c r="T23" s="315">
        <v>974.64651762682706</v>
      </c>
      <c r="U23" s="315">
        <v>1120.258899398108</v>
      </c>
      <c r="V23" s="315">
        <v>1376.409200343938</v>
      </c>
      <c r="W23" s="315">
        <v>1665.516766981943</v>
      </c>
      <c r="X23" s="315">
        <v>1766.6685296646599</v>
      </c>
      <c r="Y23" s="315">
        <v>1419.340412725709</v>
      </c>
      <c r="DA23" s="137" t="s">
        <v>978</v>
      </c>
    </row>
    <row r="24" spans="1:105" ht="12" customHeight="1" x14ac:dyDescent="0.25">
      <c r="A24" s="135" t="s">
        <v>73</v>
      </c>
      <c r="B24" s="315">
        <v>474.41564918314702</v>
      </c>
      <c r="C24" s="315">
        <v>471.08383490971619</v>
      </c>
      <c r="D24" s="315">
        <v>445.05219260533102</v>
      </c>
      <c r="E24" s="315">
        <v>471.06233877901968</v>
      </c>
      <c r="F24" s="315">
        <v>440.17265692175403</v>
      </c>
      <c r="G24" s="315">
        <v>479.78968185726558</v>
      </c>
      <c r="H24" s="315">
        <v>440.90352536543418</v>
      </c>
      <c r="I24" s="315">
        <v>476.54376612209802</v>
      </c>
      <c r="J24" s="315">
        <v>392.09157351676691</v>
      </c>
      <c r="K24" s="315">
        <v>378.78125537403258</v>
      </c>
      <c r="L24" s="315">
        <v>470.22656921754083</v>
      </c>
      <c r="M24" s="315">
        <v>484.99570077386068</v>
      </c>
      <c r="N24" s="315">
        <v>354.6040412725709</v>
      </c>
      <c r="O24" s="315">
        <v>470.50988822012027</v>
      </c>
      <c r="P24" s="315">
        <v>485.0023215821152</v>
      </c>
      <c r="Q24" s="315">
        <v>436.39656061908858</v>
      </c>
      <c r="R24" s="315">
        <v>445.05958727429049</v>
      </c>
      <c r="S24" s="315">
        <v>437.10713671539122</v>
      </c>
      <c r="T24" s="315">
        <v>463.71453138435078</v>
      </c>
      <c r="U24" s="315">
        <v>466.20808254514179</v>
      </c>
      <c r="V24" s="315">
        <v>444.73190025795361</v>
      </c>
      <c r="W24" s="315">
        <v>598.51676698194319</v>
      </c>
      <c r="X24" s="315">
        <v>427.83748925193458</v>
      </c>
      <c r="Y24" s="315">
        <v>453.61134995700769</v>
      </c>
      <c r="DA24" s="137" t="s">
        <v>979</v>
      </c>
    </row>
    <row r="25" spans="1:105" ht="12" customHeight="1" x14ac:dyDescent="0.25">
      <c r="A25" s="57" t="s">
        <v>998</v>
      </c>
      <c r="B25" s="294">
        <v>938.17950332235068</v>
      </c>
      <c r="C25" s="294">
        <v>914.3685685548229</v>
      </c>
      <c r="D25" s="294">
        <v>1045.539211225273</v>
      </c>
      <c r="E25" s="294">
        <v>1032.9206177973069</v>
      </c>
      <c r="F25" s="294">
        <v>1165.449213831296</v>
      </c>
      <c r="G25" s="294">
        <v>1231.0724997570219</v>
      </c>
      <c r="H25" s="294">
        <v>1189.627558552603</v>
      </c>
      <c r="I25" s="294">
        <v>1154.67957355162</v>
      </c>
      <c r="J25" s="294">
        <v>1132.3071564741749</v>
      </c>
      <c r="K25" s="294">
        <v>676.20763564525271</v>
      </c>
      <c r="L25" s="294">
        <v>797.25820429730209</v>
      </c>
      <c r="M25" s="294">
        <v>1148.1579716445731</v>
      </c>
      <c r="N25" s="294">
        <v>1188.544081539656</v>
      </c>
      <c r="O25" s="294">
        <v>1002.514917933906</v>
      </c>
      <c r="P25" s="294">
        <v>1046.1034893221711</v>
      </c>
      <c r="Q25" s="294">
        <v>1096.4369333971549</v>
      </c>
      <c r="R25" s="294">
        <v>1099.0108367389189</v>
      </c>
      <c r="S25" s="294">
        <v>1101.9187794908751</v>
      </c>
      <c r="T25" s="294">
        <v>1101.311153862765</v>
      </c>
      <c r="U25" s="294">
        <v>1178.6352815108539</v>
      </c>
      <c r="V25" s="294">
        <v>1157.189592091622</v>
      </c>
      <c r="W25" s="294">
        <v>1173.2162565771389</v>
      </c>
      <c r="X25" s="294">
        <v>927.87757038880443</v>
      </c>
      <c r="Y25" s="294">
        <v>889.1409085950163</v>
      </c>
      <c r="DA25" s="70" t="s">
        <v>999</v>
      </c>
    </row>
    <row r="26" spans="1:105" ht="12" customHeight="1" x14ac:dyDescent="0.25">
      <c r="A26" s="46" t="s">
        <v>28</v>
      </c>
      <c r="B26" s="229">
        <v>22.712480504602059</v>
      </c>
      <c r="C26" s="229">
        <v>87.958093275551406</v>
      </c>
      <c r="D26" s="229">
        <v>94.890122864581414</v>
      </c>
      <c r="E26" s="229">
        <v>120.7242964709143</v>
      </c>
      <c r="F26" s="229">
        <v>93.166057716912604</v>
      </c>
      <c r="G26" s="229">
        <v>57.688174718900243</v>
      </c>
      <c r="H26" s="229">
        <v>45.220292197739496</v>
      </c>
      <c r="I26" s="229">
        <v>48.311140271447861</v>
      </c>
      <c r="J26" s="229">
        <v>60.406453448104152</v>
      </c>
      <c r="K26" s="229">
        <v>39.64851549215944</v>
      </c>
      <c r="L26" s="229">
        <v>47.16284187464386</v>
      </c>
      <c r="M26" s="229">
        <v>68.415224008449911</v>
      </c>
      <c r="N26" s="229">
        <v>64.046217796114419</v>
      </c>
      <c r="O26" s="229">
        <v>55.110621558501848</v>
      </c>
      <c r="P26" s="229">
        <v>63.23563416807432</v>
      </c>
      <c r="Q26" s="229">
        <v>60.714130826865023</v>
      </c>
      <c r="R26" s="229">
        <v>48.789708431946281</v>
      </c>
      <c r="S26" s="229">
        <v>41.159304506740263</v>
      </c>
      <c r="T26" s="229">
        <v>48.863098095432299</v>
      </c>
      <c r="U26" s="229">
        <v>44.918429560010672</v>
      </c>
      <c r="V26" s="229">
        <v>42.66534174331079</v>
      </c>
      <c r="W26" s="229">
        <v>42.925075974739237</v>
      </c>
      <c r="X26" s="229">
        <v>50.45986313818026</v>
      </c>
      <c r="Y26" s="229">
        <v>41.377007493193041</v>
      </c>
      <c r="DA26" s="73" t="s">
        <v>1000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1001</v>
      </c>
    </row>
    <row r="28" spans="1:105" ht="12" customHeight="1" x14ac:dyDescent="0.25">
      <c r="A28" s="46" t="s">
        <v>31</v>
      </c>
      <c r="B28" s="229">
        <v>86.706074609670551</v>
      </c>
      <c r="C28" s="229">
        <v>87.534771075258263</v>
      </c>
      <c r="D28" s="229">
        <v>88.462791496947034</v>
      </c>
      <c r="E28" s="229">
        <v>86.381869674932489</v>
      </c>
      <c r="F28" s="229">
        <v>89.173907211890807</v>
      </c>
      <c r="G28" s="229">
        <v>86.669288621625626</v>
      </c>
      <c r="H28" s="229">
        <v>80.504503490264071</v>
      </c>
      <c r="I28" s="229">
        <v>79.448504959325888</v>
      </c>
      <c r="J28" s="229">
        <v>78.089347451245786</v>
      </c>
      <c r="K28" s="229">
        <v>64.972782215529236</v>
      </c>
      <c r="L28" s="229">
        <v>71.231381503256586</v>
      </c>
      <c r="M28" s="229">
        <v>73.418689274649964</v>
      </c>
      <c r="N28" s="229">
        <v>66.720687190189651</v>
      </c>
      <c r="O28" s="229">
        <v>0.75531604651775786</v>
      </c>
      <c r="P28" s="229">
        <v>0.81707145313431184</v>
      </c>
      <c r="Q28" s="229">
        <v>2.5077331663743512</v>
      </c>
      <c r="R28" s="229">
        <v>5.3425180983839056</v>
      </c>
      <c r="S28" s="229">
        <v>2.0410204125232072</v>
      </c>
      <c r="T28" s="229">
        <v>2.0217990454634269</v>
      </c>
      <c r="U28" s="229">
        <v>2.08566757455851</v>
      </c>
      <c r="V28" s="229">
        <v>1.243070234354317</v>
      </c>
      <c r="W28" s="229">
        <v>0.80421932133002838</v>
      </c>
      <c r="X28" s="229">
        <v>0.58218842128141135</v>
      </c>
      <c r="Y28" s="229">
        <v>0.93305434621703653</v>
      </c>
      <c r="DA28" s="73" t="s">
        <v>1002</v>
      </c>
    </row>
    <row r="29" spans="1:105" ht="12" customHeight="1" x14ac:dyDescent="0.25">
      <c r="A29" s="46" t="s">
        <v>159</v>
      </c>
      <c r="B29" s="229">
        <v>36.826955548173167</v>
      </c>
      <c r="C29" s="229">
        <v>39.132947625542151</v>
      </c>
      <c r="D29" s="229">
        <v>38.805139803991423</v>
      </c>
      <c r="E29" s="229">
        <v>42.925174025012723</v>
      </c>
      <c r="F29" s="229">
        <v>49.835189779470298</v>
      </c>
      <c r="G29" s="229">
        <v>51.305296637335303</v>
      </c>
      <c r="H29" s="229">
        <v>27.389902993449599</v>
      </c>
      <c r="I29" s="229">
        <v>37.49002596780916</v>
      </c>
      <c r="J29" s="229">
        <v>36.631924875591046</v>
      </c>
      <c r="K29" s="229">
        <v>30.263134905874551</v>
      </c>
      <c r="L29" s="229">
        <v>35.79879013550741</v>
      </c>
      <c r="M29" s="229">
        <v>30.595044469280861</v>
      </c>
      <c r="N29" s="229">
        <v>37.186457776315763</v>
      </c>
      <c r="O29" s="229">
        <v>12.389012826805869</v>
      </c>
      <c r="P29" s="229">
        <v>13.4659907708315</v>
      </c>
      <c r="Q29" s="229">
        <v>14.512093578449001</v>
      </c>
      <c r="R29" s="229">
        <v>14.65710689940197</v>
      </c>
      <c r="S29" s="229">
        <v>15.278178090938839</v>
      </c>
      <c r="T29" s="229">
        <v>16.17845200187103</v>
      </c>
      <c r="U29" s="229">
        <v>14.53059594336553</v>
      </c>
      <c r="V29" s="229">
        <v>12.646759268726839</v>
      </c>
      <c r="W29" s="229">
        <v>12.30624081205683</v>
      </c>
      <c r="X29" s="229">
        <v>12.235999489726129</v>
      </c>
      <c r="Y29" s="229">
        <v>12.45252263832386</v>
      </c>
      <c r="DA29" s="73" t="s">
        <v>1003</v>
      </c>
    </row>
    <row r="30" spans="1:105" ht="12" customHeight="1" x14ac:dyDescent="0.25">
      <c r="A30" s="46" t="s">
        <v>32</v>
      </c>
      <c r="B30" s="229">
        <v>119.4939300985785</v>
      </c>
      <c r="C30" s="229">
        <v>110.199259177104</v>
      </c>
      <c r="D30" s="229">
        <v>113.874242144639</v>
      </c>
      <c r="E30" s="229">
        <v>95.879285880523369</v>
      </c>
      <c r="F30" s="229">
        <v>67.141087333908189</v>
      </c>
      <c r="G30" s="229">
        <v>46.13228019156282</v>
      </c>
      <c r="H30" s="229">
        <v>79.979564345036877</v>
      </c>
      <c r="I30" s="229">
        <v>72.551140752819535</v>
      </c>
      <c r="J30" s="229">
        <v>79.676935721508599</v>
      </c>
      <c r="K30" s="229">
        <v>55.799643008558313</v>
      </c>
      <c r="L30" s="229">
        <v>45.378147777499002</v>
      </c>
      <c r="M30" s="229">
        <v>61.568398191127081</v>
      </c>
      <c r="N30" s="229">
        <v>34.338709160742653</v>
      </c>
      <c r="O30" s="229">
        <v>36.449676043294048</v>
      </c>
      <c r="P30" s="229">
        <v>27.217048720846972</v>
      </c>
      <c r="Q30" s="229">
        <v>32.842769667831988</v>
      </c>
      <c r="R30" s="229">
        <v>15.79553200522154</v>
      </c>
      <c r="S30" s="229">
        <v>23.360136343526982</v>
      </c>
      <c r="T30" s="229">
        <v>26.939255089698271</v>
      </c>
      <c r="U30" s="229">
        <v>12.82628094075012</v>
      </c>
      <c r="V30" s="229">
        <v>7.4320885130674341</v>
      </c>
      <c r="W30" s="229">
        <v>12.638765295104999</v>
      </c>
      <c r="X30" s="229">
        <v>6.1182448202133521</v>
      </c>
      <c r="Y30" s="229">
        <v>2.052206668310824</v>
      </c>
      <c r="DA30" s="73" t="s">
        <v>1004</v>
      </c>
    </row>
    <row r="31" spans="1:105" ht="12" customHeight="1" x14ac:dyDescent="0.25">
      <c r="A31" s="46" t="s">
        <v>33</v>
      </c>
      <c r="B31" s="229">
        <v>63.287389264205167</v>
      </c>
      <c r="C31" s="229">
        <v>69.17422789774578</v>
      </c>
      <c r="D31" s="229">
        <v>63.821900789342813</v>
      </c>
      <c r="E31" s="229">
        <v>68.091588004233827</v>
      </c>
      <c r="F31" s="229">
        <v>71.193365657673041</v>
      </c>
      <c r="G31" s="229">
        <v>70.918594111365167</v>
      </c>
      <c r="H31" s="229">
        <v>68.105646010245152</v>
      </c>
      <c r="I31" s="229">
        <v>59.159173216785511</v>
      </c>
      <c r="J31" s="229">
        <v>55.919603974653597</v>
      </c>
      <c r="K31" s="229">
        <v>44.200652618568391</v>
      </c>
      <c r="L31" s="229">
        <v>51.814361501707587</v>
      </c>
      <c r="M31" s="229">
        <v>48.308278949802769</v>
      </c>
      <c r="N31" s="229">
        <v>42.814082175042763</v>
      </c>
      <c r="O31" s="229">
        <v>2.6140580273061649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6.3368576990551458E-3</v>
      </c>
      <c r="Y31" s="229">
        <v>6.5668476385167722E-3</v>
      </c>
      <c r="DA31" s="73" t="s">
        <v>1005</v>
      </c>
    </row>
    <row r="32" spans="1:105" ht="12" customHeight="1" x14ac:dyDescent="0.25">
      <c r="A32" s="46" t="s">
        <v>35</v>
      </c>
      <c r="B32" s="229">
        <v>600.75639087002503</v>
      </c>
      <c r="C32" s="229">
        <v>511.50462456768219</v>
      </c>
      <c r="D32" s="229">
        <v>636.44292648003534</v>
      </c>
      <c r="E32" s="229">
        <v>609.98810246310347</v>
      </c>
      <c r="F32" s="229">
        <v>785.71247032281394</v>
      </c>
      <c r="G32" s="229">
        <v>909.25110945199367</v>
      </c>
      <c r="H32" s="229">
        <v>880.09864251852025</v>
      </c>
      <c r="I32" s="229">
        <v>849.56320823206636</v>
      </c>
      <c r="J32" s="229">
        <v>813.04152374279226</v>
      </c>
      <c r="K32" s="229">
        <v>438.89047255294469</v>
      </c>
      <c r="L32" s="229">
        <v>543.18537049305758</v>
      </c>
      <c r="M32" s="229">
        <v>862.82395196094512</v>
      </c>
      <c r="N32" s="229">
        <v>940.53352462908958</v>
      </c>
      <c r="O32" s="229">
        <v>891.76890301910043</v>
      </c>
      <c r="P32" s="229">
        <v>938.58625046288444</v>
      </c>
      <c r="Q32" s="229">
        <v>983.01366744693814</v>
      </c>
      <c r="R32" s="229">
        <v>1010.888461367657</v>
      </c>
      <c r="S32" s="229">
        <v>1016.56644346553</v>
      </c>
      <c r="T32" s="229">
        <v>1003.813819883263</v>
      </c>
      <c r="U32" s="229">
        <v>1100.666570190316</v>
      </c>
      <c r="V32" s="229">
        <v>1088.953855909703</v>
      </c>
      <c r="W32" s="229">
        <v>1098.931008291069</v>
      </c>
      <c r="X32" s="229">
        <v>852.67479103317646</v>
      </c>
      <c r="Y32" s="229">
        <v>826.83358648158571</v>
      </c>
      <c r="DA32" s="73" t="s">
        <v>1006</v>
      </c>
    </row>
    <row r="33" spans="1:105" ht="12" customHeight="1" x14ac:dyDescent="0.25">
      <c r="A33" s="46" t="s">
        <v>36</v>
      </c>
      <c r="B33" s="229">
        <v>0</v>
      </c>
      <c r="C33" s="229">
        <v>0.52373241257334591</v>
      </c>
      <c r="D33" s="229">
        <v>0.52788084990303008</v>
      </c>
      <c r="E33" s="229">
        <v>0.25038274684402972</v>
      </c>
      <c r="F33" s="229">
        <v>0.44341008400282111</v>
      </c>
      <c r="G33" s="229">
        <v>0.41379967948526158</v>
      </c>
      <c r="H33" s="229">
        <v>0.29187539376259392</v>
      </c>
      <c r="I33" s="229">
        <v>0.15166853931990609</v>
      </c>
      <c r="J33" s="229">
        <v>0.54304512013630535</v>
      </c>
      <c r="K33" s="229">
        <v>0</v>
      </c>
      <c r="L33" s="229">
        <v>0</v>
      </c>
      <c r="M33" s="229">
        <v>0</v>
      </c>
      <c r="N33" s="229">
        <v>0</v>
      </c>
      <c r="O33" s="229">
        <v>0.85652114086202025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1007</v>
      </c>
    </row>
    <row r="34" spans="1:105" ht="12" customHeight="1" x14ac:dyDescent="0.25">
      <c r="A34" s="46" t="s">
        <v>38</v>
      </c>
      <c r="B34" s="229">
        <v>8.3962824270962617</v>
      </c>
      <c r="C34" s="229">
        <v>8.3409125233657218</v>
      </c>
      <c r="D34" s="229">
        <v>8.7142067958325669</v>
      </c>
      <c r="E34" s="229">
        <v>8.6799185317432368</v>
      </c>
      <c r="F34" s="229">
        <v>8.7837257246241141</v>
      </c>
      <c r="G34" s="229">
        <v>8.6939563447538042</v>
      </c>
      <c r="H34" s="229">
        <v>8.0371316035848324</v>
      </c>
      <c r="I34" s="229">
        <v>8.0047116120462309</v>
      </c>
      <c r="J34" s="229">
        <v>7.9983221401434061</v>
      </c>
      <c r="K34" s="229">
        <v>2.4324348516180319</v>
      </c>
      <c r="L34" s="229">
        <v>2.6873110116301362</v>
      </c>
      <c r="M34" s="229">
        <v>3.0283847903174719</v>
      </c>
      <c r="N34" s="229">
        <v>2.904402812160864</v>
      </c>
      <c r="O34" s="229">
        <v>2.570809271518224</v>
      </c>
      <c r="P34" s="229">
        <v>2.7814937463993341</v>
      </c>
      <c r="Q34" s="229">
        <v>2.8465387106967581</v>
      </c>
      <c r="R34" s="229">
        <v>3.5375099363080258</v>
      </c>
      <c r="S34" s="229">
        <v>3.5136966716155991</v>
      </c>
      <c r="T34" s="229">
        <v>3.494729747037117</v>
      </c>
      <c r="U34" s="229">
        <v>3.607737301853859</v>
      </c>
      <c r="V34" s="229">
        <v>4.2484764224603246</v>
      </c>
      <c r="W34" s="229">
        <v>5.6109468828386539</v>
      </c>
      <c r="X34" s="229">
        <v>5.8001466285277949</v>
      </c>
      <c r="Y34" s="229">
        <v>5.4859641197471776</v>
      </c>
      <c r="DA34" s="73" t="s">
        <v>1008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1009</v>
      </c>
    </row>
    <row r="36" spans="1:105" ht="12" customHeight="1" x14ac:dyDescent="0.25">
      <c r="A36" s="57" t="s">
        <v>1010</v>
      </c>
      <c r="B36" s="261">
        <v>536.1534945341009</v>
      </c>
      <c r="C36" s="261">
        <v>521.36359653493821</v>
      </c>
      <c r="D36" s="261">
        <v>598.31392043420465</v>
      </c>
      <c r="E36" s="261">
        <v>590.43280452722695</v>
      </c>
      <c r="F36" s="261">
        <v>667.29992655370609</v>
      </c>
      <c r="G36" s="261">
        <v>705.71815572667367</v>
      </c>
      <c r="H36" s="261">
        <v>682.07136048316772</v>
      </c>
      <c r="I36" s="261">
        <v>662.86686993127194</v>
      </c>
      <c r="J36" s="261">
        <v>650.48023349311177</v>
      </c>
      <c r="K36" s="261">
        <v>387.01391720747392</v>
      </c>
      <c r="L36" s="261">
        <v>456.51745658361023</v>
      </c>
      <c r="M36" s="261">
        <v>662.35287453378749</v>
      </c>
      <c r="N36" s="261">
        <v>687.11059583905353</v>
      </c>
      <c r="O36" s="261">
        <v>583.28824983700031</v>
      </c>
      <c r="P36" s="261">
        <v>608.90291021442556</v>
      </c>
      <c r="Q36" s="261">
        <v>638.16013306089599</v>
      </c>
      <c r="R36" s="261">
        <v>639.47648160785479</v>
      </c>
      <c r="S36" s="261">
        <v>641.21608978790016</v>
      </c>
      <c r="T36" s="261">
        <v>641.25822059173254</v>
      </c>
      <c r="U36" s="261">
        <v>686.41326508739883</v>
      </c>
      <c r="V36" s="261">
        <v>673.71653790769324</v>
      </c>
      <c r="W36" s="261">
        <v>682.59908503993518</v>
      </c>
      <c r="X36" s="261">
        <v>539.0414816840846</v>
      </c>
      <c r="Y36" s="261">
        <v>516.66487484156221</v>
      </c>
      <c r="DA36" s="70" t="s">
        <v>1011</v>
      </c>
    </row>
    <row r="37" spans="1:105" ht="12" customHeight="1" x14ac:dyDescent="0.25">
      <c r="A37" s="60" t="s">
        <v>1012</v>
      </c>
      <c r="B37" s="262">
        <v>527.65372491618803</v>
      </c>
      <c r="C37" s="262">
        <v>513.55929625383681</v>
      </c>
      <c r="D37" s="262">
        <v>592.70953116825251</v>
      </c>
      <c r="E37" s="262">
        <v>583.83982396247541</v>
      </c>
      <c r="F37" s="262">
        <v>660.9686946195053</v>
      </c>
      <c r="G37" s="262">
        <v>699.8095852135491</v>
      </c>
      <c r="H37" s="262">
        <v>676.29783224321284</v>
      </c>
      <c r="I37" s="262">
        <v>658.04945075612125</v>
      </c>
      <c r="J37" s="262">
        <v>646.80391416508678</v>
      </c>
      <c r="K37" s="262">
        <v>383.97310778324771</v>
      </c>
      <c r="L37" s="262">
        <v>453.90187799997523</v>
      </c>
      <c r="M37" s="262">
        <v>660.5374781272119</v>
      </c>
      <c r="N37" s="262">
        <v>685.62066732480241</v>
      </c>
      <c r="O37" s="262">
        <v>581.65651244862897</v>
      </c>
      <c r="P37" s="262">
        <v>606.73523167018959</v>
      </c>
      <c r="Q37" s="262">
        <v>635.76764162874906</v>
      </c>
      <c r="R37" s="262">
        <v>637.10219418272459</v>
      </c>
      <c r="S37" s="262">
        <v>639.07971860401335</v>
      </c>
      <c r="T37" s="262">
        <v>639.29925234359746</v>
      </c>
      <c r="U37" s="262">
        <v>684.55762128354922</v>
      </c>
      <c r="V37" s="262">
        <v>671.72268263847582</v>
      </c>
      <c r="W37" s="262">
        <v>679.91602047292861</v>
      </c>
      <c r="X37" s="262">
        <v>534.02565497317528</v>
      </c>
      <c r="Y37" s="262">
        <v>513.05962602423585</v>
      </c>
      <c r="DA37" s="72" t="s">
        <v>1013</v>
      </c>
    </row>
    <row r="38" spans="1:105" ht="12" customHeight="1" x14ac:dyDescent="0.25">
      <c r="A38" s="59" t="s">
        <v>28</v>
      </c>
      <c r="B38" s="230">
        <v>13.830793528205289</v>
      </c>
      <c r="C38" s="230">
        <v>54.011828963542328</v>
      </c>
      <c r="D38" s="230">
        <v>57.834152395364299</v>
      </c>
      <c r="E38" s="230">
        <v>73.735480440597925</v>
      </c>
      <c r="F38" s="230">
        <v>56.754117978841272</v>
      </c>
      <c r="G38" s="230">
        <v>35.073083416367261</v>
      </c>
      <c r="H38" s="230">
        <v>27.472673814573959</v>
      </c>
      <c r="I38" s="230">
        <v>29.23686891503375</v>
      </c>
      <c r="J38" s="230">
        <v>36.588725109610543</v>
      </c>
      <c r="K38" s="230">
        <v>24.181351925115251</v>
      </c>
      <c r="L38" s="230">
        <v>28.821426110249519</v>
      </c>
      <c r="M38" s="230">
        <v>41.201624372514907</v>
      </c>
      <c r="N38" s="230">
        <v>38.423544867623377</v>
      </c>
      <c r="O38" s="230">
        <v>32.168894592578688</v>
      </c>
      <c r="P38" s="230">
        <v>36.774157268297991</v>
      </c>
      <c r="Q38" s="230">
        <v>35.296652162350291</v>
      </c>
      <c r="R38" s="230">
        <v>28.37497685703968</v>
      </c>
      <c r="S38" s="230">
        <v>23.947519138012542</v>
      </c>
      <c r="T38" s="230">
        <v>28.454795713922309</v>
      </c>
      <c r="U38" s="230">
        <v>26.168963819561512</v>
      </c>
      <c r="V38" s="230">
        <v>24.85753818821037</v>
      </c>
      <c r="W38" s="230">
        <v>24.99598673706279</v>
      </c>
      <c r="X38" s="230">
        <v>29.224277656013971</v>
      </c>
      <c r="Y38" s="230">
        <v>24.024116976770451</v>
      </c>
      <c r="DA38" s="71" t="s">
        <v>1014</v>
      </c>
    </row>
    <row r="39" spans="1:105" ht="12" customHeight="1" x14ac:dyDescent="0.25">
      <c r="A39" s="59" t="s">
        <v>31</v>
      </c>
      <c r="B39" s="295">
        <v>52.799773028953346</v>
      </c>
      <c r="C39" s="295">
        <v>53.751882375033702</v>
      </c>
      <c r="D39" s="295">
        <v>53.916787230374922</v>
      </c>
      <c r="E39" s="295">
        <v>52.759956761254102</v>
      </c>
      <c r="F39" s="295">
        <v>54.322213202535949</v>
      </c>
      <c r="G39" s="295">
        <v>52.692934111288089</v>
      </c>
      <c r="H39" s="295">
        <v>48.908882660931013</v>
      </c>
      <c r="I39" s="295">
        <v>48.080536123549592</v>
      </c>
      <c r="J39" s="295">
        <v>47.299410986561902</v>
      </c>
      <c r="K39" s="295">
        <v>39.626444844278588</v>
      </c>
      <c r="L39" s="295">
        <v>43.529819602131553</v>
      </c>
      <c r="M39" s="295">
        <v>44.214855702919358</v>
      </c>
      <c r="N39" s="295">
        <v>40.028051711219859</v>
      </c>
      <c r="O39" s="295">
        <v>0.44088928045785458</v>
      </c>
      <c r="P39" s="295">
        <v>0.47516110990735982</v>
      </c>
      <c r="Q39" s="295">
        <v>1.457891006327946</v>
      </c>
      <c r="R39" s="295">
        <v>3.107086151404403</v>
      </c>
      <c r="S39" s="295">
        <v>1.187517038388479</v>
      </c>
      <c r="T39" s="295">
        <v>1.177368628999045</v>
      </c>
      <c r="U39" s="295">
        <v>1.2150860979085689</v>
      </c>
      <c r="V39" s="295">
        <v>0.72423340722296237</v>
      </c>
      <c r="W39" s="295">
        <v>0.46831030657895378</v>
      </c>
      <c r="X39" s="295">
        <v>0.33717959212558352</v>
      </c>
      <c r="Y39" s="295">
        <v>0.54174547936773343</v>
      </c>
      <c r="DA39" s="122" t="s">
        <v>1015</v>
      </c>
    </row>
    <row r="40" spans="1:105" ht="12" customHeight="1" x14ac:dyDescent="0.25">
      <c r="A40" s="59" t="s">
        <v>159</v>
      </c>
      <c r="B40" s="295">
        <v>22.42582083255822</v>
      </c>
      <c r="C40" s="295">
        <v>24.030103373984179</v>
      </c>
      <c r="D40" s="295">
        <v>23.651169388306769</v>
      </c>
      <c r="E40" s="295">
        <v>26.217658104084659</v>
      </c>
      <c r="F40" s="295">
        <v>30.358183114670599</v>
      </c>
      <c r="G40" s="295">
        <v>31.192440347279408</v>
      </c>
      <c r="H40" s="295">
        <v>16.64018152429097</v>
      </c>
      <c r="I40" s="295">
        <v>22.688161957747109</v>
      </c>
      <c r="J40" s="295">
        <v>22.188282095726489</v>
      </c>
      <c r="K40" s="295">
        <v>18.457274034910778</v>
      </c>
      <c r="L40" s="295">
        <v>21.876802663190819</v>
      </c>
      <c r="M40" s="295">
        <v>18.42521965181329</v>
      </c>
      <c r="N40" s="295">
        <v>22.309444304499369</v>
      </c>
      <c r="O40" s="295">
        <v>7.2316522017186493</v>
      </c>
      <c r="P40" s="295">
        <v>7.831034967781159</v>
      </c>
      <c r="Q40" s="295">
        <v>8.4367232505836895</v>
      </c>
      <c r="R40" s="295">
        <v>8.5242376400300426</v>
      </c>
      <c r="S40" s="295">
        <v>8.8892284894368476</v>
      </c>
      <c r="T40" s="295">
        <v>9.4213131099800496</v>
      </c>
      <c r="U40" s="295">
        <v>8.4653591686812639</v>
      </c>
      <c r="V40" s="295">
        <v>7.3682124327240004</v>
      </c>
      <c r="W40" s="295">
        <v>7.166129008188479</v>
      </c>
      <c r="X40" s="295">
        <v>7.0865877203704439</v>
      </c>
      <c r="Y40" s="295">
        <v>7.230123168481664</v>
      </c>
      <c r="DA40" s="122" t="s">
        <v>1016</v>
      </c>
    </row>
    <row r="41" spans="1:105" ht="12" customHeight="1" x14ac:dyDescent="0.25">
      <c r="A41" s="59" t="s">
        <v>32</v>
      </c>
      <c r="B41" s="295">
        <v>72.765978807658655</v>
      </c>
      <c r="C41" s="295">
        <v>67.669310656114845</v>
      </c>
      <c r="D41" s="295">
        <v>69.404697509964791</v>
      </c>
      <c r="E41" s="295">
        <v>58.560748874648461</v>
      </c>
      <c r="F41" s="295">
        <v>40.900444702240293</v>
      </c>
      <c r="G41" s="295">
        <v>28.047365326256511</v>
      </c>
      <c r="H41" s="295">
        <v>48.589966501648689</v>
      </c>
      <c r="I41" s="295">
        <v>43.906398812117651</v>
      </c>
      <c r="J41" s="295">
        <v>48.261027295617232</v>
      </c>
      <c r="K41" s="295">
        <v>34.031811484911039</v>
      </c>
      <c r="L41" s="295">
        <v>27.730791470653859</v>
      </c>
      <c r="M41" s="295">
        <v>37.078268064647951</v>
      </c>
      <c r="N41" s="295">
        <v>20.600981252855689</v>
      </c>
      <c r="O41" s="295">
        <v>21.276221414517501</v>
      </c>
      <c r="P41" s="295">
        <v>15.827848383383021</v>
      </c>
      <c r="Q41" s="295">
        <v>19.09341040093932</v>
      </c>
      <c r="R41" s="295">
        <v>9.1863196050444547</v>
      </c>
      <c r="S41" s="295">
        <v>13.591515183683059</v>
      </c>
      <c r="T41" s="295">
        <v>15.687728165854111</v>
      </c>
      <c r="U41" s="295">
        <v>7.4724447218172427</v>
      </c>
      <c r="V41" s="295">
        <v>4.3300584615778446</v>
      </c>
      <c r="W41" s="295">
        <v>7.3597635534811232</v>
      </c>
      <c r="X41" s="295">
        <v>3.5434357977498152</v>
      </c>
      <c r="Y41" s="295">
        <v>1.1915422609553961</v>
      </c>
      <c r="DA41" s="122" t="s">
        <v>1017</v>
      </c>
    </row>
    <row r="42" spans="1:105" ht="12" customHeight="1" x14ac:dyDescent="0.25">
      <c r="A42" s="59" t="s">
        <v>35</v>
      </c>
      <c r="B42" s="295">
        <v>365.83135871881251</v>
      </c>
      <c r="C42" s="295">
        <v>314.09617088516171</v>
      </c>
      <c r="D42" s="295">
        <v>387.90272464424169</v>
      </c>
      <c r="E42" s="295">
        <v>372.56597978189029</v>
      </c>
      <c r="F42" s="295">
        <v>478.63373562121723</v>
      </c>
      <c r="G42" s="295">
        <v>552.80376201235788</v>
      </c>
      <c r="H42" s="295">
        <v>534.68612774176825</v>
      </c>
      <c r="I42" s="295">
        <v>514.1374849476731</v>
      </c>
      <c r="J42" s="295">
        <v>492.46646867757062</v>
      </c>
      <c r="K42" s="295">
        <v>267.676225494032</v>
      </c>
      <c r="L42" s="295">
        <v>331.94303815374951</v>
      </c>
      <c r="M42" s="295">
        <v>519.61751033531641</v>
      </c>
      <c r="N42" s="295">
        <v>564.25864518860408</v>
      </c>
      <c r="O42" s="295">
        <v>520.53885495935629</v>
      </c>
      <c r="P42" s="295">
        <v>545.82702994082001</v>
      </c>
      <c r="Q42" s="295">
        <v>571.48296480854788</v>
      </c>
      <c r="R42" s="295">
        <v>587.90957392920598</v>
      </c>
      <c r="S42" s="295">
        <v>591.46393875449246</v>
      </c>
      <c r="T42" s="295">
        <v>584.55804672484192</v>
      </c>
      <c r="U42" s="295">
        <v>641.23576747558059</v>
      </c>
      <c r="V42" s="295">
        <v>634.44264014874068</v>
      </c>
      <c r="W42" s="295">
        <v>639.92583086761726</v>
      </c>
      <c r="X42" s="295">
        <v>493.83417420691552</v>
      </c>
      <c r="Y42" s="295">
        <v>480.07209813866058</v>
      </c>
      <c r="DA42" s="122" t="s">
        <v>1018</v>
      </c>
    </row>
    <row r="43" spans="1:105" ht="12" customHeight="1" x14ac:dyDescent="0.25">
      <c r="A43" s="60" t="s">
        <v>1019</v>
      </c>
      <c r="B43" s="262">
        <v>8.4997696179129321</v>
      </c>
      <c r="C43" s="262">
        <v>7.8043002811014146</v>
      </c>
      <c r="D43" s="262">
        <v>5.6043892659520811</v>
      </c>
      <c r="E43" s="262">
        <v>6.5929805647515423</v>
      </c>
      <c r="F43" s="262">
        <v>6.3312319342007406</v>
      </c>
      <c r="G43" s="262">
        <v>5.9085705131245287</v>
      </c>
      <c r="H43" s="262">
        <v>5.7735282399548344</v>
      </c>
      <c r="I43" s="262">
        <v>4.8174191751507127</v>
      </c>
      <c r="J43" s="262">
        <v>3.676319328024968</v>
      </c>
      <c r="K43" s="262">
        <v>3.0408094242262531</v>
      </c>
      <c r="L43" s="262">
        <v>2.615578583634965</v>
      </c>
      <c r="M43" s="262">
        <v>1.815396406575533</v>
      </c>
      <c r="N43" s="262">
        <v>1.489928514251174</v>
      </c>
      <c r="O43" s="262">
        <v>1.631737388371338</v>
      </c>
      <c r="P43" s="262">
        <v>2.1676785442359852</v>
      </c>
      <c r="Q43" s="262">
        <v>2.3924914321469268</v>
      </c>
      <c r="R43" s="262">
        <v>2.3742874251302442</v>
      </c>
      <c r="S43" s="262">
        <v>2.1363711838868231</v>
      </c>
      <c r="T43" s="262">
        <v>1.958968248135095</v>
      </c>
      <c r="U43" s="262">
        <v>1.8556438038495879</v>
      </c>
      <c r="V43" s="262">
        <v>1.9938552692174321</v>
      </c>
      <c r="W43" s="262">
        <v>2.6830645670065461</v>
      </c>
      <c r="X43" s="262">
        <v>5.0158267109093773</v>
      </c>
      <c r="Y43" s="262">
        <v>3.6052488173263901</v>
      </c>
      <c r="DA43" s="72" t="s">
        <v>1020</v>
      </c>
    </row>
    <row r="44" spans="1:105" ht="12" customHeight="1" x14ac:dyDescent="0.25">
      <c r="A44" s="57" t="s">
        <v>1021</v>
      </c>
      <c r="B44" s="261">
        <f t="shared" ref="B44:Y44" si="1">B45+B46+B57</f>
        <v>82.057418354614668</v>
      </c>
      <c r="C44" s="261">
        <f t="shared" si="1"/>
        <v>78.708860921652601</v>
      </c>
      <c r="D44" s="261">
        <f t="shared" si="1"/>
        <v>90.334926269062763</v>
      </c>
      <c r="E44" s="261">
        <f t="shared" si="1"/>
        <v>89.094817591813964</v>
      </c>
      <c r="F44" s="261">
        <f t="shared" si="1"/>
        <v>102.04792105363299</v>
      </c>
      <c r="G44" s="261">
        <f t="shared" si="1"/>
        <v>108.91423306356435</v>
      </c>
      <c r="H44" s="261">
        <f t="shared" si="1"/>
        <v>105.25157936595934</v>
      </c>
      <c r="I44" s="261">
        <f t="shared" si="1"/>
        <v>102.01100843003536</v>
      </c>
      <c r="J44" s="261">
        <f t="shared" si="1"/>
        <v>99.919558418974887</v>
      </c>
      <c r="K44" s="261">
        <f t="shared" si="1"/>
        <v>58.707802805723645</v>
      </c>
      <c r="L44" s="261">
        <f t="shared" si="1"/>
        <v>69.600950783072875</v>
      </c>
      <c r="M44" s="261">
        <f t="shared" si="1"/>
        <v>102.64783638564012</v>
      </c>
      <c r="N44" s="261">
        <f t="shared" si="1"/>
        <v>107.37105038791526</v>
      </c>
      <c r="O44" s="261">
        <f t="shared" si="1"/>
        <v>91.436052774676</v>
      </c>
      <c r="P44" s="261">
        <f t="shared" si="1"/>
        <v>95.387764867833752</v>
      </c>
      <c r="Q44" s="261">
        <f t="shared" si="1"/>
        <v>99.937419811008226</v>
      </c>
      <c r="R44" s="261">
        <f t="shared" si="1"/>
        <v>100.30779340334088</v>
      </c>
      <c r="S44" s="261">
        <f t="shared" si="1"/>
        <v>100.62026240914172</v>
      </c>
      <c r="T44" s="261">
        <f t="shared" si="1"/>
        <v>100.82976691228694</v>
      </c>
      <c r="U44" s="261">
        <f t="shared" si="1"/>
        <v>108.23229658855388</v>
      </c>
      <c r="V44" s="261">
        <f t="shared" si="1"/>
        <v>106.22287592354454</v>
      </c>
      <c r="W44" s="261">
        <f t="shared" si="1"/>
        <v>107.41846171019455</v>
      </c>
      <c r="X44" s="261">
        <f t="shared" si="1"/>
        <v>84.471882113850782</v>
      </c>
      <c r="Y44" s="261">
        <f t="shared" si="1"/>
        <v>81.021630758689668</v>
      </c>
      <c r="DA44" s="70"/>
    </row>
    <row r="45" spans="1:105" ht="12" customHeight="1" x14ac:dyDescent="0.25">
      <c r="A45" s="60" t="s">
        <v>1022</v>
      </c>
      <c r="B45" s="262">
        <v>47.57266408698532</v>
      </c>
      <c r="C45" s="262">
        <v>44.75234319166389</v>
      </c>
      <c r="D45" s="262">
        <v>56.114500207648739</v>
      </c>
      <c r="E45" s="262">
        <v>53.779953024925987</v>
      </c>
      <c r="F45" s="262">
        <v>64.418893241089322</v>
      </c>
      <c r="G45" s="262">
        <v>70.619315894282082</v>
      </c>
      <c r="H45" s="262">
        <v>68.1779874066481</v>
      </c>
      <c r="I45" s="262">
        <v>66.903330722092505</v>
      </c>
      <c r="J45" s="262">
        <v>66.662957974372858</v>
      </c>
      <c r="K45" s="262">
        <v>37.55302755623589</v>
      </c>
      <c r="L45" s="262">
        <v>46.059579627613793</v>
      </c>
      <c r="M45" s="262">
        <v>71.474694925735108</v>
      </c>
      <c r="N45" s="262">
        <v>75.687820377117518</v>
      </c>
      <c r="O45" s="262">
        <v>64.379459827730756</v>
      </c>
      <c r="P45" s="262">
        <v>66.615097305280003</v>
      </c>
      <c r="Q45" s="262">
        <v>69.63780940570669</v>
      </c>
      <c r="R45" s="262">
        <v>70.03103726825934</v>
      </c>
      <c r="S45" s="262">
        <v>70.550800284930048</v>
      </c>
      <c r="T45" s="262">
        <v>70.946232751510024</v>
      </c>
      <c r="U45" s="262">
        <v>76.579001377736319</v>
      </c>
      <c r="V45" s="262">
        <v>74.965359702669062</v>
      </c>
      <c r="W45" s="262">
        <v>74.973141520883232</v>
      </c>
      <c r="X45" s="262">
        <v>55.645640567820926</v>
      </c>
      <c r="Y45" s="262">
        <v>54.706393576972303</v>
      </c>
      <c r="DA45" s="72" t="s">
        <v>1023</v>
      </c>
    </row>
    <row r="46" spans="1:105" ht="12" customHeight="1" x14ac:dyDescent="0.25">
      <c r="A46" s="60" t="s">
        <v>1024</v>
      </c>
      <c r="B46" s="262">
        <v>23.431664497910209</v>
      </c>
      <c r="C46" s="262">
        <v>22.836970377138481</v>
      </c>
      <c r="D46" s="262">
        <v>26.113045456742089</v>
      </c>
      <c r="E46" s="262">
        <v>25.79788759346269</v>
      </c>
      <c r="F46" s="262">
        <v>29.107878472234319</v>
      </c>
      <c r="G46" s="262">
        <v>30.74686420323437</v>
      </c>
      <c r="H46" s="262">
        <v>29.711748903871559</v>
      </c>
      <c r="I46" s="262">
        <v>28.838899458193929</v>
      </c>
      <c r="J46" s="262">
        <v>28.280133284866139</v>
      </c>
      <c r="K46" s="262">
        <v>16.888740793477531</v>
      </c>
      <c r="L46" s="262">
        <v>19.91206021357948</v>
      </c>
      <c r="M46" s="262">
        <v>28.67601806147432</v>
      </c>
      <c r="N46" s="262">
        <v>29.68468833628436</v>
      </c>
      <c r="O46" s="262">
        <v>25.038484776090989</v>
      </c>
      <c r="P46" s="262">
        <v>26.127138681975879</v>
      </c>
      <c r="Q46" s="262">
        <v>27.384250322565752</v>
      </c>
      <c r="R46" s="262">
        <v>27.448535290784179</v>
      </c>
      <c r="S46" s="262">
        <v>27.52116311808339</v>
      </c>
      <c r="T46" s="262">
        <v>27.50598725908436</v>
      </c>
      <c r="U46" s="262">
        <v>29.437209386862069</v>
      </c>
      <c r="V46" s="262">
        <v>28.90158886049338</v>
      </c>
      <c r="W46" s="262">
        <v>29.301865592094678</v>
      </c>
      <c r="X46" s="262">
        <v>23.17436678961025</v>
      </c>
      <c r="Y46" s="262">
        <v>22.206892591222019</v>
      </c>
      <c r="DA46" s="72" t="s">
        <v>1025</v>
      </c>
    </row>
    <row r="47" spans="1:105" ht="12" customHeight="1" x14ac:dyDescent="0.25">
      <c r="A47" s="64" t="s">
        <v>28</v>
      </c>
      <c r="B47" s="229">
        <v>0.56725948628650136</v>
      </c>
      <c r="C47" s="229">
        <v>2.1968125760688979</v>
      </c>
      <c r="D47" s="229">
        <v>2.3699446803672028</v>
      </c>
      <c r="E47" s="229">
        <v>3.0151705527942751</v>
      </c>
      <c r="F47" s="229">
        <v>2.326884992994311</v>
      </c>
      <c r="G47" s="229">
        <v>1.440800988215208</v>
      </c>
      <c r="H47" s="229">
        <v>1.1294072312629</v>
      </c>
      <c r="I47" s="229">
        <v>1.206603242069652</v>
      </c>
      <c r="J47" s="229">
        <v>1.508691828900764</v>
      </c>
      <c r="K47" s="229">
        <v>0.99024835819000867</v>
      </c>
      <c r="L47" s="229">
        <v>1.177923716795314</v>
      </c>
      <c r="M47" s="229">
        <v>1.708716263613109</v>
      </c>
      <c r="N47" s="229">
        <v>1.5995973930833229</v>
      </c>
      <c r="O47" s="229">
        <v>1.376424863320022</v>
      </c>
      <c r="P47" s="229">
        <v>1.579352521443649</v>
      </c>
      <c r="Q47" s="229">
        <v>1.5163762785046939</v>
      </c>
      <c r="R47" s="229">
        <v>1.2185558039583639</v>
      </c>
      <c r="S47" s="229">
        <v>1.0279813306024559</v>
      </c>
      <c r="T47" s="229">
        <v>1.220388760195767</v>
      </c>
      <c r="U47" s="229">
        <v>1.121868008729612</v>
      </c>
      <c r="V47" s="229">
        <v>1.0655956241611111</v>
      </c>
      <c r="W47" s="229">
        <v>1.0720826613942871</v>
      </c>
      <c r="X47" s="229">
        <v>1.2602690417742559</v>
      </c>
      <c r="Y47" s="229">
        <v>1.033418609204994</v>
      </c>
      <c r="DA47" s="73" t="s">
        <v>1026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1027</v>
      </c>
    </row>
    <row r="49" spans="1:105" ht="12" customHeight="1" x14ac:dyDescent="0.25">
      <c r="A49" s="64" t="s">
        <v>31</v>
      </c>
      <c r="B49" s="229">
        <v>2.1655425672697808</v>
      </c>
      <c r="C49" s="229">
        <v>2.186239819217294</v>
      </c>
      <c r="D49" s="229">
        <v>2.209417753814261</v>
      </c>
      <c r="E49" s="229">
        <v>2.1574453308321409</v>
      </c>
      <c r="F49" s="229">
        <v>2.2271783473816398</v>
      </c>
      <c r="G49" s="229">
        <v>2.1646238124610888</v>
      </c>
      <c r="H49" s="229">
        <v>2.0106541548548118</v>
      </c>
      <c r="I49" s="229">
        <v>1.984279880849033</v>
      </c>
      <c r="J49" s="229">
        <v>1.9503340073606781</v>
      </c>
      <c r="K49" s="229">
        <v>1.6227389630435971</v>
      </c>
      <c r="L49" s="229">
        <v>1.7790516923427999</v>
      </c>
      <c r="M49" s="229">
        <v>1.8336811760092651</v>
      </c>
      <c r="N49" s="229">
        <v>1.6663940661400021</v>
      </c>
      <c r="O49" s="229">
        <v>1.8864526595622121E-2</v>
      </c>
      <c r="P49" s="229">
        <v>2.040690943776138E-2</v>
      </c>
      <c r="Q49" s="229">
        <v>6.2632323555011887E-2</v>
      </c>
      <c r="R49" s="229">
        <v>0.13343298506526069</v>
      </c>
      <c r="S49" s="229">
        <v>5.097585842610116E-2</v>
      </c>
      <c r="T49" s="229">
        <v>5.0495791847646847E-2</v>
      </c>
      <c r="U49" s="229">
        <v>5.2090951345835967E-2</v>
      </c>
      <c r="V49" s="229">
        <v>3.104651569937476E-2</v>
      </c>
      <c r="W49" s="229">
        <v>2.008591879636018E-2</v>
      </c>
      <c r="X49" s="229">
        <v>1.4540547639044809E-2</v>
      </c>
      <c r="Y49" s="229">
        <v>2.3303660249932572E-2</v>
      </c>
      <c r="DA49" s="73" t="s">
        <v>1028</v>
      </c>
    </row>
    <row r="50" spans="1:105" ht="12" customHeight="1" x14ac:dyDescent="0.25">
      <c r="A50" s="64" t="s">
        <v>159</v>
      </c>
      <c r="B50" s="229">
        <v>0.91977799965616536</v>
      </c>
      <c r="C50" s="229">
        <v>0.97737170373987503</v>
      </c>
      <c r="D50" s="229">
        <v>0.96918448277931568</v>
      </c>
      <c r="E50" s="229">
        <v>1.072085110265856</v>
      </c>
      <c r="F50" s="229">
        <v>1.244667404230225</v>
      </c>
      <c r="G50" s="229">
        <v>1.2813843123992721</v>
      </c>
      <c r="H50" s="229">
        <v>0.68408126088883792</v>
      </c>
      <c r="I50" s="229">
        <v>0.93633862963835823</v>
      </c>
      <c r="J50" s="229">
        <v>0.91490697735119875</v>
      </c>
      <c r="K50" s="229">
        <v>0.75584216161009232</v>
      </c>
      <c r="L50" s="229">
        <v>0.89409887651115472</v>
      </c>
      <c r="M50" s="229">
        <v>0.76413182633399934</v>
      </c>
      <c r="N50" s="229">
        <v>0.92875680975194963</v>
      </c>
      <c r="O50" s="229">
        <v>0.3094239332558496</v>
      </c>
      <c r="P50" s="229">
        <v>0.33632218222280369</v>
      </c>
      <c r="Q50" s="229">
        <v>0.36244930387874658</v>
      </c>
      <c r="R50" s="229">
        <v>0.36607110916469121</v>
      </c>
      <c r="S50" s="229">
        <v>0.38158278015928632</v>
      </c>
      <c r="T50" s="229">
        <v>0.40406772697648041</v>
      </c>
      <c r="U50" s="229">
        <v>0.3629114128947788</v>
      </c>
      <c r="V50" s="229">
        <v>0.31586132410827722</v>
      </c>
      <c r="W50" s="229">
        <v>0.30735664648125338</v>
      </c>
      <c r="X50" s="229">
        <v>0.3056023221830631</v>
      </c>
      <c r="Y50" s="229">
        <v>0.31101013354113111</v>
      </c>
      <c r="DA50" s="73" t="s">
        <v>1029</v>
      </c>
    </row>
    <row r="51" spans="1:105" ht="12" customHeight="1" x14ac:dyDescent="0.25">
      <c r="A51" s="64" t="s">
        <v>32</v>
      </c>
      <c r="B51" s="229">
        <v>2.9844413245986119</v>
      </c>
      <c r="C51" s="229">
        <v>2.7523006629456792</v>
      </c>
      <c r="D51" s="229">
        <v>2.844085835853285</v>
      </c>
      <c r="E51" s="229">
        <v>2.3946496924051068</v>
      </c>
      <c r="F51" s="229">
        <v>1.6768938426620881</v>
      </c>
      <c r="G51" s="229">
        <v>1.1521847451839731</v>
      </c>
      <c r="H51" s="229">
        <v>1.997543446414451</v>
      </c>
      <c r="I51" s="229">
        <v>1.8120135678093401</v>
      </c>
      <c r="J51" s="229">
        <v>1.989985092870308</v>
      </c>
      <c r="K51" s="229">
        <v>1.3936336377522209</v>
      </c>
      <c r="L51" s="229">
        <v>1.133349780605482</v>
      </c>
      <c r="M51" s="229">
        <v>1.5377121808560219</v>
      </c>
      <c r="N51" s="229">
        <v>0.85763237152003668</v>
      </c>
      <c r="O51" s="229">
        <v>0.9103551901096345</v>
      </c>
      <c r="P51" s="229">
        <v>0.67976410909825646</v>
      </c>
      <c r="Q51" s="229">
        <v>0.82027027590514978</v>
      </c>
      <c r="R51" s="229">
        <v>0.39450404235188807</v>
      </c>
      <c r="S51" s="229">
        <v>0.58343512674129716</v>
      </c>
      <c r="T51" s="229">
        <v>0.67282602620294485</v>
      </c>
      <c r="U51" s="229">
        <v>0.32034499868660371</v>
      </c>
      <c r="V51" s="229">
        <v>0.18562141246986211</v>
      </c>
      <c r="W51" s="229">
        <v>0.31566166923706251</v>
      </c>
      <c r="X51" s="229">
        <v>0.1528072820133427</v>
      </c>
      <c r="Y51" s="229">
        <v>5.1255242692838029E-2</v>
      </c>
      <c r="DA51" s="73" t="s">
        <v>1030</v>
      </c>
    </row>
    <row r="52" spans="1:105" ht="12" customHeight="1" x14ac:dyDescent="0.25">
      <c r="A52" s="64" t="s">
        <v>33</v>
      </c>
      <c r="B52" s="229">
        <v>1.580645139801117</v>
      </c>
      <c r="C52" s="229">
        <v>1.7276728965640631</v>
      </c>
      <c r="D52" s="229">
        <v>1.593994924872032</v>
      </c>
      <c r="E52" s="229">
        <v>1.7006332365981509</v>
      </c>
      <c r="F52" s="229">
        <v>1.778102221014378</v>
      </c>
      <c r="G52" s="229">
        <v>1.7712396167218529</v>
      </c>
      <c r="H52" s="229">
        <v>1.7009843447594351</v>
      </c>
      <c r="I52" s="229">
        <v>1.4775401656938421</v>
      </c>
      <c r="J52" s="229">
        <v>1.396629743615156</v>
      </c>
      <c r="K52" s="229">
        <v>1.103941046547374</v>
      </c>
      <c r="L52" s="229">
        <v>1.2940985499917641</v>
      </c>
      <c r="M52" s="229">
        <v>1.206531778635874</v>
      </c>
      <c r="N52" s="229">
        <v>1.069310516547137</v>
      </c>
      <c r="O52" s="229">
        <v>6.5287858514279928E-2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1.5826728579066161E-4</v>
      </c>
      <c r="Y52" s="229">
        <v>1.640114393138151E-4</v>
      </c>
      <c r="DA52" s="73" t="s">
        <v>1031</v>
      </c>
    </row>
    <row r="53" spans="1:105" ht="12" customHeight="1" x14ac:dyDescent="0.25">
      <c r="A53" s="64" t="s">
        <v>35</v>
      </c>
      <c r="B53" s="229">
        <v>15.004295175914949</v>
      </c>
      <c r="C53" s="229">
        <v>12.77517224534947</v>
      </c>
      <c r="D53" s="229">
        <v>15.895590420103609</v>
      </c>
      <c r="E53" s="229">
        <v>15.23486338596906</v>
      </c>
      <c r="F53" s="229">
        <v>19.62369773719379</v>
      </c>
      <c r="G53" s="229">
        <v>22.709158391953729</v>
      </c>
      <c r="H53" s="229">
        <v>21.98105591044293</v>
      </c>
      <c r="I53" s="229">
        <v>21.21841288854317</v>
      </c>
      <c r="J53" s="229">
        <v>20.306259239032929</v>
      </c>
      <c r="K53" s="229">
        <v>10.961584928866641</v>
      </c>
      <c r="L53" s="229">
        <v>13.56642019623534</v>
      </c>
      <c r="M53" s="229">
        <v>21.549608887760279</v>
      </c>
      <c r="N53" s="229">
        <v>23.490457764321491</v>
      </c>
      <c r="O53" s="229">
        <v>22.272528520625141</v>
      </c>
      <c r="P53" s="229">
        <v>23.441823281489171</v>
      </c>
      <c r="Q53" s="229">
        <v>24.551427920678801</v>
      </c>
      <c r="R53" s="229">
        <v>25.247619658811729</v>
      </c>
      <c r="S53" s="229">
        <v>25.389431083034221</v>
      </c>
      <c r="T53" s="229">
        <v>25.070925726447729</v>
      </c>
      <c r="U53" s="229">
        <v>27.48988834805489</v>
      </c>
      <c r="V53" s="229">
        <v>27.197355426144629</v>
      </c>
      <c r="W53" s="229">
        <v>27.446541521573941</v>
      </c>
      <c r="X53" s="229">
        <v>21.296126763121428</v>
      </c>
      <c r="Y53" s="229">
        <v>20.65072528810466</v>
      </c>
      <c r="DA53" s="73" t="s">
        <v>1032</v>
      </c>
    </row>
    <row r="54" spans="1:105" ht="12" customHeight="1" x14ac:dyDescent="0.25">
      <c r="A54" s="64" t="s">
        <v>36</v>
      </c>
      <c r="B54" s="229">
        <v>0</v>
      </c>
      <c r="C54" s="229">
        <v>1.308056948019168E-2</v>
      </c>
      <c r="D54" s="229">
        <v>1.31841794944326E-2</v>
      </c>
      <c r="E54" s="229">
        <v>6.2534776120542453E-3</v>
      </c>
      <c r="F54" s="229">
        <v>1.1074465266562561E-2</v>
      </c>
      <c r="G54" s="229">
        <v>1.0334925485693491E-2</v>
      </c>
      <c r="H54" s="229">
        <v>7.2897843937341561E-3</v>
      </c>
      <c r="I54" s="229">
        <v>3.7880238436749009E-3</v>
      </c>
      <c r="J54" s="229">
        <v>1.356291734918583E-2</v>
      </c>
      <c r="K54" s="229">
        <v>0</v>
      </c>
      <c r="L54" s="229">
        <v>0</v>
      </c>
      <c r="M54" s="229">
        <v>0</v>
      </c>
      <c r="N54" s="229">
        <v>0</v>
      </c>
      <c r="O54" s="229">
        <v>2.1392191938721512E-2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1033</v>
      </c>
    </row>
    <row r="55" spans="1:105" ht="12" customHeight="1" x14ac:dyDescent="0.25">
      <c r="A55" s="64" t="s">
        <v>38</v>
      </c>
      <c r="B55" s="229">
        <v>0.20970280438307659</v>
      </c>
      <c r="C55" s="229">
        <v>0.20831990377301091</v>
      </c>
      <c r="D55" s="229">
        <v>0.21764317945795111</v>
      </c>
      <c r="E55" s="229">
        <v>0.21678680698603961</v>
      </c>
      <c r="F55" s="229">
        <v>0.2193794614913244</v>
      </c>
      <c r="G55" s="229">
        <v>0.21713741081354071</v>
      </c>
      <c r="H55" s="229">
        <v>0.2007327708544539</v>
      </c>
      <c r="I55" s="229">
        <v>0.19992305974685939</v>
      </c>
      <c r="J55" s="229">
        <v>0.1997634783859199</v>
      </c>
      <c r="K55" s="229">
        <v>6.0751697467594748E-2</v>
      </c>
      <c r="L55" s="229">
        <v>6.7117401097625207E-2</v>
      </c>
      <c r="M55" s="229">
        <v>7.5635948265767902E-2</v>
      </c>
      <c r="N55" s="229">
        <v>7.2539414920427175E-2</v>
      </c>
      <c r="O55" s="229">
        <v>6.4207691731711758E-2</v>
      </c>
      <c r="P55" s="229">
        <v>6.9469678284232297E-2</v>
      </c>
      <c r="Q55" s="229">
        <v>7.1094220043350309E-2</v>
      </c>
      <c r="R55" s="229">
        <v>8.835169143224518E-2</v>
      </c>
      <c r="S55" s="229">
        <v>8.7756939120031005E-2</v>
      </c>
      <c r="T55" s="229">
        <v>8.7283227413788966E-2</v>
      </c>
      <c r="U55" s="229">
        <v>9.0105667150340449E-2</v>
      </c>
      <c r="V55" s="229">
        <v>0.1061085579101252</v>
      </c>
      <c r="W55" s="229">
        <v>0.14013717461177261</v>
      </c>
      <c r="X55" s="229">
        <v>0.1448625655933263</v>
      </c>
      <c r="Y55" s="229">
        <v>0.1370156459891472</v>
      </c>
      <c r="DA55" s="73" t="s">
        <v>1034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1035</v>
      </c>
    </row>
    <row r="57" spans="1:105" ht="12" customHeight="1" x14ac:dyDescent="0.25">
      <c r="A57" s="60" t="s">
        <v>1036</v>
      </c>
      <c r="B57" s="262">
        <v>11.05308976971914</v>
      </c>
      <c r="C57" s="262">
        <v>11.11954735285023</v>
      </c>
      <c r="D57" s="262">
        <v>8.1073806046719348</v>
      </c>
      <c r="E57" s="262">
        <v>9.516976973425292</v>
      </c>
      <c r="F57" s="262">
        <v>8.5211493403093428</v>
      </c>
      <c r="G57" s="262">
        <v>7.5480529660479023</v>
      </c>
      <c r="H57" s="262">
        <v>7.3618430554396994</v>
      </c>
      <c r="I57" s="262">
        <v>6.2687782497489142</v>
      </c>
      <c r="J57" s="262">
        <v>4.9764671597358889</v>
      </c>
      <c r="K57" s="262">
        <v>4.2660344560102246</v>
      </c>
      <c r="L57" s="262">
        <v>3.6293109418795941</v>
      </c>
      <c r="M57" s="262">
        <v>2.4971233984306922</v>
      </c>
      <c r="N57" s="262">
        <v>1.9985416745133811</v>
      </c>
      <c r="O57" s="262">
        <v>2.0181081708542421</v>
      </c>
      <c r="P57" s="262">
        <v>2.6455288805778658</v>
      </c>
      <c r="Q57" s="262">
        <v>2.9153600827357828</v>
      </c>
      <c r="R57" s="262">
        <v>2.828220844297356</v>
      </c>
      <c r="S57" s="262">
        <v>2.548299006128274</v>
      </c>
      <c r="T57" s="262">
        <v>2.3775469016925599</v>
      </c>
      <c r="U57" s="262">
        <v>2.216085823955495</v>
      </c>
      <c r="V57" s="262">
        <v>2.3559273603820938</v>
      </c>
      <c r="W57" s="262">
        <v>3.1434545972166412</v>
      </c>
      <c r="X57" s="262">
        <v>5.6518747564196046</v>
      </c>
      <c r="Y57" s="262">
        <v>4.1083445904953431</v>
      </c>
      <c r="DA57" s="72" t="s">
        <v>1037</v>
      </c>
    </row>
    <row r="58" spans="1:105" ht="12" customHeight="1" x14ac:dyDescent="0.25">
      <c r="A58" s="132" t="s">
        <v>1038</v>
      </c>
      <c r="B58" s="316">
        <v>182.53231983732479</v>
      </c>
      <c r="C58" s="316">
        <v>186.8063423015337</v>
      </c>
      <c r="D58" s="316">
        <v>199.51540189872051</v>
      </c>
      <c r="E58" s="316">
        <v>196.7418349352254</v>
      </c>
      <c r="F58" s="316">
        <v>188.9521891031938</v>
      </c>
      <c r="G58" s="316">
        <v>181.50108285165189</v>
      </c>
      <c r="H58" s="316">
        <v>176.77207962267829</v>
      </c>
      <c r="I58" s="316">
        <v>196.40118964183219</v>
      </c>
      <c r="J58" s="316">
        <v>188.31924959795629</v>
      </c>
      <c r="K58" s="316">
        <v>164.2479977160047</v>
      </c>
      <c r="L58" s="316">
        <v>179.48694467789269</v>
      </c>
      <c r="M58" s="316">
        <v>167.95469909300161</v>
      </c>
      <c r="N58" s="316">
        <v>152.23311433533979</v>
      </c>
      <c r="O58" s="316">
        <v>155.98913698851899</v>
      </c>
      <c r="P58" s="316">
        <v>144.13293600969479</v>
      </c>
      <c r="Q58" s="316">
        <v>146.82315789833589</v>
      </c>
      <c r="R58" s="316">
        <v>144.53728225908699</v>
      </c>
      <c r="S58" s="316">
        <v>155.9714857073615</v>
      </c>
      <c r="T58" s="316">
        <v>119.9062100506266</v>
      </c>
      <c r="U58" s="316">
        <v>127.54571857153719</v>
      </c>
      <c r="V58" s="316">
        <v>125.9175850109916</v>
      </c>
      <c r="W58" s="316">
        <v>129.7363437060566</v>
      </c>
      <c r="X58" s="316">
        <v>108.4791500762492</v>
      </c>
      <c r="Y58" s="316">
        <v>101.9820081659394</v>
      </c>
      <c r="DA58" s="139" t="s">
        <v>1039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1206.036292875981</v>
      </c>
      <c r="C61" s="223">
        <v>1160.678406837862</v>
      </c>
      <c r="D61" s="223">
        <v>1275.2296759274941</v>
      </c>
      <c r="E61" s="223">
        <v>1282.8095626471179</v>
      </c>
      <c r="F61" s="223">
        <v>1407.5382979268099</v>
      </c>
      <c r="G61" s="223">
        <v>1523.3633287636951</v>
      </c>
      <c r="H61" s="223">
        <v>1389.424827657632</v>
      </c>
      <c r="I61" s="223">
        <v>1319.287801504739</v>
      </c>
      <c r="J61" s="223">
        <v>1247.8412859428049</v>
      </c>
      <c r="K61" s="223">
        <v>1082.945490631233</v>
      </c>
      <c r="L61" s="223">
        <v>1042.655631548537</v>
      </c>
      <c r="M61" s="223">
        <v>1109.5108662783121</v>
      </c>
      <c r="N61" s="223">
        <v>1295.409088614909</v>
      </c>
      <c r="O61" s="223">
        <v>1525.8615751293121</v>
      </c>
      <c r="P61" s="223">
        <v>1283.642103194104</v>
      </c>
      <c r="Q61" s="223">
        <v>1266.677179589328</v>
      </c>
      <c r="R61" s="223">
        <v>1422.245070813912</v>
      </c>
      <c r="S61" s="223">
        <v>1462.548621292131</v>
      </c>
      <c r="T61" s="223">
        <v>1449.0856396786519</v>
      </c>
      <c r="U61" s="223">
        <v>1415.9012480923061</v>
      </c>
      <c r="V61" s="223">
        <v>1414.425788565148</v>
      </c>
      <c r="W61" s="223">
        <v>1311.2750916858231</v>
      </c>
      <c r="X61" s="223">
        <v>931.61617552535267</v>
      </c>
      <c r="Y61" s="223">
        <v>1098.685734314774</v>
      </c>
      <c r="DA61" s="89" t="s">
        <v>1040</v>
      </c>
    </row>
    <row r="62" spans="1:105" ht="12" customHeight="1" x14ac:dyDescent="0.25">
      <c r="A62" s="55" t="s">
        <v>91</v>
      </c>
      <c r="B62" s="259">
        <v>9.404223511025549</v>
      </c>
      <c r="C62" s="259">
        <v>8.888065056933284</v>
      </c>
      <c r="D62" s="259">
        <v>8.7143310756819456</v>
      </c>
      <c r="E62" s="259">
        <v>9.170226869114396</v>
      </c>
      <c r="F62" s="259">
        <v>9.725555242145612</v>
      </c>
      <c r="G62" s="259">
        <v>10.240155604555749</v>
      </c>
      <c r="H62" s="259">
        <v>9.3744545979559177</v>
      </c>
      <c r="I62" s="259">
        <v>8.5137350090864583</v>
      </c>
      <c r="J62" s="259">
        <v>7.5358465613416419</v>
      </c>
      <c r="K62" s="259">
        <v>7.047341172985</v>
      </c>
      <c r="L62" s="259">
        <v>6.2032116310417376</v>
      </c>
      <c r="M62" s="259">
        <v>5.4778151165662461</v>
      </c>
      <c r="N62" s="259">
        <v>6.0329865793787931</v>
      </c>
      <c r="O62" s="259">
        <v>7.6849389581843379</v>
      </c>
      <c r="P62" s="259">
        <v>6.9546094767966</v>
      </c>
      <c r="Q62" s="259">
        <v>6.9661414023212282</v>
      </c>
      <c r="R62" s="259">
        <v>7.751569762025432</v>
      </c>
      <c r="S62" s="259">
        <v>7.6886204364946673</v>
      </c>
      <c r="T62" s="259">
        <v>7.5405341210074184</v>
      </c>
      <c r="U62" s="259">
        <v>7.0889416064448696</v>
      </c>
      <c r="V62" s="259">
        <v>7.2602891682722737</v>
      </c>
      <c r="W62" s="259">
        <v>7.3226704781760299</v>
      </c>
      <c r="X62" s="259">
        <v>6.5391195472934944</v>
      </c>
      <c r="Y62" s="259">
        <v>7.1403295585039306</v>
      </c>
      <c r="DA62" s="67" t="s">
        <v>1041</v>
      </c>
    </row>
    <row r="63" spans="1:105" ht="12" customHeight="1" x14ac:dyDescent="0.25">
      <c r="A63" s="173" t="s">
        <v>92</v>
      </c>
      <c r="B63" s="224">
        <v>74.632583126125937</v>
      </c>
      <c r="C63" s="224">
        <v>70.536313116578668</v>
      </c>
      <c r="D63" s="224">
        <v>69.157547949803103</v>
      </c>
      <c r="E63" s="224">
        <v>72.775569220810553</v>
      </c>
      <c r="F63" s="224">
        <v>77.182694478303347</v>
      </c>
      <c r="G63" s="224">
        <v>81.26659936202735</v>
      </c>
      <c r="H63" s="224">
        <v>74.396334925874342</v>
      </c>
      <c r="I63" s="224">
        <v>67.565603373261581</v>
      </c>
      <c r="J63" s="224">
        <v>59.805011466994301</v>
      </c>
      <c r="K63" s="224">
        <v>55.928198143561133</v>
      </c>
      <c r="L63" s="224">
        <v>49.229126377089599</v>
      </c>
      <c r="M63" s="224">
        <v>43.472328316885857</v>
      </c>
      <c r="N63" s="224">
        <v>47.878208323782033</v>
      </c>
      <c r="O63" s="224">
        <v>60.988219276526962</v>
      </c>
      <c r="P63" s="224">
        <v>55.192272841903467</v>
      </c>
      <c r="Q63" s="224">
        <v>55.283791018743067</v>
      </c>
      <c r="R63" s="224">
        <v>61.517006049895443</v>
      </c>
      <c r="S63" s="224">
        <v>61.017435748859882</v>
      </c>
      <c r="T63" s="224">
        <v>59.842212272143662</v>
      </c>
      <c r="U63" s="224">
        <v>56.258342126701962</v>
      </c>
      <c r="V63" s="224">
        <v>57.618168500091521</v>
      </c>
      <c r="W63" s="224">
        <v>58.113230988924357</v>
      </c>
      <c r="X63" s="224">
        <v>51.894915365727648</v>
      </c>
      <c r="Y63" s="224">
        <v>56.666160549906458</v>
      </c>
      <c r="DA63" s="177" t="s">
        <v>1042</v>
      </c>
    </row>
    <row r="64" spans="1:105" ht="12" customHeight="1" x14ac:dyDescent="0.25">
      <c r="A64" s="173" t="s">
        <v>93</v>
      </c>
      <c r="B64" s="224">
        <v>83.5423741760833</v>
      </c>
      <c r="C64" s="224">
        <v>78.957083040098581</v>
      </c>
      <c r="D64" s="224">
        <v>77.413718056080086</v>
      </c>
      <c r="E64" s="224">
        <v>81.463666136916686</v>
      </c>
      <c r="F64" s="224">
        <v>86.396923058764358</v>
      </c>
      <c r="G64" s="224">
        <v>90.968372894810173</v>
      </c>
      <c r="H64" s="224">
        <v>83.277922180491927</v>
      </c>
      <c r="I64" s="224">
        <v>75.631723866541435</v>
      </c>
      <c r="J64" s="224">
        <v>66.944656560220267</v>
      </c>
      <c r="K64" s="224">
        <v>62.605021300246243</v>
      </c>
      <c r="L64" s="224">
        <v>55.10620058810224</v>
      </c>
      <c r="M64" s="224">
        <v>48.662144152471093</v>
      </c>
      <c r="N64" s="224">
        <v>53.59400716314844</v>
      </c>
      <c r="O64" s="224">
        <v>68.269118148063086</v>
      </c>
      <c r="P64" s="224">
        <v>61.781239724673142</v>
      </c>
      <c r="Q64" s="224">
        <v>61.883683529418903</v>
      </c>
      <c r="R64" s="224">
        <v>68.861032572429963</v>
      </c>
      <c r="S64" s="224">
        <v>68.301822542866319</v>
      </c>
      <c r="T64" s="224">
        <v>66.986298473889363</v>
      </c>
      <c r="U64" s="224">
        <v>62.974578550126267</v>
      </c>
      <c r="V64" s="224">
        <v>64.496743788708869</v>
      </c>
      <c r="W64" s="224">
        <v>65.050907854191138</v>
      </c>
      <c r="X64" s="224">
        <v>58.090236941057057</v>
      </c>
      <c r="Y64" s="224">
        <v>63.431083174248322</v>
      </c>
      <c r="DA64" s="177" t="s">
        <v>1043</v>
      </c>
    </row>
    <row r="65" spans="1:105" ht="12" customHeight="1" x14ac:dyDescent="0.25">
      <c r="A65" s="173" t="s">
        <v>94</v>
      </c>
      <c r="B65" s="224">
        <v>134.496128095594</v>
      </c>
      <c r="C65" s="224">
        <v>127.114198744614</v>
      </c>
      <c r="D65" s="224">
        <v>124.6295121812264</v>
      </c>
      <c r="E65" s="224">
        <v>131.14958467417031</v>
      </c>
      <c r="F65" s="224">
        <v>139.09170939151221</v>
      </c>
      <c r="G65" s="224">
        <v>146.45135542497891</v>
      </c>
      <c r="H65" s="224">
        <v>134.07038283966881</v>
      </c>
      <c r="I65" s="224">
        <v>121.76065286108501</v>
      </c>
      <c r="J65" s="224">
        <v>107.77521219425149</v>
      </c>
      <c r="K65" s="224">
        <v>100.7887679428178</v>
      </c>
      <c r="L65" s="224">
        <v>88.716303387996135</v>
      </c>
      <c r="M65" s="224">
        <v>78.341919748920589</v>
      </c>
      <c r="N65" s="224">
        <v>86.281800387647749</v>
      </c>
      <c r="O65" s="224">
        <v>109.9074828788354</v>
      </c>
      <c r="P65" s="224">
        <v>99.462549560783913</v>
      </c>
      <c r="Q65" s="224">
        <v>99.627475387007735</v>
      </c>
      <c r="R65" s="224">
        <v>110.8604148373345</v>
      </c>
      <c r="S65" s="224">
        <v>109.9601341772469</v>
      </c>
      <c r="T65" s="224">
        <v>107.8422521390726</v>
      </c>
      <c r="U65" s="224">
        <v>101.3837237327234</v>
      </c>
      <c r="V65" s="224">
        <v>103.83428050621851</v>
      </c>
      <c r="W65" s="224">
        <v>104.72643759263291</v>
      </c>
      <c r="X65" s="224">
        <v>93.520348515119395</v>
      </c>
      <c r="Y65" s="224">
        <v>102.1186574116818</v>
      </c>
      <c r="DA65" s="177" t="s">
        <v>1044</v>
      </c>
    </row>
    <row r="66" spans="1:105" ht="12" customHeight="1" x14ac:dyDescent="0.25">
      <c r="A66" s="56" t="s">
        <v>95</v>
      </c>
      <c r="B66" s="260">
        <v>37.507308613728952</v>
      </c>
      <c r="C66" s="260">
        <v>35.702976731634713</v>
      </c>
      <c r="D66" s="260">
        <v>40.872089932995522</v>
      </c>
      <c r="E66" s="260">
        <v>40.484365462545512</v>
      </c>
      <c r="F66" s="260">
        <v>45.713026294864278</v>
      </c>
      <c r="G66" s="260">
        <v>50.492793700590838</v>
      </c>
      <c r="H66" s="260">
        <v>45.876844140263167</v>
      </c>
      <c r="I66" s="260">
        <v>44.115185108509102</v>
      </c>
      <c r="J66" s="260">
        <v>42.445476609760313</v>
      </c>
      <c r="K66" s="260">
        <v>35.489251440726044</v>
      </c>
      <c r="L66" s="260">
        <v>35.280491224712129</v>
      </c>
      <c r="M66" s="260">
        <v>40.153827444709883</v>
      </c>
      <c r="N66" s="260">
        <v>48.035018755980587</v>
      </c>
      <c r="O66" s="260">
        <v>56.096417560356812</v>
      </c>
      <c r="P66" s="260">
        <v>50.209997505761478</v>
      </c>
      <c r="Q66" s="260">
        <v>49.872409460522817</v>
      </c>
      <c r="R66" s="260">
        <v>56.58196412629281</v>
      </c>
      <c r="S66" s="260">
        <v>59.263084685758272</v>
      </c>
      <c r="T66" s="260">
        <v>59.581453249757637</v>
      </c>
      <c r="U66" s="260">
        <v>59.57362308147578</v>
      </c>
      <c r="V66" s="260">
        <v>60.570741458527287</v>
      </c>
      <c r="W66" s="260">
        <v>55.25345311449221</v>
      </c>
      <c r="X66" s="260">
        <v>38.296084293643929</v>
      </c>
      <c r="Y66" s="260">
        <v>47.096394577522773</v>
      </c>
      <c r="DA66" s="68" t="s">
        <v>1045</v>
      </c>
    </row>
    <row r="67" spans="1:105" ht="12" customHeight="1" x14ac:dyDescent="0.25">
      <c r="A67" s="37" t="s">
        <v>159</v>
      </c>
      <c r="B67" s="226">
        <v>1.7772970925800049</v>
      </c>
      <c r="C67" s="226">
        <v>2.0614503847463892</v>
      </c>
      <c r="D67" s="226">
        <v>2.067185134220618</v>
      </c>
      <c r="E67" s="226">
        <v>2.2838530122893639</v>
      </c>
      <c r="F67" s="226">
        <v>2.4247152512123549</v>
      </c>
      <c r="G67" s="226">
        <v>2.448983157535725</v>
      </c>
      <c r="H67" s="226">
        <v>1.2532900456533509</v>
      </c>
      <c r="I67" s="226">
        <v>1.710771853976381</v>
      </c>
      <c r="J67" s="226">
        <v>1.7075629326044881</v>
      </c>
      <c r="K67" s="226">
        <v>2.0684335549440882</v>
      </c>
      <c r="L67" s="226">
        <v>2.0276326423922022</v>
      </c>
      <c r="M67" s="226">
        <v>1.328329192214077</v>
      </c>
      <c r="N67" s="226">
        <v>1.7793929016972101</v>
      </c>
      <c r="O67" s="226">
        <v>0.74458633196380342</v>
      </c>
      <c r="P67" s="226">
        <v>0.57489014192801868</v>
      </c>
      <c r="Q67" s="226">
        <v>0.57285113769804996</v>
      </c>
      <c r="R67" s="226">
        <v>0.63047159186817958</v>
      </c>
      <c r="S67" s="226">
        <v>0.67287829635798402</v>
      </c>
      <c r="T67" s="226">
        <v>0.71185714698123326</v>
      </c>
      <c r="U67" s="226">
        <v>0.57284640656465358</v>
      </c>
      <c r="V67" s="226">
        <v>0.48625895995496432</v>
      </c>
      <c r="W67" s="226">
        <v>0.41796267254226971</v>
      </c>
      <c r="X67" s="226">
        <v>0.31708913194211918</v>
      </c>
      <c r="Y67" s="226">
        <v>0.40356242998651598</v>
      </c>
      <c r="DA67" s="69" t="s">
        <v>1046</v>
      </c>
    </row>
    <row r="68" spans="1:105" ht="12" customHeight="1" x14ac:dyDescent="0.25">
      <c r="A68" s="37" t="s">
        <v>35</v>
      </c>
      <c r="B68" s="226">
        <v>28.992963739439968</v>
      </c>
      <c r="C68" s="226">
        <v>26.945105572021099</v>
      </c>
      <c r="D68" s="226">
        <v>33.903894253308962</v>
      </c>
      <c r="E68" s="226">
        <v>32.45468881405705</v>
      </c>
      <c r="F68" s="226">
        <v>38.228589442319787</v>
      </c>
      <c r="G68" s="226">
        <v>43.401769387650027</v>
      </c>
      <c r="H68" s="226">
        <v>40.271003081875783</v>
      </c>
      <c r="I68" s="226">
        <v>38.767879917321608</v>
      </c>
      <c r="J68" s="226">
        <v>37.899170554822327</v>
      </c>
      <c r="K68" s="226">
        <v>29.997413790649851</v>
      </c>
      <c r="L68" s="226">
        <v>30.765855044615311</v>
      </c>
      <c r="M68" s="226">
        <v>37.460780430700233</v>
      </c>
      <c r="N68" s="226">
        <v>45.005057690629812</v>
      </c>
      <c r="O68" s="226">
        <v>53.595790539638109</v>
      </c>
      <c r="P68" s="226">
        <v>40.070128661388956</v>
      </c>
      <c r="Q68" s="226">
        <v>38.803532703645587</v>
      </c>
      <c r="R68" s="226">
        <v>43.483100847524391</v>
      </c>
      <c r="S68" s="226">
        <v>44.771404845677367</v>
      </c>
      <c r="T68" s="226">
        <v>44.168134370321262</v>
      </c>
      <c r="U68" s="226">
        <v>43.392087428268773</v>
      </c>
      <c r="V68" s="226">
        <v>41.869506500609361</v>
      </c>
      <c r="W68" s="226">
        <v>37.323513181612967</v>
      </c>
      <c r="X68" s="226">
        <v>22.09659370651784</v>
      </c>
      <c r="Y68" s="226">
        <v>26.796094337387121</v>
      </c>
      <c r="DA68" s="69" t="s">
        <v>1047</v>
      </c>
    </row>
    <row r="69" spans="1:105" ht="12" customHeight="1" x14ac:dyDescent="0.25">
      <c r="A69" s="37" t="s">
        <v>96</v>
      </c>
      <c r="B69" s="226">
        <v>7.8785066357202988E-4</v>
      </c>
      <c r="C69" s="226">
        <v>1.4109504107567819E-3</v>
      </c>
      <c r="D69" s="226">
        <v>2.601512596055078E-3</v>
      </c>
      <c r="E69" s="226">
        <v>2.5957464330199909E-3</v>
      </c>
      <c r="F69" s="226">
        <v>2.9517110416155648E-3</v>
      </c>
      <c r="G69" s="226">
        <v>3.0999534172543339E-3</v>
      </c>
      <c r="H69" s="226">
        <v>4.0975653536164166E-3</v>
      </c>
      <c r="I69" s="226">
        <v>4.0199811259483426E-3</v>
      </c>
      <c r="J69" s="226">
        <v>9.526067191602091E-3</v>
      </c>
      <c r="K69" s="226">
        <v>1.5689480632039461E-2</v>
      </c>
      <c r="L69" s="226">
        <v>6.2777019519853858E-2</v>
      </c>
      <c r="M69" s="226">
        <v>5.5944256071767368E-2</v>
      </c>
      <c r="N69" s="226">
        <v>6.220677458924613E-2</v>
      </c>
      <c r="O69" s="226">
        <v>7.5969077392190318E-2</v>
      </c>
      <c r="P69" s="226">
        <v>6.4461364364679807E-2</v>
      </c>
      <c r="Q69" s="226">
        <v>6.5710976294784715E-2</v>
      </c>
      <c r="R69" s="226">
        <v>6.1946557051457393E-2</v>
      </c>
      <c r="S69" s="226">
        <v>6.3886578277727285E-2</v>
      </c>
      <c r="T69" s="226">
        <v>6.1358495997623871E-2</v>
      </c>
      <c r="U69" s="226">
        <v>5.9548634746095688E-2</v>
      </c>
      <c r="V69" s="226">
        <v>6.077178524653333E-2</v>
      </c>
      <c r="W69" s="226">
        <v>5.6180943388580297E-2</v>
      </c>
      <c r="X69" s="226">
        <v>4.7114998088881643E-2</v>
      </c>
      <c r="Y69" s="226">
        <v>5.2991166881682178E-2</v>
      </c>
      <c r="DA69" s="69" t="s">
        <v>1048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7.9091861397423857</v>
      </c>
      <c r="Q70" s="226">
        <v>8.8058196842007845</v>
      </c>
      <c r="R70" s="226">
        <v>10.650369295635899</v>
      </c>
      <c r="S70" s="226">
        <v>12.13776922067075</v>
      </c>
      <c r="T70" s="226">
        <v>13.159942740924199</v>
      </c>
      <c r="U70" s="226">
        <v>14.293436200875041</v>
      </c>
      <c r="V70" s="226">
        <v>16.83837625802218</v>
      </c>
      <c r="W70" s="226">
        <v>15.89090565457248</v>
      </c>
      <c r="X70" s="226">
        <v>13.590956462896949</v>
      </c>
      <c r="Y70" s="226">
        <v>17.831411667054599</v>
      </c>
      <c r="DA70" s="69" t="s">
        <v>1049</v>
      </c>
    </row>
    <row r="71" spans="1:105" ht="12" customHeight="1" x14ac:dyDescent="0.25">
      <c r="A71" s="37" t="s">
        <v>40</v>
      </c>
      <c r="B71" s="226">
        <v>6.7362599310454039</v>
      </c>
      <c r="C71" s="226">
        <v>6.6950098244564691</v>
      </c>
      <c r="D71" s="226">
        <v>4.8984090328698819</v>
      </c>
      <c r="E71" s="226">
        <v>5.7432278897660742</v>
      </c>
      <c r="F71" s="226">
        <v>5.0567698902905196</v>
      </c>
      <c r="G71" s="226">
        <v>4.6389412019878256</v>
      </c>
      <c r="H71" s="226">
        <v>4.3484534473804226</v>
      </c>
      <c r="I71" s="226">
        <v>3.6325133560851581</v>
      </c>
      <c r="J71" s="226">
        <v>2.8292170551418891</v>
      </c>
      <c r="K71" s="226">
        <v>3.4077146145000601</v>
      </c>
      <c r="L71" s="226">
        <v>2.4242265181847591</v>
      </c>
      <c r="M71" s="226">
        <v>1.308773565723814</v>
      </c>
      <c r="N71" s="226">
        <v>1.1883613890643281</v>
      </c>
      <c r="O71" s="226">
        <v>1.680071611362705</v>
      </c>
      <c r="P71" s="226">
        <v>1.5913311983374261</v>
      </c>
      <c r="Q71" s="226">
        <v>1.624494958683613</v>
      </c>
      <c r="R71" s="226">
        <v>1.7560758342128899</v>
      </c>
      <c r="S71" s="226">
        <v>1.6171457447744431</v>
      </c>
      <c r="T71" s="226">
        <v>1.480160495533329</v>
      </c>
      <c r="U71" s="226">
        <v>1.2557044110212241</v>
      </c>
      <c r="V71" s="226">
        <v>1.3158279546942471</v>
      </c>
      <c r="W71" s="226">
        <v>1.564890662375902</v>
      </c>
      <c r="X71" s="226">
        <v>2.2443299941981261</v>
      </c>
      <c r="Y71" s="226">
        <v>2.012334976212848</v>
      </c>
      <c r="DA71" s="69" t="s">
        <v>1050</v>
      </c>
    </row>
    <row r="72" spans="1:105" ht="12" customHeight="1" x14ac:dyDescent="0.25">
      <c r="A72" s="57" t="s">
        <v>1051</v>
      </c>
      <c r="B72" s="261">
        <f t="shared" ref="B72:Y72" si="2">B73+B84</f>
        <v>519.21579840104494</v>
      </c>
      <c r="C72" s="261">
        <f t="shared" si="2"/>
        <v>504.31998047567305</v>
      </c>
      <c r="D72" s="261">
        <f t="shared" si="2"/>
        <v>574.88564640833908</v>
      </c>
      <c r="E72" s="261">
        <f t="shared" si="2"/>
        <v>570.27501132015311</v>
      </c>
      <c r="F72" s="261">
        <f t="shared" si="2"/>
        <v>631.190167050529</v>
      </c>
      <c r="G72" s="261">
        <f t="shared" si="2"/>
        <v>687.89540444865224</v>
      </c>
      <c r="H72" s="261">
        <f t="shared" si="2"/>
        <v>626.74475689410394</v>
      </c>
      <c r="I72" s="261">
        <f t="shared" si="2"/>
        <v>602.89067708012533</v>
      </c>
      <c r="J72" s="261">
        <f t="shared" si="2"/>
        <v>580.79118850576833</v>
      </c>
      <c r="K72" s="261">
        <f t="shared" si="2"/>
        <v>495.12858555965903</v>
      </c>
      <c r="L72" s="261">
        <f t="shared" si="2"/>
        <v>488.26922493728199</v>
      </c>
      <c r="M72" s="261">
        <f t="shared" si="2"/>
        <v>539.9239432582292</v>
      </c>
      <c r="N72" s="261">
        <f t="shared" si="2"/>
        <v>636.54620112875614</v>
      </c>
      <c r="O72" s="261">
        <f t="shared" si="2"/>
        <v>735.71351654904424</v>
      </c>
      <c r="P72" s="261">
        <f t="shared" si="2"/>
        <v>606.57735198294404</v>
      </c>
      <c r="Q72" s="261">
        <f t="shared" si="2"/>
        <v>596.18670557322537</v>
      </c>
      <c r="R72" s="261">
        <f t="shared" si="2"/>
        <v>670.54308401340415</v>
      </c>
      <c r="S72" s="261">
        <f t="shared" si="2"/>
        <v>694.86547711803189</v>
      </c>
      <c r="T72" s="261">
        <f t="shared" si="2"/>
        <v>689.32386251255389</v>
      </c>
      <c r="U72" s="261">
        <f t="shared" si="2"/>
        <v>678.46367844659255</v>
      </c>
      <c r="V72" s="261">
        <f t="shared" si="2"/>
        <v>673.38980186380581</v>
      </c>
      <c r="W72" s="261">
        <f t="shared" si="2"/>
        <v>612.47224985882644</v>
      </c>
      <c r="X72" s="261">
        <f t="shared" si="2"/>
        <v>407.62566987102986</v>
      </c>
      <c r="Y72" s="261">
        <f t="shared" si="2"/>
        <v>491.6516975664228</v>
      </c>
      <c r="DA72" s="70"/>
    </row>
    <row r="73" spans="1:105" ht="12" customHeight="1" x14ac:dyDescent="0.25">
      <c r="A73" s="60" t="s">
        <v>1052</v>
      </c>
      <c r="B73" s="262">
        <v>518.81703737969713</v>
      </c>
      <c r="C73" s="262">
        <v>503.94310577721939</v>
      </c>
      <c r="D73" s="262">
        <v>574.51613843609368</v>
      </c>
      <c r="E73" s="262">
        <v>569.88617230244665</v>
      </c>
      <c r="F73" s="262">
        <v>630.77778081396355</v>
      </c>
      <c r="G73" s="262">
        <v>687.46119795591574</v>
      </c>
      <c r="H73" s="262">
        <v>626.34725814413514</v>
      </c>
      <c r="I73" s="262">
        <v>602.52967484918861</v>
      </c>
      <c r="J73" s="262">
        <v>580.47165102689007</v>
      </c>
      <c r="K73" s="262">
        <v>494.82976184916009</v>
      </c>
      <c r="L73" s="262">
        <v>488.00619428911301</v>
      </c>
      <c r="M73" s="262">
        <v>539.69167111496552</v>
      </c>
      <c r="N73" s="262">
        <v>636.29038841999284</v>
      </c>
      <c r="O73" s="262">
        <v>735.38765720463709</v>
      </c>
      <c r="P73" s="262">
        <v>606.28246031275023</v>
      </c>
      <c r="Q73" s="262">
        <v>595.89132492247984</v>
      </c>
      <c r="R73" s="262">
        <v>670.21439936743309</v>
      </c>
      <c r="S73" s="262">
        <v>694.53946167035372</v>
      </c>
      <c r="T73" s="262">
        <v>689.00412627020751</v>
      </c>
      <c r="U73" s="262">
        <v>678.16309078064148</v>
      </c>
      <c r="V73" s="262">
        <v>673.08194866139877</v>
      </c>
      <c r="W73" s="262">
        <v>612.16175154331449</v>
      </c>
      <c r="X73" s="262">
        <v>407.34839594338052</v>
      </c>
      <c r="Y73" s="262">
        <v>491.3489309313922</v>
      </c>
      <c r="DA73" s="72" t="s">
        <v>1053</v>
      </c>
    </row>
    <row r="74" spans="1:105" ht="12" customHeight="1" x14ac:dyDescent="0.25">
      <c r="A74" s="64" t="s">
        <v>28</v>
      </c>
      <c r="B74" s="229">
        <v>12.56009303679385</v>
      </c>
      <c r="C74" s="229">
        <v>48.477032378290993</v>
      </c>
      <c r="D74" s="229">
        <v>52.14142748410012</v>
      </c>
      <c r="E74" s="229">
        <v>66.606383912084667</v>
      </c>
      <c r="F74" s="229">
        <v>50.424401540989457</v>
      </c>
      <c r="G74" s="229">
        <v>32.21449728425641</v>
      </c>
      <c r="H74" s="229">
        <v>23.80880118899697</v>
      </c>
      <c r="I74" s="229">
        <v>25.20950080533116</v>
      </c>
      <c r="J74" s="229">
        <v>30.967068931087969</v>
      </c>
      <c r="K74" s="229">
        <v>29.01367042378461</v>
      </c>
      <c r="L74" s="229">
        <v>28.868638605469219</v>
      </c>
      <c r="M74" s="229">
        <v>32.158577030944542</v>
      </c>
      <c r="N74" s="229">
        <v>34.287321296093978</v>
      </c>
      <c r="O74" s="229">
        <v>40.426002795571307</v>
      </c>
      <c r="P74" s="229">
        <v>36.649008682399931</v>
      </c>
      <c r="Q74" s="229">
        <v>32.996903659421392</v>
      </c>
      <c r="R74" s="229">
        <v>29.753633029732509</v>
      </c>
      <c r="S74" s="229">
        <v>25.94271168338344</v>
      </c>
      <c r="T74" s="229">
        <v>30.569813164984989</v>
      </c>
      <c r="U74" s="229">
        <v>25.84516304685965</v>
      </c>
      <c r="V74" s="229">
        <v>24.816392713129758</v>
      </c>
      <c r="W74" s="229">
        <v>22.397481748582049</v>
      </c>
      <c r="X74" s="229">
        <v>22.152431489692411</v>
      </c>
      <c r="Y74" s="229">
        <v>22.865384103230721</v>
      </c>
      <c r="DA74" s="73" t="s">
        <v>1054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1055</v>
      </c>
    </row>
    <row r="76" spans="1:105" ht="12" customHeight="1" x14ac:dyDescent="0.25">
      <c r="A76" s="64" t="s">
        <v>31</v>
      </c>
      <c r="B76" s="229">
        <v>47.948807869399722</v>
      </c>
      <c r="C76" s="229">
        <v>48.243723500780753</v>
      </c>
      <c r="D76" s="229">
        <v>48.6096559750669</v>
      </c>
      <c r="E76" s="229">
        <v>47.658873506033707</v>
      </c>
      <c r="F76" s="229">
        <v>48.263724090313787</v>
      </c>
      <c r="G76" s="229">
        <v>48.398264922309203</v>
      </c>
      <c r="H76" s="229">
        <v>42.386186051987153</v>
      </c>
      <c r="I76" s="229">
        <v>41.457459677021568</v>
      </c>
      <c r="J76" s="229">
        <v>40.0321168893636</v>
      </c>
      <c r="K76" s="229">
        <v>47.545257781227171</v>
      </c>
      <c r="L76" s="229">
        <v>43.601125976494131</v>
      </c>
      <c r="M76" s="229">
        <v>34.510455951415167</v>
      </c>
      <c r="N76" s="229">
        <v>35.719105944223372</v>
      </c>
      <c r="O76" s="229">
        <v>0.55405669078969477</v>
      </c>
      <c r="P76" s="229">
        <v>0.47354405746086031</v>
      </c>
      <c r="Q76" s="229">
        <v>1.362902318907542</v>
      </c>
      <c r="R76" s="229">
        <v>3.258050274593085</v>
      </c>
      <c r="S76" s="229">
        <v>1.2864552678075221</v>
      </c>
      <c r="T76" s="229">
        <v>1.264881300736425</v>
      </c>
      <c r="U76" s="229">
        <v>1.200051271917179</v>
      </c>
      <c r="V76" s="229">
        <v>0.723034618856077</v>
      </c>
      <c r="W76" s="229">
        <v>0.41962622458598381</v>
      </c>
      <c r="X76" s="229">
        <v>0.25558708078956849</v>
      </c>
      <c r="Y76" s="229">
        <v>0.51561597389446634</v>
      </c>
      <c r="DA76" s="73" t="s">
        <v>1056</v>
      </c>
    </row>
    <row r="77" spans="1:105" ht="12" customHeight="1" x14ac:dyDescent="0.25">
      <c r="A77" s="64" t="s">
        <v>159</v>
      </c>
      <c r="B77" s="229">
        <v>20.36545448451583</v>
      </c>
      <c r="C77" s="229">
        <v>21.56764771103413</v>
      </c>
      <c r="D77" s="229">
        <v>21.323140091068652</v>
      </c>
      <c r="E77" s="229">
        <v>23.68281037191111</v>
      </c>
      <c r="F77" s="229">
        <v>26.972372577435479</v>
      </c>
      <c r="G77" s="229">
        <v>28.65014099067886</v>
      </c>
      <c r="H77" s="229">
        <v>14.42097614286431</v>
      </c>
      <c r="I77" s="229">
        <v>19.562875860869159</v>
      </c>
      <c r="J77" s="229">
        <v>18.779174706481079</v>
      </c>
      <c r="K77" s="229">
        <v>22.14571242454743</v>
      </c>
      <c r="L77" s="229">
        <v>21.912639142524188</v>
      </c>
      <c r="M77" s="229">
        <v>14.38120109361949</v>
      </c>
      <c r="N77" s="229">
        <v>19.90787386851007</v>
      </c>
      <c r="O77" s="229">
        <v>9.0878718658465054</v>
      </c>
      <c r="P77" s="229">
        <v>7.80438465067978</v>
      </c>
      <c r="Q77" s="229">
        <v>7.8870297109269423</v>
      </c>
      <c r="R77" s="229">
        <v>8.9384051263732918</v>
      </c>
      <c r="S77" s="229">
        <v>9.6298364127047957</v>
      </c>
      <c r="T77" s="229">
        <v>10.12159020350998</v>
      </c>
      <c r="U77" s="229">
        <v>8.3606133385093884</v>
      </c>
      <c r="V77" s="229">
        <v>7.3560161887217266</v>
      </c>
      <c r="W77" s="229">
        <v>6.421160538979632</v>
      </c>
      <c r="X77" s="229">
        <v>5.3717375265525646</v>
      </c>
      <c r="Y77" s="229">
        <v>6.8813993671797666</v>
      </c>
      <c r="DA77" s="73" t="s">
        <v>1057</v>
      </c>
    </row>
    <row r="78" spans="1:105" ht="12" customHeight="1" x14ac:dyDescent="0.25">
      <c r="A78" s="64" t="s">
        <v>32</v>
      </c>
      <c r="B78" s="229">
        <v>66.080623781545086</v>
      </c>
      <c r="C78" s="229">
        <v>60.734980219006623</v>
      </c>
      <c r="D78" s="229">
        <v>62.573061977853143</v>
      </c>
      <c r="E78" s="229">
        <v>52.898817481311688</v>
      </c>
      <c r="F78" s="229">
        <v>36.338868796087787</v>
      </c>
      <c r="G78" s="229">
        <v>25.761401226320309</v>
      </c>
      <c r="H78" s="229">
        <v>42.109801908108032</v>
      </c>
      <c r="I78" s="229">
        <v>37.858308269259247</v>
      </c>
      <c r="J78" s="229">
        <v>40.845986146588771</v>
      </c>
      <c r="K78" s="229">
        <v>40.832612064259969</v>
      </c>
      <c r="L78" s="229">
        <v>27.77621739283893</v>
      </c>
      <c r="M78" s="229">
        <v>28.940226456858259</v>
      </c>
      <c r="N78" s="229">
        <v>18.383323705946289</v>
      </c>
      <c r="O78" s="229">
        <v>26.737399505822779</v>
      </c>
      <c r="P78" s="229">
        <v>15.773983577494</v>
      </c>
      <c r="Q78" s="229">
        <v>17.849381879951011</v>
      </c>
      <c r="R78" s="229">
        <v>9.632655695171751</v>
      </c>
      <c r="S78" s="229">
        <v>14.72389510239184</v>
      </c>
      <c r="T78" s="229">
        <v>16.853781831179681</v>
      </c>
      <c r="U78" s="229">
        <v>7.3799846843629613</v>
      </c>
      <c r="V78" s="229">
        <v>4.32289112621344</v>
      </c>
      <c r="W78" s="229">
        <v>6.5946654395745892</v>
      </c>
      <c r="X78" s="229">
        <v>2.6859763540339552</v>
      </c>
      <c r="Y78" s="229">
        <v>1.1340717121183299</v>
      </c>
      <c r="DA78" s="73" t="s">
        <v>1058</v>
      </c>
    </row>
    <row r="79" spans="1:105" ht="12" customHeight="1" x14ac:dyDescent="0.25">
      <c r="A79" s="64" t="s">
        <v>33</v>
      </c>
      <c r="B79" s="229">
        <v>34.998180716242842</v>
      </c>
      <c r="C79" s="229">
        <v>38.124533634864427</v>
      </c>
      <c r="D79" s="229">
        <v>35.069667015333472</v>
      </c>
      <c r="E79" s="229">
        <v>37.567702478897282</v>
      </c>
      <c r="F79" s="229">
        <v>38.532089313953207</v>
      </c>
      <c r="G79" s="229">
        <v>39.602689260600847</v>
      </c>
      <c r="H79" s="229">
        <v>35.85810057607695</v>
      </c>
      <c r="I79" s="229">
        <v>30.870172313707322</v>
      </c>
      <c r="J79" s="229">
        <v>28.66690778941247</v>
      </c>
      <c r="K79" s="229">
        <v>32.344796562306023</v>
      </c>
      <c r="L79" s="229">
        <v>31.715859717311179</v>
      </c>
      <c r="M79" s="229">
        <v>22.707307216413039</v>
      </c>
      <c r="N79" s="229">
        <v>22.920638283532188</v>
      </c>
      <c r="O79" s="229">
        <v>1.9175235940223601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2.7819497974823772E-3</v>
      </c>
      <c r="Y79" s="229">
        <v>3.628911385792737E-3</v>
      </c>
      <c r="DA79" s="73" t="s">
        <v>1059</v>
      </c>
    </row>
    <row r="80" spans="1:105" ht="12" customHeight="1" x14ac:dyDescent="0.25">
      <c r="A80" s="64" t="s">
        <v>35</v>
      </c>
      <c r="B80" s="229">
        <v>332.22069955094099</v>
      </c>
      <c r="C80" s="229">
        <v>281.90954718780148</v>
      </c>
      <c r="D80" s="229">
        <v>349.72072642571987</v>
      </c>
      <c r="E80" s="229">
        <v>336.5445309863548</v>
      </c>
      <c r="F80" s="229">
        <v>425.25230829991671</v>
      </c>
      <c r="G80" s="229">
        <v>507.74820903722951</v>
      </c>
      <c r="H80" s="229">
        <v>463.37811164070757</v>
      </c>
      <c r="I80" s="229">
        <v>443.31523250680971</v>
      </c>
      <c r="J80" s="229">
        <v>416.80170697672429</v>
      </c>
      <c r="K80" s="229">
        <v>321.16772506421739</v>
      </c>
      <c r="L80" s="229">
        <v>332.48679539331499</v>
      </c>
      <c r="M80" s="229">
        <v>405.57041105139132</v>
      </c>
      <c r="N80" s="229">
        <v>503.51724517699421</v>
      </c>
      <c r="O80" s="229">
        <v>654.15070900959961</v>
      </c>
      <c r="P80" s="229">
        <v>543.9694895913932</v>
      </c>
      <c r="Q80" s="229">
        <v>534.24807106500714</v>
      </c>
      <c r="R80" s="229">
        <v>616.47436068361787</v>
      </c>
      <c r="S80" s="229">
        <v>640.74188001670416</v>
      </c>
      <c r="T80" s="229">
        <v>628.00768109973353</v>
      </c>
      <c r="U80" s="229">
        <v>633.30145878745975</v>
      </c>
      <c r="V80" s="229">
        <v>633.39247807546292</v>
      </c>
      <c r="W80" s="229">
        <v>573.40113307276704</v>
      </c>
      <c r="X80" s="229">
        <v>374.333553771732</v>
      </c>
      <c r="Y80" s="229">
        <v>456.91722745932049</v>
      </c>
      <c r="DA80" s="73" t="s">
        <v>1060</v>
      </c>
    </row>
    <row r="81" spans="1:105" ht="12" customHeight="1" x14ac:dyDescent="0.25">
      <c r="A81" s="64" t="s">
        <v>36</v>
      </c>
      <c r="B81" s="229">
        <v>0</v>
      </c>
      <c r="C81" s="229">
        <v>0.28864874369594368</v>
      </c>
      <c r="D81" s="229">
        <v>0.29006666051791719</v>
      </c>
      <c r="E81" s="229">
        <v>0.13814194697149221</v>
      </c>
      <c r="F81" s="229">
        <v>0.23998748762150651</v>
      </c>
      <c r="G81" s="229">
        <v>0.2310759304824519</v>
      </c>
      <c r="H81" s="229">
        <v>0.1536744431386311</v>
      </c>
      <c r="I81" s="229">
        <v>7.9142991505590191E-2</v>
      </c>
      <c r="J81" s="229">
        <v>0.27838938901452248</v>
      </c>
      <c r="K81" s="229">
        <v>0</v>
      </c>
      <c r="L81" s="229">
        <v>0</v>
      </c>
      <c r="M81" s="229">
        <v>0</v>
      </c>
      <c r="N81" s="229">
        <v>0</v>
      </c>
      <c r="O81" s="229">
        <v>0.6282949648498799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1061</v>
      </c>
    </row>
    <row r="82" spans="1:105" ht="12" customHeight="1" x14ac:dyDescent="0.25">
      <c r="A82" s="64" t="s">
        <v>38</v>
      </c>
      <c r="B82" s="229">
        <v>4.6431779402587976</v>
      </c>
      <c r="C82" s="229">
        <v>4.5969924017450596</v>
      </c>
      <c r="D82" s="229">
        <v>4.7883928064335377</v>
      </c>
      <c r="E82" s="229">
        <v>4.7889116188819294</v>
      </c>
      <c r="F82" s="229">
        <v>4.7540287076455536</v>
      </c>
      <c r="G82" s="229">
        <v>4.8549193040381642</v>
      </c>
      <c r="H82" s="229">
        <v>4.2316061922554571</v>
      </c>
      <c r="I82" s="229">
        <v>4.1769824246848701</v>
      </c>
      <c r="J82" s="229">
        <v>4.1003001982173393</v>
      </c>
      <c r="K82" s="229">
        <v>1.779987528817544</v>
      </c>
      <c r="L82" s="229">
        <v>1.6449180611602849</v>
      </c>
      <c r="M82" s="229">
        <v>1.423492314323737</v>
      </c>
      <c r="N82" s="229">
        <v>1.554880144692635</v>
      </c>
      <c r="O82" s="229">
        <v>1.885798778134876</v>
      </c>
      <c r="P82" s="229">
        <v>1.612049753322409</v>
      </c>
      <c r="Q82" s="229">
        <v>1.547036288265752</v>
      </c>
      <c r="R82" s="229">
        <v>2.1572945579445988</v>
      </c>
      <c r="S82" s="229">
        <v>2.2146831873619228</v>
      </c>
      <c r="T82" s="229">
        <v>2.1863786700628109</v>
      </c>
      <c r="U82" s="229">
        <v>2.0758196515325449</v>
      </c>
      <c r="V82" s="229">
        <v>2.471135939014903</v>
      </c>
      <c r="W82" s="229">
        <v>2.927684518825258</v>
      </c>
      <c r="X82" s="229">
        <v>2.5463277707824958</v>
      </c>
      <c r="Y82" s="229">
        <v>3.0316034042625541</v>
      </c>
      <c r="DA82" s="73" t="s">
        <v>1062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1063</v>
      </c>
    </row>
    <row r="84" spans="1:105" ht="12" customHeight="1" x14ac:dyDescent="0.25">
      <c r="A84" s="60" t="s">
        <v>1064</v>
      </c>
      <c r="B84" s="262">
        <v>0.3987610213477974</v>
      </c>
      <c r="C84" s="262">
        <v>0.37687469845364019</v>
      </c>
      <c r="D84" s="262">
        <v>0.36950797224542292</v>
      </c>
      <c r="E84" s="262">
        <v>0.38883901770644941</v>
      </c>
      <c r="F84" s="262">
        <v>0.41238623656547763</v>
      </c>
      <c r="G84" s="262">
        <v>0.43420649273655149</v>
      </c>
      <c r="H84" s="262">
        <v>0.39749874996875773</v>
      </c>
      <c r="I84" s="262">
        <v>0.36100223093672401</v>
      </c>
      <c r="J84" s="262">
        <v>0.31953747887827261</v>
      </c>
      <c r="K84" s="262">
        <v>0.29882371049892509</v>
      </c>
      <c r="L84" s="262">
        <v>0.26303064816895122</v>
      </c>
      <c r="M84" s="262">
        <v>0.2322721432636552</v>
      </c>
      <c r="N84" s="262">
        <v>0.25581270876326662</v>
      </c>
      <c r="O84" s="262">
        <v>0.3258593444071472</v>
      </c>
      <c r="P84" s="262">
        <v>0.294891670193838</v>
      </c>
      <c r="Q84" s="262">
        <v>0.29538065074549291</v>
      </c>
      <c r="R84" s="262">
        <v>0.32868464597104019</v>
      </c>
      <c r="S84" s="262">
        <v>0.32601544767812712</v>
      </c>
      <c r="T84" s="262">
        <v>0.31973624234638481</v>
      </c>
      <c r="U84" s="262">
        <v>0.30058766595101749</v>
      </c>
      <c r="V84" s="262">
        <v>0.30785320240701991</v>
      </c>
      <c r="W84" s="262">
        <v>0.31049831551189988</v>
      </c>
      <c r="X84" s="262">
        <v>0.27727392764931658</v>
      </c>
      <c r="Y84" s="262">
        <v>0.3027666350306038</v>
      </c>
      <c r="DA84" s="72" t="s">
        <v>1065</v>
      </c>
    </row>
    <row r="85" spans="1:105" ht="12" customHeight="1" x14ac:dyDescent="0.25">
      <c r="A85" s="57" t="s">
        <v>1010</v>
      </c>
      <c r="B85" s="261">
        <v>270.38186384991218</v>
      </c>
      <c r="C85" s="261">
        <v>262.03605414009218</v>
      </c>
      <c r="D85" s="261">
        <v>299.81347127467052</v>
      </c>
      <c r="E85" s="261">
        <v>297.06520052499661</v>
      </c>
      <c r="F85" s="261">
        <v>329.35498287461689</v>
      </c>
      <c r="G85" s="261">
        <v>359.38171656033751</v>
      </c>
      <c r="H85" s="261">
        <v>327.48703123668582</v>
      </c>
      <c r="I85" s="261">
        <v>315.43029275060007</v>
      </c>
      <c r="J85" s="261">
        <v>304.09620057641808</v>
      </c>
      <c r="K85" s="261">
        <v>258.26315527177968</v>
      </c>
      <c r="L85" s="261">
        <v>254.82606862515351</v>
      </c>
      <c r="M85" s="261">
        <v>283.91845526085649</v>
      </c>
      <c r="N85" s="261">
        <v>335.44926348298338</v>
      </c>
      <c r="O85" s="261">
        <v>390.18345316661282</v>
      </c>
      <c r="P85" s="261">
        <v>321.81666582987981</v>
      </c>
      <c r="Q85" s="261">
        <v>316.28107331078792</v>
      </c>
      <c r="R85" s="261">
        <v>355.62843942433432</v>
      </c>
      <c r="S85" s="261">
        <v>368.56312413102683</v>
      </c>
      <c r="T85" s="261">
        <v>365.85151546745158</v>
      </c>
      <c r="U85" s="261">
        <v>360.16417143422473</v>
      </c>
      <c r="V85" s="261">
        <v>357.35573842913732</v>
      </c>
      <c r="W85" s="261">
        <v>324.79845022352822</v>
      </c>
      <c r="X85" s="261">
        <v>215.80308504885079</v>
      </c>
      <c r="Y85" s="261">
        <v>260.36852824556621</v>
      </c>
      <c r="DA85" s="70" t="s">
        <v>1066</v>
      </c>
    </row>
    <row r="86" spans="1:105" ht="12" customHeight="1" x14ac:dyDescent="0.25">
      <c r="A86" s="60" t="s">
        <v>1012</v>
      </c>
      <c r="B86" s="262">
        <v>266.09543547629278</v>
      </c>
      <c r="C86" s="262">
        <v>258.11363212103362</v>
      </c>
      <c r="D86" s="262">
        <v>297.00512712152062</v>
      </c>
      <c r="E86" s="262">
        <v>293.74806591034121</v>
      </c>
      <c r="F86" s="262">
        <v>326.23011697506092</v>
      </c>
      <c r="G86" s="262">
        <v>356.37282101727459</v>
      </c>
      <c r="H86" s="262">
        <v>324.71495234200148</v>
      </c>
      <c r="I86" s="262">
        <v>313.1378868246897</v>
      </c>
      <c r="J86" s="262">
        <v>302.37753998967821</v>
      </c>
      <c r="K86" s="262">
        <v>256.23395424937871</v>
      </c>
      <c r="L86" s="262">
        <v>253.36606397903159</v>
      </c>
      <c r="M86" s="262">
        <v>283.14028313651289</v>
      </c>
      <c r="N86" s="262">
        <v>334.72187632613492</v>
      </c>
      <c r="O86" s="262">
        <v>389.09192264283882</v>
      </c>
      <c r="P86" s="262">
        <v>320.67100685864682</v>
      </c>
      <c r="Q86" s="262">
        <v>315.0953211478992</v>
      </c>
      <c r="R86" s="262">
        <v>354.30804038538781</v>
      </c>
      <c r="S86" s="262">
        <v>367.33516424296897</v>
      </c>
      <c r="T86" s="262">
        <v>364.73388222811229</v>
      </c>
      <c r="U86" s="262">
        <v>359.19050666536941</v>
      </c>
      <c r="V86" s="262">
        <v>356.29814880210392</v>
      </c>
      <c r="W86" s="262">
        <v>323.52177811494721</v>
      </c>
      <c r="X86" s="262">
        <v>213.7950190371165</v>
      </c>
      <c r="Y86" s="262">
        <v>258.55169614755653</v>
      </c>
      <c r="DA86" s="72" t="s">
        <v>1067</v>
      </c>
    </row>
    <row r="87" spans="1:105" ht="12" customHeight="1" x14ac:dyDescent="0.25">
      <c r="A87" s="59" t="s">
        <v>28</v>
      </c>
      <c r="B87" s="230">
        <v>6.9748603166879111</v>
      </c>
      <c r="C87" s="230">
        <v>27.146211650678101</v>
      </c>
      <c r="D87" s="230">
        <v>28.98053579515414</v>
      </c>
      <c r="E87" s="230">
        <v>37.098625135560361</v>
      </c>
      <c r="F87" s="230">
        <v>28.011769237742978</v>
      </c>
      <c r="G87" s="230">
        <v>17.86070660214072</v>
      </c>
      <c r="H87" s="230">
        <v>13.190620379215719</v>
      </c>
      <c r="I87" s="230">
        <v>13.912588695126971</v>
      </c>
      <c r="J87" s="230">
        <v>17.105042885035459</v>
      </c>
      <c r="K87" s="230">
        <v>16.136764000581479</v>
      </c>
      <c r="L87" s="230">
        <v>16.087995326198691</v>
      </c>
      <c r="M87" s="230">
        <v>17.661131997526748</v>
      </c>
      <c r="N87" s="230">
        <v>18.758479208882321</v>
      </c>
      <c r="O87" s="230">
        <v>21.51898376178967</v>
      </c>
      <c r="P87" s="230">
        <v>19.435835306846801</v>
      </c>
      <c r="Q87" s="230">
        <v>17.49351369951593</v>
      </c>
      <c r="R87" s="230">
        <v>15.780015416671221</v>
      </c>
      <c r="S87" s="230">
        <v>13.764739546091169</v>
      </c>
      <c r="T87" s="230">
        <v>16.234068897625971</v>
      </c>
      <c r="U87" s="230">
        <v>13.73097469228615</v>
      </c>
      <c r="V87" s="230">
        <v>13.185046551425851</v>
      </c>
      <c r="W87" s="230">
        <v>11.89374250850465</v>
      </c>
      <c r="X87" s="230">
        <v>11.699821796253079</v>
      </c>
      <c r="Y87" s="230">
        <v>12.106733560239039</v>
      </c>
      <c r="DA87" s="71" t="s">
        <v>1068</v>
      </c>
    </row>
    <row r="88" spans="1:105" ht="12" customHeight="1" x14ac:dyDescent="0.25">
      <c r="A88" s="59" t="s">
        <v>31</v>
      </c>
      <c r="B88" s="295">
        <v>26.626891716571158</v>
      </c>
      <c r="C88" s="295">
        <v>27.015563138214471</v>
      </c>
      <c r="D88" s="295">
        <v>27.017554811001869</v>
      </c>
      <c r="E88" s="295">
        <v>26.545183490476859</v>
      </c>
      <c r="F88" s="295">
        <v>26.811469456369821</v>
      </c>
      <c r="G88" s="295">
        <v>26.8334843844513</v>
      </c>
      <c r="H88" s="295">
        <v>23.48291646842571</v>
      </c>
      <c r="I88" s="295">
        <v>22.87949250900035</v>
      </c>
      <c r="J88" s="295">
        <v>22.112234054024139</v>
      </c>
      <c r="K88" s="295">
        <v>26.44362443482925</v>
      </c>
      <c r="L88" s="295">
        <v>24.298156920844391</v>
      </c>
      <c r="M88" s="295">
        <v>18.95275768160673</v>
      </c>
      <c r="N88" s="295">
        <v>19.541803818045992</v>
      </c>
      <c r="O88" s="295">
        <v>0.29492742561034258</v>
      </c>
      <c r="P88" s="295">
        <v>0.2511316033430725</v>
      </c>
      <c r="Q88" s="295">
        <v>0.72255114094936268</v>
      </c>
      <c r="R88" s="295">
        <v>1.7279262505520989</v>
      </c>
      <c r="S88" s="295">
        <v>0.68257019216728532</v>
      </c>
      <c r="T88" s="295">
        <v>0.67171395757805852</v>
      </c>
      <c r="U88" s="295">
        <v>0.63756121848659619</v>
      </c>
      <c r="V88" s="295">
        <v>0.38415112212767372</v>
      </c>
      <c r="W88" s="295">
        <v>0.22283425972018489</v>
      </c>
      <c r="X88" s="295">
        <v>0.13498849099494539</v>
      </c>
      <c r="Y88" s="295">
        <v>0.27300766902321399</v>
      </c>
      <c r="DA88" s="122" t="s">
        <v>1069</v>
      </c>
    </row>
    <row r="89" spans="1:105" ht="12" customHeight="1" x14ac:dyDescent="0.25">
      <c r="A89" s="59" t="s">
        <v>159</v>
      </c>
      <c r="B89" s="295">
        <v>11.309327080559809</v>
      </c>
      <c r="C89" s="295">
        <v>12.07747052258062</v>
      </c>
      <c r="D89" s="295">
        <v>11.8515363788753</v>
      </c>
      <c r="E89" s="295">
        <v>13.19092334007766</v>
      </c>
      <c r="F89" s="295">
        <v>14.983695459813759</v>
      </c>
      <c r="G89" s="295">
        <v>15.88451801154009</v>
      </c>
      <c r="H89" s="295">
        <v>7.9895505988835298</v>
      </c>
      <c r="I89" s="295">
        <v>10.79633617689659</v>
      </c>
      <c r="J89" s="295">
        <v>10.37290902199204</v>
      </c>
      <c r="K89" s="295">
        <v>12.31695713778816</v>
      </c>
      <c r="L89" s="295">
        <v>12.2115365718292</v>
      </c>
      <c r="M89" s="295">
        <v>7.8979953171743267</v>
      </c>
      <c r="N89" s="295">
        <v>10.89153144483295</v>
      </c>
      <c r="O89" s="295">
        <v>4.8375242068651909</v>
      </c>
      <c r="P89" s="295">
        <v>4.1388495949888906</v>
      </c>
      <c r="Q89" s="295">
        <v>4.1813578546845092</v>
      </c>
      <c r="R89" s="295">
        <v>4.7405360734830477</v>
      </c>
      <c r="S89" s="295">
        <v>5.1094192353549319</v>
      </c>
      <c r="T89" s="295">
        <v>5.3750604176254804</v>
      </c>
      <c r="U89" s="295">
        <v>4.441812572624154</v>
      </c>
      <c r="V89" s="295">
        <v>3.9082801840907102</v>
      </c>
      <c r="W89" s="295">
        <v>3.4098311101974521</v>
      </c>
      <c r="X89" s="295">
        <v>2.8370868374495961</v>
      </c>
      <c r="Y89" s="295">
        <v>3.643554303917055</v>
      </c>
      <c r="DA89" s="122" t="s">
        <v>1070</v>
      </c>
    </row>
    <row r="90" spans="1:105" ht="12" customHeight="1" x14ac:dyDescent="0.25">
      <c r="A90" s="59" t="s">
        <v>32</v>
      </c>
      <c r="B90" s="295">
        <v>36.6958365010276</v>
      </c>
      <c r="C90" s="295">
        <v>34.010428170583182</v>
      </c>
      <c r="D90" s="295">
        <v>34.778504347901567</v>
      </c>
      <c r="E90" s="295">
        <v>29.463743331929319</v>
      </c>
      <c r="F90" s="295">
        <v>20.18697249682134</v>
      </c>
      <c r="G90" s="295">
        <v>14.282911972933359</v>
      </c>
      <c r="H90" s="295">
        <v>23.329793331657751</v>
      </c>
      <c r="I90" s="295">
        <v>20.893197200166028</v>
      </c>
      <c r="J90" s="295">
        <v>22.561784787373441</v>
      </c>
      <c r="K90" s="295">
        <v>22.7101988402028</v>
      </c>
      <c r="L90" s="295">
        <v>15.479207790242389</v>
      </c>
      <c r="M90" s="295">
        <v>15.893649740816199</v>
      </c>
      <c r="N90" s="295">
        <v>10.05745513188957</v>
      </c>
      <c r="O90" s="295">
        <v>14.23246489908507</v>
      </c>
      <c r="P90" s="295">
        <v>8.3653162245643387</v>
      </c>
      <c r="Q90" s="295">
        <v>9.462960818011787</v>
      </c>
      <c r="R90" s="295">
        <v>5.1087359725583976</v>
      </c>
      <c r="S90" s="295">
        <v>7.8122358087263333</v>
      </c>
      <c r="T90" s="295">
        <v>8.9501840903077046</v>
      </c>
      <c r="U90" s="295">
        <v>3.9208258329312411</v>
      </c>
      <c r="V90" s="295">
        <v>2.2967689702022609</v>
      </c>
      <c r="W90" s="295">
        <v>3.5019674777947052</v>
      </c>
      <c r="X90" s="295">
        <v>1.4186002428568261</v>
      </c>
      <c r="Y90" s="295">
        <v>0.60046680146872278</v>
      </c>
      <c r="DA90" s="122" t="s">
        <v>1071</v>
      </c>
    </row>
    <row r="91" spans="1:105" ht="12" customHeight="1" x14ac:dyDescent="0.25">
      <c r="A91" s="59" t="s">
        <v>35</v>
      </c>
      <c r="B91" s="295">
        <v>184.48851986144629</v>
      </c>
      <c r="C91" s="295">
        <v>157.86395863897721</v>
      </c>
      <c r="D91" s="295">
        <v>194.37699578858769</v>
      </c>
      <c r="E91" s="295">
        <v>187.44959061229699</v>
      </c>
      <c r="F91" s="295">
        <v>236.23621032431299</v>
      </c>
      <c r="G91" s="295">
        <v>281.51120004620918</v>
      </c>
      <c r="H91" s="295">
        <v>256.72207156381882</v>
      </c>
      <c r="I91" s="295">
        <v>244.65627224349981</v>
      </c>
      <c r="J91" s="295">
        <v>230.22556924125311</v>
      </c>
      <c r="K91" s="295">
        <v>178.626409835977</v>
      </c>
      <c r="L91" s="295">
        <v>185.2891673699169</v>
      </c>
      <c r="M91" s="295">
        <v>222.73474839938899</v>
      </c>
      <c r="N91" s="295">
        <v>275.4726067224841</v>
      </c>
      <c r="O91" s="295">
        <v>348.20802234948849</v>
      </c>
      <c r="P91" s="295">
        <v>288.4798741289037</v>
      </c>
      <c r="Q91" s="295">
        <v>283.23493763473761</v>
      </c>
      <c r="R91" s="295">
        <v>326.95082667212301</v>
      </c>
      <c r="S91" s="295">
        <v>339.96619946062918</v>
      </c>
      <c r="T91" s="295">
        <v>333.50285486497512</v>
      </c>
      <c r="U91" s="295">
        <v>336.45933234904118</v>
      </c>
      <c r="V91" s="295">
        <v>336.52390197425751</v>
      </c>
      <c r="W91" s="295">
        <v>304.49340275873021</v>
      </c>
      <c r="X91" s="295">
        <v>197.7045216695621</v>
      </c>
      <c r="Y91" s="295">
        <v>241.92793381290841</v>
      </c>
      <c r="DA91" s="122" t="s">
        <v>1072</v>
      </c>
    </row>
    <row r="92" spans="1:105" ht="12" customHeight="1" x14ac:dyDescent="0.25">
      <c r="A92" s="60" t="s">
        <v>1019</v>
      </c>
      <c r="B92" s="262">
        <v>4.2864283736193816</v>
      </c>
      <c r="C92" s="262">
        <v>3.9224220190586032</v>
      </c>
      <c r="D92" s="262">
        <v>2.8083441531499052</v>
      </c>
      <c r="E92" s="262">
        <v>3.3171346146553868</v>
      </c>
      <c r="F92" s="262">
        <v>3.1248658995560201</v>
      </c>
      <c r="G92" s="262">
        <v>3.008895543062799</v>
      </c>
      <c r="H92" s="262">
        <v>2.7720788946842689</v>
      </c>
      <c r="I92" s="262">
        <v>2.292405925910427</v>
      </c>
      <c r="J92" s="262">
        <v>1.71866058674</v>
      </c>
      <c r="K92" s="262">
        <v>2.0292010224010348</v>
      </c>
      <c r="L92" s="262">
        <v>1.4600046461219469</v>
      </c>
      <c r="M92" s="262">
        <v>0.77817212434358196</v>
      </c>
      <c r="N92" s="262">
        <v>0.72738715684850619</v>
      </c>
      <c r="O92" s="262">
        <v>1.0915305237739961</v>
      </c>
      <c r="P92" s="262">
        <v>1.1456589712329239</v>
      </c>
      <c r="Q92" s="262">
        <v>1.185752162888694</v>
      </c>
      <c r="R92" s="262">
        <v>1.320399038946483</v>
      </c>
      <c r="S92" s="262">
        <v>1.227959888057828</v>
      </c>
      <c r="T92" s="262">
        <v>1.1176332393392221</v>
      </c>
      <c r="U92" s="262">
        <v>0.97366476885530884</v>
      </c>
      <c r="V92" s="262">
        <v>1.057589627033386</v>
      </c>
      <c r="W92" s="262">
        <v>1.2766721085809889</v>
      </c>
      <c r="X92" s="262">
        <v>2.0080660117342362</v>
      </c>
      <c r="Y92" s="262">
        <v>1.816832098009749</v>
      </c>
      <c r="DA92" s="72" t="s">
        <v>1073</v>
      </c>
    </row>
    <row r="93" spans="1:105" ht="12" customHeight="1" x14ac:dyDescent="0.25">
      <c r="A93" s="57" t="s">
        <v>1021</v>
      </c>
      <c r="B93" s="261">
        <f t="shared" ref="B93:Y93" si="3">B94+B95+B106</f>
        <v>51.346381039775842</v>
      </c>
      <c r="C93" s="261">
        <f t="shared" si="3"/>
        <v>49.014220367503299</v>
      </c>
      <c r="D93" s="261">
        <f t="shared" si="3"/>
        <v>56.105109792659213</v>
      </c>
      <c r="E93" s="261">
        <f t="shared" si="3"/>
        <v>55.551039081941525</v>
      </c>
      <c r="F93" s="261">
        <f t="shared" si="3"/>
        <v>62.501972061769976</v>
      </c>
      <c r="G93" s="261">
        <f t="shared" si="3"/>
        <v>68.88977283113519</v>
      </c>
      <c r="H93" s="261">
        <f t="shared" si="3"/>
        <v>62.768219095798102</v>
      </c>
      <c r="I93" s="261">
        <f t="shared" si="3"/>
        <v>60.285813444998688</v>
      </c>
      <c r="J93" s="261">
        <f t="shared" si="3"/>
        <v>58.006168143249951</v>
      </c>
      <c r="K93" s="261">
        <f t="shared" si="3"/>
        <v>48.578750444651121</v>
      </c>
      <c r="L93" s="261">
        <f t="shared" si="3"/>
        <v>48.198347464160882</v>
      </c>
      <c r="M93" s="261">
        <f t="shared" si="3"/>
        <v>54.701465839299651</v>
      </c>
      <c r="N93" s="261">
        <f t="shared" si="3"/>
        <v>65.226693165268628</v>
      </c>
      <c r="O93" s="261">
        <f t="shared" si="3"/>
        <v>76.172479426647755</v>
      </c>
      <c r="P93" s="261">
        <f t="shared" si="3"/>
        <v>62.78253830618084</v>
      </c>
      <c r="Q93" s="261">
        <f t="shared" si="3"/>
        <v>61.67974076544953</v>
      </c>
      <c r="R93" s="261">
        <f t="shared" si="3"/>
        <v>69.47487001963519</v>
      </c>
      <c r="S93" s="261">
        <f t="shared" si="3"/>
        <v>72.032987012338168</v>
      </c>
      <c r="T93" s="261">
        <f t="shared" si="3"/>
        <v>71.663270775533192</v>
      </c>
      <c r="U93" s="261">
        <f t="shared" si="3"/>
        <v>70.764925594036555</v>
      </c>
      <c r="V93" s="261">
        <f t="shared" si="3"/>
        <v>70.205968755885138</v>
      </c>
      <c r="W93" s="261">
        <f t="shared" si="3"/>
        <v>63.674421694705835</v>
      </c>
      <c r="X93" s="261">
        <f t="shared" si="3"/>
        <v>42.108884268401219</v>
      </c>
      <c r="Y93" s="261">
        <f t="shared" si="3"/>
        <v>50.844226198234409</v>
      </c>
      <c r="DA93" s="70"/>
    </row>
    <row r="94" spans="1:105" ht="12" customHeight="1" x14ac:dyDescent="0.25">
      <c r="A94" s="60" t="s">
        <v>1022</v>
      </c>
      <c r="B94" s="262">
        <v>32.431488125418262</v>
      </c>
      <c r="C94" s="262">
        <v>30.405847583133809</v>
      </c>
      <c r="D94" s="262">
        <v>38.011772571217719</v>
      </c>
      <c r="E94" s="262">
        <v>36.578231723287253</v>
      </c>
      <c r="F94" s="262">
        <v>42.981088311715482</v>
      </c>
      <c r="G94" s="262">
        <v>48.614875952125573</v>
      </c>
      <c r="H94" s="262">
        <v>44.251648732887169</v>
      </c>
      <c r="I94" s="262">
        <v>43.037378763828521</v>
      </c>
      <c r="J94" s="262">
        <v>42.129126823432131</v>
      </c>
      <c r="K94" s="262">
        <v>33.876755786817597</v>
      </c>
      <c r="L94" s="262">
        <v>34.755810660508097</v>
      </c>
      <c r="M94" s="262">
        <v>41.416891082477463</v>
      </c>
      <c r="N94" s="262">
        <v>49.951344611413553</v>
      </c>
      <c r="O94" s="262">
        <v>58.217551518450342</v>
      </c>
      <c r="P94" s="262">
        <v>47.594211418234138</v>
      </c>
      <c r="Q94" s="262">
        <v>46.65622782081369</v>
      </c>
      <c r="R94" s="262">
        <v>52.648191043124953</v>
      </c>
      <c r="S94" s="262">
        <v>54.818910665781658</v>
      </c>
      <c r="T94" s="262">
        <v>54.716995164217693</v>
      </c>
      <c r="U94" s="262">
        <v>54.318219552637878</v>
      </c>
      <c r="V94" s="262">
        <v>53.75330464001658</v>
      </c>
      <c r="W94" s="262">
        <v>48.225300567383528</v>
      </c>
      <c r="X94" s="262">
        <v>30.115327835075341</v>
      </c>
      <c r="Y94" s="262">
        <v>37.268217730977319</v>
      </c>
      <c r="DA94" s="72" t="s">
        <v>1074</v>
      </c>
    </row>
    <row r="95" spans="1:105" ht="12" customHeight="1" x14ac:dyDescent="0.25">
      <c r="A95" s="60" t="s">
        <v>1024</v>
      </c>
      <c r="B95" s="262">
        <v>11.379722107854519</v>
      </c>
      <c r="C95" s="262">
        <v>11.05347760142449</v>
      </c>
      <c r="D95" s="262">
        <v>12.601425032030511</v>
      </c>
      <c r="E95" s="262">
        <v>12.49987145114623</v>
      </c>
      <c r="F95" s="262">
        <v>13.83546672585231</v>
      </c>
      <c r="G95" s="262">
        <v>15.07875961857769</v>
      </c>
      <c r="H95" s="262">
        <v>13.738287733755531</v>
      </c>
      <c r="I95" s="262">
        <v>13.21587335710735</v>
      </c>
      <c r="J95" s="262">
        <v>12.73205312133801</v>
      </c>
      <c r="K95" s="262">
        <v>10.85358570524005</v>
      </c>
      <c r="L95" s="262">
        <v>10.70391771629026</v>
      </c>
      <c r="M95" s="262">
        <v>11.83758589006634</v>
      </c>
      <c r="N95" s="262">
        <v>13.95638014643519</v>
      </c>
      <c r="O95" s="262">
        <v>16.129977578994659</v>
      </c>
      <c r="P95" s="262">
        <v>13.298186875417031</v>
      </c>
      <c r="Q95" s="262">
        <v>13.070267927875159</v>
      </c>
      <c r="R95" s="262">
        <v>14.70046869702602</v>
      </c>
      <c r="S95" s="262">
        <v>15.234014107680871</v>
      </c>
      <c r="T95" s="262">
        <v>15.1126021761345</v>
      </c>
      <c r="U95" s="262">
        <v>14.87481512917142</v>
      </c>
      <c r="V95" s="262">
        <v>14.763365463602369</v>
      </c>
      <c r="W95" s="262">
        <v>13.427143126994411</v>
      </c>
      <c r="X95" s="262">
        <v>8.9347712448453311</v>
      </c>
      <c r="Y95" s="262">
        <v>10.77723723228187</v>
      </c>
      <c r="DA95" s="72" t="s">
        <v>1075</v>
      </c>
    </row>
    <row r="96" spans="1:105" ht="12" customHeight="1" x14ac:dyDescent="0.25">
      <c r="A96" s="64" t="s">
        <v>28</v>
      </c>
      <c r="B96" s="229">
        <v>0.27549281945208892</v>
      </c>
      <c r="C96" s="229">
        <v>1.0632942199904809</v>
      </c>
      <c r="D96" s="229">
        <v>1.143668986031505</v>
      </c>
      <c r="E96" s="229">
        <v>1.4609430394898151</v>
      </c>
      <c r="F96" s="229">
        <v>1.106007774704945</v>
      </c>
      <c r="G96" s="229">
        <v>0.70659211345594497</v>
      </c>
      <c r="H96" s="229">
        <v>0.52222175011892613</v>
      </c>
      <c r="I96" s="229">
        <v>0.55294466637272721</v>
      </c>
      <c r="J96" s="229">
        <v>0.67923104590078154</v>
      </c>
      <c r="K96" s="229">
        <v>0.63638524366714821</v>
      </c>
      <c r="L96" s="229">
        <v>0.63320411878049943</v>
      </c>
      <c r="M96" s="229">
        <v>0.70536555978279647</v>
      </c>
      <c r="N96" s="229">
        <v>0.7520573922222944</v>
      </c>
      <c r="O96" s="229">
        <v>0.88670310456337798</v>
      </c>
      <c r="P96" s="229">
        <v>0.80385859423663464</v>
      </c>
      <c r="Q96" s="229">
        <v>0.72375339861681609</v>
      </c>
      <c r="R96" s="229">
        <v>0.65261556807673082</v>
      </c>
      <c r="S96" s="229">
        <v>0.56902689852306543</v>
      </c>
      <c r="T96" s="229">
        <v>0.67051764618895549</v>
      </c>
      <c r="U96" s="229">
        <v>0.56688726875830797</v>
      </c>
      <c r="V96" s="229">
        <v>0.54432224165399745</v>
      </c>
      <c r="W96" s="229">
        <v>0.49126589886460298</v>
      </c>
      <c r="X96" s="229">
        <v>0.48589097158251959</v>
      </c>
      <c r="Y96" s="229">
        <v>0.50152885938032699</v>
      </c>
      <c r="DA96" s="73" t="s">
        <v>1076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1077</v>
      </c>
    </row>
    <row r="98" spans="1:105" ht="12" customHeight="1" x14ac:dyDescent="0.25">
      <c r="A98" s="64" t="s">
        <v>31</v>
      </c>
      <c r="B98" s="229">
        <v>1.051708154598143</v>
      </c>
      <c r="C98" s="229">
        <v>1.0581768279233841</v>
      </c>
      <c r="D98" s="229">
        <v>1.0662031832039409</v>
      </c>
      <c r="E98" s="229">
        <v>1.0453487403019459</v>
      </c>
      <c r="F98" s="229">
        <v>1.058615520438241</v>
      </c>
      <c r="G98" s="229">
        <v>1.0615665362491331</v>
      </c>
      <c r="H98" s="229">
        <v>0.92969772334293943</v>
      </c>
      <c r="I98" s="229">
        <v>0.90932705834951366</v>
      </c>
      <c r="J98" s="229">
        <v>0.87806361928841026</v>
      </c>
      <c r="K98" s="229">
        <v>1.042856695356948</v>
      </c>
      <c r="L98" s="229">
        <v>0.95634619037951596</v>
      </c>
      <c r="M98" s="229">
        <v>0.75695162311149489</v>
      </c>
      <c r="N98" s="229">
        <v>0.78346212691700401</v>
      </c>
      <c r="O98" s="229">
        <v>1.2152667932857171E-2</v>
      </c>
      <c r="P98" s="229">
        <v>1.0386705507873829E-2</v>
      </c>
      <c r="Q98" s="229">
        <v>2.9893871118129339E-2</v>
      </c>
      <c r="R98" s="229">
        <v>7.1462006964035943E-2</v>
      </c>
      <c r="S98" s="229">
        <v>2.821708308919936E-2</v>
      </c>
      <c r="T98" s="229">
        <v>2.7743880144143789E-2</v>
      </c>
      <c r="U98" s="229">
        <v>2.632189964031675E-2</v>
      </c>
      <c r="V98" s="229">
        <v>1.58590262927681E-2</v>
      </c>
      <c r="W98" s="229">
        <v>9.2040728829456027E-3</v>
      </c>
      <c r="X98" s="229">
        <v>5.606041714498391E-3</v>
      </c>
      <c r="Y98" s="229">
        <v>1.1309510047943181E-2</v>
      </c>
      <c r="DA98" s="73" t="s">
        <v>1078</v>
      </c>
    </row>
    <row r="99" spans="1:105" ht="12" customHeight="1" x14ac:dyDescent="0.25">
      <c r="A99" s="64" t="s">
        <v>159</v>
      </c>
      <c r="B99" s="229">
        <v>0.4466954551154047</v>
      </c>
      <c r="C99" s="229">
        <v>0.47306433634339562</v>
      </c>
      <c r="D99" s="229">
        <v>0.46770131129218873</v>
      </c>
      <c r="E99" s="229">
        <v>0.51945827015724311</v>
      </c>
      <c r="F99" s="229">
        <v>0.59161145915896052</v>
      </c>
      <c r="G99" s="229">
        <v>0.62841159664186419</v>
      </c>
      <c r="H99" s="229">
        <v>0.31630939079915721</v>
      </c>
      <c r="I99" s="229">
        <v>0.42909171227586612</v>
      </c>
      <c r="J99" s="229">
        <v>0.41190202745444371</v>
      </c>
      <c r="K99" s="229">
        <v>0.48574359574736831</v>
      </c>
      <c r="L99" s="229">
        <v>0.48063137122678279</v>
      </c>
      <c r="M99" s="229">
        <v>0.31543696569623803</v>
      </c>
      <c r="N99" s="229">
        <v>0.43665889140040942</v>
      </c>
      <c r="O99" s="229">
        <v>0.19933319250161091</v>
      </c>
      <c r="P99" s="229">
        <v>0.17118121061730701</v>
      </c>
      <c r="Q99" s="229">
        <v>0.17299394564996809</v>
      </c>
      <c r="R99" s="229">
        <v>0.196054792146521</v>
      </c>
      <c r="S99" s="229">
        <v>0.21122063160096141</v>
      </c>
      <c r="T99" s="229">
        <v>0.22200674902129511</v>
      </c>
      <c r="U99" s="229">
        <v>0.18338151908806569</v>
      </c>
      <c r="V99" s="229">
        <v>0.1613467060976054</v>
      </c>
      <c r="W99" s="229">
        <v>0.14084160171870461</v>
      </c>
      <c r="X99" s="229">
        <v>0.1178235791893717</v>
      </c>
      <c r="Y99" s="229">
        <v>0.15093647060468751</v>
      </c>
      <c r="DA99" s="73" t="s">
        <v>1079</v>
      </c>
    </row>
    <row r="100" spans="1:105" ht="12" customHeight="1" x14ac:dyDescent="0.25">
      <c r="A100" s="64" t="s">
        <v>32</v>
      </c>
      <c r="B100" s="229">
        <v>1.4494110277209891</v>
      </c>
      <c r="C100" s="229">
        <v>1.332159792995617</v>
      </c>
      <c r="D100" s="229">
        <v>1.3724762400668831</v>
      </c>
      <c r="E100" s="229">
        <v>1.16028156247862</v>
      </c>
      <c r="F100" s="229">
        <v>0.79705599242035907</v>
      </c>
      <c r="G100" s="229">
        <v>0.56505003872862369</v>
      </c>
      <c r="H100" s="229">
        <v>0.92363551927915888</v>
      </c>
      <c r="I100" s="229">
        <v>0.83038334622455146</v>
      </c>
      <c r="J100" s="229">
        <v>0.89591501065004409</v>
      </c>
      <c r="K100" s="229">
        <v>0.89562166380638997</v>
      </c>
      <c r="L100" s="229">
        <v>0.60924297462215893</v>
      </c>
      <c r="M100" s="229">
        <v>0.63477432522402755</v>
      </c>
      <c r="N100" s="229">
        <v>0.40321943984137459</v>
      </c>
      <c r="O100" s="229">
        <v>0.58645756469303034</v>
      </c>
      <c r="P100" s="229">
        <v>0.34598622773132381</v>
      </c>
      <c r="Q100" s="229">
        <v>0.39150797093458217</v>
      </c>
      <c r="R100" s="229">
        <v>0.211282469683958</v>
      </c>
      <c r="S100" s="229">
        <v>0.32295360895751529</v>
      </c>
      <c r="T100" s="229">
        <v>0.36967050017069769</v>
      </c>
      <c r="U100" s="229">
        <v>0.16187243058251849</v>
      </c>
      <c r="V100" s="229">
        <v>9.4818204057583816E-2</v>
      </c>
      <c r="W100" s="229">
        <v>0.1446472545999081</v>
      </c>
      <c r="X100" s="229">
        <v>5.8914149488127072E-2</v>
      </c>
      <c r="Y100" s="229">
        <v>2.487470534789037E-2</v>
      </c>
      <c r="DA100" s="73" t="s">
        <v>1080</v>
      </c>
    </row>
    <row r="101" spans="1:105" ht="12" customHeight="1" x14ac:dyDescent="0.25">
      <c r="A101" s="64" t="s">
        <v>33</v>
      </c>
      <c r="B101" s="229">
        <v>0.76764936795983063</v>
      </c>
      <c r="C101" s="229">
        <v>0.83622272785694718</v>
      </c>
      <c r="D101" s="229">
        <v>0.769217346957357</v>
      </c>
      <c r="E101" s="229">
        <v>0.82400920486258933</v>
      </c>
      <c r="F101" s="229">
        <v>0.84516204564599284</v>
      </c>
      <c r="G101" s="229">
        <v>0.86864456261009504</v>
      </c>
      <c r="H101" s="229">
        <v>0.78651083228135754</v>
      </c>
      <c r="I101" s="229">
        <v>0.67710571751034954</v>
      </c>
      <c r="J101" s="229">
        <v>0.62877935925658179</v>
      </c>
      <c r="K101" s="229">
        <v>0.70945009511080193</v>
      </c>
      <c r="L101" s="229">
        <v>0.69565500743291997</v>
      </c>
      <c r="M101" s="229">
        <v>0.49806160423245188</v>
      </c>
      <c r="N101" s="229">
        <v>0.50274080342191751</v>
      </c>
      <c r="O101" s="229">
        <v>4.2058922631831891E-2</v>
      </c>
      <c r="P101" s="229">
        <v>0</v>
      </c>
      <c r="Q101" s="229">
        <v>0</v>
      </c>
      <c r="R101" s="229">
        <v>0</v>
      </c>
      <c r="S101" s="229">
        <v>0</v>
      </c>
      <c r="T101" s="229">
        <v>0</v>
      </c>
      <c r="U101" s="229">
        <v>0</v>
      </c>
      <c r="V101" s="229">
        <v>0</v>
      </c>
      <c r="W101" s="229">
        <v>0</v>
      </c>
      <c r="X101" s="229">
        <v>6.1019229000729207E-5</v>
      </c>
      <c r="Y101" s="229">
        <v>7.9596466864152035E-5</v>
      </c>
      <c r="DA101" s="73" t="s">
        <v>1081</v>
      </c>
    </row>
    <row r="102" spans="1:105" ht="12" customHeight="1" x14ac:dyDescent="0.25">
      <c r="A102" s="64" t="s">
        <v>35</v>
      </c>
      <c r="B102" s="229">
        <v>7.2869219146323321</v>
      </c>
      <c r="C102" s="229">
        <v>6.1833981450390674</v>
      </c>
      <c r="D102" s="229">
        <v>7.6707671401491364</v>
      </c>
      <c r="E102" s="229">
        <v>7.3817607434123627</v>
      </c>
      <c r="F102" s="229">
        <v>9.3274752861192418</v>
      </c>
      <c r="G102" s="229">
        <v>11.136938657193401</v>
      </c>
      <c r="H102" s="229">
        <v>10.163725863679581</v>
      </c>
      <c r="I102" s="229">
        <v>9.7236670900118494</v>
      </c>
      <c r="J102" s="229">
        <v>9.1421199724466522</v>
      </c>
      <c r="K102" s="229">
        <v>7.0444862021133758</v>
      </c>
      <c r="L102" s="229">
        <v>7.2927584553048694</v>
      </c>
      <c r="M102" s="229">
        <v>8.8957729612018568</v>
      </c>
      <c r="N102" s="229">
        <v>11.044136783875921</v>
      </c>
      <c r="O102" s="229">
        <v>14.34812804679988</v>
      </c>
      <c r="P102" s="229">
        <v>11.93141547156092</v>
      </c>
      <c r="Q102" s="229">
        <v>11.718186079783139</v>
      </c>
      <c r="R102" s="229">
        <v>13.52173580618688</v>
      </c>
      <c r="S102" s="229">
        <v>14.05401907053813</v>
      </c>
      <c r="T102" s="229">
        <v>13.774707416331189</v>
      </c>
      <c r="U102" s="229">
        <v>13.8908210260371</v>
      </c>
      <c r="V102" s="229">
        <v>13.8928174412072</v>
      </c>
      <c r="W102" s="229">
        <v>12.57696852758049</v>
      </c>
      <c r="X102" s="229">
        <v>8.2106243832744017</v>
      </c>
      <c r="Y102" s="229">
        <v>10.022012964414451</v>
      </c>
      <c r="DA102" s="73" t="s">
        <v>1082</v>
      </c>
    </row>
    <row r="103" spans="1:105" ht="12" customHeight="1" x14ac:dyDescent="0.25">
      <c r="A103" s="64" t="s">
        <v>36</v>
      </c>
      <c r="B103" s="229">
        <v>0</v>
      </c>
      <c r="C103" s="229">
        <v>6.3312155410910672E-3</v>
      </c>
      <c r="D103" s="229">
        <v>6.362316099175285E-3</v>
      </c>
      <c r="E103" s="229">
        <v>3.0300025918830291E-3</v>
      </c>
      <c r="F103" s="229">
        <v>5.2638805623806849E-3</v>
      </c>
      <c r="G103" s="229">
        <v>5.0684146534296448E-3</v>
      </c>
      <c r="H103" s="229">
        <v>3.3706920397779281E-3</v>
      </c>
      <c r="I103" s="229">
        <v>1.7359207297172529E-3</v>
      </c>
      <c r="J103" s="229">
        <v>6.1061870688764079E-3</v>
      </c>
      <c r="K103" s="229">
        <v>0</v>
      </c>
      <c r="L103" s="229">
        <v>0</v>
      </c>
      <c r="M103" s="229">
        <v>0</v>
      </c>
      <c r="N103" s="229">
        <v>0</v>
      </c>
      <c r="O103" s="229">
        <v>1.3781008692132149E-2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1083</v>
      </c>
    </row>
    <row r="104" spans="1:105" ht="12" customHeight="1" x14ac:dyDescent="0.25">
      <c r="A104" s="64" t="s">
        <v>38</v>
      </c>
      <c r="B104" s="229">
        <v>0.1018433683757302</v>
      </c>
      <c r="C104" s="229">
        <v>0.1008303357345077</v>
      </c>
      <c r="D104" s="229">
        <v>0.1050285082303191</v>
      </c>
      <c r="E104" s="229">
        <v>0.1050398878517721</v>
      </c>
      <c r="F104" s="229">
        <v>0.10427476680218641</v>
      </c>
      <c r="G104" s="229">
        <v>0.1064876990452025</v>
      </c>
      <c r="H104" s="229">
        <v>9.2815962214636269E-2</v>
      </c>
      <c r="I104" s="229">
        <v>9.1617845632773934E-2</v>
      </c>
      <c r="J104" s="229">
        <v>8.9935899272223993E-2</v>
      </c>
      <c r="K104" s="229">
        <v>3.904220943801838E-2</v>
      </c>
      <c r="L104" s="229">
        <v>3.6079598543514231E-2</v>
      </c>
      <c r="M104" s="229">
        <v>3.1222850817475369E-2</v>
      </c>
      <c r="N104" s="229">
        <v>3.4104708756264993E-2</v>
      </c>
      <c r="O104" s="229">
        <v>4.1363071179948648E-2</v>
      </c>
      <c r="P104" s="229">
        <v>3.5358665762972752E-2</v>
      </c>
      <c r="Q104" s="229">
        <v>3.3932661772529363E-2</v>
      </c>
      <c r="R104" s="229">
        <v>4.7318053967895957E-2</v>
      </c>
      <c r="S104" s="229">
        <v>4.8576814972002759E-2</v>
      </c>
      <c r="T104" s="229">
        <v>4.7955984278223653E-2</v>
      </c>
      <c r="U104" s="229">
        <v>4.5530985065118018E-2</v>
      </c>
      <c r="V104" s="229">
        <v>5.4201844293215513E-2</v>
      </c>
      <c r="W104" s="229">
        <v>6.4215771347764461E-2</v>
      </c>
      <c r="X104" s="229">
        <v>5.585110036741333E-2</v>
      </c>
      <c r="Y104" s="229">
        <v>6.6495126019706252E-2</v>
      </c>
      <c r="DA104" s="73" t="s">
        <v>1084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1085</v>
      </c>
    </row>
    <row r="106" spans="1:105" ht="12" customHeight="1" x14ac:dyDescent="0.25">
      <c r="A106" s="60" t="s">
        <v>1036</v>
      </c>
      <c r="B106" s="262">
        <v>7.5351708065030589</v>
      </c>
      <c r="C106" s="262">
        <v>7.5548951829450059</v>
      </c>
      <c r="D106" s="262">
        <v>5.4919121894109839</v>
      </c>
      <c r="E106" s="262">
        <v>6.4729359075080444</v>
      </c>
      <c r="F106" s="262">
        <v>5.6854170242021791</v>
      </c>
      <c r="G106" s="262">
        <v>5.1961372604319322</v>
      </c>
      <c r="H106" s="262">
        <v>4.7782826291554006</v>
      </c>
      <c r="I106" s="262">
        <v>4.0325613240628186</v>
      </c>
      <c r="J106" s="262">
        <v>3.1449881984798118</v>
      </c>
      <c r="K106" s="262">
        <v>3.8484089525934748</v>
      </c>
      <c r="L106" s="262">
        <v>2.73861908736253</v>
      </c>
      <c r="M106" s="262">
        <v>1.446988866755855</v>
      </c>
      <c r="N106" s="262">
        <v>1.31896840741989</v>
      </c>
      <c r="O106" s="262">
        <v>1.8249503292027489</v>
      </c>
      <c r="P106" s="262">
        <v>1.890140012529671</v>
      </c>
      <c r="Q106" s="262">
        <v>1.953245016760685</v>
      </c>
      <c r="R106" s="262">
        <v>2.126210279484217</v>
      </c>
      <c r="S106" s="262">
        <v>1.9800622388756299</v>
      </c>
      <c r="T106" s="262">
        <v>1.8336734351810049</v>
      </c>
      <c r="U106" s="262">
        <v>1.5718909122272671</v>
      </c>
      <c r="V106" s="262">
        <v>1.689298652266187</v>
      </c>
      <c r="W106" s="262">
        <v>2.0219780003279002</v>
      </c>
      <c r="X106" s="262">
        <v>3.058785188480547</v>
      </c>
      <c r="Y106" s="262">
        <v>2.7987712349752218</v>
      </c>
      <c r="DA106" s="72" t="s">
        <v>1086</v>
      </c>
    </row>
    <row r="107" spans="1:105" ht="12" customHeight="1" x14ac:dyDescent="0.25">
      <c r="A107" s="132" t="s">
        <v>1038</v>
      </c>
      <c r="B107" s="316">
        <v>25.509632062690219</v>
      </c>
      <c r="C107" s="316">
        <v>24.109515164734361</v>
      </c>
      <c r="D107" s="316">
        <v>23.638249256037899</v>
      </c>
      <c r="E107" s="316">
        <v>24.87489935646941</v>
      </c>
      <c r="F107" s="316">
        <v>26.381267474303929</v>
      </c>
      <c r="G107" s="316">
        <v>27.777157936607299</v>
      </c>
      <c r="H107" s="316">
        <v>25.428881746789891</v>
      </c>
      <c r="I107" s="316">
        <v>23.09411801053162</v>
      </c>
      <c r="J107" s="316">
        <v>20.441525324800651</v>
      </c>
      <c r="K107" s="316">
        <v>19.116419354806489</v>
      </c>
      <c r="L107" s="316">
        <v>16.826657312999011</v>
      </c>
      <c r="M107" s="316">
        <v>14.85896714037254</v>
      </c>
      <c r="N107" s="316">
        <v>16.364909627963321</v>
      </c>
      <c r="O107" s="316">
        <v>20.845949165040409</v>
      </c>
      <c r="P107" s="316">
        <v>18.864877965180661</v>
      </c>
      <c r="Q107" s="316">
        <v>18.896159141852259</v>
      </c>
      <c r="R107" s="316">
        <v>21.02669000855979</v>
      </c>
      <c r="S107" s="316">
        <v>20.855935439508801</v>
      </c>
      <c r="T107" s="316">
        <v>20.454240667242878</v>
      </c>
      <c r="U107" s="316">
        <v>19.229263519980311</v>
      </c>
      <c r="V107" s="316">
        <v>19.694056094500851</v>
      </c>
      <c r="W107" s="316">
        <v>19.863269880345879</v>
      </c>
      <c r="X107" s="316">
        <v>17.737831674229469</v>
      </c>
      <c r="Y107" s="316">
        <v>19.368657032687121</v>
      </c>
      <c r="DA107" s="139" t="s">
        <v>1087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262.44521612067422</v>
      </c>
      <c r="C110" s="223">
        <v>281.12520753986718</v>
      </c>
      <c r="D110" s="223">
        <v>287.76510667313039</v>
      </c>
      <c r="E110" s="223">
        <v>296.7090962115152</v>
      </c>
      <c r="F110" s="223">
        <v>309.33004393887359</v>
      </c>
      <c r="G110" s="223">
        <v>326.11316032618629</v>
      </c>
      <c r="H110" s="223">
        <v>347.81304303994472</v>
      </c>
      <c r="I110" s="223">
        <v>365.04623657665343</v>
      </c>
      <c r="J110" s="223">
        <v>381.0914148095394</v>
      </c>
      <c r="K110" s="223">
        <v>358.66725989208999</v>
      </c>
      <c r="L110" s="223">
        <v>298.52374804204982</v>
      </c>
      <c r="M110" s="223">
        <v>275.40701373349577</v>
      </c>
      <c r="N110" s="223">
        <v>290.21046877273898</v>
      </c>
      <c r="O110" s="223">
        <v>344.02117403598442</v>
      </c>
      <c r="P110" s="223">
        <v>389.56482277634473</v>
      </c>
      <c r="Q110" s="223">
        <v>400.32244196044718</v>
      </c>
      <c r="R110" s="223">
        <v>320.45715104614487</v>
      </c>
      <c r="S110" s="223">
        <v>298.74605904270561</v>
      </c>
      <c r="T110" s="223">
        <v>349.05417024935508</v>
      </c>
      <c r="U110" s="223">
        <v>365.51781790388827</v>
      </c>
      <c r="V110" s="223">
        <v>374.84236170822601</v>
      </c>
      <c r="W110" s="223">
        <v>381.45361612687498</v>
      </c>
      <c r="X110" s="223">
        <v>398.98251648036688</v>
      </c>
      <c r="Y110" s="223">
        <v>342.29509819089873</v>
      </c>
      <c r="DA110" s="89" t="s">
        <v>1088</v>
      </c>
    </row>
    <row r="111" spans="1:105" ht="12" customHeight="1" x14ac:dyDescent="0.25">
      <c r="A111" s="55" t="s">
        <v>91</v>
      </c>
      <c r="B111" s="259">
        <v>0.73286700816151007</v>
      </c>
      <c r="C111" s="259">
        <v>0.77038029013071785</v>
      </c>
      <c r="D111" s="259">
        <v>0.69131403931799928</v>
      </c>
      <c r="E111" s="259">
        <v>0.75074373065596356</v>
      </c>
      <c r="F111" s="259">
        <v>0.75107783784232307</v>
      </c>
      <c r="G111" s="259">
        <v>0.76614590067239086</v>
      </c>
      <c r="H111" s="259">
        <v>0.82063957060165793</v>
      </c>
      <c r="I111" s="259">
        <v>0.818958511843076</v>
      </c>
      <c r="J111" s="259">
        <v>0.79340722642859873</v>
      </c>
      <c r="K111" s="259">
        <v>0.81437094364009122</v>
      </c>
      <c r="L111" s="259">
        <v>0.61205977058279326</v>
      </c>
      <c r="M111" s="259">
        <v>0.45745541804685069</v>
      </c>
      <c r="N111" s="259">
        <v>0.4514194227738299</v>
      </c>
      <c r="O111" s="259">
        <v>0.58241341077967645</v>
      </c>
      <c r="P111" s="259">
        <v>0.71350662538413667</v>
      </c>
      <c r="Q111" s="259">
        <v>0.75408505234490919</v>
      </c>
      <c r="R111" s="259">
        <v>0.7675641567583561</v>
      </c>
      <c r="S111" s="259">
        <v>0.70787952176224866</v>
      </c>
      <c r="T111" s="259">
        <v>0.76637683796280898</v>
      </c>
      <c r="U111" s="259">
        <v>0.88551803843997434</v>
      </c>
      <c r="V111" s="259">
        <v>0.91974056027429996</v>
      </c>
      <c r="W111" s="259">
        <v>0.77599766817426219</v>
      </c>
      <c r="X111" s="259">
        <v>1.120745821306609</v>
      </c>
      <c r="Y111" s="259">
        <v>0.88159979357154727</v>
      </c>
      <c r="DA111" s="67" t="s">
        <v>1089</v>
      </c>
    </row>
    <row r="112" spans="1:105" ht="12" customHeight="1" x14ac:dyDescent="0.25">
      <c r="A112" s="173" t="s">
        <v>92</v>
      </c>
      <c r="B112" s="224">
        <v>5.8483696185493148</v>
      </c>
      <c r="C112" s="224">
        <v>6.147730261227391</v>
      </c>
      <c r="D112" s="224">
        <v>5.5167717735943969</v>
      </c>
      <c r="E112" s="224">
        <v>5.9910280812055534</v>
      </c>
      <c r="F112" s="224">
        <v>5.9936942979901584</v>
      </c>
      <c r="G112" s="224">
        <v>6.1139393081821582</v>
      </c>
      <c r="H112" s="224">
        <v>6.5488055527646196</v>
      </c>
      <c r="I112" s="224">
        <v>6.535390495378766</v>
      </c>
      <c r="J112" s="224">
        <v>6.3314880687873636</v>
      </c>
      <c r="K112" s="224">
        <v>6.4987811321483653</v>
      </c>
      <c r="L112" s="224">
        <v>4.8843128796211346</v>
      </c>
      <c r="M112" s="224">
        <v>3.6505509716660312</v>
      </c>
      <c r="N112" s="224">
        <v>3.602382980776389</v>
      </c>
      <c r="O112" s="224">
        <v>4.6477312515190823</v>
      </c>
      <c r="P112" s="224">
        <v>5.6938713628252353</v>
      </c>
      <c r="Q112" s="224">
        <v>6.0176922426888879</v>
      </c>
      <c r="R112" s="224">
        <v>6.1252571676465699</v>
      </c>
      <c r="S112" s="224">
        <v>5.6489663780241877</v>
      </c>
      <c r="T112" s="224">
        <v>6.1157822164015609</v>
      </c>
      <c r="U112" s="224">
        <v>7.0665437726300331</v>
      </c>
      <c r="V112" s="224">
        <v>7.339643741297067</v>
      </c>
      <c r="W112" s="224">
        <v>6.1925576347070299</v>
      </c>
      <c r="X112" s="224">
        <v>8.9436906538998731</v>
      </c>
      <c r="Y112" s="224">
        <v>7.0352756926218598</v>
      </c>
      <c r="DA112" s="177" t="s">
        <v>1090</v>
      </c>
    </row>
    <row r="113" spans="1:105" ht="12" customHeight="1" x14ac:dyDescent="0.25">
      <c r="A113" s="173" t="s">
        <v>93</v>
      </c>
      <c r="B113" s="224">
        <v>7.1706363841159488</v>
      </c>
      <c r="C113" s="224">
        <v>7.5376799289615661</v>
      </c>
      <c r="D113" s="224">
        <v>6.7640670789908777</v>
      </c>
      <c r="E113" s="224">
        <v>7.3455487151663634</v>
      </c>
      <c r="F113" s="224">
        <v>7.3488177409514259</v>
      </c>
      <c r="G113" s="224">
        <v>7.4962491280437176</v>
      </c>
      <c r="H113" s="224">
        <v>8.0294349420416289</v>
      </c>
      <c r="I113" s="224">
        <v>8.0129868539657814</v>
      </c>
      <c r="J113" s="224">
        <v>7.7629838181986077</v>
      </c>
      <c r="K113" s="224">
        <v>7.9681004242253284</v>
      </c>
      <c r="L113" s="224">
        <v>5.9886145935326587</v>
      </c>
      <c r="M113" s="224">
        <v>4.4759095828131681</v>
      </c>
      <c r="N113" s="224">
        <v>4.4168512177386443</v>
      </c>
      <c r="O113" s="224">
        <v>5.6985438659744423</v>
      </c>
      <c r="P113" s="224">
        <v>6.9812073832087984</v>
      </c>
      <c r="Q113" s="224">
        <v>7.3782414173987778</v>
      </c>
      <c r="R113" s="224">
        <v>7.5101258595362763</v>
      </c>
      <c r="S113" s="224">
        <v>6.9261497622230674</v>
      </c>
      <c r="T113" s="224">
        <v>7.4985087021801951</v>
      </c>
      <c r="U113" s="224">
        <v>8.6642293820235672</v>
      </c>
      <c r="V113" s="224">
        <v>8.9990749372042096</v>
      </c>
      <c r="W113" s="224">
        <v>7.5926423913644117</v>
      </c>
      <c r="X113" s="224">
        <v>10.96578325140813</v>
      </c>
      <c r="Y113" s="224">
        <v>8.6258918543377447</v>
      </c>
      <c r="DA113" s="177" t="s">
        <v>1091</v>
      </c>
    </row>
    <row r="114" spans="1:105" ht="12" customHeight="1" x14ac:dyDescent="0.25">
      <c r="A114" s="173" t="s">
        <v>94</v>
      </c>
      <c r="B114" s="224">
        <v>13.27808016076505</v>
      </c>
      <c r="C114" s="224">
        <v>13.95774558373188</v>
      </c>
      <c r="D114" s="224">
        <v>12.525223714673929</v>
      </c>
      <c r="E114" s="224">
        <v>13.601970514198451</v>
      </c>
      <c r="F114" s="224">
        <v>13.60802386624372</v>
      </c>
      <c r="G114" s="224">
        <v>13.88102694033079</v>
      </c>
      <c r="H114" s="224">
        <v>14.86834293288755</v>
      </c>
      <c r="I114" s="224">
        <v>14.837885520147131</v>
      </c>
      <c r="J114" s="224">
        <v>14.37494748068602</v>
      </c>
      <c r="K114" s="224">
        <v>14.754767986319241</v>
      </c>
      <c r="L114" s="224">
        <v>11.089295337997759</v>
      </c>
      <c r="M114" s="224">
        <v>8.2881745844175718</v>
      </c>
      <c r="N114" s="224">
        <v>8.1788144574195929</v>
      </c>
      <c r="O114" s="224">
        <v>10.552162764752049</v>
      </c>
      <c r="P114" s="224">
        <v>12.92730885901693</v>
      </c>
      <c r="Q114" s="224">
        <v>13.662508560985421</v>
      </c>
      <c r="R114" s="224">
        <v>13.90672289578821</v>
      </c>
      <c r="S114" s="224">
        <v>12.8253570285589</v>
      </c>
      <c r="T114" s="224">
        <v>13.88521106080575</v>
      </c>
      <c r="U114" s="224">
        <v>16.043810633126721</v>
      </c>
      <c r="V114" s="224">
        <v>16.663854083246878</v>
      </c>
      <c r="W114" s="224">
        <v>14.059521206218429</v>
      </c>
      <c r="X114" s="224">
        <v>20.30566622514959</v>
      </c>
      <c r="Y114" s="224">
        <v>15.97281989555348</v>
      </c>
      <c r="DA114" s="177" t="s">
        <v>1092</v>
      </c>
    </row>
    <row r="115" spans="1:105" ht="12" customHeight="1" x14ac:dyDescent="0.25">
      <c r="A115" s="56" t="s">
        <v>95</v>
      </c>
      <c r="B115" s="260">
        <v>15.5600496777393</v>
      </c>
      <c r="C115" s="260">
        <v>16.47385403354744</v>
      </c>
      <c r="D115" s="260">
        <v>17.260803751136599</v>
      </c>
      <c r="E115" s="260">
        <v>17.643787527959478</v>
      </c>
      <c r="F115" s="260">
        <v>18.793313750672191</v>
      </c>
      <c r="G115" s="260">
        <v>20.110699421258321</v>
      </c>
      <c r="H115" s="260">
        <v>21.37926783970147</v>
      </c>
      <c r="I115" s="260">
        <v>22.59033789421332</v>
      </c>
      <c r="J115" s="260">
        <v>23.789667257514239</v>
      </c>
      <c r="K115" s="260">
        <v>21.831655043495839</v>
      </c>
      <c r="L115" s="260">
        <v>18.53124974525327</v>
      </c>
      <c r="M115" s="260">
        <v>17.85094460923829</v>
      </c>
      <c r="N115" s="260">
        <v>19.13368831186299</v>
      </c>
      <c r="O115" s="260">
        <v>22.631790800464</v>
      </c>
      <c r="P115" s="260">
        <v>27.422579896638609</v>
      </c>
      <c r="Q115" s="260">
        <v>28.36897381031838</v>
      </c>
      <c r="R115" s="260">
        <v>22.18594886782104</v>
      </c>
      <c r="S115" s="260">
        <v>20.917458236668569</v>
      </c>
      <c r="T115" s="260">
        <v>24.989769380023859</v>
      </c>
      <c r="U115" s="260">
        <v>26.164158117550048</v>
      </c>
      <c r="V115" s="260">
        <v>27.38297942668882</v>
      </c>
      <c r="W115" s="260">
        <v>28.688052591355529</v>
      </c>
      <c r="X115" s="260">
        <v>29.729935197013081</v>
      </c>
      <c r="Y115" s="260">
        <v>26.33859627323325</v>
      </c>
      <c r="DA115" s="68" t="s">
        <v>1093</v>
      </c>
    </row>
    <row r="116" spans="1:105" ht="12" customHeight="1" x14ac:dyDescent="0.25">
      <c r="A116" s="37" t="s">
        <v>159</v>
      </c>
      <c r="B116" s="226">
        <v>0.73731846071525053</v>
      </c>
      <c r="C116" s="226">
        <v>0.95118210985533447</v>
      </c>
      <c r="D116" s="226">
        <v>0.87299859090993115</v>
      </c>
      <c r="E116" s="226">
        <v>0.99534269176588219</v>
      </c>
      <c r="F116" s="226">
        <v>0.99683696673552369</v>
      </c>
      <c r="G116" s="226">
        <v>0.97540184567661925</v>
      </c>
      <c r="H116" s="226">
        <v>0.58405114974634698</v>
      </c>
      <c r="I116" s="226">
        <v>0.87604560983201785</v>
      </c>
      <c r="J116" s="226">
        <v>0.95704789373445032</v>
      </c>
      <c r="K116" s="226">
        <v>1.2724226637282749</v>
      </c>
      <c r="L116" s="226">
        <v>1.06502391501507</v>
      </c>
      <c r="M116" s="226">
        <v>0.59052728823168976</v>
      </c>
      <c r="N116" s="226">
        <v>0.7087818438954383</v>
      </c>
      <c r="O116" s="226">
        <v>0.3003992559731376</v>
      </c>
      <c r="P116" s="226">
        <v>0.31398071364178037</v>
      </c>
      <c r="Q116" s="226">
        <v>0.32585550003215552</v>
      </c>
      <c r="R116" s="226">
        <v>0.2472097021690578</v>
      </c>
      <c r="S116" s="226">
        <v>0.23749866779734499</v>
      </c>
      <c r="T116" s="226">
        <v>0.29856851359454079</v>
      </c>
      <c r="U116" s="226">
        <v>0.25158859211785017</v>
      </c>
      <c r="V116" s="226">
        <v>0.21982922407523781</v>
      </c>
      <c r="W116" s="226">
        <v>0.21700969722689051</v>
      </c>
      <c r="X116" s="226">
        <v>0.2461619645505366</v>
      </c>
      <c r="Y116" s="226">
        <v>0.22569175432237301</v>
      </c>
      <c r="DA116" s="69" t="s">
        <v>1094</v>
      </c>
    </row>
    <row r="117" spans="1:105" ht="12" customHeight="1" x14ac:dyDescent="0.25">
      <c r="A117" s="37" t="s">
        <v>35</v>
      </c>
      <c r="B117" s="226">
        <v>12.027841313184769</v>
      </c>
      <c r="C117" s="226">
        <v>12.432849491753769</v>
      </c>
      <c r="D117" s="226">
        <v>14.318046032513321</v>
      </c>
      <c r="E117" s="226">
        <v>14.144315396298699</v>
      </c>
      <c r="F117" s="226">
        <v>15.716349011788459</v>
      </c>
      <c r="G117" s="226">
        <v>17.28642593399595</v>
      </c>
      <c r="H117" s="226">
        <v>18.766865445856858</v>
      </c>
      <c r="I117" s="226">
        <v>19.852109984814689</v>
      </c>
      <c r="J117" s="226">
        <v>21.241572220387791</v>
      </c>
      <c r="K117" s="226">
        <v>18.453282712042309</v>
      </c>
      <c r="L117" s="226">
        <v>16.159915116450559</v>
      </c>
      <c r="M117" s="226">
        <v>16.653712959444611</v>
      </c>
      <c r="N117" s="226">
        <v>17.926770273254249</v>
      </c>
      <c r="O117" s="226">
        <v>21.622926597290931</v>
      </c>
      <c r="P117" s="226">
        <v>21.884611815793061</v>
      </c>
      <c r="Q117" s="226">
        <v>22.072653295183589</v>
      </c>
      <c r="R117" s="226">
        <v>17.04984736592403</v>
      </c>
      <c r="S117" s="226">
        <v>15.80248473433736</v>
      </c>
      <c r="T117" s="226">
        <v>18.525085100449839</v>
      </c>
      <c r="U117" s="226">
        <v>19.05738442281854</v>
      </c>
      <c r="V117" s="226">
        <v>18.928476150433379</v>
      </c>
      <c r="W117" s="226">
        <v>19.37867859280318</v>
      </c>
      <c r="X117" s="226">
        <v>17.153980911790889</v>
      </c>
      <c r="Y117" s="226">
        <v>14.98568025818154</v>
      </c>
      <c r="DA117" s="69" t="s">
        <v>1095</v>
      </c>
    </row>
    <row r="118" spans="1:105" ht="12" customHeight="1" x14ac:dyDescent="0.25">
      <c r="A118" s="37" t="s">
        <v>96</v>
      </c>
      <c r="B118" s="226">
        <v>3.268428452190634E-4</v>
      </c>
      <c r="C118" s="226">
        <v>6.5103230159478025E-4</v>
      </c>
      <c r="D118" s="226">
        <v>1.098651878341215E-3</v>
      </c>
      <c r="E118" s="226">
        <v>1.1312712455141391E-3</v>
      </c>
      <c r="F118" s="226">
        <v>1.2134928750634241E-3</v>
      </c>
      <c r="G118" s="226">
        <v>1.2346758185728E-3</v>
      </c>
      <c r="H118" s="226">
        <v>1.9095242671403139E-3</v>
      </c>
      <c r="I118" s="226">
        <v>2.0585367995206911E-3</v>
      </c>
      <c r="J118" s="226">
        <v>5.339131206947627E-3</v>
      </c>
      <c r="K118" s="226">
        <v>9.6515794237695303E-3</v>
      </c>
      <c r="L118" s="226">
        <v>3.2973935072938998E-2</v>
      </c>
      <c r="M118" s="226">
        <v>2.4870800117803751E-2</v>
      </c>
      <c r="N118" s="226">
        <v>2.4778694100723409E-2</v>
      </c>
      <c r="O118" s="226">
        <v>3.0649305991677912E-2</v>
      </c>
      <c r="P118" s="226">
        <v>3.5206074533939709E-2</v>
      </c>
      <c r="Q118" s="226">
        <v>3.7378442022794077E-2</v>
      </c>
      <c r="R118" s="226">
        <v>2.4289420993120928E-2</v>
      </c>
      <c r="S118" s="226">
        <v>2.2549363403777729E-2</v>
      </c>
      <c r="T118" s="226">
        <v>2.5735100116779621E-2</v>
      </c>
      <c r="U118" s="226">
        <v>2.6153183482734151E-2</v>
      </c>
      <c r="V118" s="226">
        <v>2.7473867828882191E-2</v>
      </c>
      <c r="W118" s="226">
        <v>2.916961325881056E-2</v>
      </c>
      <c r="X118" s="226">
        <v>3.6576215710448702E-2</v>
      </c>
      <c r="Y118" s="226">
        <v>2.9635239874822049E-2</v>
      </c>
      <c r="DA118" s="69" t="s">
        <v>1096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4.3196634058702088</v>
      </c>
      <c r="Q119" s="226">
        <v>5.0090234400489564</v>
      </c>
      <c r="R119" s="226">
        <v>4.176040055608274</v>
      </c>
      <c r="S119" s="226">
        <v>4.2841388042144084</v>
      </c>
      <c r="T119" s="226">
        <v>5.5195688626704058</v>
      </c>
      <c r="U119" s="226">
        <v>6.2775387068760438</v>
      </c>
      <c r="V119" s="226">
        <v>7.6123372365842839</v>
      </c>
      <c r="W119" s="226">
        <v>8.2506904355462538</v>
      </c>
      <c r="X119" s="226">
        <v>10.55090258860786</v>
      </c>
      <c r="Y119" s="226">
        <v>9.9721933513891425</v>
      </c>
      <c r="DA119" s="69" t="s">
        <v>1097</v>
      </c>
    </row>
    <row r="120" spans="1:105" ht="12" customHeight="1" x14ac:dyDescent="0.25">
      <c r="A120" s="37" t="s">
        <v>40</v>
      </c>
      <c r="B120" s="226">
        <v>2.7945630609940579</v>
      </c>
      <c r="C120" s="226">
        <v>3.0891713996367391</v>
      </c>
      <c r="D120" s="226">
        <v>2.06866047583501</v>
      </c>
      <c r="E120" s="226">
        <v>2.5029981686493818</v>
      </c>
      <c r="F120" s="226">
        <v>2.078914279273143</v>
      </c>
      <c r="G120" s="226">
        <v>1.8476369657671821</v>
      </c>
      <c r="H120" s="226">
        <v>2.026441719831122</v>
      </c>
      <c r="I120" s="226">
        <v>1.8601237627670879</v>
      </c>
      <c r="J120" s="226">
        <v>1.5857080121850451</v>
      </c>
      <c r="K120" s="226">
        <v>2.0962980883014848</v>
      </c>
      <c r="L120" s="226">
        <v>1.273336778714711</v>
      </c>
      <c r="M120" s="226">
        <v>0.58183356144419174</v>
      </c>
      <c r="N120" s="226">
        <v>0.47335750061258042</v>
      </c>
      <c r="O120" s="226">
        <v>0.67781564120825344</v>
      </c>
      <c r="P120" s="226">
        <v>0.86911788679962232</v>
      </c>
      <c r="Q120" s="226">
        <v>0.92406313303088095</v>
      </c>
      <c r="R120" s="226">
        <v>0.68856232312655086</v>
      </c>
      <c r="S120" s="226">
        <v>0.57078666691568103</v>
      </c>
      <c r="T120" s="226">
        <v>0.62081180319229945</v>
      </c>
      <c r="U120" s="226">
        <v>0.55149321225487702</v>
      </c>
      <c r="V120" s="226">
        <v>0.59486294776703641</v>
      </c>
      <c r="W120" s="226">
        <v>0.81250425252039271</v>
      </c>
      <c r="X120" s="226">
        <v>1.742313516353349</v>
      </c>
      <c r="Y120" s="226">
        <v>1.1253956694653739</v>
      </c>
      <c r="DA120" s="69" t="s">
        <v>1098</v>
      </c>
    </row>
    <row r="121" spans="1:105" ht="12" customHeight="1" x14ac:dyDescent="0.25">
      <c r="A121" s="57" t="s">
        <v>1051</v>
      </c>
      <c r="B121" s="261">
        <f t="shared" ref="B121:Y121" si="4">B122+B133</f>
        <v>103.3154852957029</v>
      </c>
      <c r="C121" s="261">
        <f t="shared" si="4"/>
        <v>111.61322852963663</v>
      </c>
      <c r="D121" s="261">
        <f t="shared" si="4"/>
        <v>116.44356510215947</v>
      </c>
      <c r="E121" s="261">
        <f t="shared" si="4"/>
        <v>119.20534593666621</v>
      </c>
      <c r="F121" s="261">
        <f t="shared" si="4"/>
        <v>124.45873568607465</v>
      </c>
      <c r="G121" s="261">
        <f t="shared" si="4"/>
        <v>131.40683657862147</v>
      </c>
      <c r="H121" s="261">
        <f t="shared" si="4"/>
        <v>140.0839322513564</v>
      </c>
      <c r="I121" s="261">
        <f t="shared" si="4"/>
        <v>148.0693329554916</v>
      </c>
      <c r="J121" s="261">
        <f t="shared" si="4"/>
        <v>156.1205732256384</v>
      </c>
      <c r="K121" s="261">
        <f t="shared" si="4"/>
        <v>146.08331238380799</v>
      </c>
      <c r="L121" s="261">
        <f t="shared" si="4"/>
        <v>123.00153564376581</v>
      </c>
      <c r="M121" s="261">
        <f t="shared" si="4"/>
        <v>115.11405951298076</v>
      </c>
      <c r="N121" s="261">
        <f t="shared" si="4"/>
        <v>121.59818227041175</v>
      </c>
      <c r="O121" s="261">
        <f t="shared" si="4"/>
        <v>142.34963264039663</v>
      </c>
      <c r="P121" s="261">
        <f t="shared" si="4"/>
        <v>158.88244782102453</v>
      </c>
      <c r="Q121" s="261">
        <f t="shared" si="4"/>
        <v>162.64430449498431</v>
      </c>
      <c r="R121" s="261">
        <f t="shared" si="4"/>
        <v>126.09533558929959</v>
      </c>
      <c r="S121" s="261">
        <f t="shared" si="4"/>
        <v>117.62346028582382</v>
      </c>
      <c r="T121" s="261">
        <f t="shared" si="4"/>
        <v>138.65708489839426</v>
      </c>
      <c r="U121" s="261">
        <f t="shared" si="4"/>
        <v>142.90360995974871</v>
      </c>
      <c r="V121" s="261">
        <f t="shared" si="4"/>
        <v>145.99928815293828</v>
      </c>
      <c r="W121" s="261">
        <f t="shared" si="4"/>
        <v>152.51179471270504</v>
      </c>
      <c r="X121" s="261">
        <f t="shared" si="4"/>
        <v>151.77761783057827</v>
      </c>
      <c r="Y121" s="261">
        <f t="shared" si="4"/>
        <v>131.87349266145822</v>
      </c>
      <c r="DA121" s="70"/>
    </row>
    <row r="122" spans="1:105" ht="12" customHeight="1" x14ac:dyDescent="0.25">
      <c r="A122" s="60" t="s">
        <v>1052</v>
      </c>
      <c r="B122" s="262">
        <v>103.20322022011401</v>
      </c>
      <c r="C122" s="262">
        <v>111.49521693880151</v>
      </c>
      <c r="D122" s="262">
        <v>116.3376653658971</v>
      </c>
      <c r="E122" s="262">
        <v>119.09034239478019</v>
      </c>
      <c r="F122" s="262">
        <v>124.34368096359501</v>
      </c>
      <c r="G122" s="262">
        <v>131.28947363760591</v>
      </c>
      <c r="H122" s="262">
        <v>139.9582216348341</v>
      </c>
      <c r="I122" s="262">
        <v>147.9438798538888</v>
      </c>
      <c r="J122" s="262">
        <v>155.9990342270809</v>
      </c>
      <c r="K122" s="262">
        <v>145.95856203411699</v>
      </c>
      <c r="L122" s="262">
        <v>122.9077765638179</v>
      </c>
      <c r="M122" s="262">
        <v>115.043983678602</v>
      </c>
      <c r="N122" s="262">
        <v>121.5290310669115</v>
      </c>
      <c r="O122" s="262">
        <v>142.2604149721744</v>
      </c>
      <c r="P122" s="262">
        <v>158.77314848793969</v>
      </c>
      <c r="Q122" s="262">
        <v>162.53027893471469</v>
      </c>
      <c r="R122" s="262">
        <v>126.0078742140507</v>
      </c>
      <c r="S122" s="262">
        <v>117.5453695109121</v>
      </c>
      <c r="T122" s="262">
        <v>138.5660768253104</v>
      </c>
      <c r="U122" s="262">
        <v>142.81401969830159</v>
      </c>
      <c r="V122" s="262">
        <v>145.90483893158739</v>
      </c>
      <c r="W122" s="262">
        <v>152.4023895571201</v>
      </c>
      <c r="X122" s="262">
        <v>151.63153959228509</v>
      </c>
      <c r="Y122" s="262">
        <v>131.758584765059</v>
      </c>
      <c r="DA122" s="72" t="s">
        <v>1099</v>
      </c>
    </row>
    <row r="123" spans="1:105" ht="12" customHeight="1" x14ac:dyDescent="0.25">
      <c r="A123" s="64" t="s">
        <v>28</v>
      </c>
      <c r="B123" s="229">
        <v>2.498456978606697</v>
      </c>
      <c r="C123" s="229">
        <v>10.725332244065379</v>
      </c>
      <c r="D123" s="229">
        <v>10.558470922780151</v>
      </c>
      <c r="E123" s="229">
        <v>13.918879683851371</v>
      </c>
      <c r="F123" s="229">
        <v>9.9400389308294539</v>
      </c>
      <c r="G123" s="229">
        <v>6.1522372528453984</v>
      </c>
      <c r="H123" s="229">
        <v>5.3201118554310387</v>
      </c>
      <c r="I123" s="229">
        <v>6.1898882561326669</v>
      </c>
      <c r="J123" s="229">
        <v>8.3222545623840976</v>
      </c>
      <c r="K123" s="229">
        <v>8.558081871555439</v>
      </c>
      <c r="L123" s="229">
        <v>7.2707687421699934</v>
      </c>
      <c r="M123" s="229">
        <v>6.8551193377356094</v>
      </c>
      <c r="N123" s="229">
        <v>6.5487472557007376</v>
      </c>
      <c r="O123" s="229">
        <v>7.8203922475733272</v>
      </c>
      <c r="P123" s="229">
        <v>9.5976362147518106</v>
      </c>
      <c r="Q123" s="229">
        <v>8.9999564206532856</v>
      </c>
      <c r="R123" s="229">
        <v>5.5940189464149812</v>
      </c>
      <c r="S123" s="229">
        <v>4.3906009654289564</v>
      </c>
      <c r="T123" s="229">
        <v>6.1479154014434521</v>
      </c>
      <c r="U123" s="229">
        <v>5.4427197154466462</v>
      </c>
      <c r="V123" s="229">
        <v>5.3794813378567028</v>
      </c>
      <c r="W123" s="229">
        <v>5.5760258296770866</v>
      </c>
      <c r="X123" s="229">
        <v>8.2460304887552951</v>
      </c>
      <c r="Y123" s="229">
        <v>6.1315095238740387</v>
      </c>
      <c r="DA123" s="73" t="s">
        <v>1100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1101</v>
      </c>
    </row>
    <row r="125" spans="1:105" ht="12" customHeight="1" x14ac:dyDescent="0.25">
      <c r="A125" s="64" t="s">
        <v>31</v>
      </c>
      <c r="B125" s="229">
        <v>9.537989351371376</v>
      </c>
      <c r="C125" s="229">
        <v>10.673713671227411</v>
      </c>
      <c r="D125" s="229">
        <v>9.8432985812595479</v>
      </c>
      <c r="E125" s="229">
        <v>9.9593775736865791</v>
      </c>
      <c r="F125" s="229">
        <v>9.5141098702887366</v>
      </c>
      <c r="G125" s="229">
        <v>9.2429692694173706</v>
      </c>
      <c r="H125" s="229">
        <v>9.4712559919184471</v>
      </c>
      <c r="I125" s="229">
        <v>10.17937819417755</v>
      </c>
      <c r="J125" s="229">
        <v>10.75844369274296</v>
      </c>
      <c r="K125" s="229">
        <v>14.024292781736021</v>
      </c>
      <c r="L125" s="229">
        <v>10.981248828729001</v>
      </c>
      <c r="M125" s="229">
        <v>7.356460260010163</v>
      </c>
      <c r="N125" s="229">
        <v>6.8222126484685264</v>
      </c>
      <c r="O125" s="229">
        <v>0.107182020227895</v>
      </c>
      <c r="P125" s="229">
        <v>0.1240116379286809</v>
      </c>
      <c r="Q125" s="229">
        <v>0.37173371181671278</v>
      </c>
      <c r="R125" s="229">
        <v>0.61255023701588274</v>
      </c>
      <c r="S125" s="229">
        <v>0.21772248829464769</v>
      </c>
      <c r="T125" s="229">
        <v>0.25438111734037211</v>
      </c>
      <c r="U125" s="229">
        <v>0.25271818581171901</v>
      </c>
      <c r="V125" s="229">
        <v>0.15673314343960759</v>
      </c>
      <c r="W125" s="229">
        <v>0.1044691851238792</v>
      </c>
      <c r="X125" s="229">
        <v>9.5139843303585311E-2</v>
      </c>
      <c r="Y125" s="229">
        <v>0.13826595872267941</v>
      </c>
      <c r="DA125" s="73" t="s">
        <v>1102</v>
      </c>
    </row>
    <row r="126" spans="1:105" ht="12" customHeight="1" x14ac:dyDescent="0.25">
      <c r="A126" s="64" t="s">
        <v>159</v>
      </c>
      <c r="B126" s="229">
        <v>4.0511015109744832</v>
      </c>
      <c r="C126" s="229">
        <v>4.7717481057563056</v>
      </c>
      <c r="D126" s="229">
        <v>4.317867106775501</v>
      </c>
      <c r="E126" s="229">
        <v>4.9490479557814639</v>
      </c>
      <c r="F126" s="229">
        <v>5.3169978280972687</v>
      </c>
      <c r="G126" s="229">
        <v>5.4715261624855112</v>
      </c>
      <c r="H126" s="229">
        <v>3.2223884577605961</v>
      </c>
      <c r="I126" s="229">
        <v>4.8034277426773713</v>
      </c>
      <c r="J126" s="229">
        <v>5.0468151418077856</v>
      </c>
      <c r="K126" s="229">
        <v>6.5322593544673397</v>
      </c>
      <c r="L126" s="229">
        <v>5.5188515784645187</v>
      </c>
      <c r="M126" s="229">
        <v>3.0655849486708431</v>
      </c>
      <c r="N126" s="229">
        <v>3.8023277828383089</v>
      </c>
      <c r="O126" s="229">
        <v>1.758044767522541</v>
      </c>
      <c r="P126" s="229">
        <v>2.0438109365066852</v>
      </c>
      <c r="Q126" s="229">
        <v>2.1511995313073222</v>
      </c>
      <c r="R126" s="229">
        <v>1.6805210838521429</v>
      </c>
      <c r="S126" s="229">
        <v>1.629774464850019</v>
      </c>
      <c r="T126" s="229">
        <v>2.0355597191066028</v>
      </c>
      <c r="U126" s="229">
        <v>1.760657302421635</v>
      </c>
      <c r="V126" s="229">
        <v>1.5945730818187751</v>
      </c>
      <c r="W126" s="229">
        <v>1.5985974416128459</v>
      </c>
      <c r="X126" s="229">
        <v>1.999577854112955</v>
      </c>
      <c r="Y126" s="229">
        <v>1.8452944226500829</v>
      </c>
      <c r="DA126" s="73" t="s">
        <v>1103</v>
      </c>
    </row>
    <row r="127" spans="1:105" ht="12" customHeight="1" x14ac:dyDescent="0.25">
      <c r="A127" s="64" t="s">
        <v>32</v>
      </c>
      <c r="B127" s="229">
        <v>13.144774895698481</v>
      </c>
      <c r="C127" s="229">
        <v>13.437349807272771</v>
      </c>
      <c r="D127" s="229">
        <v>12.67084326841545</v>
      </c>
      <c r="E127" s="229">
        <v>11.054379966224261</v>
      </c>
      <c r="F127" s="229">
        <v>7.1633923159562478</v>
      </c>
      <c r="G127" s="229">
        <v>4.9198424830773577</v>
      </c>
      <c r="H127" s="229">
        <v>9.4094975460045873</v>
      </c>
      <c r="I127" s="229">
        <v>9.2956500631453007</v>
      </c>
      <c r="J127" s="229">
        <v>10.9771672391722</v>
      </c>
      <c r="K127" s="229">
        <v>12.04428229766237</v>
      </c>
      <c r="L127" s="229">
        <v>6.995634811726493</v>
      </c>
      <c r="M127" s="229">
        <v>6.1690760083058889</v>
      </c>
      <c r="N127" s="229">
        <v>3.5111445315411278</v>
      </c>
      <c r="O127" s="229">
        <v>5.1723380338388072</v>
      </c>
      <c r="P127" s="229">
        <v>4.1308881597924527</v>
      </c>
      <c r="Q127" s="229">
        <v>4.8684464673790684</v>
      </c>
      <c r="R127" s="229">
        <v>1.811048029302369</v>
      </c>
      <c r="S127" s="229">
        <v>2.491904039963686</v>
      </c>
      <c r="T127" s="229">
        <v>3.3894752425624848</v>
      </c>
      <c r="U127" s="229">
        <v>1.5541472138693719</v>
      </c>
      <c r="V127" s="229">
        <v>0.93707866440830168</v>
      </c>
      <c r="W127" s="229">
        <v>1.6417928248328491</v>
      </c>
      <c r="X127" s="229">
        <v>0.99982897668572424</v>
      </c>
      <c r="Y127" s="229">
        <v>0.30410910537152031</v>
      </c>
      <c r="DA127" s="73" t="s">
        <v>1104</v>
      </c>
    </row>
    <row r="128" spans="1:105" ht="12" customHeight="1" x14ac:dyDescent="0.25">
      <c r="A128" s="64" t="s">
        <v>33</v>
      </c>
      <c r="B128" s="229">
        <v>6.9618472246090937</v>
      </c>
      <c r="C128" s="229">
        <v>8.4348869933523289</v>
      </c>
      <c r="D128" s="229">
        <v>7.1014944799103059</v>
      </c>
      <c r="E128" s="229">
        <v>7.8506038023725244</v>
      </c>
      <c r="F128" s="229">
        <v>7.5957365117273108</v>
      </c>
      <c r="G128" s="229">
        <v>7.5632141030181801</v>
      </c>
      <c r="H128" s="229">
        <v>8.0125456327548239</v>
      </c>
      <c r="I128" s="229">
        <v>7.5797977335988973</v>
      </c>
      <c r="J128" s="229">
        <v>7.7040970416279047</v>
      </c>
      <c r="K128" s="229">
        <v>9.5406549070089071</v>
      </c>
      <c r="L128" s="229">
        <v>7.9878613125867064</v>
      </c>
      <c r="M128" s="229">
        <v>4.8404287496101439</v>
      </c>
      <c r="N128" s="229">
        <v>4.3777542655480159</v>
      </c>
      <c r="O128" s="229">
        <v>0.37094408579208349</v>
      </c>
      <c r="P128" s="229">
        <v>0</v>
      </c>
      <c r="Q128" s="229">
        <v>0</v>
      </c>
      <c r="R128" s="229">
        <v>0</v>
      </c>
      <c r="S128" s="229">
        <v>0</v>
      </c>
      <c r="T128" s="229">
        <v>0</v>
      </c>
      <c r="U128" s="229">
        <v>0</v>
      </c>
      <c r="V128" s="229">
        <v>0</v>
      </c>
      <c r="W128" s="229">
        <v>0</v>
      </c>
      <c r="X128" s="229">
        <v>1.0355541719607789E-3</v>
      </c>
      <c r="Y128" s="229">
        <v>9.7311746974498576E-4</v>
      </c>
      <c r="DA128" s="73" t="s">
        <v>1105</v>
      </c>
    </row>
    <row r="129" spans="1:105" ht="12" customHeight="1" x14ac:dyDescent="0.25">
      <c r="A129" s="64" t="s">
        <v>35</v>
      </c>
      <c r="B129" s="229">
        <v>66.08542809349504</v>
      </c>
      <c r="C129" s="229">
        <v>62.37125929592208</v>
      </c>
      <c r="D129" s="229">
        <v>70.817319341429652</v>
      </c>
      <c r="E129" s="229">
        <v>70.328436403937019</v>
      </c>
      <c r="F129" s="229">
        <v>83.828947310166043</v>
      </c>
      <c r="G129" s="229">
        <v>96.968374801583678</v>
      </c>
      <c r="H129" s="229">
        <v>103.5425247041106</v>
      </c>
      <c r="I129" s="229">
        <v>108.8506977051415</v>
      </c>
      <c r="J129" s="229">
        <v>112.0135042556208</v>
      </c>
      <c r="K129" s="229">
        <v>94.733952838575348</v>
      </c>
      <c r="L129" s="229">
        <v>83.739127160364177</v>
      </c>
      <c r="M129" s="229">
        <v>86.45387402982719</v>
      </c>
      <c r="N129" s="229">
        <v>96.169868420910362</v>
      </c>
      <c r="O129" s="229">
        <v>126.5451635016386</v>
      </c>
      <c r="P129" s="229">
        <v>142.45463822135039</v>
      </c>
      <c r="Q129" s="229">
        <v>145.7169862672944</v>
      </c>
      <c r="R129" s="229">
        <v>115.90414018338871</v>
      </c>
      <c r="S129" s="229">
        <v>108.4405497515518</v>
      </c>
      <c r="T129" s="229">
        <v>126.2990412803766</v>
      </c>
      <c r="U129" s="229">
        <v>133.36663147816529</v>
      </c>
      <c r="V129" s="229">
        <v>137.30130139111759</v>
      </c>
      <c r="W129" s="229">
        <v>142.75263463412679</v>
      </c>
      <c r="X129" s="229">
        <v>139.34208074640031</v>
      </c>
      <c r="Y129" s="229">
        <v>122.5254873979177</v>
      </c>
      <c r="DA129" s="73" t="s">
        <v>1106</v>
      </c>
    </row>
    <row r="130" spans="1:105" ht="12" customHeight="1" x14ac:dyDescent="0.25">
      <c r="A130" s="64" t="s">
        <v>36</v>
      </c>
      <c r="B130" s="229">
        <v>0</v>
      </c>
      <c r="C130" s="229">
        <v>6.3862277166897158E-2</v>
      </c>
      <c r="D130" s="229">
        <v>5.873756336418464E-2</v>
      </c>
      <c r="E130" s="229">
        <v>2.8867820563973259E-2</v>
      </c>
      <c r="F130" s="229">
        <v>4.7308146392785473E-2</v>
      </c>
      <c r="G130" s="229">
        <v>4.4130254003523522E-2</v>
      </c>
      <c r="H130" s="229">
        <v>3.4338781710539258E-2</v>
      </c>
      <c r="I130" s="229">
        <v>1.9432605090381711E-2</v>
      </c>
      <c r="J130" s="229">
        <v>7.4815842855555467E-2</v>
      </c>
      <c r="K130" s="229">
        <v>0</v>
      </c>
      <c r="L130" s="229">
        <v>0</v>
      </c>
      <c r="M130" s="229">
        <v>0</v>
      </c>
      <c r="N130" s="229">
        <v>0</v>
      </c>
      <c r="O130" s="229">
        <v>0.121543381302087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1107</v>
      </c>
    </row>
    <row r="131" spans="1:105" ht="12" customHeight="1" x14ac:dyDescent="0.25">
      <c r="A131" s="64" t="s">
        <v>38</v>
      </c>
      <c r="B131" s="229">
        <v>0.92362216535885966</v>
      </c>
      <c r="C131" s="229">
        <v>1.0170645440383701</v>
      </c>
      <c r="D131" s="229">
        <v>0.9696341019623067</v>
      </c>
      <c r="E131" s="229">
        <v>1.0007491883630351</v>
      </c>
      <c r="F131" s="229">
        <v>0.93715005013722097</v>
      </c>
      <c r="G131" s="229">
        <v>0.92717931117487817</v>
      </c>
      <c r="H131" s="229">
        <v>0.94555866514344544</v>
      </c>
      <c r="I131" s="229">
        <v>1.0256075539251359</v>
      </c>
      <c r="J131" s="229">
        <v>1.101936450869643</v>
      </c>
      <c r="K131" s="229">
        <v>0.52503798311158756</v>
      </c>
      <c r="L131" s="229">
        <v>0.41428412977705359</v>
      </c>
      <c r="M131" s="229">
        <v>0.30344034444213269</v>
      </c>
      <c r="N131" s="229">
        <v>0.29697616190447212</v>
      </c>
      <c r="O131" s="229">
        <v>0.36480693427906402</v>
      </c>
      <c r="P131" s="229">
        <v>0.4221633176097061</v>
      </c>
      <c r="Q131" s="229">
        <v>0.42195653626383711</v>
      </c>
      <c r="R131" s="229">
        <v>0.40559573407659621</v>
      </c>
      <c r="S131" s="229">
        <v>0.37481780082298483</v>
      </c>
      <c r="T131" s="229">
        <v>0.43970406448093202</v>
      </c>
      <c r="U131" s="229">
        <v>0.43714580258686192</v>
      </c>
      <c r="V131" s="229">
        <v>0.53567131294647952</v>
      </c>
      <c r="W131" s="229">
        <v>0.72886964174661573</v>
      </c>
      <c r="X131" s="229">
        <v>0.94784612885528086</v>
      </c>
      <c r="Y131" s="229">
        <v>0.81294523905322913</v>
      </c>
      <c r="DA131" s="73" t="s">
        <v>1108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1109</v>
      </c>
    </row>
    <row r="133" spans="1:105" ht="12" customHeight="1" x14ac:dyDescent="0.25">
      <c r="A133" s="60" t="s">
        <v>1064</v>
      </c>
      <c r="B133" s="262">
        <v>0.1122650755888933</v>
      </c>
      <c r="C133" s="262">
        <v>0.1180115908351253</v>
      </c>
      <c r="D133" s="262">
        <v>0.1058997362623731</v>
      </c>
      <c r="E133" s="262">
        <v>0.11500354188601331</v>
      </c>
      <c r="F133" s="262">
        <v>0.1150547224796459</v>
      </c>
      <c r="G133" s="262">
        <v>0.1173629410155565</v>
      </c>
      <c r="H133" s="262">
        <v>0.1257106165222934</v>
      </c>
      <c r="I133" s="262">
        <v>0.12545310160280621</v>
      </c>
      <c r="J133" s="262">
        <v>0.1215389985574995</v>
      </c>
      <c r="K133" s="262">
        <v>0.1247503496910107</v>
      </c>
      <c r="L133" s="262">
        <v>9.3759079947906332E-2</v>
      </c>
      <c r="M133" s="262">
        <v>7.0075834378753366E-2</v>
      </c>
      <c r="N133" s="262">
        <v>6.9151203500253555E-2</v>
      </c>
      <c r="O133" s="262">
        <v>8.9217668222221228E-2</v>
      </c>
      <c r="P133" s="262">
        <v>0.109299333084828</v>
      </c>
      <c r="Q133" s="262">
        <v>0.1140255602696344</v>
      </c>
      <c r="R133" s="262">
        <v>8.7461375248886475E-2</v>
      </c>
      <c r="S133" s="262">
        <v>7.8090774911725849E-2</v>
      </c>
      <c r="T133" s="262">
        <v>9.100807308384469E-2</v>
      </c>
      <c r="U133" s="262">
        <v>8.9590261447100888E-2</v>
      </c>
      <c r="V133" s="262">
        <v>9.4449221350879922E-2</v>
      </c>
      <c r="W133" s="262">
        <v>0.1094051555849334</v>
      </c>
      <c r="X133" s="262">
        <v>0.14607823829316241</v>
      </c>
      <c r="Y133" s="262">
        <v>0.11490789639920999</v>
      </c>
      <c r="DA133" s="72" t="s">
        <v>1110</v>
      </c>
    </row>
    <row r="134" spans="1:105" ht="12" customHeight="1" x14ac:dyDescent="0.25">
      <c r="A134" s="57" t="s">
        <v>1010</v>
      </c>
      <c r="B134" s="261">
        <v>60.387883731609897</v>
      </c>
      <c r="C134" s="261">
        <v>65.092209438741719</v>
      </c>
      <c r="D134" s="261">
        <v>68.165164593257614</v>
      </c>
      <c r="E134" s="261">
        <v>69.700105850122398</v>
      </c>
      <c r="F134" s="261">
        <v>72.896185736751988</v>
      </c>
      <c r="G134" s="261">
        <v>77.060341417512802</v>
      </c>
      <c r="H134" s="261">
        <v>82.161919069010906</v>
      </c>
      <c r="I134" s="261">
        <v>86.959131873229509</v>
      </c>
      <c r="J134" s="261">
        <v>91.758250088162569</v>
      </c>
      <c r="K134" s="261">
        <v>85.532161933094997</v>
      </c>
      <c r="L134" s="261">
        <v>72.059478578401723</v>
      </c>
      <c r="M134" s="261">
        <v>67.952439553249945</v>
      </c>
      <c r="N134" s="261">
        <v>71.935745458515981</v>
      </c>
      <c r="O134" s="261">
        <v>84.748069923844326</v>
      </c>
      <c r="P134" s="261">
        <v>94.624547814181796</v>
      </c>
      <c r="Q134" s="261">
        <v>96.857589185162396</v>
      </c>
      <c r="R134" s="261">
        <v>75.071250141712468</v>
      </c>
      <c r="S134" s="261">
        <v>70.034771085919928</v>
      </c>
      <c r="T134" s="261">
        <v>82.610108034298662</v>
      </c>
      <c r="U134" s="261">
        <v>85.158976827325461</v>
      </c>
      <c r="V134" s="261">
        <v>86.975262058591468</v>
      </c>
      <c r="W134" s="261">
        <v>90.788902734816219</v>
      </c>
      <c r="X134" s="261">
        <v>90.19332892466565</v>
      </c>
      <c r="Y134" s="261">
        <v>78.391798362509832</v>
      </c>
      <c r="DA134" s="70" t="s">
        <v>1111</v>
      </c>
    </row>
    <row r="135" spans="1:105" ht="12" customHeight="1" x14ac:dyDescent="0.25">
      <c r="A135" s="60" t="s">
        <v>1012</v>
      </c>
      <c r="B135" s="262">
        <v>59.430540163648971</v>
      </c>
      <c r="C135" s="262">
        <v>64.117843081373223</v>
      </c>
      <c r="D135" s="262">
        <v>67.526663459135463</v>
      </c>
      <c r="E135" s="262">
        <v>68.921809929388559</v>
      </c>
      <c r="F135" s="262">
        <v>72.204558717696997</v>
      </c>
      <c r="G135" s="262">
        <v>76.415159686908197</v>
      </c>
      <c r="H135" s="262">
        <v>81.466443217836357</v>
      </c>
      <c r="I135" s="262">
        <v>86.327151896037421</v>
      </c>
      <c r="J135" s="262">
        <v>91.239659959000051</v>
      </c>
      <c r="K135" s="262">
        <v>84.86012665860855</v>
      </c>
      <c r="L135" s="262">
        <v>71.646619823058487</v>
      </c>
      <c r="M135" s="262">
        <v>67.766193491179422</v>
      </c>
      <c r="N135" s="262">
        <v>71.779760208104179</v>
      </c>
      <c r="O135" s="262">
        <v>84.510988867735804</v>
      </c>
      <c r="P135" s="262">
        <v>94.287686881816398</v>
      </c>
      <c r="Q135" s="262">
        <v>96.494465667633307</v>
      </c>
      <c r="R135" s="262">
        <v>74.79252100885661</v>
      </c>
      <c r="S135" s="262">
        <v>69.801432794506255</v>
      </c>
      <c r="T135" s="262">
        <v>82.357743895457887</v>
      </c>
      <c r="U135" s="262">
        <v>84.928758771047541</v>
      </c>
      <c r="V135" s="262">
        <v>86.717859909780259</v>
      </c>
      <c r="W135" s="262">
        <v>90.432042473289584</v>
      </c>
      <c r="X135" s="262">
        <v>89.354072348431856</v>
      </c>
      <c r="Y135" s="262">
        <v>77.84478626221717</v>
      </c>
      <c r="DA135" s="72" t="s">
        <v>1112</v>
      </c>
    </row>
    <row r="136" spans="1:105" ht="12" customHeight="1" x14ac:dyDescent="0.25">
      <c r="A136" s="59" t="s">
        <v>28</v>
      </c>
      <c r="B136" s="230">
        <v>1.5577858952927921</v>
      </c>
      <c r="C136" s="230">
        <v>6.7433731592128758</v>
      </c>
      <c r="D136" s="230">
        <v>6.5889734176343202</v>
      </c>
      <c r="E136" s="230">
        <v>8.7044126820401129</v>
      </c>
      <c r="F136" s="230">
        <v>6.1998489148315219</v>
      </c>
      <c r="G136" s="230">
        <v>3.8297778804445919</v>
      </c>
      <c r="H136" s="230">
        <v>3.3093422966233228</v>
      </c>
      <c r="I136" s="230">
        <v>3.8354801768963802</v>
      </c>
      <c r="J136" s="230">
        <v>5.1612904069132339</v>
      </c>
      <c r="K136" s="230">
        <v>5.3442091270101066</v>
      </c>
      <c r="L136" s="230">
        <v>4.5493483489828854</v>
      </c>
      <c r="M136" s="230">
        <v>4.2269777898068313</v>
      </c>
      <c r="N136" s="230">
        <v>4.022680424300515</v>
      </c>
      <c r="O136" s="230">
        <v>4.6739356211384093</v>
      </c>
      <c r="P136" s="230">
        <v>5.7147665816458524</v>
      </c>
      <c r="Q136" s="230">
        <v>5.3571955652489311</v>
      </c>
      <c r="R136" s="230">
        <v>3.3310763517748789</v>
      </c>
      <c r="S136" s="230">
        <v>2.6155909803529118</v>
      </c>
      <c r="T136" s="230">
        <v>3.665689846208775</v>
      </c>
      <c r="U136" s="230">
        <v>3.2466187599410792</v>
      </c>
      <c r="V136" s="230">
        <v>3.2090512499000861</v>
      </c>
      <c r="W136" s="230">
        <v>3.3245843107146591</v>
      </c>
      <c r="X136" s="230">
        <v>4.8898553762127799</v>
      </c>
      <c r="Y136" s="230">
        <v>3.645097287594516</v>
      </c>
      <c r="DA136" s="71" t="s">
        <v>1113</v>
      </c>
    </row>
    <row r="137" spans="1:105" ht="12" customHeight="1" x14ac:dyDescent="0.25">
      <c r="A137" s="59" t="s">
        <v>31</v>
      </c>
      <c r="B137" s="295">
        <v>5.9469286076340788</v>
      </c>
      <c r="C137" s="295">
        <v>6.7109188453817099</v>
      </c>
      <c r="D137" s="295">
        <v>6.1426728517882037</v>
      </c>
      <c r="E137" s="295">
        <v>6.2282694029032637</v>
      </c>
      <c r="F137" s="295">
        <v>5.934186391559269</v>
      </c>
      <c r="G137" s="295">
        <v>5.7537636802403886</v>
      </c>
      <c r="H137" s="295">
        <v>5.8915355368338078</v>
      </c>
      <c r="I137" s="295">
        <v>6.3075134253380716</v>
      </c>
      <c r="J137" s="295">
        <v>6.6721645929517566</v>
      </c>
      <c r="K137" s="295">
        <v>8.7576579201845846</v>
      </c>
      <c r="L137" s="295">
        <v>6.87101020542684</v>
      </c>
      <c r="M137" s="295">
        <v>4.536112735410244</v>
      </c>
      <c r="N137" s="295">
        <v>4.1906612363944662</v>
      </c>
      <c r="O137" s="295">
        <v>6.4058406078567803E-2</v>
      </c>
      <c r="P137" s="295">
        <v>7.3840844590536275E-2</v>
      </c>
      <c r="Q137" s="295">
        <v>0.22127331503828149</v>
      </c>
      <c r="R137" s="295">
        <v>0.36475593456925298</v>
      </c>
      <c r="S137" s="295">
        <v>0.1297027402598033</v>
      </c>
      <c r="T137" s="295">
        <v>0.1516745462507357</v>
      </c>
      <c r="U137" s="295">
        <v>0.15074809028031519</v>
      </c>
      <c r="V137" s="295">
        <v>9.3496874190483567E-2</v>
      </c>
      <c r="W137" s="295">
        <v>6.2287482953806102E-2</v>
      </c>
      <c r="X137" s="295">
        <v>5.6417457454768748E-2</v>
      </c>
      <c r="Y137" s="295">
        <v>8.2197192900755514E-2</v>
      </c>
      <c r="DA137" s="122" t="s">
        <v>1114</v>
      </c>
    </row>
    <row r="138" spans="1:105" ht="12" customHeight="1" x14ac:dyDescent="0.25">
      <c r="A138" s="59" t="s">
        <v>159</v>
      </c>
      <c r="B138" s="295">
        <v>2.5258584991584101</v>
      </c>
      <c r="C138" s="295">
        <v>3.00015676593019</v>
      </c>
      <c r="D138" s="295">
        <v>2.694548462129982</v>
      </c>
      <c r="E138" s="295">
        <v>3.0949729266148078</v>
      </c>
      <c r="F138" s="295">
        <v>3.3163434714978171</v>
      </c>
      <c r="G138" s="295">
        <v>3.4060340991676452</v>
      </c>
      <c r="H138" s="295">
        <v>2.004466580628677</v>
      </c>
      <c r="I138" s="295">
        <v>2.9763787528700609</v>
      </c>
      <c r="J138" s="295">
        <v>3.1299305232277002</v>
      </c>
      <c r="K138" s="295">
        <v>4.0791570571638633</v>
      </c>
      <c r="L138" s="295">
        <v>3.453166949341838</v>
      </c>
      <c r="M138" s="295">
        <v>1.8902894103486341</v>
      </c>
      <c r="N138" s="295">
        <v>2.335645115252043</v>
      </c>
      <c r="O138" s="295">
        <v>1.050713033611496</v>
      </c>
      <c r="P138" s="295">
        <v>1.2169561523074199</v>
      </c>
      <c r="Q138" s="295">
        <v>1.280494710245345</v>
      </c>
      <c r="R138" s="295">
        <v>1.0007016591651869</v>
      </c>
      <c r="S138" s="295">
        <v>0.97089747481862876</v>
      </c>
      <c r="T138" s="295">
        <v>1.213700922418149</v>
      </c>
      <c r="U138" s="295">
        <v>1.0502438719463341</v>
      </c>
      <c r="V138" s="295">
        <v>0.95121934995062518</v>
      </c>
      <c r="W138" s="295">
        <v>0.95312900906028242</v>
      </c>
      <c r="X138" s="295">
        <v>1.185739797278647</v>
      </c>
      <c r="Y138" s="295">
        <v>1.097001915861866</v>
      </c>
      <c r="DA138" s="122" t="s">
        <v>1115</v>
      </c>
    </row>
    <row r="139" spans="1:105" ht="12" customHeight="1" x14ac:dyDescent="0.25">
      <c r="A139" s="59" t="s">
        <v>32</v>
      </c>
      <c r="B139" s="295">
        <v>8.1957564627496762</v>
      </c>
      <c r="C139" s="295">
        <v>8.4485088162612598</v>
      </c>
      <c r="D139" s="295">
        <v>7.9071913049903086</v>
      </c>
      <c r="E139" s="295">
        <v>6.9130481299963273</v>
      </c>
      <c r="F139" s="295">
        <v>4.467985526580609</v>
      </c>
      <c r="G139" s="295">
        <v>3.0626100949287882</v>
      </c>
      <c r="H139" s="295">
        <v>5.8531190819188943</v>
      </c>
      <c r="I139" s="295">
        <v>5.759923293160532</v>
      </c>
      <c r="J139" s="295">
        <v>6.8078124193296956</v>
      </c>
      <c r="K139" s="295">
        <v>7.5212137894346514</v>
      </c>
      <c r="L139" s="295">
        <v>4.3771959760222856</v>
      </c>
      <c r="M139" s="295">
        <v>3.8039523436440712</v>
      </c>
      <c r="N139" s="295">
        <v>2.1567808043935521</v>
      </c>
      <c r="O139" s="295">
        <v>3.0912995429902859</v>
      </c>
      <c r="P139" s="295">
        <v>2.4596745573471299</v>
      </c>
      <c r="Q139" s="295">
        <v>2.8979273460528372</v>
      </c>
      <c r="R139" s="295">
        <v>1.0784266767998349</v>
      </c>
      <c r="S139" s="295">
        <v>1.484489659195714</v>
      </c>
      <c r="T139" s="295">
        <v>2.020972015607136</v>
      </c>
      <c r="U139" s="295">
        <v>0.92705922113507133</v>
      </c>
      <c r="V139" s="295">
        <v>0.55900063043480475</v>
      </c>
      <c r="W139" s="295">
        <v>0.9788833182645581</v>
      </c>
      <c r="X139" s="295">
        <v>0.59289364787177601</v>
      </c>
      <c r="Y139" s="295">
        <v>0.1807886411668071</v>
      </c>
      <c r="DA139" s="122" t="s">
        <v>1116</v>
      </c>
    </row>
    <row r="140" spans="1:105" ht="12" customHeight="1" x14ac:dyDescent="0.25">
      <c r="A140" s="59" t="s">
        <v>35</v>
      </c>
      <c r="B140" s="295">
        <v>41.204210698814023</v>
      </c>
      <c r="C140" s="295">
        <v>39.214885494587193</v>
      </c>
      <c r="D140" s="295">
        <v>44.193277422592637</v>
      </c>
      <c r="E140" s="295">
        <v>43.981106787834051</v>
      </c>
      <c r="F140" s="295">
        <v>52.286194413227783</v>
      </c>
      <c r="G140" s="295">
        <v>60.362973932126778</v>
      </c>
      <c r="H140" s="295">
        <v>64.407979721831651</v>
      </c>
      <c r="I140" s="295">
        <v>67.447856247772378</v>
      </c>
      <c r="J140" s="295">
        <v>69.468462016577661</v>
      </c>
      <c r="K140" s="295">
        <v>59.15788876481534</v>
      </c>
      <c r="L140" s="295">
        <v>52.395898343284642</v>
      </c>
      <c r="M140" s="295">
        <v>53.308861211969649</v>
      </c>
      <c r="N140" s="295">
        <v>59.073992627763609</v>
      </c>
      <c r="O140" s="295">
        <v>75.630982263917048</v>
      </c>
      <c r="P140" s="295">
        <v>84.822448745925456</v>
      </c>
      <c r="Q140" s="295">
        <v>86.737574731047914</v>
      </c>
      <c r="R140" s="295">
        <v>69.017560386547459</v>
      </c>
      <c r="S140" s="295">
        <v>64.600751939879203</v>
      </c>
      <c r="T140" s="295">
        <v>75.305706564973093</v>
      </c>
      <c r="U140" s="295">
        <v>79.554088827744749</v>
      </c>
      <c r="V140" s="295">
        <v>81.905091805304266</v>
      </c>
      <c r="W140" s="295">
        <v>85.113158352296281</v>
      </c>
      <c r="X140" s="295">
        <v>82.629166069613888</v>
      </c>
      <c r="Y140" s="295">
        <v>72.839701224693229</v>
      </c>
      <c r="DA140" s="122" t="s">
        <v>1117</v>
      </c>
    </row>
    <row r="141" spans="1:105" ht="12" customHeight="1" x14ac:dyDescent="0.25">
      <c r="A141" s="60" t="s">
        <v>1019</v>
      </c>
      <c r="B141" s="262">
        <v>0.95734356796092857</v>
      </c>
      <c r="C141" s="262">
        <v>0.97436635736849297</v>
      </c>
      <c r="D141" s="262">
        <v>0.63850113412215059</v>
      </c>
      <c r="E141" s="262">
        <v>0.77829592073384146</v>
      </c>
      <c r="F141" s="262">
        <v>0.69162701905498902</v>
      </c>
      <c r="G141" s="262">
        <v>0.64518173060460426</v>
      </c>
      <c r="H141" s="262">
        <v>0.69547585117455524</v>
      </c>
      <c r="I141" s="262">
        <v>0.63197997719208698</v>
      </c>
      <c r="J141" s="262">
        <v>0.51859012916252278</v>
      </c>
      <c r="K141" s="262">
        <v>0.67203527448645051</v>
      </c>
      <c r="L141" s="262">
        <v>0.41285875534323813</v>
      </c>
      <c r="M141" s="262">
        <v>0.18624606207052599</v>
      </c>
      <c r="N141" s="262">
        <v>0.1559852504118022</v>
      </c>
      <c r="O141" s="262">
        <v>0.23708105610851821</v>
      </c>
      <c r="P141" s="262">
        <v>0.33686093236539522</v>
      </c>
      <c r="Q141" s="262">
        <v>0.36312351752909522</v>
      </c>
      <c r="R141" s="262">
        <v>0.2787291328558622</v>
      </c>
      <c r="S141" s="262">
        <v>0.2333382914136799</v>
      </c>
      <c r="T141" s="262">
        <v>0.25236413884077608</v>
      </c>
      <c r="U141" s="262">
        <v>0.23021805627791361</v>
      </c>
      <c r="V141" s="262">
        <v>0.25740214881121048</v>
      </c>
      <c r="W141" s="262">
        <v>0.35686026152662931</v>
      </c>
      <c r="X141" s="262">
        <v>0.83925657623378824</v>
      </c>
      <c r="Y141" s="262">
        <v>0.54701210029266023</v>
      </c>
      <c r="DA141" s="72" t="s">
        <v>1118</v>
      </c>
    </row>
    <row r="142" spans="1:105" ht="12" customHeight="1" x14ac:dyDescent="0.25">
      <c r="A142" s="57" t="s">
        <v>1021</v>
      </c>
      <c r="B142" s="261">
        <f t="shared" ref="B142:Y142" si="5">B143+B144+B155</f>
        <v>43.741702622968596</v>
      </c>
      <c r="C142" s="261">
        <f t="shared" si="5"/>
        <v>46.486999621711036</v>
      </c>
      <c r="D142" s="261">
        <f t="shared" si="5"/>
        <v>48.691700029183195</v>
      </c>
      <c r="E142" s="261">
        <f t="shared" si="5"/>
        <v>49.757705384529643</v>
      </c>
      <c r="F142" s="261">
        <f t="shared" si="5"/>
        <v>52.76167688431984</v>
      </c>
      <c r="G142" s="261">
        <f t="shared" si="5"/>
        <v>56.304245611420015</v>
      </c>
      <c r="H142" s="261">
        <f t="shared" si="5"/>
        <v>60.024246030157634</v>
      </c>
      <c r="I142" s="261">
        <f t="shared" si="5"/>
        <v>63.3542241463132</v>
      </c>
      <c r="J142" s="261">
        <f t="shared" si="5"/>
        <v>66.724786825789295</v>
      </c>
      <c r="K142" s="261">
        <f t="shared" si="5"/>
        <v>61.393806170164673</v>
      </c>
      <c r="L142" s="261">
        <f t="shared" si="5"/>
        <v>51.992772000370735</v>
      </c>
      <c r="M142" s="261">
        <f t="shared" si="5"/>
        <v>49.871071953655104</v>
      </c>
      <c r="N142" s="261">
        <f t="shared" si="5"/>
        <v>53.249188769494374</v>
      </c>
      <c r="O142" s="261">
        <f t="shared" si="5"/>
        <v>62.948422107509103</v>
      </c>
      <c r="P142" s="261">
        <f t="shared" si="5"/>
        <v>70.23705408400896</v>
      </c>
      <c r="Q142" s="261">
        <f t="shared" si="5"/>
        <v>71.869605824926353</v>
      </c>
      <c r="R142" s="261">
        <f t="shared" si="5"/>
        <v>55.797254040678482</v>
      </c>
      <c r="S142" s="261">
        <f t="shared" si="5"/>
        <v>52.07500543350524</v>
      </c>
      <c r="T142" s="261">
        <f t="shared" si="5"/>
        <v>61.553742479006523</v>
      </c>
      <c r="U142" s="261">
        <f t="shared" si="5"/>
        <v>63.63588455751578</v>
      </c>
      <c r="V142" s="261">
        <f t="shared" si="5"/>
        <v>64.987918608360189</v>
      </c>
      <c r="W142" s="261">
        <f t="shared" si="5"/>
        <v>67.703644405433337</v>
      </c>
      <c r="X142" s="261">
        <f t="shared" si="5"/>
        <v>66.967387961478337</v>
      </c>
      <c r="Y142" s="261">
        <f t="shared" si="5"/>
        <v>58.246887380115524</v>
      </c>
      <c r="DA142" s="70"/>
    </row>
    <row r="143" spans="1:105" ht="12" customHeight="1" x14ac:dyDescent="0.25">
      <c r="A143" s="60" t="s">
        <v>1022</v>
      </c>
      <c r="B143" s="262">
        <v>26.07634382930193</v>
      </c>
      <c r="C143" s="262">
        <v>27.19146742703828</v>
      </c>
      <c r="D143" s="262">
        <v>31.112652359290671</v>
      </c>
      <c r="E143" s="262">
        <v>30.896688479165341</v>
      </c>
      <c r="F143" s="262">
        <v>34.247237335441987</v>
      </c>
      <c r="G143" s="262">
        <v>37.52767866637025</v>
      </c>
      <c r="H143" s="262">
        <v>39.96809913784201</v>
      </c>
      <c r="I143" s="262">
        <v>42.713501815938052</v>
      </c>
      <c r="J143" s="262">
        <v>45.764018842897073</v>
      </c>
      <c r="K143" s="262">
        <v>40.390234953462823</v>
      </c>
      <c r="L143" s="262">
        <v>35.381989804912052</v>
      </c>
      <c r="M143" s="262">
        <v>35.685886890306577</v>
      </c>
      <c r="N143" s="262">
        <v>38.5631639081248</v>
      </c>
      <c r="O143" s="262">
        <v>45.522119414668481</v>
      </c>
      <c r="P143" s="262">
        <v>50.379864001460213</v>
      </c>
      <c r="Q143" s="262">
        <v>51.437238350323597</v>
      </c>
      <c r="R143" s="262">
        <v>40.009966438478443</v>
      </c>
      <c r="S143" s="262">
        <v>37.500737032368967</v>
      </c>
      <c r="T143" s="262">
        <v>44.479320159430138</v>
      </c>
      <c r="U143" s="262">
        <v>46.236294631645691</v>
      </c>
      <c r="V143" s="262">
        <v>47.098570258084131</v>
      </c>
      <c r="W143" s="262">
        <v>48.528998778047892</v>
      </c>
      <c r="X143" s="262">
        <v>45.311864407564713</v>
      </c>
      <c r="Y143" s="262">
        <v>40.395066991853852</v>
      </c>
      <c r="DA143" s="72" t="s">
        <v>1119</v>
      </c>
    </row>
    <row r="144" spans="1:105" ht="12" customHeight="1" x14ac:dyDescent="0.25">
      <c r="A144" s="60" t="s">
        <v>1024</v>
      </c>
      <c r="B144" s="262">
        <v>11.606749826880071</v>
      </c>
      <c r="C144" s="262">
        <v>12.53930921091718</v>
      </c>
      <c r="D144" s="262">
        <v>13.08391515754357</v>
      </c>
      <c r="E144" s="262">
        <v>13.393494970657001</v>
      </c>
      <c r="F144" s="262">
        <v>13.984311675737381</v>
      </c>
      <c r="G144" s="262">
        <v>14.765470226262041</v>
      </c>
      <c r="H144" s="262">
        <v>15.74040094161664</v>
      </c>
      <c r="I144" s="262">
        <v>16.63850796728747</v>
      </c>
      <c r="J144" s="262">
        <v>17.544430877707619</v>
      </c>
      <c r="K144" s="262">
        <v>16.415229205134569</v>
      </c>
      <c r="L144" s="262">
        <v>13.82282269207986</v>
      </c>
      <c r="M144" s="262">
        <v>12.93842125078344</v>
      </c>
      <c r="N144" s="262">
        <v>13.66776208424807</v>
      </c>
      <c r="O144" s="262">
        <v>15.999317107823741</v>
      </c>
      <c r="P144" s="262">
        <v>17.856421629045581</v>
      </c>
      <c r="Q144" s="262">
        <v>18.27896729254002</v>
      </c>
      <c r="R144" s="262">
        <v>14.17147516424505</v>
      </c>
      <c r="S144" s="262">
        <v>13.21973960029039</v>
      </c>
      <c r="T144" s="262">
        <v>15.583833380134861</v>
      </c>
      <c r="U144" s="262">
        <v>16.06157826154968</v>
      </c>
      <c r="V144" s="262">
        <v>16.409187236583062</v>
      </c>
      <c r="W144" s="262">
        <v>17.13993424658138</v>
      </c>
      <c r="X144" s="262">
        <v>17.053240607789711</v>
      </c>
      <c r="Y144" s="262">
        <v>14.8182288076875</v>
      </c>
      <c r="DA144" s="72" t="s">
        <v>1120</v>
      </c>
    </row>
    <row r="145" spans="1:105" ht="12" customHeight="1" x14ac:dyDescent="0.25">
      <c r="A145" s="64" t="s">
        <v>28</v>
      </c>
      <c r="B145" s="229">
        <v>0.28098895598471613</v>
      </c>
      <c r="C145" s="229">
        <v>1.206224455995947</v>
      </c>
      <c r="D145" s="229">
        <v>1.187458398039523</v>
      </c>
      <c r="E145" s="229">
        <v>1.565386758439735</v>
      </c>
      <c r="F145" s="229">
        <v>1.117906446073281</v>
      </c>
      <c r="G145" s="229">
        <v>0.69191134266052012</v>
      </c>
      <c r="H145" s="229">
        <v>0.59832636254282356</v>
      </c>
      <c r="I145" s="229">
        <v>0.69614576262294303</v>
      </c>
      <c r="J145" s="229">
        <v>0.93596233233018322</v>
      </c>
      <c r="K145" s="229">
        <v>0.9624846498902373</v>
      </c>
      <c r="L145" s="229">
        <v>0.81770698297473488</v>
      </c>
      <c r="M145" s="229">
        <v>0.77096097405493402</v>
      </c>
      <c r="N145" s="229">
        <v>0.73650483884389262</v>
      </c>
      <c r="O145" s="229">
        <v>0.87952038872489802</v>
      </c>
      <c r="P145" s="229">
        <v>1.079398125721637</v>
      </c>
      <c r="Q145" s="229">
        <v>1.012180069619443</v>
      </c>
      <c r="R145" s="229">
        <v>0.62913132264075933</v>
      </c>
      <c r="S145" s="229">
        <v>0.49378892331752938</v>
      </c>
      <c r="T145" s="229">
        <v>0.69142528565663608</v>
      </c>
      <c r="U145" s="229">
        <v>0.61211545512128251</v>
      </c>
      <c r="V145" s="229">
        <v>0.60500335119101034</v>
      </c>
      <c r="W145" s="229">
        <v>0.62710772682526861</v>
      </c>
      <c r="X145" s="229">
        <v>0.92738979213707429</v>
      </c>
      <c r="Y145" s="229">
        <v>0.6895801986890735</v>
      </c>
      <c r="DA145" s="73" t="s">
        <v>1121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1122</v>
      </c>
    </row>
    <row r="147" spans="1:105" ht="12" customHeight="1" x14ac:dyDescent="0.25">
      <c r="A147" s="64" t="s">
        <v>31</v>
      </c>
      <c r="B147" s="229">
        <v>1.0726899414252731</v>
      </c>
      <c r="C147" s="229">
        <v>1.2004191733693681</v>
      </c>
      <c r="D147" s="229">
        <v>1.107026542973087</v>
      </c>
      <c r="E147" s="229">
        <v>1.120081366479402</v>
      </c>
      <c r="F147" s="229">
        <v>1.070004335662867</v>
      </c>
      <c r="G147" s="229">
        <v>1.039510508866458</v>
      </c>
      <c r="H147" s="229">
        <v>1.06518477437113</v>
      </c>
      <c r="I147" s="229">
        <v>1.144823735548419</v>
      </c>
      <c r="J147" s="229">
        <v>1.2099483349639351</v>
      </c>
      <c r="K147" s="229">
        <v>1.5772420421509801</v>
      </c>
      <c r="L147" s="229">
        <v>1.2350061138589969</v>
      </c>
      <c r="M147" s="229">
        <v>0.82734427925032716</v>
      </c>
      <c r="N147" s="229">
        <v>0.76726012335338334</v>
      </c>
      <c r="O147" s="229">
        <v>1.205422555683312E-2</v>
      </c>
      <c r="P147" s="229">
        <v>1.394696845689416E-2</v>
      </c>
      <c r="Q147" s="229">
        <v>4.1807030692179982E-2</v>
      </c>
      <c r="R147" s="229">
        <v>6.8890460416600213E-2</v>
      </c>
      <c r="S147" s="229">
        <v>2.4486158938956091E-2</v>
      </c>
      <c r="T147" s="229">
        <v>2.8608971535526561E-2</v>
      </c>
      <c r="U147" s="229">
        <v>2.8421949946557321E-2</v>
      </c>
      <c r="V147" s="229">
        <v>1.762699246791026E-2</v>
      </c>
      <c r="W147" s="229">
        <v>1.1749126565670519E-2</v>
      </c>
      <c r="X147" s="229">
        <v>1.0699902168150239E-2</v>
      </c>
      <c r="Y147" s="229">
        <v>1.555008059869715E-2</v>
      </c>
      <c r="DA147" s="73" t="s">
        <v>1123</v>
      </c>
    </row>
    <row r="148" spans="1:105" ht="12" customHeight="1" x14ac:dyDescent="0.25">
      <c r="A148" s="64" t="s">
        <v>159</v>
      </c>
      <c r="B148" s="229">
        <v>0.45560711827490602</v>
      </c>
      <c r="C148" s="229">
        <v>0.53665463521658596</v>
      </c>
      <c r="D148" s="229">
        <v>0.48560891014028768</v>
      </c>
      <c r="E148" s="229">
        <v>0.55659466227384535</v>
      </c>
      <c r="F148" s="229">
        <v>0.59797614346884442</v>
      </c>
      <c r="G148" s="229">
        <v>0.61535517209395374</v>
      </c>
      <c r="H148" s="229">
        <v>0.36240590743663331</v>
      </c>
      <c r="I148" s="229">
        <v>0.54021748548002724</v>
      </c>
      <c r="J148" s="229">
        <v>0.56759004853277517</v>
      </c>
      <c r="K148" s="229">
        <v>0.73465052708522649</v>
      </c>
      <c r="L148" s="229">
        <v>0.62067762484833322</v>
      </c>
      <c r="M148" s="229">
        <v>0.34477100129610788</v>
      </c>
      <c r="N148" s="229">
        <v>0.42762878174801833</v>
      </c>
      <c r="O148" s="229">
        <v>0.1977184990697872</v>
      </c>
      <c r="P148" s="229">
        <v>0.22985719033650071</v>
      </c>
      <c r="Q148" s="229">
        <v>0.24193464830198649</v>
      </c>
      <c r="R148" s="229">
        <v>0.18899979823757099</v>
      </c>
      <c r="S148" s="229">
        <v>0.1832925798963079</v>
      </c>
      <c r="T148" s="229">
        <v>0.22892921719839809</v>
      </c>
      <c r="U148" s="229">
        <v>0.19801231779872891</v>
      </c>
      <c r="V148" s="229">
        <v>0.17933365646802321</v>
      </c>
      <c r="W148" s="229">
        <v>0.17978625607919349</v>
      </c>
      <c r="X148" s="229">
        <v>0.2248825168687465</v>
      </c>
      <c r="Y148" s="229">
        <v>0.20753103125034381</v>
      </c>
      <c r="DA148" s="73" t="s">
        <v>1124</v>
      </c>
    </row>
    <row r="149" spans="1:105" ht="12" customHeight="1" x14ac:dyDescent="0.25">
      <c r="A149" s="64" t="s">
        <v>32</v>
      </c>
      <c r="B149" s="229">
        <v>1.4783270659541941</v>
      </c>
      <c r="C149" s="229">
        <v>1.511231502434196</v>
      </c>
      <c r="D149" s="229">
        <v>1.4250263470310061</v>
      </c>
      <c r="E149" s="229">
        <v>1.2432308069998921</v>
      </c>
      <c r="F149" s="229">
        <v>0.80563089354933415</v>
      </c>
      <c r="G149" s="229">
        <v>0.5533100688810294</v>
      </c>
      <c r="H149" s="229">
        <v>1.058239110952002</v>
      </c>
      <c r="I149" s="229">
        <v>1.0454352541619769</v>
      </c>
      <c r="J149" s="229">
        <v>1.234547077902747</v>
      </c>
      <c r="K149" s="229">
        <v>1.3545601694901539</v>
      </c>
      <c r="L149" s="229">
        <v>0.78676404638096398</v>
      </c>
      <c r="M149" s="229">
        <v>0.69380511323869642</v>
      </c>
      <c r="N149" s="229">
        <v>0.39488085833656222</v>
      </c>
      <c r="O149" s="229">
        <v>0.58170698017738098</v>
      </c>
      <c r="P149" s="229">
        <v>0.46458032347509443</v>
      </c>
      <c r="Q149" s="229">
        <v>0.54752981614244101</v>
      </c>
      <c r="R149" s="229">
        <v>0.2036795107337159</v>
      </c>
      <c r="S149" s="229">
        <v>0.28025197976151173</v>
      </c>
      <c r="T149" s="229">
        <v>0.3811973221467268</v>
      </c>
      <c r="U149" s="229">
        <v>0.17478716136038541</v>
      </c>
      <c r="V149" s="229">
        <v>0.1053885489493115</v>
      </c>
      <c r="W149" s="229">
        <v>0.18464422471274469</v>
      </c>
      <c r="X149" s="229">
        <v>0.1124457626157964</v>
      </c>
      <c r="Y149" s="229">
        <v>3.4201629547947102E-2</v>
      </c>
      <c r="DA149" s="73" t="s">
        <v>1125</v>
      </c>
    </row>
    <row r="150" spans="1:105" ht="12" customHeight="1" x14ac:dyDescent="0.25">
      <c r="A150" s="64" t="s">
        <v>33</v>
      </c>
      <c r="B150" s="229">
        <v>0.78296412550553851</v>
      </c>
      <c r="C150" s="229">
        <v>0.94862953831322672</v>
      </c>
      <c r="D150" s="229">
        <v>0.79866955361945402</v>
      </c>
      <c r="E150" s="229">
        <v>0.88291813113727102</v>
      </c>
      <c r="F150" s="229">
        <v>0.85425448212259447</v>
      </c>
      <c r="G150" s="229">
        <v>0.85059684953274572</v>
      </c>
      <c r="H150" s="229">
        <v>0.90113091856527472</v>
      </c>
      <c r="I150" s="229">
        <v>0.85246192749214733</v>
      </c>
      <c r="J150" s="229">
        <v>0.86644124876593986</v>
      </c>
      <c r="K150" s="229">
        <v>1.0729897231313901</v>
      </c>
      <c r="L150" s="229">
        <v>0.89835479657773498</v>
      </c>
      <c r="M150" s="229">
        <v>0.54437880360455237</v>
      </c>
      <c r="N150" s="229">
        <v>0.49234411925714189</v>
      </c>
      <c r="O150" s="229">
        <v>4.1718225403884521E-2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1.1646359658638E-4</v>
      </c>
      <c r="Y150" s="229">
        <v>1.094416530744577E-4</v>
      </c>
      <c r="DA150" s="73" t="s">
        <v>1126</v>
      </c>
    </row>
    <row r="151" spans="1:105" ht="12" customHeight="1" x14ac:dyDescent="0.25">
      <c r="A151" s="64" t="s">
        <v>35</v>
      </c>
      <c r="B151" s="229">
        <v>7.4322974559080199</v>
      </c>
      <c r="C151" s="229">
        <v>7.0145834741515509</v>
      </c>
      <c r="D151" s="229">
        <v>7.9644695897391333</v>
      </c>
      <c r="E151" s="229">
        <v>7.9094873717617808</v>
      </c>
      <c r="F151" s="229">
        <v>9.4278222869849593</v>
      </c>
      <c r="G151" s="229">
        <v>10.905547957134081</v>
      </c>
      <c r="H151" s="229">
        <v>11.644909704570781</v>
      </c>
      <c r="I151" s="229">
        <v>12.24189336389227</v>
      </c>
      <c r="J151" s="229">
        <v>12.59759839232</v>
      </c>
      <c r="K151" s="229">
        <v>10.654253698321121</v>
      </c>
      <c r="L151" s="229">
        <v>9.4177206641292024</v>
      </c>
      <c r="M151" s="229">
        <v>9.7230346619866221</v>
      </c>
      <c r="N151" s="229">
        <v>10.81574393962498</v>
      </c>
      <c r="O151" s="229">
        <v>14.231901402228649</v>
      </c>
      <c r="P151" s="229">
        <v>16.02116042491155</v>
      </c>
      <c r="Q151" s="229">
        <v>16.388060387303451</v>
      </c>
      <c r="R151" s="229">
        <v>13.03515874930074</v>
      </c>
      <c r="S151" s="229">
        <v>12.19576607562384</v>
      </c>
      <c r="T151" s="229">
        <v>14.204221267413759</v>
      </c>
      <c r="U151" s="229">
        <v>14.99907777605452</v>
      </c>
      <c r="V151" s="229">
        <v>15.441590415035989</v>
      </c>
      <c r="W151" s="229">
        <v>16.054674590506629</v>
      </c>
      <c r="X151" s="229">
        <v>15.671106658599991</v>
      </c>
      <c r="Y151" s="229">
        <v>13.779828542278461</v>
      </c>
      <c r="DA151" s="73" t="s">
        <v>1127</v>
      </c>
    </row>
    <row r="152" spans="1:105" ht="12" customHeight="1" x14ac:dyDescent="0.25">
      <c r="A152" s="64" t="s">
        <v>36</v>
      </c>
      <c r="B152" s="229">
        <v>0</v>
      </c>
      <c r="C152" s="229">
        <v>7.1822707941683562E-3</v>
      </c>
      <c r="D152" s="229">
        <v>6.6059198729899252E-3</v>
      </c>
      <c r="E152" s="229">
        <v>3.2466193459726842E-3</v>
      </c>
      <c r="F152" s="229">
        <v>5.3205105304210522E-3</v>
      </c>
      <c r="G152" s="229">
        <v>4.9631088731836104E-3</v>
      </c>
      <c r="H152" s="229">
        <v>3.8619109735530842E-3</v>
      </c>
      <c r="I152" s="229">
        <v>2.1854878683781401E-3</v>
      </c>
      <c r="J152" s="229">
        <v>8.4141635237692126E-3</v>
      </c>
      <c r="K152" s="229">
        <v>0</v>
      </c>
      <c r="L152" s="229">
        <v>0</v>
      </c>
      <c r="M152" s="229">
        <v>0</v>
      </c>
      <c r="N152" s="229">
        <v>0</v>
      </c>
      <c r="O152" s="229">
        <v>1.3669375983400459E-2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1128</v>
      </c>
    </row>
    <row r="153" spans="1:105" ht="12" customHeight="1" x14ac:dyDescent="0.25">
      <c r="A153" s="64" t="s">
        <v>38</v>
      </c>
      <c r="B153" s="229">
        <v>0.1038751638274189</v>
      </c>
      <c r="C153" s="229">
        <v>0.1143841606421354</v>
      </c>
      <c r="D153" s="229">
        <v>0.1090498961280917</v>
      </c>
      <c r="E153" s="229">
        <v>0.1125492542190966</v>
      </c>
      <c r="F153" s="229">
        <v>0.10539657734508261</v>
      </c>
      <c r="G153" s="229">
        <v>0.1042752182200648</v>
      </c>
      <c r="H153" s="229">
        <v>0.1063422522044488</v>
      </c>
      <c r="I153" s="229">
        <v>0.1153449502213053</v>
      </c>
      <c r="J153" s="229">
        <v>0.1239292793682744</v>
      </c>
      <c r="K153" s="229">
        <v>5.9048395065468863E-2</v>
      </c>
      <c r="L153" s="229">
        <v>4.6592463309897907E-2</v>
      </c>
      <c r="M153" s="229">
        <v>3.412641735219548E-2</v>
      </c>
      <c r="N153" s="229">
        <v>3.3399423084091343E-2</v>
      </c>
      <c r="O153" s="229">
        <v>4.1028010678904533E-2</v>
      </c>
      <c r="P153" s="229">
        <v>4.7478596143907793E-2</v>
      </c>
      <c r="Q153" s="229">
        <v>4.7455340480516202E-2</v>
      </c>
      <c r="R153" s="229">
        <v>4.5615322915663441E-2</v>
      </c>
      <c r="S153" s="229">
        <v>4.2153882752254103E-2</v>
      </c>
      <c r="T153" s="229">
        <v>4.9451316183812773E-2</v>
      </c>
      <c r="U153" s="229">
        <v>4.9163601268204682E-2</v>
      </c>
      <c r="V153" s="229">
        <v>6.0244272470815909E-2</v>
      </c>
      <c r="W153" s="229">
        <v>8.1972321891869385E-2</v>
      </c>
      <c r="X153" s="229">
        <v>0.1065995118033712</v>
      </c>
      <c r="Y153" s="229">
        <v>9.1427883669903703E-2</v>
      </c>
      <c r="DA153" s="73" t="s">
        <v>1129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1130</v>
      </c>
    </row>
    <row r="155" spans="1:105" ht="12" customHeight="1" x14ac:dyDescent="0.25">
      <c r="A155" s="60" t="s">
        <v>1036</v>
      </c>
      <c r="B155" s="262">
        <v>6.0586089667865952</v>
      </c>
      <c r="C155" s="262">
        <v>6.756222983755575</v>
      </c>
      <c r="D155" s="262">
        <v>4.4951325123489498</v>
      </c>
      <c r="E155" s="262">
        <v>5.4675219347072996</v>
      </c>
      <c r="F155" s="262">
        <v>4.5301278731404686</v>
      </c>
      <c r="G155" s="262">
        <v>4.0110967187877229</v>
      </c>
      <c r="H155" s="262">
        <v>4.3157459506989797</v>
      </c>
      <c r="I155" s="262">
        <v>4.0022143630876714</v>
      </c>
      <c r="J155" s="262">
        <v>3.416337105184601</v>
      </c>
      <c r="K155" s="262">
        <v>4.5883420115672822</v>
      </c>
      <c r="L155" s="262">
        <v>2.7879595033788229</v>
      </c>
      <c r="M155" s="262">
        <v>1.2467638125650831</v>
      </c>
      <c r="N155" s="262">
        <v>1.01826277712151</v>
      </c>
      <c r="O155" s="262">
        <v>1.426985585016878</v>
      </c>
      <c r="P155" s="262">
        <v>2.0007684535031691</v>
      </c>
      <c r="Q155" s="262">
        <v>2.1534001820627462</v>
      </c>
      <c r="R155" s="262">
        <v>1.615812437954983</v>
      </c>
      <c r="S155" s="262">
        <v>1.354528800845882</v>
      </c>
      <c r="T155" s="262">
        <v>1.4905889394415199</v>
      </c>
      <c r="U155" s="262">
        <v>1.3380116643204061</v>
      </c>
      <c r="V155" s="262">
        <v>1.480161113692996</v>
      </c>
      <c r="W155" s="262">
        <v>2.034711380804072</v>
      </c>
      <c r="X155" s="262">
        <v>4.6022829461239079</v>
      </c>
      <c r="Y155" s="262">
        <v>3.0335915805741651</v>
      </c>
      <c r="DA155" s="72" t="s">
        <v>1131</v>
      </c>
    </row>
    <row r="156" spans="1:105" ht="12" customHeight="1" x14ac:dyDescent="0.25">
      <c r="A156" s="132" t="s">
        <v>1038</v>
      </c>
      <c r="B156" s="316">
        <v>12.410141621061619</v>
      </c>
      <c r="C156" s="316">
        <v>13.045379852178851</v>
      </c>
      <c r="D156" s="316">
        <v>11.70649659081641</v>
      </c>
      <c r="E156" s="316">
        <v>12.71286047101113</v>
      </c>
      <c r="F156" s="316">
        <v>12.718518138027321</v>
      </c>
      <c r="G156" s="316">
        <v>12.97367602014471</v>
      </c>
      <c r="H156" s="316">
        <v>13.89645485142286</v>
      </c>
      <c r="I156" s="316">
        <v>13.86798832607106</v>
      </c>
      <c r="J156" s="316">
        <v>13.43531081833428</v>
      </c>
      <c r="K156" s="316">
        <v>13.79030387519348</v>
      </c>
      <c r="L156" s="316">
        <v>10.364429492523961</v>
      </c>
      <c r="M156" s="316">
        <v>7.7464075474280936</v>
      </c>
      <c r="N156" s="316">
        <v>7.6441958837455317</v>
      </c>
      <c r="O156" s="316">
        <v>9.8624072707451464</v>
      </c>
      <c r="P156" s="316">
        <v>12.08229893005565</v>
      </c>
      <c r="Q156" s="316">
        <v>12.76944137163777</v>
      </c>
      <c r="R156" s="316">
        <v>12.99769232690398</v>
      </c>
      <c r="S156" s="316">
        <v>11.987011310219669</v>
      </c>
      <c r="T156" s="316">
        <v>12.97758664028146</v>
      </c>
      <c r="U156" s="316">
        <v>14.995086615528081</v>
      </c>
      <c r="V156" s="316">
        <v>15.57460013962474</v>
      </c>
      <c r="W156" s="316">
        <v>13.140502782100731</v>
      </c>
      <c r="X156" s="316">
        <v>18.978360614867281</v>
      </c>
      <c r="Y156" s="316">
        <v>14.928736277497221</v>
      </c>
      <c r="DA156" s="139" t="s">
        <v>1132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251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0.99999999999999989</v>
      </c>
      <c r="C160" s="232">
        <f t="shared" si="6"/>
        <v>1</v>
      </c>
      <c r="D160" s="232">
        <f t="shared" si="6"/>
        <v>1</v>
      </c>
      <c r="E160" s="232">
        <f t="shared" si="6"/>
        <v>1</v>
      </c>
      <c r="F160" s="232">
        <f t="shared" si="6"/>
        <v>1</v>
      </c>
      <c r="G160" s="232">
        <f t="shared" si="6"/>
        <v>1</v>
      </c>
      <c r="H160" s="232">
        <f t="shared" si="6"/>
        <v>1</v>
      </c>
      <c r="I160" s="232">
        <f t="shared" si="6"/>
        <v>1</v>
      </c>
      <c r="J160" s="232">
        <f t="shared" si="6"/>
        <v>1</v>
      </c>
      <c r="K160" s="232">
        <f t="shared" si="6"/>
        <v>0.99999999999999989</v>
      </c>
      <c r="L160" s="232">
        <f t="shared" si="6"/>
        <v>0.99999999999999989</v>
      </c>
      <c r="M160" s="232">
        <f t="shared" si="6"/>
        <v>1</v>
      </c>
      <c r="N160" s="232">
        <f t="shared" si="6"/>
        <v>1</v>
      </c>
      <c r="O160" s="232">
        <f t="shared" si="6"/>
        <v>1.0000000000000002</v>
      </c>
      <c r="P160" s="232">
        <f t="shared" si="6"/>
        <v>1</v>
      </c>
      <c r="Q160" s="232">
        <f t="shared" si="6"/>
        <v>1.0000000000000002</v>
      </c>
      <c r="R160" s="232">
        <f t="shared" si="6"/>
        <v>1</v>
      </c>
      <c r="S160" s="232">
        <f t="shared" si="6"/>
        <v>0.99999999999999989</v>
      </c>
      <c r="T160" s="232">
        <f t="shared" si="6"/>
        <v>1.0000000000000002</v>
      </c>
      <c r="U160" s="232">
        <f t="shared" si="6"/>
        <v>1</v>
      </c>
      <c r="V160" s="232">
        <f t="shared" si="6"/>
        <v>0.99999999999999978</v>
      </c>
      <c r="W160" s="232">
        <f t="shared" si="6"/>
        <v>1</v>
      </c>
      <c r="X160" s="232">
        <f t="shared" si="6"/>
        <v>1</v>
      </c>
      <c r="Y160" s="232">
        <f t="shared" si="6"/>
        <v>1.0000000000000002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1.8026886214921886E-3</v>
      </c>
      <c r="C161" s="266">
        <f t="shared" si="7"/>
        <v>1.6622433971192829E-3</v>
      </c>
      <c r="D161" s="266">
        <f t="shared" si="7"/>
        <v>1.6428809662059904E-3</v>
      </c>
      <c r="E161" s="266">
        <f t="shared" si="7"/>
        <v>1.7283170207527761E-3</v>
      </c>
      <c r="F161" s="266">
        <f t="shared" si="7"/>
        <v>1.9981133553588063E-3</v>
      </c>
      <c r="G161" s="266">
        <f t="shared" si="7"/>
        <v>2.232904427618497E-3</v>
      </c>
      <c r="H161" s="266">
        <f t="shared" si="7"/>
        <v>2.1692628992117076E-3</v>
      </c>
      <c r="I161" s="266">
        <f t="shared" si="7"/>
        <v>2.0368748944207871E-3</v>
      </c>
      <c r="J161" s="266">
        <f t="shared" si="7"/>
        <v>1.8837406481637187E-3</v>
      </c>
      <c r="K161" s="266">
        <f t="shared" si="7"/>
        <v>1.4920091820203167E-3</v>
      </c>
      <c r="L161" s="266">
        <f t="shared" si="7"/>
        <v>1.5297768573333832E-3</v>
      </c>
      <c r="M161" s="266">
        <f t="shared" si="7"/>
        <v>1.6328625439775491E-3</v>
      </c>
      <c r="N161" s="266">
        <f t="shared" si="7"/>
        <v>1.685178249931175E-3</v>
      </c>
      <c r="O161" s="266">
        <f t="shared" si="7"/>
        <v>1.8198155574467329E-3</v>
      </c>
      <c r="P161" s="266">
        <f t="shared" si="7"/>
        <v>2.1337848956664942E-3</v>
      </c>
      <c r="Q161" s="266">
        <f t="shared" si="7"/>
        <v>2.1633879467819216E-3</v>
      </c>
      <c r="R161" s="266">
        <f t="shared" si="7"/>
        <v>1.9251178482158531E-3</v>
      </c>
      <c r="S161" s="266">
        <f t="shared" si="7"/>
        <v>1.8230635105525588E-3</v>
      </c>
      <c r="T161" s="266">
        <f t="shared" si="7"/>
        <v>1.8050325879664703E-3</v>
      </c>
      <c r="U161" s="266">
        <f t="shared" si="7"/>
        <v>1.782751693468999E-3</v>
      </c>
      <c r="V161" s="266">
        <f t="shared" si="7"/>
        <v>1.6395759474922647E-3</v>
      </c>
      <c r="W161" s="266">
        <f t="shared" si="7"/>
        <v>1.9171017174544041E-3</v>
      </c>
      <c r="X161" s="266">
        <f t="shared" si="7"/>
        <v>2.3296948095098795E-3</v>
      </c>
      <c r="Y161" s="266">
        <f t="shared" si="7"/>
        <v>2.0605722949848648E-3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1.4263412102538252E-2</v>
      </c>
      <c r="C162" s="267">
        <f t="shared" si="8"/>
        <v>1.3152167437663179E-2</v>
      </c>
      <c r="D162" s="267">
        <f t="shared" si="8"/>
        <v>1.2998966087119002E-2</v>
      </c>
      <c r="E162" s="267">
        <f t="shared" si="8"/>
        <v>1.3674961730452581E-2</v>
      </c>
      <c r="F162" s="267">
        <f t="shared" si="8"/>
        <v>1.5809671107524442E-2</v>
      </c>
      <c r="G162" s="267">
        <f t="shared" si="8"/>
        <v>1.7667408368252657E-2</v>
      </c>
      <c r="H162" s="267">
        <f t="shared" si="8"/>
        <v>1.7163857541072053E-2</v>
      </c>
      <c r="I162" s="267">
        <f t="shared" si="8"/>
        <v>1.6116364009880493E-2</v>
      </c>
      <c r="J162" s="267">
        <f t="shared" si="8"/>
        <v>1.4904720004734362E-2</v>
      </c>
      <c r="K162" s="267">
        <f t="shared" si="8"/>
        <v>1.1805223359268318E-2</v>
      </c>
      <c r="L162" s="267">
        <f t="shared" si="8"/>
        <v>1.2104052514077772E-2</v>
      </c>
      <c r="M162" s="267">
        <f t="shared" si="8"/>
        <v>1.2919697330907951E-2</v>
      </c>
      <c r="N162" s="267">
        <f t="shared" si="8"/>
        <v>1.333363485986074E-2</v>
      </c>
      <c r="O162" s="267">
        <f t="shared" si="8"/>
        <v>1.4398925547656273E-2</v>
      </c>
      <c r="P162" s="267">
        <f t="shared" si="8"/>
        <v>1.6883144954823074E-2</v>
      </c>
      <c r="Q162" s="267">
        <f t="shared" si="8"/>
        <v>1.7117373158472754E-2</v>
      </c>
      <c r="R162" s="267">
        <f t="shared" si="8"/>
        <v>1.5232108799979677E-2</v>
      </c>
      <c r="S162" s="267">
        <f t="shared" si="8"/>
        <v>1.4424624325074503E-2</v>
      </c>
      <c r="T162" s="267">
        <f t="shared" si="8"/>
        <v>1.4281958267071947E-2</v>
      </c>
      <c r="U162" s="267">
        <f t="shared" si="8"/>
        <v>1.4105665158854773E-2</v>
      </c>
      <c r="V162" s="267">
        <f t="shared" si="8"/>
        <v>1.2972815789525482E-2</v>
      </c>
      <c r="W162" s="267">
        <f t="shared" si="8"/>
        <v>1.5168682773346336E-2</v>
      </c>
      <c r="X162" s="267">
        <f t="shared" si="8"/>
        <v>1.8433242849049486E-2</v>
      </c>
      <c r="Y162" s="267">
        <f t="shared" si="8"/>
        <v>1.6303864938201979E-2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1.5741552014265869E-2</v>
      </c>
      <c r="C163" s="267">
        <f t="shared" si="9"/>
        <v>1.4515147310611999E-2</v>
      </c>
      <c r="D163" s="267">
        <f t="shared" si="9"/>
        <v>1.4346069462274598E-2</v>
      </c>
      <c r="E163" s="267">
        <f t="shared" si="9"/>
        <v>1.5092119601221289E-2</v>
      </c>
      <c r="F163" s="267">
        <f t="shared" si="9"/>
        <v>1.7448052280789449E-2</v>
      </c>
      <c r="G163" s="267">
        <f t="shared" si="9"/>
        <v>1.9498309786382288E-2</v>
      </c>
      <c r="H163" s="267">
        <f t="shared" si="9"/>
        <v>1.8942575192099662E-2</v>
      </c>
      <c r="I163" s="267">
        <f t="shared" si="9"/>
        <v>1.7786528252747423E-2</v>
      </c>
      <c r="J163" s="267">
        <f t="shared" si="9"/>
        <v>1.6449319666704605E-2</v>
      </c>
      <c r="K163" s="267">
        <f t="shared" si="9"/>
        <v>1.3028617291151446E-2</v>
      </c>
      <c r="L163" s="267">
        <f t="shared" si="9"/>
        <v>1.3358414582991245E-2</v>
      </c>
      <c r="M163" s="267">
        <f t="shared" si="9"/>
        <v>1.4258585959727519E-2</v>
      </c>
      <c r="N163" s="267">
        <f t="shared" si="9"/>
        <v>1.471542048822771E-2</v>
      </c>
      <c r="O163" s="267">
        <f t="shared" si="9"/>
        <v>1.5891108931616521E-2</v>
      </c>
      <c r="P163" s="267">
        <f t="shared" si="9"/>
        <v>1.8632771917418214E-2</v>
      </c>
      <c r="Q163" s="267">
        <f t="shared" si="9"/>
        <v>1.8891273559553577E-2</v>
      </c>
      <c r="R163" s="267">
        <f t="shared" si="9"/>
        <v>1.6810636279601533E-2</v>
      </c>
      <c r="S163" s="267">
        <f t="shared" si="9"/>
        <v>1.5919470913905474E-2</v>
      </c>
      <c r="T163" s="267">
        <f t="shared" si="9"/>
        <v>1.5762020147106284E-2</v>
      </c>
      <c r="U163" s="267">
        <f t="shared" si="9"/>
        <v>1.556745750579667E-2</v>
      </c>
      <c r="V163" s="267">
        <f t="shared" si="9"/>
        <v>1.4317209168061845E-2</v>
      </c>
      <c r="W163" s="267">
        <f t="shared" si="9"/>
        <v>1.6740637313706869E-2</v>
      </c>
      <c r="X163" s="267">
        <f t="shared" si="9"/>
        <v>2.0343508903333873E-2</v>
      </c>
      <c r="Y163" s="267">
        <f t="shared" si="9"/>
        <v>1.7993460198250884E-2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2.5611995446972704E-2</v>
      </c>
      <c r="C164" s="267">
        <f t="shared" si="10"/>
        <v>2.3616596793926119E-2</v>
      </c>
      <c r="D164" s="267">
        <f t="shared" si="10"/>
        <v>2.3341501868223948E-2</v>
      </c>
      <c r="E164" s="267">
        <f t="shared" si="10"/>
        <v>2.4555348682349983E-2</v>
      </c>
      <c r="F164" s="267">
        <f t="shared" si="10"/>
        <v>2.8388524534882831E-2</v>
      </c>
      <c r="G164" s="267">
        <f t="shared" si="10"/>
        <v>3.172435735815065E-2</v>
      </c>
      <c r="H164" s="267">
        <f t="shared" si="10"/>
        <v>3.0820159863164574E-2</v>
      </c>
      <c r="I164" s="267">
        <f t="shared" si="10"/>
        <v>2.8939235484148913E-2</v>
      </c>
      <c r="J164" s="267">
        <f t="shared" si="10"/>
        <v>2.6763555463122805E-2</v>
      </c>
      <c r="K164" s="267">
        <f t="shared" si="10"/>
        <v>2.1197966149647328E-2</v>
      </c>
      <c r="L164" s="267">
        <f t="shared" si="10"/>
        <v>2.1734556616036533E-2</v>
      </c>
      <c r="M164" s="267">
        <f t="shared" si="10"/>
        <v>2.3199163484633144E-2</v>
      </c>
      <c r="N164" s="267">
        <f t="shared" si="10"/>
        <v>2.3942447492039984E-2</v>
      </c>
      <c r="O164" s="267">
        <f t="shared" si="10"/>
        <v>2.5855329209919141E-2</v>
      </c>
      <c r="P164" s="267">
        <f t="shared" si="10"/>
        <v>3.0316100285468068E-2</v>
      </c>
      <c r="Q164" s="267">
        <f t="shared" si="10"/>
        <v>3.0736690509062671E-2</v>
      </c>
      <c r="R164" s="267">
        <f t="shared" si="10"/>
        <v>2.735142884663954E-2</v>
      </c>
      <c r="S164" s="267">
        <f t="shared" si="10"/>
        <v>2.5901475038525704E-2</v>
      </c>
      <c r="T164" s="267">
        <f t="shared" si="10"/>
        <v>2.5645297736647931E-2</v>
      </c>
      <c r="U164" s="267">
        <f t="shared" si="10"/>
        <v>2.5328738258976555E-2</v>
      </c>
      <c r="V164" s="267">
        <f t="shared" si="10"/>
        <v>2.3294545270595868E-2</v>
      </c>
      <c r="W164" s="267">
        <f t="shared" si="10"/>
        <v>2.7237538348792709E-2</v>
      </c>
      <c r="X164" s="267">
        <f t="shared" si="10"/>
        <v>3.309952264779497E-2</v>
      </c>
      <c r="Y164" s="267">
        <f t="shared" si="10"/>
        <v>2.9275920205024258E-2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7.1897481361958135E-3</v>
      </c>
      <c r="C165" s="268">
        <f t="shared" si="11"/>
        <v>6.6771605461380156E-3</v>
      </c>
      <c r="D165" s="268">
        <f t="shared" si="11"/>
        <v>7.705465630903032E-3</v>
      </c>
      <c r="E165" s="268">
        <f t="shared" si="11"/>
        <v>7.6301076191422623E-3</v>
      </c>
      <c r="F165" s="268">
        <f t="shared" si="11"/>
        <v>9.3917319967312361E-3</v>
      </c>
      <c r="G165" s="268">
        <f t="shared" si="11"/>
        <v>1.1010143494959842E-2</v>
      </c>
      <c r="H165" s="268">
        <f t="shared" si="11"/>
        <v>1.0615970762511376E-2</v>
      </c>
      <c r="I165" s="268">
        <f t="shared" si="11"/>
        <v>1.055437042782582E-2</v>
      </c>
      <c r="J165" s="268">
        <f t="shared" si="11"/>
        <v>1.0610124419286538E-2</v>
      </c>
      <c r="K165" s="268">
        <f t="shared" si="11"/>
        <v>7.5135129281903119E-3</v>
      </c>
      <c r="L165" s="268">
        <f t="shared" si="11"/>
        <v>8.7005380762503731E-3</v>
      </c>
      <c r="M165" s="268">
        <f t="shared" si="11"/>
        <v>1.1969312478896474E-2</v>
      </c>
      <c r="N165" s="268">
        <f t="shared" si="11"/>
        <v>1.3417495261683329E-2</v>
      </c>
      <c r="O165" s="268">
        <f t="shared" si="11"/>
        <v>1.3283792356560735E-2</v>
      </c>
      <c r="P165" s="268">
        <f t="shared" si="11"/>
        <v>1.5405226511524374E-2</v>
      </c>
      <c r="Q165" s="268">
        <f t="shared" si="11"/>
        <v>1.5488254296405088E-2</v>
      </c>
      <c r="R165" s="268">
        <f t="shared" si="11"/>
        <v>1.4052243915840465E-2</v>
      </c>
      <c r="S165" s="268">
        <f t="shared" si="11"/>
        <v>1.4051983461242151E-2</v>
      </c>
      <c r="T165" s="268">
        <f t="shared" si="11"/>
        <v>1.4262446536061091E-2</v>
      </c>
      <c r="U165" s="268">
        <f t="shared" si="11"/>
        <v>1.4981781954308751E-2</v>
      </c>
      <c r="V165" s="268">
        <f t="shared" si="11"/>
        <v>1.3678564106118948E-2</v>
      </c>
      <c r="W165" s="268">
        <f t="shared" si="11"/>
        <v>1.4465554632940893E-2</v>
      </c>
      <c r="X165" s="268">
        <f t="shared" si="11"/>
        <v>1.3643761695774697E-2</v>
      </c>
      <c r="Y165" s="268">
        <f t="shared" si="11"/>
        <v>1.3591183021032949E-2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0.73226435096749753</v>
      </c>
      <c r="C166" s="317">
        <f t="shared" si="12"/>
        <v>0.74714658188279637</v>
      </c>
      <c r="D166" s="317">
        <f t="shared" si="12"/>
        <v>0.71922384871842182</v>
      </c>
      <c r="E166" s="317">
        <f t="shared" si="12"/>
        <v>0.71855639495230927</v>
      </c>
      <c r="F166" s="317">
        <f t="shared" si="12"/>
        <v>0.66673730108803575</v>
      </c>
      <c r="G166" s="317">
        <f t="shared" si="12"/>
        <v>0.6190203387909865</v>
      </c>
      <c r="H166" s="317">
        <f t="shared" si="12"/>
        <v>0.63114042804432802</v>
      </c>
      <c r="I166" s="317">
        <f t="shared" si="12"/>
        <v>0.63347610399622223</v>
      </c>
      <c r="J166" s="317">
        <f t="shared" si="12"/>
        <v>0.63693887747797351</v>
      </c>
      <c r="K166" s="317">
        <f t="shared" si="12"/>
        <v>0.72538786566251678</v>
      </c>
      <c r="L166" s="317">
        <f t="shared" si="12"/>
        <v>0.69258585621102275</v>
      </c>
      <c r="M166" s="317">
        <f t="shared" si="12"/>
        <v>0.61469740569997267</v>
      </c>
      <c r="N166" s="317">
        <f t="shared" si="12"/>
        <v>0.58105077158237239</v>
      </c>
      <c r="O166" s="317">
        <f t="shared" si="12"/>
        <v>0.57784670641184244</v>
      </c>
      <c r="P166" s="317">
        <f t="shared" si="12"/>
        <v>0.54540264195326871</v>
      </c>
      <c r="Q166" s="317">
        <f t="shared" si="12"/>
        <v>0.54709401251625667</v>
      </c>
      <c r="R166" s="317">
        <f t="shared" si="12"/>
        <v>0.59362338934809944</v>
      </c>
      <c r="S166" s="317">
        <f t="shared" si="12"/>
        <v>0.59854956581105578</v>
      </c>
      <c r="T166" s="317">
        <f t="shared" si="12"/>
        <v>0.60424528152134183</v>
      </c>
      <c r="U166" s="317">
        <f t="shared" si="12"/>
        <v>0.59325730809908328</v>
      </c>
      <c r="V166" s="317">
        <f t="shared" si="12"/>
        <v>0.6354835491578299</v>
      </c>
      <c r="W166" s="317">
        <f t="shared" si="12"/>
        <v>0.60941537756230213</v>
      </c>
      <c r="X166" s="317">
        <f t="shared" si="12"/>
        <v>0.62606934922340529</v>
      </c>
      <c r="Y166" s="317">
        <f t="shared" si="12"/>
        <v>0.64157170618680515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0.10959019795970307</v>
      </c>
      <c r="C167" s="269">
        <f t="shared" si="13"/>
        <v>0.1038552862070256</v>
      </c>
      <c r="D167" s="269">
        <f t="shared" si="13"/>
        <v>0.11935317656393296</v>
      </c>
      <c r="E167" s="269">
        <f t="shared" si="13"/>
        <v>0.11835623821024743</v>
      </c>
      <c r="F167" s="269">
        <f t="shared" si="13"/>
        <v>0.1428044732116453</v>
      </c>
      <c r="G167" s="269">
        <f t="shared" si="13"/>
        <v>0.16518533042081338</v>
      </c>
      <c r="H167" s="269">
        <f t="shared" si="13"/>
        <v>0.15971329375706686</v>
      </c>
      <c r="I167" s="269">
        <f t="shared" si="13"/>
        <v>0.15884822807323373</v>
      </c>
      <c r="J167" s="269">
        <f t="shared" si="13"/>
        <v>0.15989312248957444</v>
      </c>
      <c r="K167" s="269">
        <f t="shared" si="13"/>
        <v>0.11544143553425587</v>
      </c>
      <c r="L167" s="269">
        <f t="shared" si="13"/>
        <v>0.13261618496551084</v>
      </c>
      <c r="M167" s="269">
        <f t="shared" si="13"/>
        <v>0.17727507573701909</v>
      </c>
      <c r="N167" s="269">
        <f t="shared" si="13"/>
        <v>0.19585224584812408</v>
      </c>
      <c r="O167" s="269">
        <f t="shared" si="13"/>
        <v>0.19189470646777268</v>
      </c>
      <c r="P167" s="269">
        <f t="shared" si="13"/>
        <v>0.20498052443499901</v>
      </c>
      <c r="Q167" s="269">
        <f t="shared" si="13"/>
        <v>0.2039242576245249</v>
      </c>
      <c r="R167" s="269">
        <f t="shared" si="13"/>
        <v>0.18341764874976096</v>
      </c>
      <c r="S167" s="269">
        <f t="shared" si="13"/>
        <v>0.18147216063202179</v>
      </c>
      <c r="T167" s="269">
        <f t="shared" si="13"/>
        <v>0.18174583512827447</v>
      </c>
      <c r="U167" s="269">
        <f t="shared" si="13"/>
        <v>0.18793311627399675</v>
      </c>
      <c r="V167" s="269">
        <f t="shared" si="13"/>
        <v>0.16749632032090839</v>
      </c>
      <c r="W167" s="269">
        <f t="shared" si="13"/>
        <v>0.17660441766848778</v>
      </c>
      <c r="X167" s="269">
        <f t="shared" si="13"/>
        <v>0.15992099103496019</v>
      </c>
      <c r="Y167" s="269">
        <f t="shared" si="13"/>
        <v>0.15624974667524422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6.2628918447592885E-2</v>
      </c>
      <c r="C168" s="269">
        <f t="shared" si="14"/>
        <v>5.9217220930548382E-2</v>
      </c>
      <c r="D168" s="269">
        <f t="shared" si="14"/>
        <v>6.8300324100285081E-2</v>
      </c>
      <c r="E168" s="269">
        <f t="shared" si="14"/>
        <v>6.7654187994417553E-2</v>
      </c>
      <c r="F168" s="269">
        <f t="shared" si="14"/>
        <v>8.1765394282951362E-2</v>
      </c>
      <c r="G168" s="269">
        <f t="shared" si="14"/>
        <v>9.4693274978269779E-2</v>
      </c>
      <c r="H168" s="269">
        <f t="shared" si="14"/>
        <v>9.1571402139229693E-2</v>
      </c>
      <c r="I168" s="269">
        <f t="shared" si="14"/>
        <v>9.1189997769823727E-2</v>
      </c>
      <c r="J168" s="269">
        <f t="shared" si="14"/>
        <v>9.1854330387545549E-2</v>
      </c>
      <c r="K168" s="269">
        <f t="shared" si="14"/>
        <v>6.6070596986876978E-2</v>
      </c>
      <c r="L168" s="269">
        <f t="shared" si="14"/>
        <v>7.5937259893910494E-2</v>
      </c>
      <c r="M168" s="269">
        <f t="shared" si="14"/>
        <v>0.10226698668426605</v>
      </c>
      <c r="N168" s="269">
        <f t="shared" si="14"/>
        <v>0.11322436873085495</v>
      </c>
      <c r="O168" s="269">
        <f t="shared" si="14"/>
        <v>0.11164913906642872</v>
      </c>
      <c r="P168" s="269">
        <f t="shared" si="14"/>
        <v>0.11931251462187889</v>
      </c>
      <c r="Q168" s="269">
        <f t="shared" si="14"/>
        <v>0.11869021137112028</v>
      </c>
      <c r="R168" s="269">
        <f t="shared" si="14"/>
        <v>0.10672440049391999</v>
      </c>
      <c r="S168" s="269">
        <f t="shared" si="14"/>
        <v>0.1056002233663632</v>
      </c>
      <c r="T168" s="269">
        <f t="shared" si="14"/>
        <v>0.10582478024084241</v>
      </c>
      <c r="U168" s="269">
        <f t="shared" si="14"/>
        <v>0.10944843242289784</v>
      </c>
      <c r="V168" s="269">
        <f t="shared" si="14"/>
        <v>9.751646731881923E-2</v>
      </c>
      <c r="W168" s="269">
        <f t="shared" si="14"/>
        <v>0.10275174183677378</v>
      </c>
      <c r="X168" s="269">
        <f t="shared" si="14"/>
        <v>9.2904549814422657E-2</v>
      </c>
      <c r="Y168" s="269">
        <f t="shared" si="14"/>
        <v>9.0794108143730679E-2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6.1636047220135583E-2</v>
      </c>
      <c r="C169" s="318">
        <f t="shared" si="15"/>
        <v>5.8330797373119685E-2</v>
      </c>
      <c r="D169" s="318">
        <f t="shared" si="15"/>
        <v>6.7660556930952132E-2</v>
      </c>
      <c r="E169" s="318">
        <f t="shared" si="15"/>
        <v>6.6898737512751993E-2</v>
      </c>
      <c r="F169" s="318">
        <f t="shared" si="15"/>
        <v>8.0989617672169611E-2</v>
      </c>
      <c r="G169" s="318">
        <f t="shared" si="15"/>
        <v>9.3900462879292837E-2</v>
      </c>
      <c r="H169" s="318">
        <f t="shared" si="15"/>
        <v>9.0796277853335924E-2</v>
      </c>
      <c r="I169" s="318">
        <f t="shared" si="15"/>
        <v>9.0527269756453796E-2</v>
      </c>
      <c r="J169" s="318">
        <f t="shared" si="15"/>
        <v>9.1335197241326577E-2</v>
      </c>
      <c r="K169" s="318">
        <f t="shared" si="15"/>
        <v>6.555147329377671E-2</v>
      </c>
      <c r="L169" s="318">
        <f t="shared" si="15"/>
        <v>7.550218371486396E-2</v>
      </c>
      <c r="M169" s="318">
        <f t="shared" si="15"/>
        <v>0.10198669029351119</v>
      </c>
      <c r="N169" s="318">
        <f t="shared" si="15"/>
        <v>0.112978853356035</v>
      </c>
      <c r="O169" s="318">
        <f t="shared" si="15"/>
        <v>0.11133680279933424</v>
      </c>
      <c r="P169" s="318">
        <f t="shared" si="15"/>
        <v>0.11888776516894294</v>
      </c>
      <c r="Q169" s="318">
        <f t="shared" si="15"/>
        <v>0.11824523635768111</v>
      </c>
      <c r="R169" s="318">
        <f t="shared" si="15"/>
        <v>0.10632814760685499</v>
      </c>
      <c r="S169" s="318">
        <f t="shared" si="15"/>
        <v>0.10524838990833732</v>
      </c>
      <c r="T169" s="318">
        <f t="shared" si="15"/>
        <v>0.10550149801583422</v>
      </c>
      <c r="U169" s="318">
        <f t="shared" si="15"/>
        <v>0.10915255045820309</v>
      </c>
      <c r="V169" s="318">
        <f t="shared" si="15"/>
        <v>9.7227868611115043E-2</v>
      </c>
      <c r="W169" s="318">
        <f t="shared" si="15"/>
        <v>0.10234785972828206</v>
      </c>
      <c r="X169" s="318">
        <f t="shared" si="15"/>
        <v>9.2040065097832163E-2</v>
      </c>
      <c r="Y169" s="318">
        <f t="shared" si="15"/>
        <v>9.0160553654264425E-2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9.9287122745730602E-4</v>
      </c>
      <c r="C170" s="318">
        <f t="shared" si="16"/>
        <v>8.8642355742870379E-4</v>
      </c>
      <c r="D170" s="318">
        <f t="shared" si="16"/>
        <v>6.3976716933294151E-4</v>
      </c>
      <c r="E170" s="318">
        <f t="shared" si="16"/>
        <v>7.5545048166556178E-4</v>
      </c>
      <c r="F170" s="318">
        <f t="shared" si="16"/>
        <v>7.757766107817373E-4</v>
      </c>
      <c r="G170" s="318">
        <f t="shared" si="16"/>
        <v>7.928120989769377E-4</v>
      </c>
      <c r="H170" s="318">
        <f t="shared" si="16"/>
        <v>7.751242858937635E-4</v>
      </c>
      <c r="I170" s="318">
        <f t="shared" si="16"/>
        <v>6.6272801336993592E-4</v>
      </c>
      <c r="J170" s="318">
        <f t="shared" si="16"/>
        <v>5.1913314621896312E-4</v>
      </c>
      <c r="K170" s="318">
        <f t="shared" si="16"/>
        <v>5.1912369310028086E-4</v>
      </c>
      <c r="L170" s="318">
        <f t="shared" si="16"/>
        <v>4.350761790465242E-4</v>
      </c>
      <c r="M170" s="318">
        <f t="shared" si="16"/>
        <v>2.802963907548558E-4</v>
      </c>
      <c r="N170" s="318">
        <f t="shared" si="16"/>
        <v>2.4551537481995786E-4</v>
      </c>
      <c r="O170" s="318">
        <f t="shared" si="16"/>
        <v>3.1233626709448273E-4</v>
      </c>
      <c r="P170" s="318">
        <f t="shared" si="16"/>
        <v>4.2474945293595657E-4</v>
      </c>
      <c r="Q170" s="318">
        <f t="shared" si="16"/>
        <v>4.4497501343916738E-4</v>
      </c>
      <c r="R170" s="318">
        <f t="shared" si="16"/>
        <v>3.9625288706499593E-4</v>
      </c>
      <c r="S170" s="318">
        <f t="shared" si="16"/>
        <v>3.5183345802588037E-4</v>
      </c>
      <c r="T170" s="318">
        <f t="shared" si="16"/>
        <v>3.2328222500818443E-4</v>
      </c>
      <c r="U170" s="318">
        <f t="shared" si="16"/>
        <v>2.9588196469475426E-4</v>
      </c>
      <c r="V170" s="318">
        <f t="shared" si="16"/>
        <v>2.8859870770418409E-4</v>
      </c>
      <c r="W170" s="318">
        <f t="shared" si="16"/>
        <v>4.038821084917258E-4</v>
      </c>
      <c r="X170" s="318">
        <f t="shared" si="16"/>
        <v>8.6448471659050536E-4</v>
      </c>
      <c r="Y170" s="318">
        <f t="shared" si="16"/>
        <v>6.3355448946624893E-4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9.5852538770020215E-3</v>
      </c>
      <c r="C171" s="269">
        <f t="shared" si="17"/>
        <v>8.9398646882262057E-3</v>
      </c>
      <c r="D171" s="269">
        <f t="shared" si="17"/>
        <v>1.0312153087253523E-2</v>
      </c>
      <c r="E171" s="269">
        <f t="shared" si="17"/>
        <v>1.0208845938889505E-2</v>
      </c>
      <c r="F171" s="269">
        <f t="shared" si="17"/>
        <v>1.2504105228661746E-2</v>
      </c>
      <c r="G171" s="269">
        <f t="shared" si="17"/>
        <v>1.4614113774522024E-2</v>
      </c>
      <c r="H171" s="269">
        <f t="shared" si="17"/>
        <v>1.4130537152420377E-2</v>
      </c>
      <c r="I171" s="269">
        <f t="shared" si="17"/>
        <v>1.4033562474161506E-2</v>
      </c>
      <c r="J171" s="269">
        <f t="shared" si="17"/>
        <v>1.4109643396706485E-2</v>
      </c>
      <c r="K171" s="269">
        <f t="shared" si="17"/>
        <v>1.0022532541336487E-2</v>
      </c>
      <c r="L171" s="269">
        <f t="shared" si="17"/>
        <v>1.1577444437788954E-2</v>
      </c>
      <c r="M171" s="269">
        <f t="shared" si="17"/>
        <v>1.5848779888224807E-2</v>
      </c>
      <c r="N171" s="269">
        <f t="shared" si="17"/>
        <v>1.769295870819047E-2</v>
      </c>
      <c r="O171" s="269">
        <f t="shared" si="17"/>
        <v>1.7502078217378713E-2</v>
      </c>
      <c r="P171" s="269">
        <f t="shared" si="17"/>
        <v>1.869091754962043E-2</v>
      </c>
      <c r="Q171" s="269">
        <f t="shared" si="17"/>
        <v>1.8587174075509142E-2</v>
      </c>
      <c r="R171" s="269">
        <f t="shared" si="17"/>
        <v>1.6740708100668394E-2</v>
      </c>
      <c r="S171" s="269">
        <f t="shared" si="17"/>
        <v>1.6570891396537051E-2</v>
      </c>
      <c r="T171" s="269">
        <f t="shared" si="17"/>
        <v>1.6639611910755591E-2</v>
      </c>
      <c r="U171" s="269">
        <f t="shared" si="17"/>
        <v>1.7257614037571201E-2</v>
      </c>
      <c r="V171" s="269">
        <f t="shared" si="17"/>
        <v>1.5375130378539926E-2</v>
      </c>
      <c r="W171" s="269">
        <f t="shared" si="17"/>
        <v>1.6169717024310894E-2</v>
      </c>
      <c r="X171" s="269">
        <f t="shared" si="17"/>
        <v>1.455884648291994E-2</v>
      </c>
      <c r="Y171" s="269">
        <f t="shared" si="17"/>
        <v>1.4238023646065984E-2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5.557036426718719E-3</v>
      </c>
      <c r="C172" s="318">
        <f t="shared" si="18"/>
        <v>5.0830349712820645E-3</v>
      </c>
      <c r="D172" s="318">
        <f t="shared" si="18"/>
        <v>6.4057318742083164E-3</v>
      </c>
      <c r="E172" s="318">
        <f t="shared" si="18"/>
        <v>6.1623253728130319E-3</v>
      </c>
      <c r="F172" s="318">
        <f t="shared" si="18"/>
        <v>7.8933564886359952E-3</v>
      </c>
      <c r="G172" s="318">
        <f t="shared" si="18"/>
        <v>9.4757010918456643E-3</v>
      </c>
      <c r="H172" s="318">
        <f t="shared" si="18"/>
        <v>9.1532268668119525E-3</v>
      </c>
      <c r="I172" s="318">
        <f t="shared" si="18"/>
        <v>9.2038308989163334E-3</v>
      </c>
      <c r="J172" s="318">
        <f t="shared" si="18"/>
        <v>9.4134779984116936E-3</v>
      </c>
      <c r="K172" s="318">
        <f t="shared" si="18"/>
        <v>6.4110122116746238E-3</v>
      </c>
      <c r="L172" s="318">
        <f t="shared" si="18"/>
        <v>7.6615652224150789E-3</v>
      </c>
      <c r="M172" s="318">
        <f t="shared" si="18"/>
        <v>1.1035660831663324E-2</v>
      </c>
      <c r="N172" s="318">
        <f t="shared" si="18"/>
        <v>1.2472090715394542E-2</v>
      </c>
      <c r="O172" s="318">
        <f t="shared" si="18"/>
        <v>1.232308599622319E-2</v>
      </c>
      <c r="P172" s="318">
        <f t="shared" si="18"/>
        <v>1.3053008349845473E-2</v>
      </c>
      <c r="Q172" s="318">
        <f t="shared" si="18"/>
        <v>1.2951806121358574E-2</v>
      </c>
      <c r="R172" s="318">
        <f t="shared" si="18"/>
        <v>1.1687717505466648E-2</v>
      </c>
      <c r="S172" s="318">
        <f t="shared" si="18"/>
        <v>1.1618829264294733E-2</v>
      </c>
      <c r="T172" s="318">
        <f t="shared" si="18"/>
        <v>1.1708028449001687E-2</v>
      </c>
      <c r="U172" s="318">
        <f t="shared" si="18"/>
        <v>1.2210503618744883E-2</v>
      </c>
      <c r="V172" s="318">
        <f t="shared" si="18"/>
        <v>1.085079055976871E-2</v>
      </c>
      <c r="W172" s="318">
        <f t="shared" si="18"/>
        <v>1.1285718148589375E-2</v>
      </c>
      <c r="X172" s="318">
        <f t="shared" si="18"/>
        <v>9.5906036209628797E-3</v>
      </c>
      <c r="Y172" s="318">
        <f t="shared" si="18"/>
        <v>9.6136169816155529E-3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2.7370889491379388E-3</v>
      </c>
      <c r="C173" s="318">
        <f t="shared" si="19"/>
        <v>2.5938556684725754E-3</v>
      </c>
      <c r="D173" s="318">
        <f t="shared" si="19"/>
        <v>2.9809259103425667E-3</v>
      </c>
      <c r="E173" s="318">
        <f t="shared" si="19"/>
        <v>2.9560267040116563E-3</v>
      </c>
      <c r="F173" s="318">
        <f t="shared" si="19"/>
        <v>3.5666378270325207E-3</v>
      </c>
      <c r="G173" s="318">
        <f t="shared" si="19"/>
        <v>4.125614798330385E-3</v>
      </c>
      <c r="H173" s="318">
        <f t="shared" si="19"/>
        <v>3.9889469999281439E-3</v>
      </c>
      <c r="I173" s="318">
        <f t="shared" si="19"/>
        <v>3.9673414022781718E-3</v>
      </c>
      <c r="J173" s="318">
        <f t="shared" si="19"/>
        <v>3.9934383435487218E-3</v>
      </c>
      <c r="K173" s="318">
        <f t="shared" si="19"/>
        <v>2.8832275454928622E-3</v>
      </c>
      <c r="L173" s="318">
        <f t="shared" si="19"/>
        <v>3.3121784712844774E-3</v>
      </c>
      <c r="M173" s="318">
        <f t="shared" si="19"/>
        <v>4.427564324099526E-3</v>
      </c>
      <c r="N173" s="318">
        <f t="shared" si="19"/>
        <v>4.8915416502109156E-3</v>
      </c>
      <c r="O173" s="318">
        <f t="shared" si="19"/>
        <v>4.7926994407304618E-3</v>
      </c>
      <c r="P173" s="318">
        <f t="shared" si="19"/>
        <v>5.1195265513238348E-3</v>
      </c>
      <c r="Q173" s="318">
        <f t="shared" si="19"/>
        <v>5.0931455768560927E-3</v>
      </c>
      <c r="R173" s="318">
        <f t="shared" si="19"/>
        <v>4.5809792190943405E-3</v>
      </c>
      <c r="S173" s="318">
        <f t="shared" si="19"/>
        <v>4.5323893440244794E-3</v>
      </c>
      <c r="T173" s="318">
        <f t="shared" si="19"/>
        <v>4.5392245487535536E-3</v>
      </c>
      <c r="U173" s="318">
        <f t="shared" si="19"/>
        <v>4.6937560594584931E-3</v>
      </c>
      <c r="V173" s="318">
        <f t="shared" si="19"/>
        <v>4.1833333264002532E-3</v>
      </c>
      <c r="W173" s="318">
        <f t="shared" si="19"/>
        <v>4.4108141874796246E-3</v>
      </c>
      <c r="X173" s="318">
        <f t="shared" si="19"/>
        <v>3.994134379225486E-3</v>
      </c>
      <c r="Y173" s="318">
        <f t="shared" si="19"/>
        <v>3.9024425805642736E-3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1.2911285011453647E-3</v>
      </c>
      <c r="C174" s="318">
        <f t="shared" si="20"/>
        <v>1.2629740484715651E-3</v>
      </c>
      <c r="D174" s="318">
        <f t="shared" si="20"/>
        <v>9.2549530270264141E-4</v>
      </c>
      <c r="E174" s="318">
        <f t="shared" si="20"/>
        <v>1.0904938620648185E-3</v>
      </c>
      <c r="F174" s="318">
        <f t="shared" si="20"/>
        <v>1.0441109129932283E-3</v>
      </c>
      <c r="G174" s="318">
        <f t="shared" si="20"/>
        <v>1.0127978843459755E-3</v>
      </c>
      <c r="H174" s="318">
        <f t="shared" si="20"/>
        <v>9.8836328568028251E-4</v>
      </c>
      <c r="I174" s="318">
        <f t="shared" si="20"/>
        <v>8.6239017296699922E-4</v>
      </c>
      <c r="J174" s="318">
        <f t="shared" si="20"/>
        <v>7.0272705474607063E-4</v>
      </c>
      <c r="K174" s="318">
        <f t="shared" si="20"/>
        <v>7.2829278416900118E-4</v>
      </c>
      <c r="L174" s="318">
        <f t="shared" si="20"/>
        <v>6.0370074408939555E-4</v>
      </c>
      <c r="M174" s="318">
        <f t="shared" si="20"/>
        <v>3.8555473246195429E-4</v>
      </c>
      <c r="N174" s="318">
        <f t="shared" si="20"/>
        <v>3.2932634258501126E-4</v>
      </c>
      <c r="O174" s="318">
        <f t="shared" si="20"/>
        <v>3.862927804250591E-4</v>
      </c>
      <c r="P174" s="318">
        <f t="shared" si="20"/>
        <v>5.1838264845112175E-4</v>
      </c>
      <c r="Q174" s="318">
        <f t="shared" si="20"/>
        <v>5.4222237729447385E-4</v>
      </c>
      <c r="R174" s="318">
        <f t="shared" si="20"/>
        <v>4.7201137610740237E-4</v>
      </c>
      <c r="S174" s="318">
        <f t="shared" si="20"/>
        <v>4.1967278821783714E-4</v>
      </c>
      <c r="T174" s="318">
        <f t="shared" si="20"/>
        <v>3.9235891300035011E-4</v>
      </c>
      <c r="U174" s="318">
        <f t="shared" si="20"/>
        <v>3.5335435936782505E-4</v>
      </c>
      <c r="V174" s="318">
        <f t="shared" si="20"/>
        <v>3.4100649237096462E-4</v>
      </c>
      <c r="W174" s="318">
        <f t="shared" si="20"/>
        <v>4.7318468824189433E-4</v>
      </c>
      <c r="X174" s="318">
        <f t="shared" si="20"/>
        <v>9.7410848273157379E-4</v>
      </c>
      <c r="Y174" s="318">
        <f t="shared" si="20"/>
        <v>7.2196408388615829E-4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2.1321882426739755E-2</v>
      </c>
      <c r="C175" s="319">
        <f t="shared" si="21"/>
        <v>2.1217730805944864E-2</v>
      </c>
      <c r="D175" s="319">
        <f t="shared" si="21"/>
        <v>2.2775613515379965E-2</v>
      </c>
      <c r="E175" s="319">
        <f t="shared" si="21"/>
        <v>2.2543478250217408E-2</v>
      </c>
      <c r="F175" s="319">
        <f t="shared" si="21"/>
        <v>2.3152632913419013E-2</v>
      </c>
      <c r="G175" s="319">
        <f t="shared" si="21"/>
        <v>2.435381860004426E-2</v>
      </c>
      <c r="H175" s="319">
        <f t="shared" si="21"/>
        <v>2.3732512648895594E-2</v>
      </c>
      <c r="I175" s="319">
        <f t="shared" si="21"/>
        <v>2.7018734617535418E-2</v>
      </c>
      <c r="J175" s="319">
        <f t="shared" si="21"/>
        <v>2.6592566046187947E-2</v>
      </c>
      <c r="K175" s="319">
        <f t="shared" si="21"/>
        <v>2.8040240364736079E-2</v>
      </c>
      <c r="L175" s="319">
        <f t="shared" si="21"/>
        <v>2.9855915845077467E-2</v>
      </c>
      <c r="M175" s="319">
        <f t="shared" si="21"/>
        <v>2.593213019237486E-2</v>
      </c>
      <c r="N175" s="319">
        <f t="shared" si="21"/>
        <v>2.508547877871517E-2</v>
      </c>
      <c r="O175" s="319">
        <f t="shared" si="21"/>
        <v>2.9858398233378207E-2</v>
      </c>
      <c r="P175" s="319">
        <f t="shared" si="21"/>
        <v>2.8242372875332714E-2</v>
      </c>
      <c r="Q175" s="319">
        <f t="shared" si="21"/>
        <v>2.7307364942312912E-2</v>
      </c>
      <c r="R175" s="319">
        <f t="shared" si="21"/>
        <v>2.412231761727401E-2</v>
      </c>
      <c r="S175" s="319">
        <f t="shared" si="21"/>
        <v>2.5686541544721702E-2</v>
      </c>
      <c r="T175" s="319">
        <f t="shared" si="21"/>
        <v>1.9787735923932175E-2</v>
      </c>
      <c r="U175" s="319">
        <f t="shared" si="21"/>
        <v>2.0337134595045148E-2</v>
      </c>
      <c r="V175" s="319">
        <f t="shared" si="21"/>
        <v>1.8225822542108014E-2</v>
      </c>
      <c r="W175" s="319">
        <f t="shared" si="21"/>
        <v>1.9529231121884344E-2</v>
      </c>
      <c r="X175" s="319">
        <f t="shared" si="21"/>
        <v>1.8696532538829077E-2</v>
      </c>
      <c r="Y175" s="319">
        <f t="shared" si="21"/>
        <v>1.7921414690659117E-2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</v>
      </c>
      <c r="C178" s="232">
        <f t="shared" si="22"/>
        <v>1.0000000000000002</v>
      </c>
      <c r="D178" s="232">
        <f t="shared" si="22"/>
        <v>0.99999999999999978</v>
      </c>
      <c r="E178" s="232">
        <f t="shared" si="22"/>
        <v>1.0000000000000002</v>
      </c>
      <c r="F178" s="232">
        <f t="shared" si="22"/>
        <v>0.99999999999999978</v>
      </c>
      <c r="G178" s="232">
        <f t="shared" si="22"/>
        <v>1</v>
      </c>
      <c r="H178" s="232">
        <f t="shared" si="22"/>
        <v>0.99999999999999978</v>
      </c>
      <c r="I178" s="232">
        <f t="shared" si="22"/>
        <v>1</v>
      </c>
      <c r="J178" s="232">
        <f t="shared" si="22"/>
        <v>1.0000000000000002</v>
      </c>
      <c r="K178" s="232">
        <f t="shared" si="22"/>
        <v>0.99999999999999956</v>
      </c>
      <c r="L178" s="232">
        <f t="shared" si="22"/>
        <v>1.0000000000000002</v>
      </c>
      <c r="M178" s="232">
        <f t="shared" si="22"/>
        <v>0.99999999999999956</v>
      </c>
      <c r="N178" s="232">
        <f t="shared" si="22"/>
        <v>1.0000000000000002</v>
      </c>
      <c r="O178" s="232">
        <f t="shared" si="22"/>
        <v>0.99999999999999978</v>
      </c>
      <c r="P178" s="232">
        <f t="shared" si="22"/>
        <v>0.99999999999999967</v>
      </c>
      <c r="Q178" s="232">
        <f t="shared" si="22"/>
        <v>1.0000000000000007</v>
      </c>
      <c r="R178" s="232">
        <f t="shared" si="22"/>
        <v>0.99999999999999967</v>
      </c>
      <c r="S178" s="232">
        <f t="shared" si="22"/>
        <v>1.0000000000000007</v>
      </c>
      <c r="T178" s="232">
        <f t="shared" si="22"/>
        <v>1.0000000000000002</v>
      </c>
      <c r="U178" s="232">
        <f t="shared" si="22"/>
        <v>1</v>
      </c>
      <c r="V178" s="232">
        <f t="shared" si="22"/>
        <v>0.99999999999999956</v>
      </c>
      <c r="W178" s="232">
        <f t="shared" si="22"/>
        <v>1</v>
      </c>
      <c r="X178" s="232">
        <f t="shared" si="22"/>
        <v>1.0000000000000002</v>
      </c>
      <c r="Y178" s="232">
        <f t="shared" si="22"/>
        <v>0.99999999999999978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7.7976289491253339E-3</v>
      </c>
      <c r="C179" s="266">
        <f t="shared" si="23"/>
        <v>7.6576466009631548E-3</v>
      </c>
      <c r="D179" s="266">
        <f t="shared" si="23"/>
        <v>6.8335384912869748E-3</v>
      </c>
      <c r="E179" s="266">
        <f t="shared" si="23"/>
        <v>7.1485488853009049E-3</v>
      </c>
      <c r="F179" s="266">
        <f t="shared" si="23"/>
        <v>6.9096203325128471E-3</v>
      </c>
      <c r="G179" s="266">
        <f t="shared" si="23"/>
        <v>6.7220704418992925E-3</v>
      </c>
      <c r="H179" s="266">
        <f t="shared" si="23"/>
        <v>6.7470038042719326E-3</v>
      </c>
      <c r="I179" s="266">
        <f t="shared" si="23"/>
        <v>6.4532810804253278E-3</v>
      </c>
      <c r="J179" s="266">
        <f t="shared" si="23"/>
        <v>6.0391066125432312E-3</v>
      </c>
      <c r="K179" s="266">
        <f t="shared" si="23"/>
        <v>6.5075677713725072E-3</v>
      </c>
      <c r="L179" s="266">
        <f t="shared" si="23"/>
        <v>5.9494347350609114E-3</v>
      </c>
      <c r="M179" s="266">
        <f t="shared" si="23"/>
        <v>4.9371441804267821E-3</v>
      </c>
      <c r="N179" s="266">
        <f t="shared" si="23"/>
        <v>4.6572056907748325E-3</v>
      </c>
      <c r="O179" s="266">
        <f t="shared" si="23"/>
        <v>5.0364588003555056E-3</v>
      </c>
      <c r="P179" s="266">
        <f t="shared" si="23"/>
        <v>5.4178726761075777E-3</v>
      </c>
      <c r="Q179" s="266">
        <f t="shared" si="23"/>
        <v>5.4995396732257663E-3</v>
      </c>
      <c r="R179" s="266">
        <f t="shared" si="23"/>
        <v>5.450234928632532E-3</v>
      </c>
      <c r="S179" s="266">
        <f t="shared" si="23"/>
        <v>5.2570015960918502E-3</v>
      </c>
      <c r="T179" s="266">
        <f t="shared" si="23"/>
        <v>5.2036497461113492E-3</v>
      </c>
      <c r="U179" s="266">
        <f t="shared" si="23"/>
        <v>5.0066638587938613E-3</v>
      </c>
      <c r="V179" s="266">
        <f t="shared" si="23"/>
        <v>5.1330294080945815E-3</v>
      </c>
      <c r="W179" s="266">
        <f t="shared" si="23"/>
        <v>5.5843892136788302E-3</v>
      </c>
      <c r="X179" s="266">
        <f t="shared" si="23"/>
        <v>7.0191133635115173E-3</v>
      </c>
      <c r="Y179" s="266">
        <f t="shared" si="23"/>
        <v>6.4989735786068039E-3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6.1882535017377414E-2</v>
      </c>
      <c r="C180" s="267">
        <f t="shared" si="24"/>
        <v>6.0771625198703348E-2</v>
      </c>
      <c r="D180" s="267">
        <f t="shared" si="24"/>
        <v>5.4231444935206478E-2</v>
      </c>
      <c r="E180" s="267">
        <f t="shared" si="24"/>
        <v>5.6731389708879219E-2</v>
      </c>
      <c r="F180" s="267">
        <f t="shared" si="24"/>
        <v>5.4835235809915235E-2</v>
      </c>
      <c r="G180" s="267">
        <f t="shared" si="24"/>
        <v>5.334682660897469E-2</v>
      </c>
      <c r="H180" s="267">
        <f t="shared" si="24"/>
        <v>5.3544699536782953E-2</v>
      </c>
      <c r="I180" s="267">
        <f t="shared" si="24"/>
        <v>5.121369521964679E-2</v>
      </c>
      <c r="J180" s="267">
        <f t="shared" si="24"/>
        <v>4.7926777339963311E-2</v>
      </c>
      <c r="K180" s="267">
        <f t="shared" si="24"/>
        <v>5.1644518239751296E-2</v>
      </c>
      <c r="L180" s="267">
        <f t="shared" si="24"/>
        <v>4.7215134976037305E-2</v>
      </c>
      <c r="M180" s="267">
        <f t="shared" si="24"/>
        <v>3.9181525515569998E-2</v>
      </c>
      <c r="N180" s="267">
        <f t="shared" si="24"/>
        <v>3.6959913856228134E-2</v>
      </c>
      <c r="O180" s="267">
        <f t="shared" si="24"/>
        <v>3.9969693365768381E-2</v>
      </c>
      <c r="P180" s="267">
        <f t="shared" si="24"/>
        <v>4.2996620868517625E-2</v>
      </c>
      <c r="Q180" s="267">
        <f t="shared" si="24"/>
        <v>4.3644735935533897E-2</v>
      </c>
      <c r="R180" s="267">
        <f t="shared" si="24"/>
        <v>4.3253449994163765E-2</v>
      </c>
      <c r="S180" s="267">
        <f t="shared" si="24"/>
        <v>4.1719936595989715E-2</v>
      </c>
      <c r="T180" s="267">
        <f t="shared" si="24"/>
        <v>4.1296532539936169E-2</v>
      </c>
      <c r="U180" s="267">
        <f t="shared" si="24"/>
        <v>3.9733238601562658E-2</v>
      </c>
      <c r="V180" s="267">
        <f t="shared" si="24"/>
        <v>4.0736084541092663E-2</v>
      </c>
      <c r="W180" s="267">
        <f t="shared" si="24"/>
        <v>4.431810789161858E-2</v>
      </c>
      <c r="X180" s="267">
        <f t="shared" si="24"/>
        <v>5.5704180250480635E-2</v>
      </c>
      <c r="Y180" s="267">
        <f t="shared" si="24"/>
        <v>5.1576314117929171E-2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6.9270199138753555E-2</v>
      </c>
      <c r="C181" s="267">
        <f t="shared" si="25"/>
        <v>6.8026666624399684E-2</v>
      </c>
      <c r="D181" s="267">
        <f t="shared" si="25"/>
        <v>6.0705706209178284E-2</v>
      </c>
      <c r="E181" s="267">
        <f t="shared" si="25"/>
        <v>6.3504099524183344E-2</v>
      </c>
      <c r="F181" s="267">
        <f t="shared" si="25"/>
        <v>6.13815788785428E-2</v>
      </c>
      <c r="G181" s="267">
        <f t="shared" si="25"/>
        <v>5.9715480330379697E-2</v>
      </c>
      <c r="H181" s="267">
        <f t="shared" si="25"/>
        <v>5.993697573469043E-2</v>
      </c>
      <c r="I181" s="267">
        <f t="shared" si="25"/>
        <v>5.732769133488403E-2</v>
      </c>
      <c r="J181" s="267">
        <f t="shared" si="25"/>
        <v>5.3648374448229862E-2</v>
      </c>
      <c r="K181" s="267">
        <f t="shared" si="25"/>
        <v>5.7809946891929614E-2</v>
      </c>
      <c r="L181" s="267">
        <f t="shared" si="25"/>
        <v>5.2851774757365778E-2</v>
      </c>
      <c r="M181" s="267">
        <f t="shared" si="25"/>
        <v>4.3859096500515553E-2</v>
      </c>
      <c r="N181" s="267">
        <f t="shared" si="25"/>
        <v>4.1372264278655625E-2</v>
      </c>
      <c r="O181" s="267">
        <f t="shared" si="25"/>
        <v>4.4741357447367062E-2</v>
      </c>
      <c r="P181" s="267">
        <f t="shared" si="25"/>
        <v>4.8129645771934439E-2</v>
      </c>
      <c r="Q181" s="267">
        <f t="shared" si="25"/>
        <v>4.8855134146714746E-2</v>
      </c>
      <c r="R181" s="267">
        <f t="shared" si="25"/>
        <v>4.841713568606195E-2</v>
      </c>
      <c r="S181" s="267">
        <f t="shared" si="25"/>
        <v>4.6700548308967048E-2</v>
      </c>
      <c r="T181" s="267">
        <f t="shared" si="25"/>
        <v>4.6226597407137505E-2</v>
      </c>
      <c r="U181" s="267">
        <f t="shared" si="25"/>
        <v>4.4476674227792473E-2</v>
      </c>
      <c r="V181" s="267">
        <f t="shared" si="25"/>
        <v>4.5599241975174273E-2</v>
      </c>
      <c r="W181" s="267">
        <f t="shared" si="25"/>
        <v>4.9608894629851713E-2</v>
      </c>
      <c r="X181" s="267">
        <f t="shared" si="25"/>
        <v>6.2354259691013929E-2</v>
      </c>
      <c r="Y181" s="267">
        <f t="shared" si="25"/>
        <v>5.7733600421970427E-2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0.11151913826313392</v>
      </c>
      <c r="C182" s="267">
        <f t="shared" si="26"/>
        <v>0.10951715651445809</v>
      </c>
      <c r="D182" s="267">
        <f t="shared" si="26"/>
        <v>9.7731031933978044E-2</v>
      </c>
      <c r="E182" s="267">
        <f t="shared" si="26"/>
        <v>0.10223620753460788</v>
      </c>
      <c r="F182" s="267">
        <f t="shared" si="26"/>
        <v>9.8819129537280115E-2</v>
      </c>
      <c r="G182" s="267">
        <f t="shared" si="26"/>
        <v>9.6136852358021094E-2</v>
      </c>
      <c r="H182" s="267">
        <f t="shared" si="26"/>
        <v>9.6493441149811579E-2</v>
      </c>
      <c r="I182" s="267">
        <f t="shared" si="26"/>
        <v>9.2292714843727475E-2</v>
      </c>
      <c r="J182" s="267">
        <f t="shared" si="26"/>
        <v>8.6369327099817886E-2</v>
      </c>
      <c r="K182" s="267">
        <f t="shared" si="26"/>
        <v>9.3069105337951499E-2</v>
      </c>
      <c r="L182" s="267">
        <f t="shared" si="26"/>
        <v>8.5086869243909388E-2</v>
      </c>
      <c r="M182" s="267">
        <f t="shared" si="26"/>
        <v>7.0609420898874856E-2</v>
      </c>
      <c r="N182" s="267">
        <f t="shared" si="26"/>
        <v>6.6605832200778273E-2</v>
      </c>
      <c r="O182" s="267">
        <f t="shared" si="26"/>
        <v>7.2029786102662086E-2</v>
      </c>
      <c r="P182" s="267">
        <f t="shared" si="26"/>
        <v>7.7484642575442103E-2</v>
      </c>
      <c r="Q182" s="267">
        <f t="shared" si="26"/>
        <v>7.8652617251151677E-2</v>
      </c>
      <c r="R182" s="267">
        <f t="shared" si="26"/>
        <v>7.794747692385541E-2</v>
      </c>
      <c r="S182" s="267">
        <f t="shared" si="26"/>
        <v>7.5183917017472846E-2</v>
      </c>
      <c r="T182" s="267">
        <f t="shared" si="26"/>
        <v>7.4420896312924339E-2</v>
      </c>
      <c r="U182" s="267">
        <f t="shared" si="26"/>
        <v>7.1603668595759257E-2</v>
      </c>
      <c r="V182" s="267">
        <f t="shared" si="26"/>
        <v>7.3410907341807094E-2</v>
      </c>
      <c r="W182" s="267">
        <f t="shared" si="26"/>
        <v>7.9866107620478605E-2</v>
      </c>
      <c r="X182" s="267">
        <f t="shared" si="26"/>
        <v>0.10038506304635794</v>
      </c>
      <c r="Y182" s="267">
        <f t="shared" si="26"/>
        <v>9.2946194004576696E-2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3.1099651673240237E-2</v>
      </c>
      <c r="C183" s="268">
        <f t="shared" si="27"/>
        <v>3.0760438482614203E-2</v>
      </c>
      <c r="D183" s="268">
        <f t="shared" si="27"/>
        <v>3.2050767563316485E-2</v>
      </c>
      <c r="E183" s="268">
        <f t="shared" si="27"/>
        <v>3.1559139128184192E-2</v>
      </c>
      <c r="F183" s="268">
        <f t="shared" si="27"/>
        <v>3.2477287731492541E-2</v>
      </c>
      <c r="G183" s="268">
        <f t="shared" si="27"/>
        <v>3.3145601411823995E-2</v>
      </c>
      <c r="H183" s="268">
        <f t="shared" si="27"/>
        <v>3.3018586703682878E-2</v>
      </c>
      <c r="I183" s="268">
        <f t="shared" si="27"/>
        <v>3.343863640533376E-2</v>
      </c>
      <c r="J183" s="268">
        <f t="shared" si="27"/>
        <v>3.4015124429619015E-2</v>
      </c>
      <c r="K183" s="268">
        <f t="shared" si="27"/>
        <v>3.2771041338414811E-2</v>
      </c>
      <c r="L183" s="268">
        <f t="shared" si="27"/>
        <v>3.3837146376233591E-2</v>
      </c>
      <c r="M183" s="268">
        <f t="shared" si="27"/>
        <v>3.6190567091424604E-2</v>
      </c>
      <c r="N183" s="268">
        <f t="shared" si="27"/>
        <v>3.7080964753258831E-2</v>
      </c>
      <c r="O183" s="268">
        <f t="shared" si="27"/>
        <v>3.6763765779738451E-2</v>
      </c>
      <c r="P183" s="268">
        <f t="shared" si="27"/>
        <v>3.9115262253258336E-2</v>
      </c>
      <c r="Q183" s="268">
        <f t="shared" si="27"/>
        <v>3.9372628057207169E-2</v>
      </c>
      <c r="R183" s="268">
        <f t="shared" si="27"/>
        <v>3.9783554386947181E-2</v>
      </c>
      <c r="S183" s="268">
        <f t="shared" si="27"/>
        <v>4.052042019184332E-2</v>
      </c>
      <c r="T183" s="268">
        <f t="shared" si="27"/>
        <v>4.1116585257839122E-2</v>
      </c>
      <c r="U183" s="268">
        <f t="shared" si="27"/>
        <v>4.2074702004635867E-2</v>
      </c>
      <c r="V183" s="268">
        <f t="shared" si="27"/>
        <v>4.2823555642302558E-2</v>
      </c>
      <c r="W183" s="268">
        <f t="shared" si="27"/>
        <v>4.2137194143950646E-2</v>
      </c>
      <c r="X183" s="268">
        <f t="shared" si="27"/>
        <v>4.1107148308205554E-2</v>
      </c>
      <c r="Y183" s="268">
        <f t="shared" si="27"/>
        <v>4.286612004377735E-2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0.43051424029943092</v>
      </c>
      <c r="C184" s="269">
        <f t="shared" si="28"/>
        <v>0.43450449108434458</v>
      </c>
      <c r="D184" s="269">
        <f t="shared" si="28"/>
        <v>0.45080949515248375</v>
      </c>
      <c r="E184" s="269">
        <f t="shared" si="28"/>
        <v>0.44455157485992908</v>
      </c>
      <c r="F184" s="269">
        <f t="shared" si="28"/>
        <v>0.44843551893417116</v>
      </c>
      <c r="G184" s="269">
        <f t="shared" si="28"/>
        <v>0.45156358398552399</v>
      </c>
      <c r="H184" s="269">
        <f t="shared" si="28"/>
        <v>0.45108216322196026</v>
      </c>
      <c r="I184" s="269">
        <f t="shared" si="28"/>
        <v>0.45698192342299138</v>
      </c>
      <c r="J184" s="269">
        <f t="shared" si="28"/>
        <v>0.46543674668285423</v>
      </c>
      <c r="K184" s="269">
        <f t="shared" si="28"/>
        <v>0.45720545479260993</v>
      </c>
      <c r="L184" s="269">
        <f t="shared" si="28"/>
        <v>0.46829385481005997</v>
      </c>
      <c r="M184" s="269">
        <f t="shared" si="28"/>
        <v>0.48663240682745468</v>
      </c>
      <c r="N184" s="269">
        <f t="shared" si="28"/>
        <v>0.49138623985521884</v>
      </c>
      <c r="O184" s="269">
        <f t="shared" si="28"/>
        <v>0.4821626866688053</v>
      </c>
      <c r="P184" s="269">
        <f t="shared" si="28"/>
        <v>0.47254398283882199</v>
      </c>
      <c r="Q184" s="269">
        <f t="shared" si="28"/>
        <v>0.47066980851941792</v>
      </c>
      <c r="R184" s="269">
        <f t="shared" si="28"/>
        <v>0.47146803161685114</v>
      </c>
      <c r="S184" s="269">
        <f t="shared" si="28"/>
        <v>0.47510589870450448</v>
      </c>
      <c r="T184" s="269">
        <f t="shared" si="28"/>
        <v>0.47569573780706143</v>
      </c>
      <c r="U184" s="269">
        <f t="shared" si="28"/>
        <v>0.47917443350001332</v>
      </c>
      <c r="V184" s="269">
        <f t="shared" si="28"/>
        <v>0.47608705052452438</v>
      </c>
      <c r="W184" s="269">
        <f t="shared" si="28"/>
        <v>0.46708143374508071</v>
      </c>
      <c r="X184" s="269">
        <f t="shared" si="28"/>
        <v>0.43754679296026983</v>
      </c>
      <c r="Y184" s="269">
        <f t="shared" si="28"/>
        <v>0.44749074481526341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0.43018360263644911</v>
      </c>
      <c r="C185" s="318">
        <f t="shared" si="29"/>
        <v>0.43417978899956949</v>
      </c>
      <c r="D185" s="318">
        <f t="shared" si="29"/>
        <v>0.45051973717459115</v>
      </c>
      <c r="E185" s="318">
        <f t="shared" si="29"/>
        <v>0.4442484597062627</v>
      </c>
      <c r="F185" s="318">
        <f t="shared" si="29"/>
        <v>0.44814253490867578</v>
      </c>
      <c r="G185" s="318">
        <f t="shared" si="29"/>
        <v>0.45127855251303289</v>
      </c>
      <c r="H185" s="318">
        <f t="shared" si="29"/>
        <v>0.45079607451672316</v>
      </c>
      <c r="I185" s="318">
        <f t="shared" si="29"/>
        <v>0.45670828924663887</v>
      </c>
      <c r="J185" s="318">
        <f t="shared" si="29"/>
        <v>0.46518067447040384</v>
      </c>
      <c r="K185" s="318">
        <f t="shared" si="29"/>
        <v>0.45692951873388482</v>
      </c>
      <c r="L185" s="318">
        <f t="shared" si="29"/>
        <v>0.46804158489446157</v>
      </c>
      <c r="M185" s="318">
        <f t="shared" si="29"/>
        <v>0.48642306039352312</v>
      </c>
      <c r="N185" s="318">
        <f t="shared" si="29"/>
        <v>0.49118876346647683</v>
      </c>
      <c r="O185" s="318">
        <f t="shared" si="29"/>
        <v>0.48194912906324106</v>
      </c>
      <c r="P185" s="318">
        <f t="shared" si="29"/>
        <v>0.47231425239490771</v>
      </c>
      <c r="Q185" s="318">
        <f t="shared" si="29"/>
        <v>0.47043661520425828</v>
      </c>
      <c r="R185" s="318">
        <f t="shared" si="29"/>
        <v>0.47123692893791341</v>
      </c>
      <c r="S185" s="318">
        <f t="shared" si="29"/>
        <v>0.47488298956977082</v>
      </c>
      <c r="T185" s="318">
        <f t="shared" si="29"/>
        <v>0.47547509091526191</v>
      </c>
      <c r="U185" s="318">
        <f t="shared" si="29"/>
        <v>0.47896213926949682</v>
      </c>
      <c r="V185" s="318">
        <f t="shared" si="29"/>
        <v>0.47586939809984724</v>
      </c>
      <c r="W185" s="318">
        <f t="shared" si="29"/>
        <v>0.46684464261141195</v>
      </c>
      <c r="X185" s="318">
        <f t="shared" si="29"/>
        <v>0.43724916617476128</v>
      </c>
      <c r="Y185" s="318">
        <f t="shared" si="29"/>
        <v>0.44721517317036585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3.3063766298184092E-4</v>
      </c>
      <c r="C186" s="318">
        <f t="shared" si="30"/>
        <v>3.2470208477505238E-4</v>
      </c>
      <c r="D186" s="318">
        <f t="shared" si="30"/>
        <v>2.8975797789262871E-4</v>
      </c>
      <c r="E186" s="318">
        <f t="shared" si="30"/>
        <v>3.0311515366635391E-4</v>
      </c>
      <c r="F186" s="318">
        <f t="shared" si="30"/>
        <v>2.9298402549535538E-4</v>
      </c>
      <c r="G186" s="318">
        <f t="shared" si="30"/>
        <v>2.8503147249116028E-4</v>
      </c>
      <c r="H186" s="318">
        <f t="shared" si="30"/>
        <v>2.8608870523703163E-4</v>
      </c>
      <c r="I186" s="318">
        <f t="shared" si="30"/>
        <v>2.7363417635255629E-4</v>
      </c>
      <c r="J186" s="318">
        <f t="shared" si="30"/>
        <v>2.5607221245035699E-4</v>
      </c>
      <c r="K186" s="318">
        <f t="shared" si="30"/>
        <v>2.7593605872512118E-4</v>
      </c>
      <c r="L186" s="318">
        <f t="shared" si="30"/>
        <v>2.522699155984051E-4</v>
      </c>
      <c r="M186" s="318">
        <f t="shared" si="30"/>
        <v>2.0934643393153714E-4</v>
      </c>
      <c r="N186" s="318">
        <f t="shared" si="30"/>
        <v>1.9747638874202233E-4</v>
      </c>
      <c r="O186" s="318">
        <f t="shared" si="30"/>
        <v>2.1355760556427382E-4</v>
      </c>
      <c r="P186" s="318">
        <f t="shared" si="30"/>
        <v>2.2973044391427723E-4</v>
      </c>
      <c r="Q186" s="318">
        <f t="shared" si="30"/>
        <v>2.3319331515963591E-4</v>
      </c>
      <c r="R186" s="318">
        <f t="shared" si="30"/>
        <v>2.3110267893770443E-4</v>
      </c>
      <c r="S186" s="318">
        <f t="shared" si="30"/>
        <v>2.2290913473365373E-4</v>
      </c>
      <c r="T186" s="318">
        <f t="shared" si="30"/>
        <v>2.2064689179950004E-4</v>
      </c>
      <c r="U186" s="318">
        <f t="shared" si="30"/>
        <v>2.1229423051643601E-4</v>
      </c>
      <c r="V186" s="318">
        <f t="shared" si="30"/>
        <v>2.1765242467709737E-4</v>
      </c>
      <c r="W186" s="318">
        <f t="shared" si="30"/>
        <v>2.3679113366876505E-4</v>
      </c>
      <c r="X186" s="318">
        <f t="shared" si="30"/>
        <v>2.9762678550848215E-4</v>
      </c>
      <c r="Y186" s="318">
        <f t="shared" si="30"/>
        <v>2.7557164489755816E-4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0.22419048700859956</v>
      </c>
      <c r="C187" s="269">
        <f t="shared" si="31"/>
        <v>0.22576111746058927</v>
      </c>
      <c r="D187" s="269">
        <f t="shared" si="31"/>
        <v>0.23510546918272709</v>
      </c>
      <c r="E187" s="269">
        <f t="shared" si="31"/>
        <v>0.23157388997942394</v>
      </c>
      <c r="F187" s="269">
        <f t="shared" si="31"/>
        <v>0.23399362089097692</v>
      </c>
      <c r="G187" s="269">
        <f t="shared" si="31"/>
        <v>0.2359133305722925</v>
      </c>
      <c r="H187" s="269">
        <f t="shared" si="31"/>
        <v>0.23569971164887077</v>
      </c>
      <c r="I187" s="269">
        <f t="shared" si="31"/>
        <v>0.23909134336786106</v>
      </c>
      <c r="J187" s="269">
        <f t="shared" si="31"/>
        <v>0.24369781958821676</v>
      </c>
      <c r="K187" s="269">
        <f t="shared" si="31"/>
        <v>0.23848213738000965</v>
      </c>
      <c r="L187" s="269">
        <f t="shared" si="31"/>
        <v>0.24440099004374966</v>
      </c>
      <c r="M187" s="269">
        <f t="shared" si="31"/>
        <v>0.25589515514455341</v>
      </c>
      <c r="N187" s="269">
        <f t="shared" si="31"/>
        <v>0.25895237761659984</v>
      </c>
      <c r="O187" s="269">
        <f t="shared" si="31"/>
        <v>0.25571353229308891</v>
      </c>
      <c r="P187" s="269">
        <f t="shared" si="31"/>
        <v>0.25070591329865161</v>
      </c>
      <c r="Q187" s="269">
        <f t="shared" si="31"/>
        <v>0.24969351181753352</v>
      </c>
      <c r="R187" s="269">
        <f t="shared" si="31"/>
        <v>0.25004722935746782</v>
      </c>
      <c r="S187" s="269">
        <f t="shared" si="31"/>
        <v>0.25200059592234891</v>
      </c>
      <c r="T187" s="269">
        <f t="shared" si="31"/>
        <v>0.25247059625032414</v>
      </c>
      <c r="U187" s="269">
        <f t="shared" si="31"/>
        <v>0.25437096825748734</v>
      </c>
      <c r="V187" s="269">
        <f t="shared" si="31"/>
        <v>0.25265075150507099</v>
      </c>
      <c r="W187" s="269">
        <f t="shared" si="31"/>
        <v>0.24769665212351094</v>
      </c>
      <c r="X187" s="269">
        <f t="shared" si="31"/>
        <v>0.23164377210083983</v>
      </c>
      <c r="Y187" s="269">
        <f t="shared" si="31"/>
        <v>0.23698180481787387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0.22063634158284479</v>
      </c>
      <c r="C188" s="318">
        <f t="shared" si="32"/>
        <v>0.2223816955673667</v>
      </c>
      <c r="D188" s="318">
        <f t="shared" si="32"/>
        <v>0.23290324302208873</v>
      </c>
      <c r="E188" s="318">
        <f t="shared" si="32"/>
        <v>0.2289880543953717</v>
      </c>
      <c r="F188" s="318">
        <f t="shared" si="32"/>
        <v>0.23177352790724878</v>
      </c>
      <c r="G188" s="318">
        <f t="shared" si="32"/>
        <v>0.23393816451292251</v>
      </c>
      <c r="H188" s="318">
        <f t="shared" si="32"/>
        <v>0.23370458471612576</v>
      </c>
      <c r="I188" s="318">
        <f t="shared" si="32"/>
        <v>0.23735373469498791</v>
      </c>
      <c r="J188" s="318">
        <f t="shared" si="32"/>
        <v>0.24232051254917186</v>
      </c>
      <c r="K188" s="318">
        <f t="shared" si="32"/>
        <v>0.23660835791469403</v>
      </c>
      <c r="L188" s="318">
        <f t="shared" si="32"/>
        <v>0.24300071501338941</v>
      </c>
      <c r="M188" s="318">
        <f t="shared" si="32"/>
        <v>0.25519379011245247</v>
      </c>
      <c r="N188" s="318">
        <f t="shared" si="32"/>
        <v>0.25839086607307177</v>
      </c>
      <c r="O188" s="318">
        <f t="shared" si="32"/>
        <v>0.25499817872395436</v>
      </c>
      <c r="P188" s="318">
        <f t="shared" si="32"/>
        <v>0.24981340675934266</v>
      </c>
      <c r="Q188" s="318">
        <f t="shared" si="32"/>
        <v>0.24875739945836625</v>
      </c>
      <c r="R188" s="318">
        <f t="shared" si="32"/>
        <v>0.24911883869819074</v>
      </c>
      <c r="S188" s="318">
        <f t="shared" si="32"/>
        <v>0.25116099314252954</v>
      </c>
      <c r="T188" s="318">
        <f t="shared" si="32"/>
        <v>0.25169932834956216</v>
      </c>
      <c r="U188" s="318">
        <f t="shared" si="32"/>
        <v>0.25368330393755884</v>
      </c>
      <c r="V188" s="318">
        <f t="shared" si="32"/>
        <v>0.25190303491535426</v>
      </c>
      <c r="W188" s="318">
        <f t="shared" si="32"/>
        <v>0.2467230409288228</v>
      </c>
      <c r="X188" s="318">
        <f t="shared" si="32"/>
        <v>0.22948830715241092</v>
      </c>
      <c r="Y188" s="318">
        <f t="shared" si="32"/>
        <v>0.23532816352513169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3.5541454257547482E-3</v>
      </c>
      <c r="C189" s="318">
        <f t="shared" si="33"/>
        <v>3.379421893222604E-3</v>
      </c>
      <c r="D189" s="318">
        <f t="shared" si="33"/>
        <v>2.2022261606383597E-3</v>
      </c>
      <c r="E189" s="318">
        <f t="shared" si="33"/>
        <v>2.5858355840522231E-3</v>
      </c>
      <c r="F189" s="318">
        <f t="shared" si="33"/>
        <v>2.2200929837281834E-3</v>
      </c>
      <c r="G189" s="318">
        <f t="shared" si="33"/>
        <v>1.9751660593698987E-3</v>
      </c>
      <c r="H189" s="318">
        <f t="shared" si="33"/>
        <v>1.9951269327449623E-3</v>
      </c>
      <c r="I189" s="318">
        <f t="shared" si="33"/>
        <v>1.7376086728731815E-3</v>
      </c>
      <c r="J189" s="318">
        <f t="shared" si="33"/>
        <v>1.3773070390450083E-3</v>
      </c>
      <c r="K189" s="318">
        <f t="shared" si="33"/>
        <v>1.8737794653156949E-3</v>
      </c>
      <c r="L189" s="318">
        <f t="shared" si="33"/>
        <v>1.4002750303602823E-3</v>
      </c>
      <c r="M189" s="318">
        <f t="shared" si="33"/>
        <v>7.0136503210089661E-4</v>
      </c>
      <c r="N189" s="318">
        <f t="shared" si="33"/>
        <v>5.6151154352811498E-4</v>
      </c>
      <c r="O189" s="318">
        <f t="shared" si="33"/>
        <v>7.1535356913453448E-4</v>
      </c>
      <c r="P189" s="318">
        <f t="shared" si="33"/>
        <v>8.9250653930886595E-4</v>
      </c>
      <c r="Q189" s="318">
        <f t="shared" si="33"/>
        <v>9.3611235916725769E-4</v>
      </c>
      <c r="R189" s="318">
        <f t="shared" si="33"/>
        <v>9.2839065927706455E-4</v>
      </c>
      <c r="S189" s="318">
        <f t="shared" si="33"/>
        <v>8.3960277981934793E-4</v>
      </c>
      <c r="T189" s="318">
        <f t="shared" si="33"/>
        <v>7.7126790076193679E-4</v>
      </c>
      <c r="U189" s="318">
        <f t="shared" si="33"/>
        <v>6.8766431992849911E-4</v>
      </c>
      <c r="V189" s="318">
        <f t="shared" si="33"/>
        <v>7.4771658971677026E-4</v>
      </c>
      <c r="W189" s="318">
        <f t="shared" si="33"/>
        <v>9.7361119468810514E-4</v>
      </c>
      <c r="X189" s="318">
        <f t="shared" si="33"/>
        <v>2.1554649484288495E-3</v>
      </c>
      <c r="Y189" s="318">
        <f t="shared" si="33"/>
        <v>1.6536412927422482E-3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4.2574490786950046E-2</v>
      </c>
      <c r="C190" s="269">
        <f t="shared" si="34"/>
        <v>4.2228941349083109E-2</v>
      </c>
      <c r="D190" s="269">
        <f t="shared" si="34"/>
        <v>4.3996082315017573E-2</v>
      </c>
      <c r="E190" s="269">
        <f t="shared" si="34"/>
        <v>4.3304197832225548E-2</v>
      </c>
      <c r="F190" s="269">
        <f t="shared" si="34"/>
        <v>4.4405166206724411E-2</v>
      </c>
      <c r="G190" s="269">
        <f t="shared" si="34"/>
        <v>4.5222155168356037E-2</v>
      </c>
      <c r="H190" s="269">
        <f t="shared" si="34"/>
        <v>4.5175685540049103E-2</v>
      </c>
      <c r="I190" s="269">
        <f t="shared" si="34"/>
        <v>4.5695725660647016E-2</v>
      </c>
      <c r="J190" s="269">
        <f t="shared" si="34"/>
        <v>4.6485213141047393E-2</v>
      </c>
      <c r="K190" s="269">
        <f t="shared" si="34"/>
        <v>4.485798303323215E-2</v>
      </c>
      <c r="L190" s="269">
        <f t="shared" si="34"/>
        <v>4.6226525811381647E-2</v>
      </c>
      <c r="M190" s="269">
        <f t="shared" si="34"/>
        <v>4.9302325467787012E-2</v>
      </c>
      <c r="N190" s="269">
        <f t="shared" si="34"/>
        <v>5.0352196644699324E-2</v>
      </c>
      <c r="O190" s="269">
        <f t="shared" si="34"/>
        <v>4.9920963125500012E-2</v>
      </c>
      <c r="P190" s="269">
        <f t="shared" si="34"/>
        <v>4.8909690754111446E-2</v>
      </c>
      <c r="Q190" s="269">
        <f t="shared" si="34"/>
        <v>4.8694128037774266E-2</v>
      </c>
      <c r="R190" s="269">
        <f t="shared" si="34"/>
        <v>4.8848733207334391E-2</v>
      </c>
      <c r="S190" s="269">
        <f t="shared" si="34"/>
        <v>4.9251687064392112E-2</v>
      </c>
      <c r="T190" s="269">
        <f t="shared" si="34"/>
        <v>4.9454130807220741E-2</v>
      </c>
      <c r="U190" s="269">
        <f t="shared" si="34"/>
        <v>4.9978715457296645E-2</v>
      </c>
      <c r="V190" s="269">
        <f t="shared" si="34"/>
        <v>4.9635667932147208E-2</v>
      </c>
      <c r="W190" s="269">
        <f t="shared" si="34"/>
        <v>4.8559163594607505E-2</v>
      </c>
      <c r="X190" s="269">
        <f t="shared" si="34"/>
        <v>4.5199820886166316E-2</v>
      </c>
      <c r="Y190" s="269">
        <f t="shared" si="34"/>
        <v>4.6277315350731145E-2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2.6890971952494347E-2</v>
      </c>
      <c r="C191" s="318">
        <f t="shared" si="35"/>
        <v>2.6196616913009632E-2</v>
      </c>
      <c r="D191" s="318">
        <f t="shared" si="35"/>
        <v>2.9807785443489759E-2</v>
      </c>
      <c r="E191" s="318">
        <f t="shared" si="35"/>
        <v>2.8514155793948809E-2</v>
      </c>
      <c r="F191" s="318">
        <f t="shared" si="35"/>
        <v>3.0536354410407977E-2</v>
      </c>
      <c r="G191" s="318">
        <f t="shared" si="35"/>
        <v>3.1912856922701162E-2</v>
      </c>
      <c r="H191" s="318">
        <f t="shared" si="35"/>
        <v>3.1848897365314113E-2</v>
      </c>
      <c r="I191" s="318">
        <f t="shared" si="35"/>
        <v>3.2621675660717407E-2</v>
      </c>
      <c r="J191" s="318">
        <f t="shared" si="35"/>
        <v>3.3761606782870247E-2</v>
      </c>
      <c r="K191" s="318">
        <f t="shared" si="35"/>
        <v>3.1282050740219003E-2</v>
      </c>
      <c r="L191" s="318">
        <f t="shared" si="35"/>
        <v>3.3333930790638198E-2</v>
      </c>
      <c r="M191" s="318">
        <f t="shared" si="35"/>
        <v>3.7328963907676017E-2</v>
      </c>
      <c r="N191" s="318">
        <f t="shared" si="35"/>
        <v>3.856028574326513E-2</v>
      </c>
      <c r="O191" s="318">
        <f t="shared" si="35"/>
        <v>3.8153887919693229E-2</v>
      </c>
      <c r="P191" s="318">
        <f t="shared" si="35"/>
        <v>3.7077477670609912E-2</v>
      </c>
      <c r="Q191" s="318">
        <f t="shared" si="35"/>
        <v>3.6833558362471014E-2</v>
      </c>
      <c r="R191" s="318">
        <f t="shared" si="35"/>
        <v>3.7017664623014535E-2</v>
      </c>
      <c r="S191" s="318">
        <f t="shared" si="35"/>
        <v>3.7481769746123245E-2</v>
      </c>
      <c r="T191" s="318">
        <f t="shared" si="35"/>
        <v>3.7759669729631504E-2</v>
      </c>
      <c r="U191" s="318">
        <f t="shared" si="35"/>
        <v>3.836299998027598E-2</v>
      </c>
      <c r="V191" s="318">
        <f t="shared" si="35"/>
        <v>3.8003623148405795E-2</v>
      </c>
      <c r="W191" s="318">
        <f t="shared" si="35"/>
        <v>3.6777409159342238E-2</v>
      </c>
      <c r="X191" s="318">
        <f t="shared" si="35"/>
        <v>3.2325896250237227E-2</v>
      </c>
      <c r="Y191" s="318">
        <f t="shared" si="35"/>
        <v>3.3920725979227066E-2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9.4356381935387732E-3</v>
      </c>
      <c r="C192" s="318">
        <f t="shared" si="36"/>
        <v>9.5232904621172787E-3</v>
      </c>
      <c r="D192" s="318">
        <f t="shared" si="36"/>
        <v>9.8816905455601962E-3</v>
      </c>
      <c r="E192" s="318">
        <f t="shared" si="36"/>
        <v>9.7441364759959792E-3</v>
      </c>
      <c r="F192" s="318">
        <f t="shared" si="36"/>
        <v>9.8295490404991699E-3</v>
      </c>
      <c r="G192" s="318">
        <f t="shared" si="36"/>
        <v>9.8983343854122108E-3</v>
      </c>
      <c r="H192" s="318">
        <f t="shared" si="36"/>
        <v>9.8877517230754278E-3</v>
      </c>
      <c r="I192" s="318">
        <f t="shared" si="36"/>
        <v>1.0017430118002858E-2</v>
      </c>
      <c r="J192" s="318">
        <f t="shared" si="36"/>
        <v>1.0203263239297555E-2</v>
      </c>
      <c r="K192" s="318">
        <f t="shared" si="36"/>
        <v>1.0022282560975117E-2</v>
      </c>
      <c r="L192" s="318">
        <f t="shared" si="36"/>
        <v>1.0266014389039416E-2</v>
      </c>
      <c r="M192" s="318">
        <f t="shared" si="36"/>
        <v>1.066919329034942E-2</v>
      </c>
      <c r="N192" s="318">
        <f t="shared" si="36"/>
        <v>1.0773724122437475E-2</v>
      </c>
      <c r="O192" s="318">
        <f t="shared" si="36"/>
        <v>1.0571062173597033E-2</v>
      </c>
      <c r="P192" s="318">
        <f t="shared" si="36"/>
        <v>1.0359730989133942E-2</v>
      </c>
      <c r="Q192" s="318">
        <f t="shared" si="36"/>
        <v>1.0318546934044156E-2</v>
      </c>
      <c r="R192" s="318">
        <f t="shared" si="36"/>
        <v>1.0336100998833727E-2</v>
      </c>
      <c r="S192" s="318">
        <f t="shared" si="36"/>
        <v>1.04160736169044E-2</v>
      </c>
      <c r="T192" s="318">
        <f t="shared" si="36"/>
        <v>1.0429060755502248E-2</v>
      </c>
      <c r="U192" s="318">
        <f t="shared" si="36"/>
        <v>1.0505545601582586E-2</v>
      </c>
      <c r="V192" s="318">
        <f t="shared" si="36"/>
        <v>1.0437709481088391E-2</v>
      </c>
      <c r="W192" s="318">
        <f t="shared" si="36"/>
        <v>1.0239760681896264E-2</v>
      </c>
      <c r="X192" s="318">
        <f t="shared" si="36"/>
        <v>9.590614117242947E-3</v>
      </c>
      <c r="Y192" s="318">
        <f t="shared" si="36"/>
        <v>9.8092083074177664E-3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6.2478806409169271E-3</v>
      </c>
      <c r="C193" s="318">
        <f t="shared" si="37"/>
        <v>6.5090339739562056E-3</v>
      </c>
      <c r="D193" s="318">
        <f t="shared" si="37"/>
        <v>4.3066063259676202E-3</v>
      </c>
      <c r="E193" s="318">
        <f t="shared" si="37"/>
        <v>5.0459055622807626E-3</v>
      </c>
      <c r="F193" s="318">
        <f t="shared" si="37"/>
        <v>4.0392627558172578E-3</v>
      </c>
      <c r="G193" s="318">
        <f t="shared" si="37"/>
        <v>3.410963860242667E-3</v>
      </c>
      <c r="H193" s="318">
        <f t="shared" si="37"/>
        <v>3.4390364516595617E-3</v>
      </c>
      <c r="I193" s="318">
        <f t="shared" si="37"/>
        <v>3.0566198819267512E-3</v>
      </c>
      <c r="J193" s="318">
        <f t="shared" si="37"/>
        <v>2.5203431188795936E-3</v>
      </c>
      <c r="K193" s="318">
        <f t="shared" si="37"/>
        <v>3.5536497320380308E-3</v>
      </c>
      <c r="L193" s="318">
        <f t="shared" si="37"/>
        <v>2.6265806317040388E-3</v>
      </c>
      <c r="M193" s="318">
        <f t="shared" si="37"/>
        <v>1.3041682697615773E-3</v>
      </c>
      <c r="N193" s="318">
        <f t="shared" si="37"/>
        <v>1.0181867789967193E-3</v>
      </c>
      <c r="O193" s="318">
        <f t="shared" si="37"/>
        <v>1.1960130322097467E-3</v>
      </c>
      <c r="P193" s="318">
        <f t="shared" si="37"/>
        <v>1.4724820943675888E-3</v>
      </c>
      <c r="Q193" s="318">
        <f t="shared" si="37"/>
        <v>1.5420227412591032E-3</v>
      </c>
      <c r="R193" s="318">
        <f t="shared" si="37"/>
        <v>1.4949675854861251E-3</v>
      </c>
      <c r="S193" s="318">
        <f t="shared" si="37"/>
        <v>1.3538437013644624E-3</v>
      </c>
      <c r="T193" s="318">
        <f t="shared" si="37"/>
        <v>1.2654003220869947E-3</v>
      </c>
      <c r="U193" s="318">
        <f t="shared" si="37"/>
        <v>1.1101698754380869E-3</v>
      </c>
      <c r="V193" s="318">
        <f t="shared" si="37"/>
        <v>1.1943353026530161E-3</v>
      </c>
      <c r="W193" s="318">
        <f t="shared" si="37"/>
        <v>1.5419937533689987E-3</v>
      </c>
      <c r="X193" s="318">
        <f t="shared" si="37"/>
        <v>3.2833105186861437E-3</v>
      </c>
      <c r="Y193" s="318">
        <f t="shared" si="37"/>
        <v>2.5473810640863136E-3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2.115162886338896E-2</v>
      </c>
      <c r="C194" s="319">
        <f t="shared" si="38"/>
        <v>2.077191668484471E-2</v>
      </c>
      <c r="D194" s="319">
        <f t="shared" si="38"/>
        <v>1.8536464216805052E-2</v>
      </c>
      <c r="E194" s="319">
        <f t="shared" si="38"/>
        <v>1.9390952547266076E-2</v>
      </c>
      <c r="F194" s="319">
        <f t="shared" si="38"/>
        <v>1.8742841678383745E-2</v>
      </c>
      <c r="G194" s="319">
        <f t="shared" si="38"/>
        <v>1.8234099122728789E-2</v>
      </c>
      <c r="H194" s="319">
        <f t="shared" si="38"/>
        <v>1.8301732659880048E-2</v>
      </c>
      <c r="I194" s="319">
        <f t="shared" si="38"/>
        <v>1.7504988664483353E-2</v>
      </c>
      <c r="J194" s="319">
        <f t="shared" si="38"/>
        <v>1.6381510657708431E-2</v>
      </c>
      <c r="K194" s="319">
        <f t="shared" si="38"/>
        <v>1.7652245214728034E-2</v>
      </c>
      <c r="L194" s="319">
        <f t="shared" si="38"/>
        <v>1.6138269246201934E-2</v>
      </c>
      <c r="M194" s="319">
        <f t="shared" si="38"/>
        <v>1.3392358373392699E-2</v>
      </c>
      <c r="N194" s="319">
        <f t="shared" si="38"/>
        <v>1.2633005103786312E-2</v>
      </c>
      <c r="O194" s="319">
        <f t="shared" si="38"/>
        <v>1.3661756416714131E-2</v>
      </c>
      <c r="P194" s="319">
        <f t="shared" si="38"/>
        <v>1.4696368963154861E-2</v>
      </c>
      <c r="Q194" s="319">
        <f t="shared" si="38"/>
        <v>1.4917896561441662E-2</v>
      </c>
      <c r="R194" s="319">
        <f t="shared" si="38"/>
        <v>1.478415389868554E-2</v>
      </c>
      <c r="S194" s="319">
        <f t="shared" si="38"/>
        <v>1.4259994598390186E-2</v>
      </c>
      <c r="T194" s="319">
        <f t="shared" si="38"/>
        <v>1.4115273871445441E-2</v>
      </c>
      <c r="U194" s="319">
        <f t="shared" si="38"/>
        <v>1.3580935496658808E-2</v>
      </c>
      <c r="V194" s="319">
        <f t="shared" si="38"/>
        <v>1.3923711129785972E-2</v>
      </c>
      <c r="W194" s="319">
        <f t="shared" si="38"/>
        <v>1.5148057037222398E-2</v>
      </c>
      <c r="X194" s="319">
        <f t="shared" si="38"/>
        <v>1.903984939315468E-2</v>
      </c>
      <c r="Y194" s="319">
        <f t="shared" si="38"/>
        <v>1.7628932849270973E-2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0.99999999999999944</v>
      </c>
      <c r="C197" s="232">
        <f t="shared" si="39"/>
        <v>1</v>
      </c>
      <c r="D197" s="232">
        <f t="shared" si="39"/>
        <v>1.0000000000000004</v>
      </c>
      <c r="E197" s="232">
        <f t="shared" si="39"/>
        <v>0.99999999999999989</v>
      </c>
      <c r="F197" s="232">
        <f t="shared" si="39"/>
        <v>1.0000000000000002</v>
      </c>
      <c r="G197" s="232">
        <f t="shared" si="39"/>
        <v>1.0000000000000004</v>
      </c>
      <c r="H197" s="232">
        <f t="shared" si="39"/>
        <v>1</v>
      </c>
      <c r="I197" s="232">
        <f t="shared" si="39"/>
        <v>1</v>
      </c>
      <c r="J197" s="232">
        <f t="shared" si="39"/>
        <v>0.99999999999999978</v>
      </c>
      <c r="K197" s="232">
        <f t="shared" si="39"/>
        <v>1</v>
      </c>
      <c r="L197" s="232">
        <f t="shared" si="39"/>
        <v>1</v>
      </c>
      <c r="M197" s="232">
        <f t="shared" si="39"/>
        <v>1.0000000000000002</v>
      </c>
      <c r="N197" s="232">
        <f t="shared" si="39"/>
        <v>1.0000000000000004</v>
      </c>
      <c r="O197" s="232">
        <f t="shared" si="39"/>
        <v>0.99999999999999989</v>
      </c>
      <c r="P197" s="232">
        <f t="shared" si="39"/>
        <v>0.99999999999999989</v>
      </c>
      <c r="Q197" s="232">
        <f t="shared" si="39"/>
        <v>1.0000000000000002</v>
      </c>
      <c r="R197" s="232">
        <f t="shared" si="39"/>
        <v>1.0000000000000002</v>
      </c>
      <c r="S197" s="232">
        <f t="shared" si="39"/>
        <v>1</v>
      </c>
      <c r="T197" s="232">
        <f t="shared" si="39"/>
        <v>1</v>
      </c>
      <c r="U197" s="232">
        <f t="shared" si="39"/>
        <v>1.0000000000000004</v>
      </c>
      <c r="V197" s="232">
        <f t="shared" si="39"/>
        <v>0.99999999999999978</v>
      </c>
      <c r="W197" s="232">
        <f t="shared" si="39"/>
        <v>1</v>
      </c>
      <c r="X197" s="232">
        <f t="shared" si="39"/>
        <v>0.99999999999999978</v>
      </c>
      <c r="Y197" s="232">
        <f t="shared" si="39"/>
        <v>0.99999999999999989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2.7924571039791121E-3</v>
      </c>
      <c r="C198" s="266">
        <f t="shared" si="40"/>
        <v>2.7403458297899806E-3</v>
      </c>
      <c r="D198" s="266">
        <f t="shared" si="40"/>
        <v>2.4023553352604918E-3</v>
      </c>
      <c r="E198" s="266">
        <f t="shared" si="40"/>
        <v>2.5302349683299914E-3</v>
      </c>
      <c r="F198" s="266">
        <f t="shared" si="40"/>
        <v>2.428079174846472E-3</v>
      </c>
      <c r="G198" s="266">
        <f t="shared" si="40"/>
        <v>2.3493253075284456E-3</v>
      </c>
      <c r="H198" s="266">
        <f t="shared" si="40"/>
        <v>2.3594272469747817E-3</v>
      </c>
      <c r="I198" s="266">
        <f t="shared" si="40"/>
        <v>2.2434377615371164E-3</v>
      </c>
      <c r="J198" s="266">
        <f t="shared" si="40"/>
        <v>2.0819341386242593E-3</v>
      </c>
      <c r="K198" s="266">
        <f t="shared" si="40"/>
        <v>2.2705472026777855E-3</v>
      </c>
      <c r="L198" s="266">
        <f t="shared" si="40"/>
        <v>2.050288376040954E-3</v>
      </c>
      <c r="M198" s="266">
        <f t="shared" si="40"/>
        <v>1.6610158610176806E-3</v>
      </c>
      <c r="N198" s="266">
        <f t="shared" si="40"/>
        <v>1.5554897956742287E-3</v>
      </c>
      <c r="O198" s="266">
        <f t="shared" si="40"/>
        <v>1.6929580349573376E-3</v>
      </c>
      <c r="P198" s="266">
        <f t="shared" si="40"/>
        <v>1.8315478802709351E-3</v>
      </c>
      <c r="Q198" s="266">
        <f t="shared" si="40"/>
        <v>1.8836941757549895E-3</v>
      </c>
      <c r="R198" s="266">
        <f t="shared" si="40"/>
        <v>2.3952161911588274E-3</v>
      </c>
      <c r="S198" s="266">
        <f t="shared" si="40"/>
        <v>2.3695024598167423E-3</v>
      </c>
      <c r="T198" s="266">
        <f t="shared" si="40"/>
        <v>2.1955813833002759E-3</v>
      </c>
      <c r="U198" s="266">
        <f t="shared" si="40"/>
        <v>2.4226398688799856E-3</v>
      </c>
      <c r="V198" s="266">
        <f t="shared" si="40"/>
        <v>2.4536729415610124E-3</v>
      </c>
      <c r="W198" s="266">
        <f t="shared" si="40"/>
        <v>2.0343172416437605E-3</v>
      </c>
      <c r="X198" s="266">
        <f t="shared" si="40"/>
        <v>2.8090098563548428E-3</v>
      </c>
      <c r="Y198" s="266">
        <f t="shared" si="40"/>
        <v>2.5755548304109139E-3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2.2284154022682554E-2</v>
      </c>
      <c r="C199" s="267">
        <f t="shared" si="41"/>
        <v>2.1868299591581673E-2</v>
      </c>
      <c r="D199" s="267">
        <f t="shared" si="41"/>
        <v>1.9171093526154457E-2</v>
      </c>
      <c r="E199" s="267">
        <f t="shared" si="41"/>
        <v>2.0191588858248975E-2</v>
      </c>
      <c r="F199" s="267">
        <f t="shared" si="41"/>
        <v>1.9376372956435382E-2</v>
      </c>
      <c r="G199" s="267">
        <f t="shared" si="41"/>
        <v>1.8747907327833224E-2</v>
      </c>
      <c r="H199" s="267">
        <f t="shared" si="41"/>
        <v>1.8828522057502368E-2</v>
      </c>
      <c r="I199" s="267">
        <f t="shared" si="41"/>
        <v>1.79029115781788E-2</v>
      </c>
      <c r="J199" s="267">
        <f t="shared" si="41"/>
        <v>1.6614092636937763E-2</v>
      </c>
      <c r="K199" s="267">
        <f t="shared" si="41"/>
        <v>1.8119248280714591E-2</v>
      </c>
      <c r="L199" s="267">
        <f t="shared" si="41"/>
        <v>1.6361555526674999E-2</v>
      </c>
      <c r="M199" s="267">
        <f t="shared" si="41"/>
        <v>1.3255112577483501E-2</v>
      </c>
      <c r="N199" s="267">
        <f t="shared" si="41"/>
        <v>1.2413001488231564E-2</v>
      </c>
      <c r="O199" s="267">
        <f t="shared" si="41"/>
        <v>1.3510015087132201E-2</v>
      </c>
      <c r="P199" s="267">
        <f t="shared" si="41"/>
        <v>1.4615979241262695E-2</v>
      </c>
      <c r="Q199" s="267">
        <f t="shared" si="41"/>
        <v>1.5032113146640554E-2</v>
      </c>
      <c r="R199" s="267">
        <f t="shared" si="41"/>
        <v>1.9114122270794797E-2</v>
      </c>
      <c r="S199" s="267">
        <f t="shared" si="41"/>
        <v>1.8908923505553829E-2</v>
      </c>
      <c r="T199" s="267">
        <f t="shared" si="41"/>
        <v>1.7521011744488276E-2</v>
      </c>
      <c r="U199" s="267">
        <f t="shared" si="41"/>
        <v>1.933296662021592E-2</v>
      </c>
      <c r="V199" s="267">
        <f t="shared" si="41"/>
        <v>1.9580614389069988E-2</v>
      </c>
      <c r="W199" s="267">
        <f t="shared" si="41"/>
        <v>1.623410389337436E-2</v>
      </c>
      <c r="X199" s="267">
        <f t="shared" si="41"/>
        <v>2.2416247039586692E-2</v>
      </c>
      <c r="Y199" s="267">
        <f t="shared" si="41"/>
        <v>2.0553246978425241E-2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2.7322412235621922E-2</v>
      </c>
      <c r="C200" s="267">
        <f t="shared" si="42"/>
        <v>2.6812536644877802E-2</v>
      </c>
      <c r="D200" s="267">
        <f t="shared" si="42"/>
        <v>2.3505515165444003E-2</v>
      </c>
      <c r="E200" s="267">
        <f t="shared" si="42"/>
        <v>2.4756735836402997E-2</v>
      </c>
      <c r="F200" s="267">
        <f t="shared" si="42"/>
        <v>2.3757206533755314E-2</v>
      </c>
      <c r="G200" s="267">
        <f t="shared" si="42"/>
        <v>2.2986650157098189E-2</v>
      </c>
      <c r="H200" s="267">
        <f t="shared" si="42"/>
        <v>2.3085491193380821E-2</v>
      </c>
      <c r="I200" s="267">
        <f t="shared" si="42"/>
        <v>2.1950608035602066E-2</v>
      </c>
      <c r="J200" s="267">
        <f t="shared" si="42"/>
        <v>2.0370398063358015E-2</v>
      </c>
      <c r="K200" s="267">
        <f t="shared" si="42"/>
        <v>2.2215856631638588E-2</v>
      </c>
      <c r="L200" s="267">
        <f t="shared" si="42"/>
        <v>2.0060764454455086E-2</v>
      </c>
      <c r="M200" s="267">
        <f t="shared" si="42"/>
        <v>1.6251981102937303E-2</v>
      </c>
      <c r="N200" s="267">
        <f t="shared" si="42"/>
        <v>1.521947583909331E-2</v>
      </c>
      <c r="O200" s="267">
        <f t="shared" si="42"/>
        <v>1.6564514907964293E-2</v>
      </c>
      <c r="P200" s="267">
        <f t="shared" si="42"/>
        <v>1.7920528176685036E-2</v>
      </c>
      <c r="Q200" s="267">
        <f t="shared" si="42"/>
        <v>1.8430746428469692E-2</v>
      </c>
      <c r="R200" s="267">
        <f t="shared" si="42"/>
        <v>2.3435663192471059E-2</v>
      </c>
      <c r="S200" s="267">
        <f t="shared" si="42"/>
        <v>2.3184070726881046E-2</v>
      </c>
      <c r="T200" s="267">
        <f t="shared" si="42"/>
        <v>2.1482363888743854E-2</v>
      </c>
      <c r="U200" s="267">
        <f t="shared" si="42"/>
        <v>2.3703986393084121E-2</v>
      </c>
      <c r="V200" s="267">
        <f t="shared" si="42"/>
        <v>2.4007625221956663E-2</v>
      </c>
      <c r="W200" s="267">
        <f t="shared" si="42"/>
        <v>1.9904497087895032E-2</v>
      </c>
      <c r="X200" s="267">
        <f t="shared" si="42"/>
        <v>2.7484370363250576E-2</v>
      </c>
      <c r="Y200" s="267">
        <f t="shared" si="42"/>
        <v>2.5200161790009234E-2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5.0593721451793174E-2</v>
      </c>
      <c r="C201" s="267">
        <f t="shared" si="43"/>
        <v>4.9649569691300244E-2</v>
      </c>
      <c r="D201" s="267">
        <f t="shared" si="43"/>
        <v>4.3525859891349543E-2</v>
      </c>
      <c r="E201" s="267">
        <f t="shared" si="43"/>
        <v>4.5842782334189057E-2</v>
      </c>
      <c r="F201" s="267">
        <f t="shared" si="43"/>
        <v>4.3991924266279119E-2</v>
      </c>
      <c r="G201" s="267">
        <f t="shared" si="43"/>
        <v>4.2565062159548084E-2</v>
      </c>
      <c r="H201" s="267">
        <f t="shared" si="43"/>
        <v>4.2748089039260063E-2</v>
      </c>
      <c r="I201" s="267">
        <f t="shared" si="43"/>
        <v>4.0646592221562132E-2</v>
      </c>
      <c r="J201" s="267">
        <f t="shared" si="43"/>
        <v>3.772047052770864E-2</v>
      </c>
      <c r="K201" s="267">
        <f t="shared" si="43"/>
        <v>4.1137760917342767E-2</v>
      </c>
      <c r="L201" s="267">
        <f t="shared" si="43"/>
        <v>3.7147112786603931E-2</v>
      </c>
      <c r="M201" s="267">
        <f t="shared" si="43"/>
        <v>3.0094275639754853E-2</v>
      </c>
      <c r="N201" s="267">
        <f t="shared" si="43"/>
        <v>2.8182355006029586E-2</v>
      </c>
      <c r="O201" s="267">
        <f t="shared" si="43"/>
        <v>3.0673003760077568E-2</v>
      </c>
      <c r="P201" s="267">
        <f t="shared" si="43"/>
        <v>3.3183973765615646E-2</v>
      </c>
      <c r="Q201" s="267">
        <f t="shared" si="43"/>
        <v>3.412876004172484E-2</v>
      </c>
      <c r="R201" s="267">
        <f t="shared" si="43"/>
        <v>4.3396512920336375E-2</v>
      </c>
      <c r="S201" s="267">
        <f t="shared" si="43"/>
        <v>4.293063168651045E-2</v>
      </c>
      <c r="T201" s="267">
        <f t="shared" si="43"/>
        <v>3.9779530641007733E-2</v>
      </c>
      <c r="U201" s="267">
        <f t="shared" si="43"/>
        <v>4.3893374952641541E-2</v>
      </c>
      <c r="V201" s="267">
        <f t="shared" si="43"/>
        <v>4.4455631981685881E-2</v>
      </c>
      <c r="W201" s="267">
        <f t="shared" si="43"/>
        <v>3.6857747867153796E-2</v>
      </c>
      <c r="X201" s="267">
        <f t="shared" si="43"/>
        <v>5.0893624122371264E-2</v>
      </c>
      <c r="Y201" s="267">
        <f t="shared" si="43"/>
        <v>4.6663887329889263E-2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5.928875331674812E-2</v>
      </c>
      <c r="C202" s="268">
        <f t="shared" si="44"/>
        <v>5.8599704301547685E-2</v>
      </c>
      <c r="D202" s="268">
        <f t="shared" si="44"/>
        <v>5.9982268005630647E-2</v>
      </c>
      <c r="E202" s="268">
        <f t="shared" si="44"/>
        <v>5.9464936374521327E-2</v>
      </c>
      <c r="F202" s="268">
        <f t="shared" si="44"/>
        <v>6.0754893095304768E-2</v>
      </c>
      <c r="G202" s="268">
        <f t="shared" si="44"/>
        <v>6.1667856032375734E-2</v>
      </c>
      <c r="H202" s="268">
        <f t="shared" si="44"/>
        <v>6.1467700155356624E-2</v>
      </c>
      <c r="I202" s="268">
        <f t="shared" si="44"/>
        <v>6.1883497570231046E-2</v>
      </c>
      <c r="J202" s="268">
        <f t="shared" si="44"/>
        <v>6.242509364689771E-2</v>
      </c>
      <c r="K202" s="268">
        <f t="shared" si="44"/>
        <v>6.0868826025727005E-2</v>
      </c>
      <c r="L202" s="268">
        <f t="shared" si="44"/>
        <v>6.2076300015645562E-2</v>
      </c>
      <c r="M202" s="268">
        <f t="shared" si="44"/>
        <v>6.4816594055633558E-2</v>
      </c>
      <c r="N202" s="268">
        <f t="shared" si="44"/>
        <v>6.5930386290945275E-2</v>
      </c>
      <c r="O202" s="268">
        <f t="shared" si="44"/>
        <v>6.5786040245583044E-2</v>
      </c>
      <c r="P202" s="268">
        <f t="shared" si="44"/>
        <v>7.0392854522140322E-2</v>
      </c>
      <c r="Q202" s="268">
        <f t="shared" si="44"/>
        <v>7.086530965236594E-2</v>
      </c>
      <c r="R202" s="268">
        <f t="shared" si="44"/>
        <v>6.9232185318362047E-2</v>
      </c>
      <c r="S202" s="268">
        <f t="shared" si="44"/>
        <v>7.0017520243433329E-2</v>
      </c>
      <c r="T202" s="268">
        <f t="shared" si="44"/>
        <v>7.1592811402802686E-2</v>
      </c>
      <c r="U202" s="268">
        <f t="shared" si="44"/>
        <v>7.1581074399031983E-2</v>
      </c>
      <c r="V202" s="268">
        <f t="shared" si="44"/>
        <v>7.3051987245783837E-2</v>
      </c>
      <c r="W202" s="268">
        <f t="shared" si="44"/>
        <v>7.5207184775549801E-2</v>
      </c>
      <c r="X202" s="268">
        <f t="shared" si="44"/>
        <v>7.4514380878832401E-2</v>
      </c>
      <c r="Y202" s="268">
        <f t="shared" si="44"/>
        <v>7.6947044852345964E-2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0.39366495919741851</v>
      </c>
      <c r="C203" s="269">
        <f t="shared" si="45"/>
        <v>0.39702319655489604</v>
      </c>
      <c r="D203" s="269">
        <f t="shared" si="45"/>
        <v>0.40464796600383723</v>
      </c>
      <c r="E203" s="269">
        <f t="shared" si="45"/>
        <v>0.40175831296957681</v>
      </c>
      <c r="F203" s="269">
        <f t="shared" si="45"/>
        <v>0.40234932921895172</v>
      </c>
      <c r="G203" s="269">
        <f t="shared" si="45"/>
        <v>0.40294858523092159</v>
      </c>
      <c r="H203" s="269">
        <f t="shared" si="45"/>
        <v>0.40275640909552785</v>
      </c>
      <c r="I203" s="269">
        <f t="shared" si="45"/>
        <v>0.40561802347029424</v>
      </c>
      <c r="J203" s="269">
        <f t="shared" si="45"/>
        <v>0.40966699106476545</v>
      </c>
      <c r="K203" s="269">
        <f t="shared" si="45"/>
        <v>0.40729480696888581</v>
      </c>
      <c r="L203" s="269">
        <f t="shared" si="45"/>
        <v>0.41203266557687701</v>
      </c>
      <c r="M203" s="269">
        <f t="shared" si="45"/>
        <v>0.41797795180471931</v>
      </c>
      <c r="N203" s="269">
        <f t="shared" si="45"/>
        <v>0.41899998571600156</v>
      </c>
      <c r="O203" s="269">
        <f t="shared" si="45"/>
        <v>0.41378160236586758</v>
      </c>
      <c r="P203" s="269">
        <f t="shared" si="45"/>
        <v>0.40784598231612262</v>
      </c>
      <c r="Q203" s="269">
        <f t="shared" si="45"/>
        <v>0.40628325431491535</v>
      </c>
      <c r="R203" s="269">
        <f t="shared" si="45"/>
        <v>0.39348579108831383</v>
      </c>
      <c r="S203" s="269">
        <f t="shared" si="45"/>
        <v>0.39372388932169849</v>
      </c>
      <c r="T203" s="269">
        <f t="shared" si="45"/>
        <v>0.39723658021143626</v>
      </c>
      <c r="U203" s="269">
        <f t="shared" si="45"/>
        <v>0.39096208983531616</v>
      </c>
      <c r="V203" s="269">
        <f t="shared" si="45"/>
        <v>0.38949516668178191</v>
      </c>
      <c r="W203" s="269">
        <f t="shared" si="45"/>
        <v>0.39981740443634495</v>
      </c>
      <c r="X203" s="269">
        <f t="shared" si="45"/>
        <v>0.38041170116798073</v>
      </c>
      <c r="Y203" s="269">
        <f t="shared" si="45"/>
        <v>0.38526258003236752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0.39323719344406116</v>
      </c>
      <c r="C204" s="318">
        <f t="shared" si="46"/>
        <v>0.39660341352701373</v>
      </c>
      <c r="D204" s="318">
        <f t="shared" si="46"/>
        <v>0.40427995843861614</v>
      </c>
      <c r="E204" s="318">
        <f t="shared" si="46"/>
        <v>0.40137071601567681</v>
      </c>
      <c r="F204" s="318">
        <f t="shared" si="46"/>
        <v>0.40197738111777609</v>
      </c>
      <c r="G204" s="318">
        <f t="shared" si="46"/>
        <v>0.4025887011314937</v>
      </c>
      <c r="H204" s="318">
        <f t="shared" si="46"/>
        <v>0.40239497751888664</v>
      </c>
      <c r="I204" s="318">
        <f t="shared" si="46"/>
        <v>0.40527435987639099</v>
      </c>
      <c r="J204" s="318">
        <f t="shared" si="46"/>
        <v>0.40934806758909953</v>
      </c>
      <c r="K204" s="318">
        <f t="shared" si="46"/>
        <v>0.40694699058406014</v>
      </c>
      <c r="L204" s="318">
        <f t="shared" si="46"/>
        <v>0.41171858979375137</v>
      </c>
      <c r="M204" s="318">
        <f t="shared" si="46"/>
        <v>0.41772350717954876</v>
      </c>
      <c r="N204" s="318">
        <f t="shared" si="46"/>
        <v>0.41876170622252679</v>
      </c>
      <c r="O204" s="318">
        <f t="shared" si="46"/>
        <v>0.41352226464204217</v>
      </c>
      <c r="P204" s="318">
        <f t="shared" si="46"/>
        <v>0.40756541454743683</v>
      </c>
      <c r="Q204" s="318">
        <f t="shared" si="46"/>
        <v>0.40599842002056202</v>
      </c>
      <c r="R204" s="318">
        <f t="shared" si="46"/>
        <v>0.39321286419320983</v>
      </c>
      <c r="S204" s="318">
        <f t="shared" si="46"/>
        <v>0.39346249415832141</v>
      </c>
      <c r="T204" s="318">
        <f t="shared" si="46"/>
        <v>0.39697585256271961</v>
      </c>
      <c r="U204" s="318">
        <f t="shared" si="46"/>
        <v>0.39071698478965555</v>
      </c>
      <c r="V204" s="318">
        <f t="shared" si="46"/>
        <v>0.38924319617097713</v>
      </c>
      <c r="W204" s="318">
        <f t="shared" si="46"/>
        <v>0.39953059327252433</v>
      </c>
      <c r="X204" s="318">
        <f t="shared" si="46"/>
        <v>0.38004557425198998</v>
      </c>
      <c r="Y204" s="318">
        <f t="shared" si="46"/>
        <v>0.38492688169193984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4.2776575335735212E-4</v>
      </c>
      <c r="C205" s="318">
        <f t="shared" si="47"/>
        <v>4.1978302788229951E-4</v>
      </c>
      <c r="D205" s="318">
        <f t="shared" si="47"/>
        <v>3.6800756522111487E-4</v>
      </c>
      <c r="E205" s="318">
        <f t="shared" si="47"/>
        <v>3.8759695390002693E-4</v>
      </c>
      <c r="F205" s="318">
        <f t="shared" si="47"/>
        <v>3.7194810117565481E-4</v>
      </c>
      <c r="G205" s="318">
        <f t="shared" si="47"/>
        <v>3.5988409942784046E-4</v>
      </c>
      <c r="H205" s="318">
        <f t="shared" si="47"/>
        <v>3.6143157664117882E-4</v>
      </c>
      <c r="I205" s="318">
        <f t="shared" si="47"/>
        <v>3.4366359390329782E-4</v>
      </c>
      <c r="J205" s="318">
        <f t="shared" si="47"/>
        <v>3.1892347566591565E-4</v>
      </c>
      <c r="K205" s="318">
        <f t="shared" si="47"/>
        <v>3.4781638482571164E-4</v>
      </c>
      <c r="L205" s="318">
        <f t="shared" si="47"/>
        <v>3.140757831256343E-4</v>
      </c>
      <c r="M205" s="318">
        <f t="shared" si="47"/>
        <v>2.5444462517052645E-4</v>
      </c>
      <c r="N205" s="318">
        <f t="shared" si="47"/>
        <v>2.3827949347480362E-4</v>
      </c>
      <c r="O205" s="318">
        <f t="shared" si="47"/>
        <v>2.5933772382536287E-4</v>
      </c>
      <c r="P205" s="318">
        <f t="shared" si="47"/>
        <v>2.8056776868577395E-4</v>
      </c>
      <c r="Q205" s="318">
        <f t="shared" si="47"/>
        <v>2.8483429435340122E-4</v>
      </c>
      <c r="R205" s="318">
        <f t="shared" si="47"/>
        <v>2.7292689510396447E-4</v>
      </c>
      <c r="S205" s="318">
        <f t="shared" si="47"/>
        <v>2.6139516337707677E-4</v>
      </c>
      <c r="T205" s="318">
        <f t="shared" si="47"/>
        <v>2.6072764871661877E-4</v>
      </c>
      <c r="U205" s="318">
        <f t="shared" si="47"/>
        <v>2.4510504566061501E-4</v>
      </c>
      <c r="V205" s="318">
        <f t="shared" si="47"/>
        <v>2.5197051080474829E-4</v>
      </c>
      <c r="W205" s="318">
        <f t="shared" si="47"/>
        <v>2.8681116382062096E-4</v>
      </c>
      <c r="X205" s="318">
        <f t="shared" si="47"/>
        <v>3.6612691599069262E-4</v>
      </c>
      <c r="Y205" s="318">
        <f t="shared" si="47"/>
        <v>3.356983404276669E-4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0.23009710226092714</v>
      </c>
      <c r="C206" s="269">
        <f t="shared" si="48"/>
        <v>0.2315417034579185</v>
      </c>
      <c r="D206" s="269">
        <f t="shared" si="48"/>
        <v>0.23687779724692531</v>
      </c>
      <c r="E206" s="269">
        <f t="shared" si="48"/>
        <v>0.23491057989147471</v>
      </c>
      <c r="F206" s="269">
        <f t="shared" si="48"/>
        <v>0.23565827880319615</v>
      </c>
      <c r="G206" s="269">
        <f t="shared" si="48"/>
        <v>0.23629939172168085</v>
      </c>
      <c r="H206" s="269">
        <f t="shared" si="48"/>
        <v>0.23622437603518792</v>
      </c>
      <c r="I206" s="269">
        <f t="shared" si="48"/>
        <v>0.2382140210202375</v>
      </c>
      <c r="J206" s="269">
        <f t="shared" si="48"/>
        <v>0.2407775313805513</v>
      </c>
      <c r="K206" s="269">
        <f t="shared" si="48"/>
        <v>0.23847217601859877</v>
      </c>
      <c r="L206" s="269">
        <f t="shared" si="48"/>
        <v>0.24138608419271046</v>
      </c>
      <c r="M206" s="269">
        <f t="shared" si="48"/>
        <v>0.24673460066273314</v>
      </c>
      <c r="N206" s="269">
        <f t="shared" si="48"/>
        <v>0.24787439875178374</v>
      </c>
      <c r="O206" s="269">
        <f t="shared" si="48"/>
        <v>0.24634550521875648</v>
      </c>
      <c r="P206" s="269">
        <f t="shared" si="48"/>
        <v>0.2428980808375176</v>
      </c>
      <c r="Q206" s="269">
        <f t="shared" si="48"/>
        <v>0.24194893673918025</v>
      </c>
      <c r="R206" s="269">
        <f t="shared" si="48"/>
        <v>0.23426298928464989</v>
      </c>
      <c r="S206" s="269">
        <f t="shared" si="48"/>
        <v>0.23442910447199736</v>
      </c>
      <c r="T206" s="269">
        <f t="shared" si="48"/>
        <v>0.23666844597583286</v>
      </c>
      <c r="U206" s="269">
        <f t="shared" si="48"/>
        <v>0.23298173893596</v>
      </c>
      <c r="V206" s="269">
        <f t="shared" si="48"/>
        <v>0.23203157098421082</v>
      </c>
      <c r="W206" s="269">
        <f t="shared" si="48"/>
        <v>0.23800771285549693</v>
      </c>
      <c r="X206" s="269">
        <f t="shared" si="48"/>
        <v>0.22605834892292551</v>
      </c>
      <c r="Y206" s="269">
        <f t="shared" si="48"/>
        <v>0.22901817401659241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0.22644931785048189</v>
      </c>
      <c r="C207" s="318">
        <f t="shared" si="49"/>
        <v>0.22807575187749923</v>
      </c>
      <c r="D207" s="318">
        <f t="shared" si="49"/>
        <v>0.23465896974033879</v>
      </c>
      <c r="E207" s="318">
        <f t="shared" si="49"/>
        <v>0.23228748565314028</v>
      </c>
      <c r="F207" s="318">
        <f t="shared" si="49"/>
        <v>0.23342239181902832</v>
      </c>
      <c r="G207" s="318">
        <f t="shared" si="49"/>
        <v>0.23432099339528617</v>
      </c>
      <c r="H207" s="318">
        <f t="shared" si="49"/>
        <v>0.23422480797673914</v>
      </c>
      <c r="I207" s="318">
        <f t="shared" si="49"/>
        <v>0.23648278833278755</v>
      </c>
      <c r="J207" s="318">
        <f t="shared" si="49"/>
        <v>0.2394167289352333</v>
      </c>
      <c r="K207" s="318">
        <f t="shared" si="49"/>
        <v>0.23659847482075697</v>
      </c>
      <c r="L207" s="318">
        <f t="shared" si="49"/>
        <v>0.24000308281325211</v>
      </c>
      <c r="M207" s="318">
        <f t="shared" si="49"/>
        <v>0.24605834315009498</v>
      </c>
      <c r="N207" s="318">
        <f t="shared" si="49"/>
        <v>0.24733690866374022</v>
      </c>
      <c r="O207" s="318">
        <f t="shared" si="49"/>
        <v>0.24565635852081594</v>
      </c>
      <c r="P207" s="318">
        <f t="shared" si="49"/>
        <v>0.24203336997896352</v>
      </c>
      <c r="Q207" s="318">
        <f t="shared" si="49"/>
        <v>0.24104185914505186</v>
      </c>
      <c r="R207" s="318">
        <f t="shared" si="49"/>
        <v>0.23339320331811447</v>
      </c>
      <c r="S207" s="318">
        <f t="shared" si="49"/>
        <v>0.23364804549447854</v>
      </c>
      <c r="T207" s="318">
        <f t="shared" si="49"/>
        <v>0.23594545178080437</v>
      </c>
      <c r="U207" s="318">
        <f t="shared" si="49"/>
        <v>0.23235189807731693</v>
      </c>
      <c r="V207" s="318">
        <f t="shared" si="49"/>
        <v>0.23134487658916383</v>
      </c>
      <c r="W207" s="318">
        <f t="shared" si="49"/>
        <v>0.23707218558182722</v>
      </c>
      <c r="X207" s="318">
        <f t="shared" si="49"/>
        <v>0.22395485681094698</v>
      </c>
      <c r="Y207" s="318">
        <f t="shared" si="49"/>
        <v>0.22742010234339657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3.6477844104452453E-3</v>
      </c>
      <c r="C208" s="318">
        <f t="shared" si="50"/>
        <v>3.4659515804192523E-3</v>
      </c>
      <c r="D208" s="318">
        <f t="shared" si="50"/>
        <v>2.2188275065865366E-3</v>
      </c>
      <c r="E208" s="318">
        <f t="shared" si="50"/>
        <v>2.6230942383344297E-3</v>
      </c>
      <c r="F208" s="318">
        <f t="shared" si="50"/>
        <v>2.2358869841678257E-3</v>
      </c>
      <c r="G208" s="318">
        <f t="shared" si="50"/>
        <v>1.9783983263946718E-3</v>
      </c>
      <c r="H208" s="318">
        <f t="shared" si="50"/>
        <v>1.9995680584488115E-3</v>
      </c>
      <c r="I208" s="318">
        <f t="shared" si="50"/>
        <v>1.7312326874499419E-3</v>
      </c>
      <c r="J208" s="318">
        <f t="shared" si="50"/>
        <v>1.3608024453180139E-3</v>
      </c>
      <c r="K208" s="318">
        <f t="shared" si="50"/>
        <v>1.8737011978418147E-3</v>
      </c>
      <c r="L208" s="318">
        <f t="shared" si="50"/>
        <v>1.3830013794583712E-3</v>
      </c>
      <c r="M208" s="318">
        <f t="shared" si="50"/>
        <v>6.7625751263819111E-4</v>
      </c>
      <c r="N208" s="318">
        <f t="shared" si="50"/>
        <v>5.3749008804349074E-4</v>
      </c>
      <c r="O208" s="318">
        <f t="shared" si="50"/>
        <v>6.8914669794051589E-4</v>
      </c>
      <c r="P208" s="318">
        <f t="shared" si="50"/>
        <v>8.6471085855406495E-4</v>
      </c>
      <c r="Q208" s="318">
        <f t="shared" si="50"/>
        <v>9.0707759412841688E-4</v>
      </c>
      <c r="R208" s="318">
        <f t="shared" si="50"/>
        <v>8.6978596653543251E-4</v>
      </c>
      <c r="S208" s="318">
        <f t="shared" si="50"/>
        <v>7.8105897751884414E-4</v>
      </c>
      <c r="T208" s="318">
        <f t="shared" si="50"/>
        <v>7.2299419502850747E-4</v>
      </c>
      <c r="U208" s="318">
        <f t="shared" si="50"/>
        <v>6.2984085864303525E-4</v>
      </c>
      <c r="V208" s="318">
        <f t="shared" si="50"/>
        <v>6.8669439504697729E-4</v>
      </c>
      <c r="W208" s="318">
        <f t="shared" si="50"/>
        <v>9.3552727366971484E-4</v>
      </c>
      <c r="X208" s="318">
        <f t="shared" si="50"/>
        <v>2.1034921119785117E-3</v>
      </c>
      <c r="Y208" s="318">
        <f t="shared" si="50"/>
        <v>1.5980716731958293E-3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0.16666984168938268</v>
      </c>
      <c r="C209" s="269">
        <f t="shared" si="51"/>
        <v>0.16536048129059569</v>
      </c>
      <c r="D209" s="269">
        <f t="shared" si="51"/>
        <v>0.16920640793496769</v>
      </c>
      <c r="E209" s="269">
        <f t="shared" si="51"/>
        <v>0.16769861800616601</v>
      </c>
      <c r="F209" s="269">
        <f t="shared" si="51"/>
        <v>0.17056757957447555</v>
      </c>
      <c r="G209" s="269">
        <f t="shared" si="51"/>
        <v>0.17265247914283233</v>
      </c>
      <c r="H209" s="269">
        <f t="shared" si="51"/>
        <v>0.17257617916089515</v>
      </c>
      <c r="I209" s="269">
        <f t="shared" si="51"/>
        <v>0.17355123214100004</v>
      </c>
      <c r="J209" s="269">
        <f t="shared" si="51"/>
        <v>0.17508866438026893</v>
      </c>
      <c r="K209" s="269">
        <f t="shared" si="51"/>
        <v>0.17117203892163407</v>
      </c>
      <c r="L209" s="269">
        <f t="shared" si="51"/>
        <v>0.17416628439572945</v>
      </c>
      <c r="M209" s="269">
        <f t="shared" si="51"/>
        <v>0.18108134312771731</v>
      </c>
      <c r="N209" s="269">
        <f t="shared" si="51"/>
        <v>0.18348472746237593</v>
      </c>
      <c r="O209" s="269">
        <f t="shared" si="51"/>
        <v>0.18297833638845942</v>
      </c>
      <c r="P209" s="269">
        <f t="shared" si="51"/>
        <v>0.18029619200071653</v>
      </c>
      <c r="Q209" s="269">
        <f t="shared" si="51"/>
        <v>0.1795292951176273</v>
      </c>
      <c r="R209" s="269">
        <f t="shared" si="51"/>
        <v>0.17411767488578792</v>
      </c>
      <c r="S209" s="269">
        <f t="shared" si="51"/>
        <v>0.17431194105245465</v>
      </c>
      <c r="T209" s="269">
        <f t="shared" si="51"/>
        <v>0.17634438355236998</v>
      </c>
      <c r="U209" s="269">
        <f t="shared" si="51"/>
        <v>0.17409790013095511</v>
      </c>
      <c r="V209" s="269">
        <f t="shared" si="51"/>
        <v>0.1733739973043554</v>
      </c>
      <c r="W209" s="269">
        <f t="shared" si="51"/>
        <v>0.17748853738199846</v>
      </c>
      <c r="X209" s="269">
        <f t="shared" si="51"/>
        <v>0.16784541977486292</v>
      </c>
      <c r="Y209" s="269">
        <f t="shared" si="51"/>
        <v>0.17016570698196534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9.9359188994749437E-2</v>
      </c>
      <c r="C210" s="318">
        <f t="shared" si="52"/>
        <v>9.6723690006283697E-2</v>
      </c>
      <c r="D210" s="318">
        <f t="shared" si="52"/>
        <v>0.10811822433576435</v>
      </c>
      <c r="E210" s="318">
        <f t="shared" si="52"/>
        <v>0.10413124799227591</v>
      </c>
      <c r="F210" s="318">
        <f t="shared" si="52"/>
        <v>0.11071422904594923</v>
      </c>
      <c r="G210" s="318">
        <f t="shared" si="52"/>
        <v>0.11507563395734829</v>
      </c>
      <c r="H210" s="318">
        <f t="shared" si="52"/>
        <v>0.11491259438839348</v>
      </c>
      <c r="I210" s="318">
        <f t="shared" si="52"/>
        <v>0.11700847053375649</v>
      </c>
      <c r="J210" s="318">
        <f t="shared" si="52"/>
        <v>0.12008672214714904</v>
      </c>
      <c r="K210" s="318">
        <f t="shared" si="52"/>
        <v>0.11261199298094503</v>
      </c>
      <c r="L210" s="318">
        <f t="shared" si="52"/>
        <v>0.11852319970178109</v>
      </c>
      <c r="M210" s="318">
        <f t="shared" si="52"/>
        <v>0.12957508382425906</v>
      </c>
      <c r="N210" s="318">
        <f t="shared" si="52"/>
        <v>0.13287998903417658</v>
      </c>
      <c r="O210" s="318">
        <f t="shared" si="52"/>
        <v>0.1323235976454952</v>
      </c>
      <c r="P210" s="318">
        <f t="shared" si="52"/>
        <v>0.12932344261068993</v>
      </c>
      <c r="Q210" s="318">
        <f t="shared" si="52"/>
        <v>0.12848951984412035</v>
      </c>
      <c r="R210" s="318">
        <f t="shared" si="52"/>
        <v>0.12485278080974117</v>
      </c>
      <c r="S210" s="318">
        <f t="shared" si="52"/>
        <v>0.12552713549606442</v>
      </c>
      <c r="T210" s="318">
        <f t="shared" si="52"/>
        <v>0.12742812993082217</v>
      </c>
      <c r="U210" s="318">
        <f t="shared" si="52"/>
        <v>0.12649532352976395</v>
      </c>
      <c r="V210" s="318">
        <f t="shared" si="52"/>
        <v>0.12564900627412343</v>
      </c>
      <c r="W210" s="318">
        <f t="shared" si="52"/>
        <v>0.1272212314325176</v>
      </c>
      <c r="X210" s="318">
        <f t="shared" si="52"/>
        <v>0.11356854632950919</v>
      </c>
      <c r="Y210" s="318">
        <f t="shared" si="52"/>
        <v>0.11801240276401924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4.4225419683562466E-2</v>
      </c>
      <c r="C211" s="318">
        <f t="shared" si="53"/>
        <v>4.4604001614259169E-2</v>
      </c>
      <c r="D211" s="318">
        <f t="shared" si="53"/>
        <v>4.5467344212811261E-2</v>
      </c>
      <c r="E211" s="318">
        <f t="shared" si="53"/>
        <v>4.5140156273163839E-2</v>
      </c>
      <c r="F211" s="318">
        <f t="shared" si="53"/>
        <v>4.5208384861901117E-2</v>
      </c>
      <c r="G211" s="318">
        <f t="shared" si="53"/>
        <v>4.5277136965258501E-2</v>
      </c>
      <c r="H211" s="318">
        <f t="shared" si="53"/>
        <v>4.5255349839795768E-2</v>
      </c>
      <c r="I211" s="318">
        <f t="shared" si="53"/>
        <v>4.5579179567281115E-2</v>
      </c>
      <c r="J211" s="318">
        <f t="shared" si="53"/>
        <v>4.6037329091960566E-2</v>
      </c>
      <c r="K211" s="318">
        <f t="shared" si="53"/>
        <v>4.5767291974386837E-2</v>
      </c>
      <c r="L211" s="318">
        <f t="shared" si="53"/>
        <v>4.630392986400797E-2</v>
      </c>
      <c r="M211" s="318">
        <f t="shared" si="53"/>
        <v>4.6979272878299373E-2</v>
      </c>
      <c r="N211" s="318">
        <f t="shared" si="53"/>
        <v>4.7096033930296162E-2</v>
      </c>
      <c r="O211" s="318">
        <f t="shared" si="53"/>
        <v>4.6506780149963158E-2</v>
      </c>
      <c r="P211" s="318">
        <f t="shared" si="53"/>
        <v>4.5836843023419581E-2</v>
      </c>
      <c r="Q211" s="318">
        <f t="shared" si="53"/>
        <v>4.566061098904374E-2</v>
      </c>
      <c r="R211" s="318">
        <f t="shared" si="53"/>
        <v>4.4222683494444477E-2</v>
      </c>
      <c r="S211" s="318">
        <f t="shared" si="53"/>
        <v>4.4250758127659967E-2</v>
      </c>
      <c r="T211" s="318">
        <f t="shared" si="53"/>
        <v>4.4645887969200257E-2</v>
      </c>
      <c r="U211" s="318">
        <f t="shared" si="53"/>
        <v>4.3941984425429625E-2</v>
      </c>
      <c r="V211" s="318">
        <f t="shared" si="53"/>
        <v>4.3776234793216434E-2</v>
      </c>
      <c r="W211" s="318">
        <f t="shared" si="53"/>
        <v>4.4933206874831357E-2</v>
      </c>
      <c r="X211" s="318">
        <f t="shared" si="53"/>
        <v>4.2741824273968824E-2</v>
      </c>
      <c r="Y211" s="318">
        <f t="shared" si="53"/>
        <v>4.3290800499349663E-2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2.3085233011070787E-2</v>
      </c>
      <c r="C212" s="318">
        <f t="shared" si="54"/>
        <v>2.4032789670052821E-2</v>
      </c>
      <c r="D212" s="318">
        <f t="shared" si="54"/>
        <v>1.5620839386392067E-2</v>
      </c>
      <c r="E212" s="318">
        <f t="shared" si="54"/>
        <v>1.8427213740726249E-2</v>
      </c>
      <c r="F212" s="318">
        <f t="shared" si="54"/>
        <v>1.4644965666625201E-2</v>
      </c>
      <c r="G212" s="318">
        <f t="shared" si="54"/>
        <v>1.229970822022554E-2</v>
      </c>
      <c r="H212" s="318">
        <f t="shared" si="54"/>
        <v>1.2408234932705891E-2</v>
      </c>
      <c r="I212" s="318">
        <f t="shared" si="54"/>
        <v>1.0963582039962423E-2</v>
      </c>
      <c r="J212" s="318">
        <f t="shared" si="54"/>
        <v>8.9646131411593374E-3</v>
      </c>
      <c r="K212" s="318">
        <f t="shared" si="54"/>
        <v>1.2792753966302218E-2</v>
      </c>
      <c r="L212" s="318">
        <f t="shared" si="54"/>
        <v>9.3391548299404086E-3</v>
      </c>
      <c r="M212" s="318">
        <f t="shared" si="54"/>
        <v>4.5269864251588892E-3</v>
      </c>
      <c r="N212" s="318">
        <f t="shared" si="54"/>
        <v>3.5087044979032157E-3</v>
      </c>
      <c r="O212" s="318">
        <f t="shared" si="54"/>
        <v>4.1479585930010695E-3</v>
      </c>
      <c r="P212" s="318">
        <f t="shared" si="54"/>
        <v>5.135906366607032E-3</v>
      </c>
      <c r="Q212" s="318">
        <f t="shared" si="54"/>
        <v>5.3791642844632408E-3</v>
      </c>
      <c r="R212" s="318">
        <f t="shared" si="54"/>
        <v>5.0422105816022526E-3</v>
      </c>
      <c r="S212" s="318">
        <f t="shared" si="54"/>
        <v>4.5340474287302738E-3</v>
      </c>
      <c r="T212" s="318">
        <f t="shared" si="54"/>
        <v>4.27036565234755E-3</v>
      </c>
      <c r="U212" s="318">
        <f t="shared" si="54"/>
        <v>3.6605921757615436E-3</v>
      </c>
      <c r="V212" s="318">
        <f t="shared" si="54"/>
        <v>3.948756237015549E-3</v>
      </c>
      <c r="W212" s="318">
        <f t="shared" si="54"/>
        <v>5.3340990746495072E-3</v>
      </c>
      <c r="X212" s="318">
        <f t="shared" si="54"/>
        <v>1.1535049171384874E-2</v>
      </c>
      <c r="Y212" s="318">
        <f t="shared" si="54"/>
        <v>8.8625037185964158E-3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4.7286598721446485E-2</v>
      </c>
      <c r="C213" s="319">
        <f t="shared" si="55"/>
        <v>4.6404162637492578E-2</v>
      </c>
      <c r="D213" s="319">
        <f t="shared" si="55"/>
        <v>4.0680736890430939E-2</v>
      </c>
      <c r="E213" s="319">
        <f t="shared" si="55"/>
        <v>4.2846210761090062E-2</v>
      </c>
      <c r="F213" s="319">
        <f t="shared" si="55"/>
        <v>4.1116336376755616E-2</v>
      </c>
      <c r="G213" s="319">
        <f t="shared" si="55"/>
        <v>3.9782742920181829E-2</v>
      </c>
      <c r="H213" s="319">
        <f t="shared" si="55"/>
        <v>3.9953806015914466E-2</v>
      </c>
      <c r="I213" s="319">
        <f t="shared" si="55"/>
        <v>3.7989676201357091E-2</v>
      </c>
      <c r="J213" s="319">
        <f t="shared" si="55"/>
        <v>3.5254824160887842E-2</v>
      </c>
      <c r="K213" s="319">
        <f t="shared" si="55"/>
        <v>3.8448739032780642E-2</v>
      </c>
      <c r="L213" s="319">
        <f t="shared" si="55"/>
        <v>3.4718944675262604E-2</v>
      </c>
      <c r="M213" s="319">
        <f t="shared" si="55"/>
        <v>2.8127125168003496E-2</v>
      </c>
      <c r="N213" s="319">
        <f t="shared" si="55"/>
        <v>2.6340179649865174E-2</v>
      </c>
      <c r="O213" s="319">
        <f t="shared" si="55"/>
        <v>2.8668023991202194E-2</v>
      </c>
      <c r="P213" s="319">
        <f t="shared" si="55"/>
        <v>3.1014861259668427E-2</v>
      </c>
      <c r="Q213" s="319">
        <f t="shared" si="55"/>
        <v>3.1897890383321109E-2</v>
      </c>
      <c r="R213" s="319">
        <f t="shared" si="55"/>
        <v>4.0559844848125581E-2</v>
      </c>
      <c r="S213" s="319">
        <f t="shared" si="55"/>
        <v>4.0124416531654168E-2</v>
      </c>
      <c r="T213" s="319">
        <f t="shared" si="55"/>
        <v>3.7179291200018082E-2</v>
      </c>
      <c r="U213" s="319">
        <f t="shared" si="55"/>
        <v>4.1024228863915442E-2</v>
      </c>
      <c r="V213" s="319">
        <f t="shared" si="55"/>
        <v>4.1549733249594323E-2</v>
      </c>
      <c r="W213" s="319">
        <f t="shared" si="55"/>
        <v>3.4448494460542954E-2</v>
      </c>
      <c r="X213" s="319">
        <f t="shared" si="55"/>
        <v>4.7566897873834946E-2</v>
      </c>
      <c r="Y213" s="319">
        <f t="shared" si="55"/>
        <v>4.3613643187993982E-2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252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48</v>
      </c>
      <c r="B217" s="320">
        <f t="shared" ref="B217:Y217" si="56">SUM(B218:B227)</f>
        <v>1839.64296802069</v>
      </c>
      <c r="C217" s="320">
        <f t="shared" si="56"/>
        <v>1915.7196013743421</v>
      </c>
      <c r="D217" s="320">
        <f t="shared" si="56"/>
        <v>1854.445644332973</v>
      </c>
      <c r="E217" s="320">
        <f t="shared" si="56"/>
        <v>1822.5544967698329</v>
      </c>
      <c r="F217" s="320">
        <f t="shared" si="56"/>
        <v>1552.765408055104</v>
      </c>
      <c r="G217" s="320">
        <f t="shared" si="56"/>
        <v>1340.2007512820423</v>
      </c>
      <c r="H217" s="320">
        <f t="shared" si="56"/>
        <v>1390.8962699799679</v>
      </c>
      <c r="I217" s="320">
        <f t="shared" si="56"/>
        <v>1392.8760558721874</v>
      </c>
      <c r="J217" s="320">
        <f t="shared" si="56"/>
        <v>1391.8635931662566</v>
      </c>
      <c r="K217" s="320">
        <f t="shared" si="56"/>
        <v>1474.8316531537416</v>
      </c>
      <c r="L217" s="320">
        <f t="shared" si="56"/>
        <v>1757.4303562059133</v>
      </c>
      <c r="M217" s="320">
        <f t="shared" si="56"/>
        <v>1415.3861809512005</v>
      </c>
      <c r="N217" s="320">
        <f t="shared" si="56"/>
        <v>1396.1438699990051</v>
      </c>
      <c r="O217" s="320">
        <f t="shared" si="56"/>
        <v>1341.0565421241367</v>
      </c>
      <c r="P217" s="320">
        <f t="shared" si="56"/>
        <v>1255.6236050547195</v>
      </c>
      <c r="Q217" s="320">
        <f t="shared" si="56"/>
        <v>1256.3734691676923</v>
      </c>
      <c r="R217" s="320">
        <f t="shared" si="56"/>
        <v>1336.868561243117</v>
      </c>
      <c r="S217" s="320">
        <f t="shared" si="56"/>
        <v>1233.303982198471</v>
      </c>
      <c r="T217" s="320">
        <f t="shared" si="56"/>
        <v>1288.9997915979834</v>
      </c>
      <c r="U217" s="320">
        <f t="shared" si="56"/>
        <v>1247.3379328503561</v>
      </c>
      <c r="V217" s="320">
        <f t="shared" si="56"/>
        <v>1488.5575683423642</v>
      </c>
      <c r="W217" s="320">
        <f t="shared" si="56"/>
        <v>1198.6797597842017</v>
      </c>
      <c r="X217" s="320">
        <f t="shared" si="56"/>
        <v>1056.4522290075038</v>
      </c>
      <c r="Y217" s="320">
        <f t="shared" si="56"/>
        <v>1249.7966515445871</v>
      </c>
      <c r="DA217" s="95"/>
    </row>
    <row r="218" spans="1:105" ht="12" customHeight="1" x14ac:dyDescent="0.25">
      <c r="A218" s="55" t="s">
        <v>91</v>
      </c>
      <c r="B218" s="273">
        <f>IF(B$6=0,0,B$6/CHI!B$10*1000)</f>
        <v>3.3163034460590159</v>
      </c>
      <c r="C218" s="273">
        <f>IF(C$6=0,0,C$6/CHI!C$10*1000)</f>
        <v>3.1843922581164845</v>
      </c>
      <c r="D218" s="273">
        <f>IF(D$6=0,0,D$6/CHI!D$10*1000)</f>
        <v>3.046633451938245</v>
      </c>
      <c r="E218" s="273">
        <f>IF(E$6=0,0,E$6/CHI!E$10*1000)</f>
        <v>3.1499519580168123</v>
      </c>
      <c r="F218" s="273">
        <f>IF(F$6=0,0,F$6/CHI!F$10*1000)</f>
        <v>3.1026012995740704</v>
      </c>
      <c r="G218" s="273">
        <f>IF(G$6=0,0,G$6/CHI!G$10*1000)</f>
        <v>2.9925401914353094</v>
      </c>
      <c r="H218" s="273">
        <f>IF(H$6=0,0,H$6/CHI!H$10*1000)</f>
        <v>3.0172196751194962</v>
      </c>
      <c r="I218" s="273">
        <f>IF(I$6=0,0,I$6/CHI!I$10*1000)</f>
        <v>2.8371142692459039</v>
      </c>
      <c r="J218" s="273">
        <f>IF(J$6=0,0,J$6/CHI!J$10*1000)</f>
        <v>2.621910027146487</v>
      </c>
      <c r="K218" s="273">
        <f>IF(K$6=0,0,K$6/CHI!K$10*1000)</f>
        <v>2.2004623684395854</v>
      </c>
      <c r="L218" s="273">
        <f>IF(L$6=0,0,L$6/CHI!L$10*1000)</f>
        <v>2.6884762872989709</v>
      </c>
      <c r="M218" s="273">
        <f>IF(M$6=0,0,M$6/CHI!M$10*1000)</f>
        <v>2.3111310801386451</v>
      </c>
      <c r="N218" s="273">
        <f>IF(N$6=0,0,N$6/CHI!N$10*1000)</f>
        <v>2.3527512834970614</v>
      </c>
      <c r="O218" s="273">
        <f>IF(O$6=0,0,O$6/CHI!O$10*1000)</f>
        <v>2.4404755587732239</v>
      </c>
      <c r="P218" s="273">
        <f>IF(P$6=0,0,P$6/CHI!P$10*1000)</f>
        <v>2.6792306831080723</v>
      </c>
      <c r="Q218" s="273">
        <f>IF(Q$6=0,0,Q$6/CHI!Q$10*1000)</f>
        <v>2.7180232198539738</v>
      </c>
      <c r="R218" s="273">
        <f>IF(R$6=0,0,R$6/CHI!R$10*1000)</f>
        <v>2.5736295279677734</v>
      </c>
      <c r="S218" s="273">
        <f>IF(S$6=0,0,S$6/CHI!S$10*1000)</f>
        <v>2.2483914873651947</v>
      </c>
      <c r="T218" s="273">
        <f>IF(T$6=0,0,T$6/CHI!T$10*1000)</f>
        <v>2.326686629716348</v>
      </c>
      <c r="U218" s="273">
        <f>IF(U$6=0,0,U$6/CHI!U$10*1000)</f>
        <v>2.2236938121170935</v>
      </c>
      <c r="V218" s="273">
        <f>IF(V$6=0,0,V$6/CHI!V$10*1000)</f>
        <v>2.4406031855117134</v>
      </c>
      <c r="W218" s="273">
        <f>IF(W$6=0,0,W$6/CHI!W$10*1000)</f>
        <v>2.2979910261601257</v>
      </c>
      <c r="X218" s="273">
        <f>IF(X$6=0,0,X$6/CHI!X$10*1000)</f>
        <v>2.4612112744139241</v>
      </c>
      <c r="Y218" s="273">
        <f>IF(Y$6=0,0,Y$6/CHI!Y$10*1000)</f>
        <v>2.5752963545376293</v>
      </c>
      <c r="DA218" s="76"/>
    </row>
    <row r="219" spans="1:105" ht="12" customHeight="1" x14ac:dyDescent="0.25">
      <c r="A219" s="173" t="s">
        <v>92</v>
      </c>
      <c r="B219" s="274">
        <f>IF(B$7=0,0,B$7/CHI!B$10*1000)</f>
        <v>26.239585774415701</v>
      </c>
      <c r="C219" s="274">
        <f>IF(C$7=0,0,C$7/CHI!C$10*1000)</f>
        <v>25.195864960888706</v>
      </c>
      <c r="D219" s="274">
        <f>IF(D$7=0,0,D$7/CHI!D$10*1000)</f>
        <v>24.105876041089861</v>
      </c>
      <c r="E219" s="274">
        <f>IF(E$7=0,0,E$7/CHI!E$10*1000)</f>
        <v>24.923362994991724</v>
      </c>
      <c r="F219" s="274">
        <f>IF(F$7=0,0,F$7/CHI!F$10*1000)</f>
        <v>24.54871040849218</v>
      </c>
      <c r="G219" s="274">
        <f>IF(G$7=0,0,G$7/CHI!G$10*1000)</f>
        <v>23.677873968338854</v>
      </c>
      <c r="H219" s="274">
        <f>IF(H$7=0,0,H$7/CHI!H$10*1000)</f>
        <v>23.873145432344664</v>
      </c>
      <c r="I219" s="274">
        <f>IF(I$7=0,0,I$7/CHI!I$10*1000)</f>
        <v>22.448097537082809</v>
      </c>
      <c r="J219" s="274">
        <f>IF(J$7=0,0,J$7/CHI!J$10*1000)</f>
        <v>20.745337140926559</v>
      </c>
      <c r="K219" s="274">
        <f>IF(K$7=0,0,K$7/CHI!K$10*1000)</f>
        <v>17.410717082798865</v>
      </c>
      <c r="L219" s="274">
        <f>IF(L$7=0,0,L$7/CHI!L$10*1000)</f>
        <v>21.272029321350786</v>
      </c>
      <c r="M219" s="274">
        <f>IF(M$7=0,0,M$7/CHI!M$10*1000)</f>
        <v>18.286361064239223</v>
      </c>
      <c r="N219" s="274">
        <f>IF(N$7=0,0,N$7/CHI!N$10*1000)</f>
        <v>18.615672574399618</v>
      </c>
      <c r="O219" s="274">
        <f>IF(O$7=0,0,O$7/CHI!O$10*1000)</f>
        <v>19.309773305242814</v>
      </c>
      <c r="P219" s="274">
        <f>IF(P$7=0,0,P$7/CHI!P$10*1000)</f>
        <v>21.198875332836352</v>
      </c>
      <c r="Q219" s="274">
        <f>IF(Q$7=0,0,Q$7/CHI!Q$10*1000)</f>
        <v>21.505813498148356</v>
      </c>
      <c r="R219" s="274">
        <f>IF(R$7=0,0,R$7/CHI!R$10*1000)</f>
        <v>20.363327376127454</v>
      </c>
      <c r="S219" s="274">
        <f>IF(S$7=0,0,S$7/CHI!S$10*1000)</f>
        <v>17.789946621831316</v>
      </c>
      <c r="T219" s="274">
        <f>IF(T$7=0,0,T$7/CHI!T$10*1000)</f>
        <v>18.409441229866832</v>
      </c>
      <c r="U219" s="274">
        <f>IF(U$7=0,0,U$7/CHI!U$10*1000)</f>
        <v>17.594531220725205</v>
      </c>
      <c r="V219" s="274">
        <f>IF(V$7=0,0,V$7/CHI!V$10*1000)</f>
        <v>19.310783126209479</v>
      </c>
      <c r="W219" s="274">
        <f>IF(W$7=0,0,W$7/CHI!W$10*1000)</f>
        <v>18.182393022997545</v>
      </c>
      <c r="X219" s="274">
        <f>IF(X$7=0,0,X$7/CHI!X$10*1000)</f>
        <v>19.473840495714956</v>
      </c>
      <c r="Y219" s="274">
        <f>IF(Y$7=0,0,Y$7/CHI!Y$10*1000)</f>
        <v>20.376515807000029</v>
      </c>
      <c r="DA219" s="77"/>
    </row>
    <row r="220" spans="1:105" ht="12" customHeight="1" x14ac:dyDescent="0.25">
      <c r="A220" s="173" t="s">
        <v>93</v>
      </c>
      <c r="B220" s="274">
        <f>IF(B$8=0,0,B$8/CHI!B$10*1000)</f>
        <v>28.958835468776133</v>
      </c>
      <c r="C220" s="274">
        <f>IF(C$8=0,0,C$8/CHI!C$10*1000)</f>
        <v>27.806952219775471</v>
      </c>
      <c r="D220" s="274">
        <f>IF(D$8=0,0,D$8/CHI!D$10*1000)</f>
        <v>26.604006027613405</v>
      </c>
      <c r="E220" s="274">
        <f>IF(E$8=0,0,E$8/CHI!E$10*1000)</f>
        <v>27.506210444993997</v>
      </c>
      <c r="F220" s="274">
        <f>IF(F$8=0,0,F$8/CHI!F$10*1000)</f>
        <v>27.092732019546819</v>
      </c>
      <c r="G220" s="274">
        <f>IF(G$8=0,0,G$8/CHI!G$10*1000)</f>
        <v>26.131649424439544</v>
      </c>
      <c r="H220" s="274">
        <f>IF(H$8=0,0,H$8/CHI!H$10*1000)</f>
        <v>26.347157178506496</v>
      </c>
      <c r="I220" s="274">
        <f>IF(I$8=0,0,I$8/CHI!I$10*1000)</f>
        <v>24.774429320346059</v>
      </c>
      <c r="J220" s="274">
        <f>IF(J$8=0,0,J$8/CHI!J$10*1000)</f>
        <v>22.895209176439845</v>
      </c>
      <c r="K220" s="274">
        <f>IF(K$8=0,0,K$8/CHI!K$10*1000)</f>
        <v>19.215017177816314</v>
      </c>
      <c r="L220" s="274">
        <f>IF(L$8=0,0,L$8/CHI!L$10*1000)</f>
        <v>23.476483298932575</v>
      </c>
      <c r="M220" s="274">
        <f>IF(M$8=0,0,M$8/CHI!M$10*1000)</f>
        <v>20.181405527303138</v>
      </c>
      <c r="N220" s="274">
        <f>IF(N$8=0,0,N$8/CHI!N$10*1000)</f>
        <v>20.544844109096886</v>
      </c>
      <c r="O220" s="274">
        <f>IF(O$8=0,0,O$8/CHI!O$10*1000)</f>
        <v>21.310875594351636</v>
      </c>
      <c r="P220" s="274">
        <f>IF(P$8=0,0,P$8/CHI!P$10*1000)</f>
        <v>23.395748247110998</v>
      </c>
      <c r="Q220" s="274">
        <f>IF(Q$8=0,0,Q$8/CHI!Q$10*1000)</f>
        <v>23.734494899012226</v>
      </c>
      <c r="R220" s="274">
        <f>IF(R$8=0,0,R$8/CHI!R$10*1000)</f>
        <v>22.473611136692249</v>
      </c>
      <c r="S220" s="274">
        <f>IF(S$8=0,0,S$8/CHI!S$10*1000)</f>
        <v>19.633546872612353</v>
      </c>
      <c r="T220" s="274">
        <f>IF(T$8=0,0,T$8/CHI!T$10*1000)</f>
        <v>20.317240684783211</v>
      </c>
      <c r="U220" s="274">
        <f>IF(U$8=0,0,U$8/CHI!U$10*1000)</f>
        <v>19.41788026501618</v>
      </c>
      <c r="V220" s="274">
        <f>IF(V$8=0,0,V$8/CHI!V$10*1000)</f>
        <v>21.311990064659142</v>
      </c>
      <c r="W220" s="274">
        <f>IF(W$8=0,0,W$8/CHI!W$10*1000)</f>
        <v>20.066663113828593</v>
      </c>
      <c r="X220" s="274">
        <f>IF(X$8=0,0,X$8/CHI!X$10*1000)</f>
        <v>21.491945326761069</v>
      </c>
      <c r="Y220" s="274">
        <f>IF(Y$8=0,0,Y$8/CHI!Y$10*1000)</f>
        <v>22.488166305474756</v>
      </c>
      <c r="DA220" s="77"/>
    </row>
    <row r="221" spans="1:105" ht="12" customHeight="1" x14ac:dyDescent="0.25">
      <c r="A221" s="173" t="s">
        <v>94</v>
      </c>
      <c r="B221" s="274">
        <f>IF(B$9=0,0,B$9/CHI!B$10*1000)</f>
        <v>47.116927321001263</v>
      </c>
      <c r="C221" s="274">
        <f>IF(C$9=0,0,C$9/CHI!C$10*1000)</f>
        <v>45.242777395878711</v>
      </c>
      <c r="D221" s="274">
        <f>IF(D$9=0,0,D$9/CHI!D$10*1000)</f>
        <v>43.285546471717844</v>
      </c>
      <c r="E221" s="274">
        <f>IF(E$9=0,0,E$9/CHI!E$10*1000)</f>
        <v>44.753461160768147</v>
      </c>
      <c r="F221" s="274">
        <f>IF(F$9=0,0,F$9/CHI!F$10*1000)</f>
        <v>44.080718883489673</v>
      </c>
      <c r="G221" s="274">
        <f>IF(G$9=0,0,G$9/CHI!G$10*1000)</f>
        <v>42.5170075653335</v>
      </c>
      <c r="H221" s="274">
        <f>IF(H$9=0,0,H$9/CHI!H$10*1000)</f>
        <v>42.867645393861935</v>
      </c>
      <c r="I221" s="274">
        <f>IF(I$9=0,0,I$9/CHI!I$10*1000)</f>
        <v>40.308768181117792</v>
      </c>
      <c r="J221" s="274">
        <f>IF(J$9=0,0,J$9/CHI!J$10*1000)</f>
        <v>37.251218472806514</v>
      </c>
      <c r="K221" s="274">
        <f>IF(K$9=0,0,K$9/CHI!K$10*1000)</f>
        <v>31.26343145998143</v>
      </c>
      <c r="L221" s="274">
        <f>IF(L$9=0,0,L$9/CHI!L$10*1000)</f>
        <v>38.196969575698681</v>
      </c>
      <c r="M221" s="274">
        <f>IF(M$9=0,0,M$9/CHI!M$10*1000)</f>
        <v>32.835775405777447</v>
      </c>
      <c r="N221" s="274">
        <f>IF(N$9=0,0,N$9/CHI!N$10*1000)</f>
        <v>33.427101298784677</v>
      </c>
      <c r="O221" s="274">
        <f>IF(O$9=0,0,O$9/CHI!O$10*1000)</f>
        <v>34.673458385735351</v>
      </c>
      <c r="P221" s="274">
        <f>IF(P$9=0,0,P$9/CHI!P$10*1000)</f>
        <v>38.065611131639827</v>
      </c>
      <c r="Q221" s="274">
        <f>IF(Q$9=0,0,Q$9/CHI!Q$10*1000)</f>
        <v>38.616762485604752</v>
      </c>
      <c r="R221" s="274">
        <f>IF(R$9=0,0,R$9/CHI!R$10*1000)</f>
        <v>36.565265330150496</v>
      </c>
      <c r="S221" s="274">
        <f>IF(S$9=0,0,S$9/CHI!S$10*1000)</f>
        <v>31.944392309828046</v>
      </c>
      <c r="T221" s="274">
        <f>IF(T$9=0,0,T$9/CHI!T$10*1000)</f>
        <v>33.056783438007415</v>
      </c>
      <c r="U221" s="274">
        <f>IF(U$9=0,0,U$9/CHI!U$10*1000)</f>
        <v>31.593496021659547</v>
      </c>
      <c r="V221" s="274">
        <f>IF(V$9=0,0,V$9/CHI!V$10*1000)</f>
        <v>34.675271663639307</v>
      </c>
      <c r="W221" s="274">
        <f>IF(W$9=0,0,W$9/CHI!W$10*1000)</f>
        <v>32.649085925043828</v>
      </c>
      <c r="X221" s="274">
        <f>IF(X$9=0,0,X$9/CHI!X$10*1000)</f>
        <v>34.968064480347351</v>
      </c>
      <c r="Y221" s="274">
        <f>IF(Y$9=0,0,Y$9/CHI!Y$10*1000)</f>
        <v>36.588947043125842</v>
      </c>
      <c r="DA221" s="77"/>
    </row>
    <row r="222" spans="1:105" ht="12" customHeight="1" x14ac:dyDescent="0.25">
      <c r="A222" s="56" t="s">
        <v>95</v>
      </c>
      <c r="B222" s="275">
        <f>IF(B$10=0,0,B$10/CHI!B$10*1000)</f>
        <v>13.226569600592491</v>
      </c>
      <c r="C222" s="275">
        <f>IF(C$10=0,0,C$10/CHI!C$10*1000)</f>
        <v>12.791567339760004</v>
      </c>
      <c r="D222" s="275">
        <f>IF(D$10=0,0,D$10/CHI!D$10*1000)</f>
        <v>14.28936717678555</v>
      </c>
      <c r="E222" s="275">
        <f>IF(E$10=0,0,E$10/CHI!E$10*1000)</f>
        <v>13.906286952105495</v>
      </c>
      <c r="F222" s="275">
        <f>IF(F$10=0,0,F$10/CHI!F$10*1000)</f>
        <v>14.583156566248558</v>
      </c>
      <c r="G222" s="275">
        <f>IF(G$10=0,0,G$10/CHI!G$10*1000)</f>
        <v>14.755802583668274</v>
      </c>
      <c r="H222" s="275">
        <f>IF(H$10=0,0,H$10/CHI!H$10*1000)</f>
        <v>14.765714135793473</v>
      </c>
      <c r="I222" s="275">
        <f>IF(I$10=0,0,I$10/CHI!I$10*1000)</f>
        <v>14.700929853724078</v>
      </c>
      <c r="J222" s="275">
        <f>IF(J$10=0,0,J$10/CHI!J$10*1000)</f>
        <v>14.767845898169206</v>
      </c>
      <c r="K222" s="275">
        <f>IF(K$10=0,0,K$10/CHI!K$10*1000)</f>
        <v>11.081166692874929</v>
      </c>
      <c r="L222" s="275">
        <f>IF(L$10=0,0,L$10/CHI!L$10*1000)</f>
        <v>15.290589730527808</v>
      </c>
      <c r="M222" s="275">
        <f>IF(M$10=0,0,M$10/CHI!M$10*1000)</f>
        <v>16.941199478116825</v>
      </c>
      <c r="N222" s="275">
        <f>IF(N$10=0,0,N$10/CHI!N$10*1000)</f>
        <v>18.732753760339875</v>
      </c>
      <c r="O222" s="275">
        <f>IF(O$10=0,0,O$10/CHI!O$10*1000)</f>
        <v>17.814316643984377</v>
      </c>
      <c r="P222" s="275">
        <f>IF(P$10=0,0,P$10/CHI!P$10*1000)</f>
        <v>19.343166049084775</v>
      </c>
      <c r="Q222" s="275">
        <f>IF(Q$10=0,0,Q$10/CHI!Q$10*1000)</f>
        <v>19.459031781725876</v>
      </c>
      <c r="R222" s="275">
        <f>IF(R$10=0,0,R$10/CHI!R$10*1000)</f>
        <v>18.786003106006991</v>
      </c>
      <c r="S222" s="275">
        <f>IF(S$10=0,0,S$10/CHI!S$10*1000)</f>
        <v>17.330367160537001</v>
      </c>
      <c r="T222" s="275">
        <f>IF(T$10=0,0,T$10/CHI!T$10*1000)</f>
        <v>18.38429061266012</v>
      </c>
      <c r="U222" s="275">
        <f>IF(U$10=0,0,U$10/CHI!U$10*1000)</f>
        <v>18.687344933302249</v>
      </c>
      <c r="V222" s="275">
        <f>IF(V$10=0,0,V$10/CHI!V$10*1000)</f>
        <v>20.361330124219567</v>
      </c>
      <c r="W222" s="275">
        <f>IF(W$10=0,0,W$10/CHI!W$10*1000)</f>
        <v>17.339567552558837</v>
      </c>
      <c r="X222" s="275">
        <f>IF(X$10=0,0,X$10/CHI!X$10*1000)</f>
        <v>14.413982455548378</v>
      </c>
      <c r="Y222" s="275">
        <f>IF(Y$10=0,0,Y$10/CHI!Y$10*1000)</f>
        <v>16.986215030216627</v>
      </c>
      <c r="DA222" s="78"/>
    </row>
    <row r="223" spans="1:105" ht="12" customHeight="1" x14ac:dyDescent="0.25">
      <c r="A223" s="134" t="s">
        <v>997</v>
      </c>
      <c r="B223" s="321">
        <f>IF(B$16=0,0,B$16/CHI!B$10*1000)</f>
        <v>1347.1049639895914</v>
      </c>
      <c r="C223" s="321">
        <f>IF(C$16=0,0,C$16/CHI!C$10*1000)</f>
        <v>1431.3233520127128</v>
      </c>
      <c r="D223" s="321">
        <f>IF(D$16=0,0,D$16/CHI!D$10*1000)</f>
        <v>1333.7615335562746</v>
      </c>
      <c r="E223" s="321">
        <f>IF(E$16=0,0,E$16/CHI!E$10*1000)</f>
        <v>1309.6081888030512</v>
      </c>
      <c r="F223" s="321">
        <f>IF(F$16=0,0,F$16/CHI!F$10*1000)</f>
        <v>1035.2866173895227</v>
      </c>
      <c r="G223" s="321">
        <f>IF(G$16=0,0,G$16/CHI!G$10*1000)</f>
        <v>829.61152310654461</v>
      </c>
      <c r="H223" s="321">
        <f>IF(H$16=0,0,H$16/CHI!H$10*1000)</f>
        <v>877.85086720041625</v>
      </c>
      <c r="I223" s="321">
        <f>IF(I$16=0,0,I$16/CHI!I$10*1000)</f>
        <v>882.35369722353755</v>
      </c>
      <c r="J223" s="321">
        <f>IF(J$16=0,0,J$16/CHI!J$10*1000)</f>
        <v>886.5320346337744</v>
      </c>
      <c r="K223" s="321">
        <f>IF(K$16=0,0,K$16/CHI!K$10*1000)</f>
        <v>1069.8249850927139</v>
      </c>
      <c r="L223" s="321">
        <f>IF(L$16=0,0,L$16/CHI!L$10*1000)</f>
        <v>1217.1714079841156</v>
      </c>
      <c r="M223" s="321">
        <f>IF(M$16=0,0,M$16/CHI!M$10*1000)</f>
        <v>870.03421349429493</v>
      </c>
      <c r="N223" s="321">
        <f>IF(N$16=0,0,N$16/CHI!N$10*1000)</f>
        <v>811.23047290292129</v>
      </c>
      <c r="O223" s="321">
        <f>IF(O$16=0,0,O$16/CHI!O$10*1000)</f>
        <v>774.92510597848661</v>
      </c>
      <c r="P223" s="321">
        <f>IF(P$16=0,0,P$16/CHI!P$10*1000)</f>
        <v>684.82043149573167</v>
      </c>
      <c r="Q223" s="321">
        <f>IF(Q$16=0,0,Q$16/CHI!Q$10*1000)</f>
        <v>687.35440246592225</v>
      </c>
      <c r="R223" s="321">
        <f>IF(R$16=0,0,R$16/CHI!R$10*1000)</f>
        <v>793.59644643805655</v>
      </c>
      <c r="S223" s="321">
        <f>IF(S$16=0,0,S$16/CHI!S$10*1000)</f>
        <v>738.19356305794088</v>
      </c>
      <c r="T223" s="321">
        <f>IF(T$16=0,0,T$16/CHI!T$10*1000)</f>
        <v>778.87204195507434</v>
      </c>
      <c r="U223" s="321">
        <f>IF(U$16=0,0,U$16/CHI!U$10*1000)</f>
        <v>739.99234433267748</v>
      </c>
      <c r="V223" s="321">
        <f>IF(V$16=0,0,V$16/CHI!V$10*1000)</f>
        <v>945.95384665595464</v>
      </c>
      <c r="W223" s="321">
        <f>IF(W$16=0,0,W$16/CHI!W$10*1000)</f>
        <v>730.49387838517885</v>
      </c>
      <c r="X223" s="321">
        <f>IF(X$16=0,0,X$16/CHI!X$10*1000)</f>
        <v>661.41235950034388</v>
      </c>
      <c r="Y223" s="321">
        <f>IF(Y$16=0,0,Y$16/CHI!Y$10*1000)</f>
        <v>801.83417011801669</v>
      </c>
      <c r="DA223" s="140"/>
    </row>
    <row r="224" spans="1:105" ht="12" customHeight="1" x14ac:dyDescent="0.25">
      <c r="A224" s="174" t="s">
        <v>998</v>
      </c>
      <c r="B224" s="276">
        <f>IF(B$25=0,0,B$25/CHI!B$10*1000)</f>
        <v>201.60683704056311</v>
      </c>
      <c r="C224" s="276">
        <f>IF(C$25=0,0,C$25/CHI!C$10*1000)</f>
        <v>198.95760749314127</v>
      </c>
      <c r="D224" s="276">
        <f>IF(D$25=0,0,D$25/CHI!D$10*1000)</f>
        <v>221.33397841628974</v>
      </c>
      <c r="E224" s="276">
        <f>IF(E$25=0,0,E$25/CHI!E$10*1000)</f>
        <v>215.71069417084794</v>
      </c>
      <c r="F224" s="276">
        <f>IF(F$25=0,0,F$25/CHI!F$10*1000)</f>
        <v>221.74184611857464</v>
      </c>
      <c r="G224" s="276">
        <f>IF(G$25=0,0,G$25/CHI!G$10*1000)</f>
        <v>221.38150393074653</v>
      </c>
      <c r="H224" s="276">
        <f>IF(H$25=0,0,H$25/CHI!H$10*1000)</f>
        <v>222.14462455291925</v>
      </c>
      <c r="I224" s="276">
        <f>IF(I$25=0,0,I$25/CHI!I$10*1000)</f>
        <v>221.25589340093146</v>
      </c>
      <c r="J224" s="276">
        <f>IF(J$25=0,0,J$25/CHI!J$10*1000)</f>
        <v>222.54941599091151</v>
      </c>
      <c r="K224" s="276">
        <f>IF(K$25=0,0,K$25/CHI!K$10*1000)</f>
        <v>170.25668321142771</v>
      </c>
      <c r="L224" s="276">
        <f>IF(L$25=0,0,L$25/CHI!L$10*1000)</f>
        <v>233.06370918260706</v>
      </c>
      <c r="M224" s="276">
        <f>IF(M$25=0,0,M$25/CHI!M$10*1000)</f>
        <v>250.91269242525428</v>
      </c>
      <c r="N224" s="276">
        <f>IF(N$25=0,0,N$25/CHI!N$10*1000)</f>
        <v>273.43791246639654</v>
      </c>
      <c r="O224" s="276">
        <f>IF(O$25=0,0,O$25/CHI!O$10*1000)</f>
        <v>257.34165150759748</v>
      </c>
      <c r="P224" s="276">
        <f>IF(P$25=0,0,P$25/CHI!P$10*1000)</f>
        <v>257.37838505708049</v>
      </c>
      <c r="Q224" s="276">
        <f>IF(Q$25=0,0,Q$25/CHI!Q$10*1000)</f>
        <v>256.20502699917057</v>
      </c>
      <c r="R224" s="276">
        <f>IF(R$25=0,0,R$25/CHI!R$10*1000)</f>
        <v>245.20528819068838</v>
      </c>
      <c r="S224" s="276">
        <f>IF(S$25=0,0,S$25/CHI!S$10*1000)</f>
        <v>223.81033836563307</v>
      </c>
      <c r="T224" s="276">
        <f>IF(T$25=0,0,T$25/CHI!T$10*1000)</f>
        <v>234.2703436041472</v>
      </c>
      <c r="U224" s="276">
        <f>IF(U$25=0,0,U$25/CHI!U$10*1000)</f>
        <v>234.41610476733274</v>
      </c>
      <c r="V224" s="276">
        <f>IF(V$25=0,0,V$25/CHI!V$10*1000)</f>
        <v>249.32791528318512</v>
      </c>
      <c r="W224" s="276">
        <f>IF(W$25=0,0,W$25/CHI!W$10*1000)</f>
        <v>211.69214094769177</v>
      </c>
      <c r="X224" s="276">
        <f>IF(X$25=0,0,X$25/CHI!X$10*1000)</f>
        <v>168.94888744397272</v>
      </c>
      <c r="Y224" s="276">
        <f>IF(Y$25=0,0,Y$25/CHI!Y$10*1000)</f>
        <v>195.28041019941023</v>
      </c>
      <c r="DA224" s="79"/>
    </row>
    <row r="225" spans="1:105" ht="12" customHeight="1" x14ac:dyDescent="0.25">
      <c r="A225" s="174" t="s">
        <v>1010</v>
      </c>
      <c r="B225" s="276">
        <f>IF(B$36=0,0,B$36/CHI!B$10*1000)</f>
        <v>115.21484941685551</v>
      </c>
      <c r="C225" s="276">
        <f>IF(C$36=0,0,C$36/CHI!C$10*1000)</f>
        <v>113.44359087556649</v>
      </c>
      <c r="D225" s="276">
        <f>IF(D$36=0,0,D$36/CHI!D$10*1000)</f>
        <v>126.65923853430402</v>
      </c>
      <c r="E225" s="276">
        <f>IF(E$36=0,0,E$36/CHI!E$10*1000)</f>
        <v>123.30344455453736</v>
      </c>
      <c r="F225" s="276">
        <f>IF(F$36=0,0,F$36/CHI!F$10*1000)</f>
        <v>126.96247581855347</v>
      </c>
      <c r="G225" s="276">
        <f>IF(G$36=0,0,G$36/CHI!G$10*1000)</f>
        <v>126.90799826723421</v>
      </c>
      <c r="H225" s="276">
        <f>IF(H$36=0,0,H$36/CHI!H$10*1000)</f>
        <v>127.36632167229025</v>
      </c>
      <c r="I225" s="276">
        <f>IF(I$36=0,0,I$36/CHI!I$10*1000)</f>
        <v>127.01636442862562</v>
      </c>
      <c r="J225" s="276">
        <f>IF(J$36=0,0,J$36/CHI!J$10*1000)</f>
        <v>127.84869834108964</v>
      </c>
      <c r="K225" s="276">
        <f>IF(K$36=0,0,K$36/CHI!K$10*1000)</f>
        <v>97.443007779010415</v>
      </c>
      <c r="L225" s="276">
        <f>IF(L$36=0,0,L$36/CHI!L$10*1000)</f>
        <v>133.45444570465617</v>
      </c>
      <c r="M225" s="276">
        <f>IF(M$36=0,0,M$36/CHI!M$10*1000)</f>
        <v>144.74727972043058</v>
      </c>
      <c r="N225" s="276">
        <f>IF(N$36=0,0,N$36/CHI!N$10*1000)</f>
        <v>158.07750833809018</v>
      </c>
      <c r="O225" s="276">
        <f>IF(O$36=0,0,O$36/CHI!O$10*1000)</f>
        <v>149.72780836756178</v>
      </c>
      <c r="P225" s="276">
        <f>IF(P$36=0,0,P$36/CHI!P$10*1000)</f>
        <v>149.81160973766751</v>
      </c>
      <c r="Q225" s="276">
        <f>IF(Q$36=0,0,Q$36/CHI!Q$10*1000)</f>
        <v>149.11923261658109</v>
      </c>
      <c r="R225" s="276">
        <f>IF(R$36=0,0,R$36/CHI!R$10*1000)</f>
        <v>142.67649573784104</v>
      </c>
      <c r="S225" s="276">
        <f>IF(S$36=0,0,S$36/CHI!S$10*1000)</f>
        <v>130.23717599878375</v>
      </c>
      <c r="T225" s="276">
        <f>IF(T$36=0,0,T$36/CHI!T$10*1000)</f>
        <v>136.40811967634824</v>
      </c>
      <c r="U225" s="276">
        <f>IF(U$36=0,0,U$36/CHI!U$10*1000)</f>
        <v>136.5191814520893</v>
      </c>
      <c r="V225" s="276">
        <f>IF(V$36=0,0,V$36/CHI!V$10*1000)</f>
        <v>145.15887546543917</v>
      </c>
      <c r="W225" s="276">
        <f>IF(W$36=0,0,W$36/CHI!W$10*1000)</f>
        <v>123.16643322231229</v>
      </c>
      <c r="X225" s="276">
        <f>IF(X$36=0,0,X$36/CHI!X$10*1000)</f>
        <v>98.149218736385492</v>
      </c>
      <c r="Y225" s="276">
        <f>IF(Y$36=0,0,Y$36/CHI!Y$10*1000)</f>
        <v>113.47417233801171</v>
      </c>
      <c r="DA225" s="79"/>
    </row>
    <row r="226" spans="1:105" ht="12" customHeight="1" x14ac:dyDescent="0.25">
      <c r="A226" s="174" t="s">
        <v>1021</v>
      </c>
      <c r="B226" s="276">
        <f>IF(B$44=0,0,B$44/CHI!B$10*1000)</f>
        <v>17.633444891519826</v>
      </c>
      <c r="C226" s="276">
        <f>IF(C$44=0,0,C$44/CHI!C$10*1000)</f>
        <v>17.12627401686926</v>
      </c>
      <c r="D226" s="276">
        <f>IF(D$44=0,0,D$44/CHI!D$10*1000)</f>
        <v>19.123327376352115</v>
      </c>
      <c r="E226" s="276">
        <f>IF(E$44=0,0,E$44/CHI!E$10*1000)</f>
        <v>18.606178072753515</v>
      </c>
      <c r="F226" s="276">
        <f>IF(F$44=0,0,F$44/CHI!F$10*1000)</f>
        <v>19.415942057746918</v>
      </c>
      <c r="G226" s="276">
        <f>IF(G$44=0,0,G$44/CHI!G$10*1000)</f>
        <v>19.585846259935664</v>
      </c>
      <c r="H226" s="276">
        <f>IF(H$44=0,0,H$44/CHI!H$10*1000)</f>
        <v>19.654111418114866</v>
      </c>
      <c r="I226" s="276">
        <f>IF(I$44=0,0,I$44/CHI!I$10*1000)</f>
        <v>19.547013148846013</v>
      </c>
      <c r="J226" s="276">
        <f>IF(J$44=0,0,J$44/CHI!J$10*1000)</f>
        <v>19.638698956434439</v>
      </c>
      <c r="K226" s="276">
        <f>IF(K$44=0,0,K$44/CHI!K$10*1000)</f>
        <v>14.781548236726465</v>
      </c>
      <c r="L226" s="276">
        <f>IF(L$44=0,0,L$44/CHI!L$10*1000)</f>
        <v>20.346552302257614</v>
      </c>
      <c r="M226" s="276">
        <f>IF(M$44=0,0,M$44/CHI!M$10*1000)</f>
        <v>22.432144038730701</v>
      </c>
      <c r="N226" s="276">
        <f>IF(N$44=0,0,N$44/CHI!N$10*1000)</f>
        <v>24.701915842585642</v>
      </c>
      <c r="O226" s="276">
        <f>IF(O$44=0,0,O$44/CHI!O$10*1000)</f>
        <v>23.471276494184071</v>
      </c>
      <c r="P226" s="276">
        <f>IF(P$44=0,0,P$44/CHI!P$10*1000)</f>
        <v>23.468757275434932</v>
      </c>
      <c r="Q226" s="276">
        <f>IF(Q$44=0,0,Q$44/CHI!Q$10*1000)</f>
        <v>23.352432375271217</v>
      </c>
      <c r="R226" s="276">
        <f>IF(R$44=0,0,R$44/CHI!R$10*1000)</f>
        <v>22.380126352731548</v>
      </c>
      <c r="S226" s="276">
        <f>IF(S$44=0,0,S$44/CHI!S$10*1000)</f>
        <v>20.436946347927528</v>
      </c>
      <c r="T226" s="276">
        <f>IF(T$44=0,0,T$44/CHI!T$10*1000)</f>
        <v>21.448456285235274</v>
      </c>
      <c r="U226" s="276">
        <f>IF(U$44=0,0,U$44/CHI!U$10*1000)</f>
        <v>21.526076619553354</v>
      </c>
      <c r="V226" s="276">
        <f>IF(V$44=0,0,V$44/CHI!V$10*1000)</f>
        <v>22.886766689226206</v>
      </c>
      <c r="W226" s="276">
        <f>IF(W$44=0,0,W$44/CHI!W$10*1000)</f>
        <v>19.382312518479502</v>
      </c>
      <c r="X226" s="276">
        <f>IF(X$44=0,0,X$44/CHI!X$10*1000)</f>
        <v>15.380725818658828</v>
      </c>
      <c r="Y226" s="276">
        <f>IF(Y$44=0,0,Y$44/CHI!Y$10*1000)</f>
        <v>17.794634277465921</v>
      </c>
      <c r="DA226" s="79"/>
    </row>
    <row r="227" spans="1:105" ht="12" customHeight="1" x14ac:dyDescent="0.25">
      <c r="A227" s="41" t="s">
        <v>1038</v>
      </c>
      <c r="B227" s="277">
        <f>IF(B$58=0,0,B$58/CHI!B$10*1000)</f>
        <v>39.224651071315712</v>
      </c>
      <c r="C227" s="277">
        <f>IF(C$58=0,0,C$58/CHI!C$10*1000)</f>
        <v>40.647222801632793</v>
      </c>
      <c r="D227" s="277">
        <f>IF(D$58=0,0,D$58/CHI!D$10*1000)</f>
        <v>42.236137280607558</v>
      </c>
      <c r="E227" s="277">
        <f>IF(E$58=0,0,E$58/CHI!E$10*1000)</f>
        <v>41.086717657766656</v>
      </c>
      <c r="F227" s="277">
        <f>IF(F$58=0,0,F$58/CHI!F$10*1000)</f>
        <v>35.950607493355115</v>
      </c>
      <c r="G227" s="277">
        <f>IF(G$58=0,0,G$58/CHI!G$10*1000)</f>
        <v>32.639005984365902</v>
      </c>
      <c r="H227" s="277">
        <f>IF(H$58=0,0,H$58/CHI!H$10*1000)</f>
        <v>33.009463320601299</v>
      </c>
      <c r="I227" s="277">
        <f>IF(I$58=0,0,I$58/CHI!I$10*1000)</f>
        <v>37.633748508730065</v>
      </c>
      <c r="J227" s="277">
        <f>IF(J$58=0,0,J$58/CHI!J$10*1000)</f>
        <v>37.013224528558155</v>
      </c>
      <c r="K227" s="277">
        <f>IF(K$58=0,0,K$58/CHI!K$10*1000)</f>
        <v>41.35463405195199</v>
      </c>
      <c r="L227" s="277">
        <f>IF(L$58=0,0,L$58/CHI!L$10*1000)</f>
        <v>52.469692818468275</v>
      </c>
      <c r="M227" s="277">
        <f>IF(M$58=0,0,M$58/CHI!M$10*1000)</f>
        <v>36.703978716914769</v>
      </c>
      <c r="N227" s="277">
        <f>IF(N$58=0,0,N$58/CHI!N$10*1000)</f>
        <v>35.022937422893314</v>
      </c>
      <c r="O227" s="277">
        <f>IF(O$58=0,0,O$58/CHI!O$10*1000)</f>
        <v>40.041800288219612</v>
      </c>
      <c r="P227" s="277">
        <f>IF(P$58=0,0,P$58/CHI!P$10*1000)</f>
        <v>35.461790045024884</v>
      </c>
      <c r="Q227" s="277">
        <f>IF(Q$58=0,0,Q$58/CHI!Q$10*1000)</f>
        <v>34.308248826401901</v>
      </c>
      <c r="R227" s="277">
        <f>IF(R$58=0,0,R$58/CHI!R$10*1000)</f>
        <v>32.248368046854601</v>
      </c>
      <c r="S227" s="277">
        <f>IF(S$58=0,0,S$58/CHI!S$10*1000)</f>
        <v>31.679313976011745</v>
      </c>
      <c r="T227" s="277">
        <f>IF(T$58=0,0,T$58/CHI!T$10*1000)</f>
        <v>25.506387482144497</v>
      </c>
      <c r="U227" s="277">
        <f>IF(U$58=0,0,U$58/CHI!U$10*1000)</f>
        <v>25.367279425883083</v>
      </c>
      <c r="V227" s="277">
        <f>IF(V$58=0,0,V$58/CHI!V$10*1000)</f>
        <v>27.130186084319753</v>
      </c>
      <c r="W227" s="277">
        <f>IF(W$58=0,0,W$58/CHI!W$10*1000)</f>
        <v>23.40929406995048</v>
      </c>
      <c r="X227" s="277">
        <f>IF(X$58=0,0,X$58/CHI!X$10*1000)</f>
        <v>19.751993475357303</v>
      </c>
      <c r="Y227" s="277">
        <f>IF(Y$58=0,0,Y$58/CHI!Y$10*1000)</f>
        <v>22.398124071327736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0">
        <f t="shared" ref="B229:Y229" si="57">SUM(B230:B238)</f>
        <v>485.93034645386939</v>
      </c>
      <c r="C229" s="320">
        <f t="shared" si="57"/>
        <v>462.79897599729844</v>
      </c>
      <c r="D229" s="320">
        <f t="shared" si="57"/>
        <v>504.42325668007322</v>
      </c>
      <c r="E229" s="320">
        <f t="shared" si="57"/>
        <v>521.00393597424647</v>
      </c>
      <c r="F229" s="320">
        <f t="shared" si="57"/>
        <v>515.33087656045473</v>
      </c>
      <c r="G229" s="320">
        <f t="shared" si="57"/>
        <v>529.31490439312313</v>
      </c>
      <c r="H229" s="320">
        <f t="shared" si="57"/>
        <v>508.05843431526858</v>
      </c>
      <c r="I229" s="320">
        <f t="shared" si="57"/>
        <v>502.70399976727782</v>
      </c>
      <c r="J229" s="320">
        <f t="shared" si="57"/>
        <v>493.2149018491894</v>
      </c>
      <c r="K229" s="320">
        <f t="shared" si="57"/>
        <v>382.18281715793057</v>
      </c>
      <c r="L229" s="320">
        <f t="shared" si="57"/>
        <v>490.40492217434348</v>
      </c>
      <c r="M229" s="320">
        <f t="shared" si="57"/>
        <v>502.091838354613</v>
      </c>
      <c r="N229" s="320">
        <f t="shared" si="57"/>
        <v>590.83681481156952</v>
      </c>
      <c r="O229" s="320">
        <f t="shared" si="57"/>
        <v>583.50401658394878</v>
      </c>
      <c r="P229" s="320">
        <f t="shared" si="57"/>
        <v>588.98667457650038</v>
      </c>
      <c r="Q229" s="320">
        <f t="shared" si="57"/>
        <v>628.17537972406546</v>
      </c>
      <c r="R229" s="320">
        <f t="shared" si="57"/>
        <v>626.88155372203676</v>
      </c>
      <c r="S229" s="320">
        <f t="shared" si="57"/>
        <v>615.49135373594947</v>
      </c>
      <c r="T229" s="320">
        <f t="shared" si="57"/>
        <v>599.11440243051584</v>
      </c>
      <c r="U229" s="320">
        <f t="shared" si="57"/>
        <v>529.84903371314158</v>
      </c>
      <c r="V229" s="320">
        <f t="shared" si="57"/>
        <v>587.51923563349567</v>
      </c>
      <c r="W229" s="320">
        <f t="shared" si="57"/>
        <v>567.34744132041965</v>
      </c>
      <c r="X229" s="320">
        <f t="shared" si="57"/>
        <v>433.14076160793235</v>
      </c>
      <c r="Y229" s="320">
        <f t="shared" si="57"/>
        <v>518.60434679136131</v>
      </c>
      <c r="DA229" s="95"/>
    </row>
    <row r="230" spans="1:105" ht="12" customHeight="1" x14ac:dyDescent="0.25">
      <c r="A230" s="55" t="s">
        <v>91</v>
      </c>
      <c r="B230" s="273">
        <f>IF(B$62=0,0,B$62/CHI!B$11*1000)</f>
        <v>3.7891045367671952</v>
      </c>
      <c r="C230" s="273">
        <f>IF(C$62=0,0,C$62/CHI!C$11*1000)</f>
        <v>3.5439510054749412</v>
      </c>
      <c r="D230" s="273">
        <f>IF(D$62=0,0,D$62/CHI!D$11*1000)</f>
        <v>3.4469957404236107</v>
      </c>
      <c r="E230" s="273">
        <f>IF(E$62=0,0,E$62/CHI!E$11*1000)</f>
        <v>3.7244221057460831</v>
      </c>
      <c r="F230" s="273">
        <f>IF(F$62=0,0,F$62/CHI!F$11*1000)</f>
        <v>3.5607407026537876</v>
      </c>
      <c r="G230" s="273">
        <f>IF(G$62=0,0,G$62/CHI!G$11*1000)</f>
        <v>3.5580920732777623</v>
      </c>
      <c r="H230" s="273">
        <f>IF(H$62=0,0,H$62/CHI!H$11*1000)</f>
        <v>3.4278721891175592</v>
      </c>
      <c r="I230" s="273">
        <f>IF(I$62=0,0,I$62/CHI!I$11*1000)</f>
        <v>3.244090210752312</v>
      </c>
      <c r="J230" s="273">
        <f>IF(J$62=0,0,J$62/CHI!J$11*1000)</f>
        <v>2.9785773751622999</v>
      </c>
      <c r="K230" s="273">
        <f>IF(K$62=0,0,K$62/CHI!K$11*1000)</f>
        <v>2.487080583709302</v>
      </c>
      <c r="L230" s="273">
        <f>IF(L$62=0,0,L$62/CHI!L$11*1000)</f>
        <v>2.9176320782288814</v>
      </c>
      <c r="M230" s="273">
        <f>IF(M$62=0,0,M$62/CHI!M$11*1000)</f>
        <v>2.4788997977722631</v>
      </c>
      <c r="N230" s="273">
        <f>IF(N$62=0,0,N$62/CHI!N$11*1000)</f>
        <v>2.7516485762597176</v>
      </c>
      <c r="O230" s="273">
        <f>IF(O$62=0,0,O$62/CHI!O$11*1000)</f>
        <v>2.9387939393670144</v>
      </c>
      <c r="P230" s="273">
        <f>IF(P$62=0,0,P$62/CHI!P$11*1000)</f>
        <v>3.1910548107794869</v>
      </c>
      <c r="Q230" s="273">
        <f>IF(Q$62=0,0,Q$62/CHI!Q$11*1000)</f>
        <v>3.4546754225361562</v>
      </c>
      <c r="R230" s="273">
        <f>IF(R$62=0,0,R$62/CHI!R$11*1000)</f>
        <v>3.4166517402112762</v>
      </c>
      <c r="S230" s="273">
        <f>IF(S$62=0,0,S$62/CHI!S$11*1000)</f>
        <v>3.2356390289706183</v>
      </c>
      <c r="T230" s="273">
        <f>IF(T$62=0,0,T$62/CHI!T$11*1000)</f>
        <v>3.1175815080992049</v>
      </c>
      <c r="U230" s="273">
        <f>IF(U$62=0,0,U$62/CHI!U$11*1000)</f>
        <v>2.6527760077084355</v>
      </c>
      <c r="V230" s="273">
        <f>IF(V$62=0,0,V$62/CHI!V$11*1000)</f>
        <v>3.0157535143279843</v>
      </c>
      <c r="W230" s="273">
        <f>IF(W$62=0,0,W$62/CHI!W$11*1000)</f>
        <v>3.1682889317180343</v>
      </c>
      <c r="X230" s="273">
        <f>IF(X$62=0,0,X$62/CHI!X$11*1000)</f>
        <v>3.0402641080837935</v>
      </c>
      <c r="Y230" s="273">
        <f>IF(Y$62=0,0,Y$62/CHI!Y$11*1000)</f>
        <v>3.3703959475476979</v>
      </c>
      <c r="DA230" s="76"/>
    </row>
    <row r="231" spans="1:105" ht="12" customHeight="1" x14ac:dyDescent="0.25">
      <c r="A231" s="173" t="s">
        <v>92</v>
      </c>
      <c r="B231" s="274">
        <f>IF(B$63=0,0,B$63/CHI!B$11*1000)</f>
        <v>30.070601680437914</v>
      </c>
      <c r="C231" s="274">
        <f>IF(C$63=0,0,C$63/CHI!C$11*1000)</f>
        <v>28.125045911651526</v>
      </c>
      <c r="D231" s="274">
        <f>IF(D$63=0,0,D$63/CHI!D$11*1000)</f>
        <v>27.355602068682924</v>
      </c>
      <c r="E231" s="274">
        <f>IF(E$63=0,0,E$63/CHI!E$11*1000)</f>
        <v>29.55727733161493</v>
      </c>
      <c r="F231" s="274">
        <f>IF(F$63=0,0,F$63/CHI!F$11*1000)</f>
        <v>28.258290136322863</v>
      </c>
      <c r="G231" s="274">
        <f>IF(G$63=0,0,G$63/CHI!G$11*1000)</f>
        <v>28.237270426205949</v>
      </c>
      <c r="H231" s="274">
        <f>IF(H$63=0,0,H$63/CHI!H$11*1000)</f>
        <v>27.203836212539432</v>
      </c>
      <c r="I231" s="274">
        <f>IF(I$63=0,0,I$63/CHI!I$11*1000)</f>
        <v>25.745329429778756</v>
      </c>
      <c r="J231" s="274">
        <f>IF(J$63=0,0,J$63/CHI!J$11*1000)</f>
        <v>23.638200781677952</v>
      </c>
      <c r="K231" s="274">
        <f>IF(K$63=0,0,K$63/CHI!K$11*1000)</f>
        <v>19.73764747163229</v>
      </c>
      <c r="L231" s="274">
        <f>IF(L$63=0,0,L$63/CHI!L$11*1000)</f>
        <v>23.154534593374699</v>
      </c>
      <c r="M231" s="274">
        <f>IF(M$63=0,0,M$63/CHI!M$11*1000)</f>
        <v>19.672724175650725</v>
      </c>
      <c r="N231" s="274">
        <f>IF(N$63=0,0,N$63/CHI!N$11*1000)</f>
        <v>21.837277778523827</v>
      </c>
      <c r="O231" s="274">
        <f>IF(O$63=0,0,O$63/CHI!O$11*1000)</f>
        <v>23.322476620554664</v>
      </c>
      <c r="P231" s="274">
        <f>IF(P$63=0,0,P$63/CHI!P$11*1000)</f>
        <v>25.324436743374754</v>
      </c>
      <c r="Q231" s="274">
        <f>IF(Q$63=0,0,Q$63/CHI!Q$11*1000)</f>
        <v>27.416548569260556</v>
      </c>
      <c r="R231" s="274">
        <f>IF(R$63=0,0,R$63/CHI!R$11*1000)</f>
        <v>27.114789936179804</v>
      </c>
      <c r="S231" s="274">
        <f>IF(S$63=0,0,S$63/CHI!S$11*1000)</f>
        <v>25.678260253243678</v>
      </c>
      <c r="T231" s="274">
        <f>IF(T$63=0,0,T$63/CHI!T$11*1000)</f>
        <v>24.741347415116199</v>
      </c>
      <c r="U231" s="274">
        <f>IF(U$63=0,0,U$63/CHI!U$11*1000)</f>
        <v>21.052618079331666</v>
      </c>
      <c r="V231" s="274">
        <f>IF(V$63=0,0,V$63/CHI!V$11*1000)</f>
        <v>23.933233252284225</v>
      </c>
      <c r="W231" s="274">
        <f>IF(W$63=0,0,W$63/CHI!W$11*1000)</f>
        <v>25.143765116472096</v>
      </c>
      <c r="X231" s="274">
        <f>IF(X$63=0,0,X$63/CHI!X$11*1000)</f>
        <v>24.127751058438719</v>
      </c>
      <c r="Y231" s="274">
        <f>IF(Y$63=0,0,Y$63/CHI!Y$11*1000)</f>
        <v>26.74770069303473</v>
      </c>
      <c r="DA231" s="77"/>
    </row>
    <row r="232" spans="1:105" ht="12" customHeight="1" x14ac:dyDescent="0.25">
      <c r="A232" s="173" t="s">
        <v>93</v>
      </c>
      <c r="B232" s="274">
        <f>IF(B$64=0,0,B$64/CHI!B$11*1000)</f>
        <v>33.660491866423037</v>
      </c>
      <c r="C232" s="274">
        <f>IF(C$64=0,0,C$64/CHI!C$11*1000)</f>
        <v>31.48267165428177</v>
      </c>
      <c r="D232" s="274">
        <f>IF(D$64=0,0,D$64/CHI!D$11*1000)</f>
        <v>30.621370025097463</v>
      </c>
      <c r="E232" s="274">
        <f>IF(E$64=0,0,E$64/CHI!E$11*1000)</f>
        <v>33.085885802599798</v>
      </c>
      <c r="F232" s="274">
        <f>IF(F$64=0,0,F$64/CHI!F$11*1000)</f>
        <v>31.631822848144164</v>
      </c>
      <c r="G232" s="274">
        <f>IF(G$64=0,0,G$64/CHI!G$11*1000)</f>
        <v>31.608293761864353</v>
      </c>
      <c r="H232" s="274">
        <f>IF(H$64=0,0,H$64/CHI!H$11*1000)</f>
        <v>30.451486049359065</v>
      </c>
      <c r="I232" s="274">
        <f>IF(I$64=0,0,I$64/CHI!I$11*1000)</f>
        <v>28.818859731470113</v>
      </c>
      <c r="J232" s="274">
        <f>IF(J$64=0,0,J$64/CHI!J$11*1000)</f>
        <v>26.460177737852245</v>
      </c>
      <c r="K232" s="274">
        <f>IF(K$64=0,0,K$64/CHI!K$11*1000)</f>
        <v>22.093968362908022</v>
      </c>
      <c r="L232" s="274">
        <f>IF(L$64=0,0,L$64/CHI!L$11*1000)</f>
        <v>25.918770486661892</v>
      </c>
      <c r="M232" s="274">
        <f>IF(M$64=0,0,M$64/CHI!M$11*1000)</f>
        <v>22.021294390516239</v>
      </c>
      <c r="N232" s="274">
        <f>IF(N$64=0,0,N$64/CHI!N$11*1000)</f>
        <v>24.444256847943368</v>
      </c>
      <c r="O232" s="274">
        <f>IF(O$64=0,0,O$64/CHI!O$11*1000)</f>
        <v>26.106761777956855</v>
      </c>
      <c r="P232" s="274">
        <f>IF(P$64=0,0,P$64/CHI!P$11*1000)</f>
        <v>28.347720011756586</v>
      </c>
      <c r="Q232" s="274">
        <f>IF(Q$64=0,0,Q$64/CHI!Q$11*1000)</f>
        <v>30.68959244408267</v>
      </c>
      <c r="R232" s="274">
        <f>IF(R$64=0,0,R$64/CHI!R$11*1000)</f>
        <v>30.351809245649189</v>
      </c>
      <c r="S232" s="274">
        <f>IF(S$64=0,0,S$64/CHI!S$11*1000)</f>
        <v>28.743783698897222</v>
      </c>
      <c r="T232" s="274">
        <f>IF(T$64=0,0,T$64/CHI!T$11*1000)</f>
        <v>27.695020281973207</v>
      </c>
      <c r="U232" s="274">
        <f>IF(U$64=0,0,U$64/CHI!U$11*1000)</f>
        <v>23.565922862370023</v>
      </c>
      <c r="V232" s="274">
        <f>IF(V$64=0,0,V$64/CHI!V$11*1000)</f>
        <v>26.790431790721211</v>
      </c>
      <c r="W232" s="274">
        <f>IF(W$64=0,0,W$64/CHI!W$11*1000)</f>
        <v>28.145479434980672</v>
      </c>
      <c r="X232" s="274">
        <f>IF(X$64=0,0,X$64/CHI!X$11*1000)</f>
        <v>27.008171532064562</v>
      </c>
      <c r="Y232" s="274">
        <f>IF(Y$64=0,0,Y$64/CHI!Y$11*1000)</f>
        <v>29.94089613474944</v>
      </c>
      <c r="DA232" s="77"/>
    </row>
    <row r="233" spans="1:105" ht="12" customHeight="1" x14ac:dyDescent="0.25">
      <c r="A233" s="173" t="s">
        <v>94</v>
      </c>
      <c r="B233" s="274">
        <f>IF(B$65=0,0,B$65/CHI!B$11*1000)</f>
        <v>54.190533492441638</v>
      </c>
      <c r="C233" s="274">
        <f>IF(C$65=0,0,C$65/CHI!C$11*1000)</f>
        <v>50.684427889027063</v>
      </c>
      <c r="D233" s="274">
        <f>IF(D$65=0,0,D$65/CHI!D$11*1000)</f>
        <v>49.297805406841455</v>
      </c>
      <c r="E233" s="274">
        <f>IF(E$65=0,0,E$65/CHI!E$11*1000)</f>
        <v>53.265466524610609</v>
      </c>
      <c r="F233" s="274">
        <f>IF(F$65=0,0,F$65/CHI!F$11*1000)</f>
        <v>50.924548645387709</v>
      </c>
      <c r="G233" s="274">
        <f>IF(G$65=0,0,G$65/CHI!G$11*1000)</f>
        <v>50.886668814541721</v>
      </c>
      <c r="H233" s="274">
        <f>IF(H$65=0,0,H$65/CHI!H$11*1000)</f>
        <v>49.024306632265777</v>
      </c>
      <c r="I233" s="274">
        <f>IF(I$65=0,0,I$65/CHI!I$11*1000)</f>
        <v>46.3959169013226</v>
      </c>
      <c r="J233" s="274">
        <f>IF(J$65=0,0,J$65/CHI!J$11*1000)</f>
        <v>42.5986391883172</v>
      </c>
      <c r="K233" s="274">
        <f>IF(K$65=0,0,K$65/CHI!K$11*1000)</f>
        <v>35.569412868426511</v>
      </c>
      <c r="L233" s="274">
        <f>IF(L$65=0,0,L$65/CHI!L$11*1000)</f>
        <v>41.727019489617916</v>
      </c>
      <c r="M233" s="274">
        <f>IF(M$65=0,0,M$65/CHI!M$11*1000)</f>
        <v>35.452413944270717</v>
      </c>
      <c r="N233" s="274">
        <f>IF(N$65=0,0,N$65/CHI!N$11*1000)</f>
        <v>39.353177745381714</v>
      </c>
      <c r="O233" s="274">
        <f>IF(O$65=0,0,O$65/CHI!O$11*1000)</f>
        <v>42.029669504586025</v>
      </c>
      <c r="P233" s="274">
        <f>IF(P$65=0,0,P$65/CHI!P$11*1000)</f>
        <v>45.637421961258354</v>
      </c>
      <c r="Q233" s="274">
        <f>IF(Q$65=0,0,Q$65/CHI!Q$11*1000)</f>
        <v>49.407637708033754</v>
      </c>
      <c r="R233" s="274">
        <f>IF(R$65=0,0,R$65/CHI!R$11*1000)</f>
        <v>48.863835442739088</v>
      </c>
      <c r="S233" s="274">
        <f>IF(S$65=0,0,S$65/CHI!S$11*1000)</f>
        <v>46.275050864255633</v>
      </c>
      <c r="T233" s="274">
        <f>IF(T$65=0,0,T$65/CHI!T$11*1000)</f>
        <v>44.586630822861025</v>
      </c>
      <c r="U233" s="274">
        <f>IF(U$65=0,0,U$65/CHI!U$11*1000)</f>
        <v>37.939134615779054</v>
      </c>
      <c r="V233" s="274">
        <f>IF(V$65=0,0,V$65/CHI!V$11*1000)</f>
        <v>43.130320168619889</v>
      </c>
      <c r="W233" s="274">
        <f>IF(W$65=0,0,W$65/CHI!W$11*1000)</f>
        <v>45.311831806699807</v>
      </c>
      <c r="X233" s="274">
        <f>IF(X$65=0,0,X$65/CHI!X$11*1000)</f>
        <v>43.480862661959776</v>
      </c>
      <c r="Y233" s="274">
        <f>IF(Y$65=0,0,Y$65/CHI!Y$11*1000)</f>
        <v>48.202300228486649</v>
      </c>
      <c r="DA233" s="77"/>
    </row>
    <row r="234" spans="1:105" ht="12" customHeight="1" x14ac:dyDescent="0.25">
      <c r="A234" s="56" t="s">
        <v>95</v>
      </c>
      <c r="B234" s="275">
        <f>IF(B$66=0,0,B$66/CHI!B$11*1000)</f>
        <v>15.112264512172288</v>
      </c>
      <c r="C234" s="275">
        <f>IF(C$66=0,0,C$66/CHI!C$11*1000)</f>
        <v>14.235899430981744</v>
      </c>
      <c r="D234" s="275">
        <f>IF(D$66=0,0,D$66/CHI!D$11*1000)</f>
        <v>16.167152553384163</v>
      </c>
      <c r="E234" s="275">
        <f>IF(E$66=0,0,E$66/CHI!E$11*1000)</f>
        <v>16.442435701742813</v>
      </c>
      <c r="F234" s="275">
        <f>IF(F$66=0,0,F$66/CHI!F$11*1000)</f>
        <v>16.73654915497616</v>
      </c>
      <c r="G234" s="275">
        <f>IF(G$66=0,0,G$66/CHI!G$11*1000)</f>
        <v>17.544460842352184</v>
      </c>
      <c r="H234" s="275">
        <f>IF(H$66=0,0,H$66/CHI!H$11*1000)</f>
        <v>16.775371463976072</v>
      </c>
      <c r="I234" s="275">
        <f>IF(I$66=0,0,I$66/CHI!I$11*1000)</f>
        <v>16.809736267724986</v>
      </c>
      <c r="J234" s="275">
        <f>IF(J$66=0,0,J$66/CHI!J$11*1000)</f>
        <v>16.776766256942505</v>
      </c>
      <c r="K234" s="275">
        <f>IF(K$66=0,0,K$66/CHI!K$11*1000)</f>
        <v>12.524528899914376</v>
      </c>
      <c r="L234" s="275">
        <f>IF(L$66=0,0,L$66/CHI!L$11*1000)</f>
        <v>16.593903135238701</v>
      </c>
      <c r="M234" s="275">
        <f>IF(M$66=0,0,M$66/CHI!M$11*1000)</f>
        <v>18.170988362029348</v>
      </c>
      <c r="N234" s="275">
        <f>IF(N$66=0,0,N$66/CHI!N$11*1000)</f>
        <v>21.908799104955527</v>
      </c>
      <c r="O234" s="275">
        <f>IF(O$66=0,0,O$66/CHI!O$11*1000)</f>
        <v>21.451804997228916</v>
      </c>
      <c r="P234" s="275">
        <f>IF(P$66=0,0,P$66/CHI!P$11*1000)</f>
        <v>23.038368239734332</v>
      </c>
      <c r="Q234" s="275">
        <f>IF(Q$66=0,0,Q$66/CHI!Q$11*1000)</f>
        <v>24.732915580570488</v>
      </c>
      <c r="R234" s="275">
        <f>IF(R$66=0,0,R$66/CHI!R$11*1000)</f>
        <v>24.939576386674599</v>
      </c>
      <c r="S234" s="275">
        <f>IF(S$66=0,0,S$66/CHI!S$11*1000)</f>
        <v>24.939968277827134</v>
      </c>
      <c r="T234" s="275">
        <f>IF(T$66=0,0,T$66/CHI!T$11*1000)</f>
        <v>24.633538406733631</v>
      </c>
      <c r="U234" s="275">
        <f>IF(U$66=0,0,U$66/CHI!U$11*1000)</f>
        <v>22.293240200924689</v>
      </c>
      <c r="V234" s="275">
        <f>IF(V$66=0,0,V$66/CHI!V$11*1000)</f>
        <v>25.159662678074074</v>
      </c>
      <c r="W234" s="275">
        <f>IF(W$66=0,0,W$66/CHI!W$11*1000)</f>
        <v>23.906429281992164</v>
      </c>
      <c r="X234" s="275">
        <f>IF(X$66=0,0,X$66/CHI!X$11*1000)</f>
        <v>17.805181525746377</v>
      </c>
      <c r="Y234" s="275">
        <f>IF(Y$66=0,0,Y$66/CHI!Y$11*1000)</f>
        <v>22.230556184783239</v>
      </c>
      <c r="DA234" s="78"/>
    </row>
    <row r="235" spans="1:105" ht="12" customHeight="1" x14ac:dyDescent="0.25">
      <c r="A235" s="174" t="s">
        <v>1051</v>
      </c>
      <c r="B235" s="276">
        <f>IF(B$72=0,0,B$72/CHI!B$11*1000)</f>
        <v>209.19993394202686</v>
      </c>
      <c r="C235" s="276">
        <f>IF(C$72=0,0,C$72/CHI!C$11*1000)</f>
        <v>201.08823354006194</v>
      </c>
      <c r="D235" s="276">
        <f>IF(D$72=0,0,D$72/CHI!D$11*1000)</f>
        <v>227.39879368711561</v>
      </c>
      <c r="E235" s="276">
        <f>IF(E$72=0,0,E$72/CHI!E$11*1000)</f>
        <v>231.6131202455729</v>
      </c>
      <c r="F235" s="276">
        <f>IF(F$72=0,0,F$72/CHI!F$11*1000)</f>
        <v>231.0926690531889</v>
      </c>
      <c r="G235" s="276">
        <f>IF(G$72=0,0,G$72/CHI!G$11*1000)</f>
        <v>239.01933528471361</v>
      </c>
      <c r="H235" s="276">
        <f>IF(H$72=0,0,H$72/CHI!H$11*1000)</f>
        <v>229.17609759409353</v>
      </c>
      <c r="I235" s="276">
        <f>IF(I$72=0,0,I$72/CHI!I$11*1000)</f>
        <v>229.7266407260816</v>
      </c>
      <c r="J235" s="276">
        <f>IF(J$72=0,0,J$72/CHI!J$11*1000)</f>
        <v>229.56033933218993</v>
      </c>
      <c r="K235" s="276">
        <f>IF(K$72=0,0,K$72/CHI!K$11*1000)</f>
        <v>174.73606873261261</v>
      </c>
      <c r="L235" s="276">
        <f>IF(L$72=0,0,L$72/CHI!L$11*1000)</f>
        <v>229.65361142285073</v>
      </c>
      <c r="M235" s="276">
        <f>IF(M$72=0,0,M$72/CHI!M$11*1000)</f>
        <v>244.33415974692676</v>
      </c>
      <c r="N235" s="276">
        <f>IF(N$72=0,0,N$72/CHI!N$11*1000)</f>
        <v>290.32908079829144</v>
      </c>
      <c r="O235" s="276">
        <f>IF(O$72=0,0,O$72/CHI!O$11*1000)</f>
        <v>281.34386431815591</v>
      </c>
      <c r="P235" s="276">
        <f>IF(P$72=0,0,P$72/CHI!P$11*1000)</f>
        <v>278.32210904337262</v>
      </c>
      <c r="Q235" s="276">
        <f>IF(Q$72=0,0,Q$72/CHI!Q$11*1000)</f>
        <v>295.66318569133836</v>
      </c>
      <c r="R235" s="276">
        <f>IF(R$72=0,0,R$72/CHI!R$11*1000)</f>
        <v>295.55461219024204</v>
      </c>
      <c r="S235" s="276">
        <f>IF(S$72=0,0,S$72/CHI!S$11*1000)</f>
        <v>292.4235727615702</v>
      </c>
      <c r="T235" s="276">
        <f>IF(T$72=0,0,T$72/CHI!T$11*1000)</f>
        <v>284.99616769502086</v>
      </c>
      <c r="U235" s="276">
        <f>IF(U$72=0,0,U$72/CHI!U$11*1000)</f>
        <v>253.89011057002398</v>
      </c>
      <c r="V235" s="276">
        <f>IF(V$72=0,0,V$72/CHI!V$11*1000)</f>
        <v>279.7103000191741</v>
      </c>
      <c r="W235" s="276">
        <f>IF(W$72=0,0,W$72/CHI!W$11*1000)</f>
        <v>264.99745632354467</v>
      </c>
      <c r="X235" s="276">
        <f>IF(X$72=0,0,X$72/CHI!X$11*1000)</f>
        <v>189.51935114191951</v>
      </c>
      <c r="Y235" s="276">
        <f>IF(Y$72=0,0,Y$72/CHI!Y$11*1000)</f>
        <v>232.07064541009947</v>
      </c>
      <c r="DA235" s="79"/>
    </row>
    <row r="236" spans="1:105" ht="12" customHeight="1" x14ac:dyDescent="0.25">
      <c r="A236" s="174" t="s">
        <v>1010</v>
      </c>
      <c r="B236" s="276">
        <f>IF(B$85=0,0,B$85/CHI!B$11*1000)</f>
        <v>108.94096102375049</v>
      </c>
      <c r="C236" s="276">
        <f>IF(C$85=0,0,C$85/CHI!C$11*1000)</f>
        <v>104.48201398076652</v>
      </c>
      <c r="D236" s="276">
        <f>IF(D$85=0,0,D$85/CHI!D$11*1000)</f>
        <v>118.59266642844783</v>
      </c>
      <c r="E236" s="276">
        <f>IF(E$85=0,0,E$85/CHI!E$11*1000)</f>
        <v>120.65090814814697</v>
      </c>
      <c r="F236" s="276">
        <f>IF(F$85=0,0,F$85/CHI!F$11*1000)</f>
        <v>120.58413776330191</v>
      </c>
      <c r="G236" s="276">
        <f>IF(G$85=0,0,G$85/CHI!G$11*1000)</f>
        <v>124.87244201693625</v>
      </c>
      <c r="H236" s="276">
        <f>IF(H$85=0,0,H$85/CHI!H$11*1000)</f>
        <v>119.74922646888555</v>
      </c>
      <c r="I236" s="276">
        <f>IF(I$85=0,0,I$85/CHI!I$11*1000)</f>
        <v>120.19217462075534</v>
      </c>
      <c r="J236" s="276">
        <f>IF(J$85=0,0,J$85/CHI!J$11*1000)</f>
        <v>120.19539616906377</v>
      </c>
      <c r="K236" s="276">
        <f>IF(K$85=0,0,K$85/CHI!K$11*1000)</f>
        <v>91.143775105736751</v>
      </c>
      <c r="L236" s="276">
        <f>IF(L$85=0,0,L$85/CHI!L$11*1000)</f>
        <v>119.85544850173753</v>
      </c>
      <c r="M236" s="276">
        <f>IF(M$85=0,0,M$85/CHI!M$11*1000)</f>
        <v>128.48286887256776</v>
      </c>
      <c r="N236" s="276">
        <f>IF(N$85=0,0,N$85/CHI!N$11*1000)</f>
        <v>152.99859797887467</v>
      </c>
      <c r="O236" s="276">
        <f>IF(O$85=0,0,O$85/CHI!O$11*1000)</f>
        <v>149.20987318788667</v>
      </c>
      <c r="P236" s="276">
        <f>IF(P$85=0,0,P$85/CHI!P$11*1000)</f>
        <v>147.6624421704372</v>
      </c>
      <c r="Q236" s="276">
        <f>IF(Q$85=0,0,Q$85/CHI!Q$11*1000)</f>
        <v>156.85131660061444</v>
      </c>
      <c r="R236" s="276">
        <f>IF(R$85=0,0,R$85/CHI!R$11*1000)</f>
        <v>156.74999564349991</v>
      </c>
      <c r="S236" s="276">
        <f>IF(S$85=0,0,S$85/CHI!S$11*1000)</f>
        <v>155.10418792651245</v>
      </c>
      <c r="T236" s="276">
        <f>IF(T$85=0,0,T$85/CHI!T$11*1000)</f>
        <v>151.2587704037889</v>
      </c>
      <c r="U236" s="276">
        <f>IF(U$85=0,0,U$85/CHI!U$11*1000)</f>
        <v>134.77821173590584</v>
      </c>
      <c r="V236" s="276">
        <f>IF(V$85=0,0,V$85/CHI!V$11*1000)</f>
        <v>148.43717640648762</v>
      </c>
      <c r="W236" s="276">
        <f>IF(W$85=0,0,W$85/CHI!W$11*1000)</f>
        <v>140.53006180590799</v>
      </c>
      <c r="X236" s="276">
        <f>IF(X$85=0,0,X$85/CHI!X$11*1000)</f>
        <v>100.33435986949205</v>
      </c>
      <c r="Y236" s="276">
        <f>IF(Y$85=0,0,Y$85/CHI!Y$11*1000)</f>
        <v>122.89979408901139</v>
      </c>
      <c r="DA236" s="79"/>
    </row>
    <row r="237" spans="1:105" ht="12" customHeight="1" x14ac:dyDescent="0.25">
      <c r="A237" s="174" t="s">
        <v>1021</v>
      </c>
      <c r="B237" s="276">
        <f>IF(B$93=0,0,B$93/CHI!B$11*1000)</f>
        <v>20.688237058199707</v>
      </c>
      <c r="C237" s="276">
        <f>IF(C$93=0,0,C$93/CHI!C$11*1000)</f>
        <v>19.543510813805639</v>
      </c>
      <c r="D237" s="276">
        <f>IF(D$93=0,0,D$93/CHI!D$11*1000)</f>
        <v>22.192647122505743</v>
      </c>
      <c r="E237" s="276">
        <f>IF(E$93=0,0,E$93/CHI!E$11*1000)</f>
        <v>22.561657514796941</v>
      </c>
      <c r="F237" s="276">
        <f>IF(F$93=0,0,F$93/CHI!F$11*1000)</f>
        <v>22.88335322512398</v>
      </c>
      <c r="G237" s="276">
        <f>IF(G$93=0,0,G$93/CHI!G$11*1000)</f>
        <v>23.936760739389349</v>
      </c>
      <c r="H237" s="276">
        <f>IF(H$93=0,0,H$93/CHI!H$11*1000)</f>
        <v>22.951888064596265</v>
      </c>
      <c r="I237" s="276">
        <f>IF(I$93=0,0,I$93/CHI!I$11*1000)</f>
        <v>22.971424061875485</v>
      </c>
      <c r="J237" s="276">
        <f>IF(J$93=0,0,J$93/CHI!J$11*1000)</f>
        <v>22.927199836800334</v>
      </c>
      <c r="K237" s="276">
        <f>IF(K$93=0,0,K$93/CHI!K$11*1000)</f>
        <v>17.143950327663322</v>
      </c>
      <c r="L237" s="276">
        <f>IF(L$93=0,0,L$93/CHI!L$11*1000)</f>
        <v>22.669715792920897</v>
      </c>
      <c r="M237" s="276">
        <f>IF(M$93=0,0,M$93/CHI!M$11*1000)</f>
        <v>24.754295229278647</v>
      </c>
      <c r="N237" s="276">
        <f>IF(N$93=0,0,N$93/CHI!N$11*1000)</f>
        <v>29.749931484319948</v>
      </c>
      <c r="O237" s="276">
        <f>IF(O$93=0,0,O$93/CHI!O$11*1000)</f>
        <v>29.12908249546846</v>
      </c>
      <c r="P237" s="276">
        <f>IF(P$93=0,0,P$93/CHI!P$11*1000)</f>
        <v>28.807156111829105</v>
      </c>
      <c r="Q237" s="276">
        <f>IF(Q$93=0,0,Q$93/CHI!Q$11*1000)</f>
        <v>30.588452370461095</v>
      </c>
      <c r="R237" s="276">
        <f>IF(R$93=0,0,R$93/CHI!R$11*1000)</f>
        <v>30.622369770367033</v>
      </c>
      <c r="S237" s="276">
        <f>IF(S$93=0,0,S$93/CHI!S$11*1000)</f>
        <v>30.313987545042036</v>
      </c>
      <c r="T237" s="276">
        <f>IF(T$93=0,0,T$93/CHI!T$11*1000)</f>
        <v>29.628682026288605</v>
      </c>
      <c r="U237" s="276">
        <f>IF(U$93=0,0,U$93/CHI!U$11*1000)</f>
        <v>26.481174091272674</v>
      </c>
      <c r="V237" s="276">
        <f>IF(V$93=0,0,V$93/CHI!V$11*1000)</f>
        <v>29.161909683653146</v>
      </c>
      <c r="W237" s="276">
        <f>IF(W$93=0,0,W$93/CHI!W$11*1000)</f>
        <v>27.549917218060234</v>
      </c>
      <c r="X237" s="276">
        <f>IF(X$93=0,0,X$93/CHI!X$11*1000)</f>
        <v>19.5778848431762</v>
      </c>
      <c r="Y237" s="276">
        <f>IF(Y$93=0,0,Y$93/CHI!Y$11*1000)</f>
        <v>23.999616898723765</v>
      </c>
      <c r="DA237" s="79"/>
    </row>
    <row r="238" spans="1:105" ht="12" customHeight="1" x14ac:dyDescent="0.25">
      <c r="A238" s="41" t="s">
        <v>1038</v>
      </c>
      <c r="B238" s="277">
        <f>IF(B$107=0,0,B$107/CHI!B$11*1000)</f>
        <v>10.278218341650261</v>
      </c>
      <c r="C238" s="277">
        <f>IF(C$107=0,0,C$107/CHI!C$11*1000)</f>
        <v>9.6132217712473302</v>
      </c>
      <c r="D238" s="277">
        <f>IF(D$107=0,0,D$107/CHI!D$11*1000)</f>
        <v>9.3502236475744507</v>
      </c>
      <c r="E238" s="277">
        <f>IF(E$107=0,0,E$107/CHI!E$11*1000)</f>
        <v>10.102762599415465</v>
      </c>
      <c r="F238" s="277">
        <f>IF(F$107=0,0,F$107/CHI!F$11*1000)</f>
        <v>9.6587650313553226</v>
      </c>
      <c r="G238" s="277">
        <f>IF(G$107=0,0,G$107/CHI!G$11*1000)</f>
        <v>9.651580433841918</v>
      </c>
      <c r="H238" s="277">
        <f>IF(H$107=0,0,H$107/CHI!H$11*1000)</f>
        <v>9.2983496404352728</v>
      </c>
      <c r="I238" s="277">
        <f>IF(I$107=0,0,I$107/CHI!I$11*1000)</f>
        <v>8.7998278175166398</v>
      </c>
      <c r="J238" s="277">
        <f>IF(J$107=0,0,J$107/CHI!J$11*1000)</f>
        <v>8.0796051711831112</v>
      </c>
      <c r="K238" s="277">
        <f>IF(K$107=0,0,K$107/CHI!K$11*1000)</f>
        <v>6.7463848053273621</v>
      </c>
      <c r="L238" s="277">
        <f>IF(L$107=0,0,L$107/CHI!L$11*1000)</f>
        <v>7.914286673712259</v>
      </c>
      <c r="M238" s="277">
        <f>IF(M$107=0,0,M$107/CHI!M$11*1000)</f>
        <v>6.7241938356005386</v>
      </c>
      <c r="N238" s="277">
        <f>IF(N$107=0,0,N$107/CHI!N$11*1000)</f>
        <v>7.4640444970194073</v>
      </c>
      <c r="O238" s="277">
        <f>IF(O$107=0,0,O$107/CHI!O$11*1000)</f>
        <v>7.971689742744231</v>
      </c>
      <c r="P238" s="277">
        <f>IF(P$107=0,0,P$107/CHI!P$11*1000)</f>
        <v>8.6559654839578712</v>
      </c>
      <c r="Q238" s="277">
        <f>IF(Q$107=0,0,Q$107/CHI!Q$11*1000)</f>
        <v>9.3710553371679399</v>
      </c>
      <c r="R238" s="277">
        <f>IF(R$107=0,0,R$107/CHI!R$11*1000)</f>
        <v>9.2679133664736995</v>
      </c>
      <c r="S238" s="277">
        <f>IF(S$107=0,0,S$107/CHI!S$11*1000)</f>
        <v>8.7769033796304985</v>
      </c>
      <c r="T238" s="277">
        <f>IF(T$107=0,0,T$107/CHI!T$11*1000)</f>
        <v>8.456663870634106</v>
      </c>
      <c r="U238" s="277">
        <f>IF(U$107=0,0,U$107/CHI!U$11*1000)</f>
        <v>7.1958455498251723</v>
      </c>
      <c r="V238" s="277">
        <f>IF(V$107=0,0,V$107/CHI!V$11*1000)</f>
        <v>8.1804481201534536</v>
      </c>
      <c r="W238" s="277">
        <f>IF(W$107=0,0,W$107/CHI!W$11*1000)</f>
        <v>8.5942114010439035</v>
      </c>
      <c r="X238" s="277">
        <f>IF(X$107=0,0,X$107/CHI!X$11*1000)</f>
        <v>8.2469348670513423</v>
      </c>
      <c r="Y238" s="277">
        <f>IF(Y$107=0,0,Y$107/CHI!Y$11*1000)</f>
        <v>9.1424412049249479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 t="shared" ref="B240:Y240" si="58">SUM(B241:B249)</f>
        <v>547.65573011750735</v>
      </c>
      <c r="C240" s="320">
        <f t="shared" si="58"/>
        <v>555.1621900706624</v>
      </c>
      <c r="D240" s="320">
        <f t="shared" si="58"/>
        <v>544.16588880312679</v>
      </c>
      <c r="E240" s="320">
        <f t="shared" si="58"/>
        <v>525.80784577825227</v>
      </c>
      <c r="F240" s="320">
        <f t="shared" si="58"/>
        <v>489.1105166347154</v>
      </c>
      <c r="G240" s="320">
        <f t="shared" si="58"/>
        <v>464.55331256889059</v>
      </c>
      <c r="H240" s="320">
        <f t="shared" si="58"/>
        <v>480.99084208468651</v>
      </c>
      <c r="I240" s="320">
        <f t="shared" si="58"/>
        <v>484.88472346120699</v>
      </c>
      <c r="J240" s="320">
        <f t="shared" si="58"/>
        <v>489.35866077578714</v>
      </c>
      <c r="K240" s="320">
        <f t="shared" si="58"/>
        <v>366.02699653385639</v>
      </c>
      <c r="L240" s="320">
        <f t="shared" si="58"/>
        <v>556.44374410268267</v>
      </c>
      <c r="M240" s="320">
        <f t="shared" si="58"/>
        <v>535.11576271581941</v>
      </c>
      <c r="N240" s="320">
        <f t="shared" si="58"/>
        <v>523.65856480251011</v>
      </c>
      <c r="O240" s="320">
        <f t="shared" si="58"/>
        <v>470.96754024657832</v>
      </c>
      <c r="P240" s="320">
        <f t="shared" si="58"/>
        <v>495.08980424852894</v>
      </c>
      <c r="Q240" s="320">
        <f t="shared" si="58"/>
        <v>527.37720138903171</v>
      </c>
      <c r="R240" s="320">
        <f t="shared" si="58"/>
        <v>415.35637090647975</v>
      </c>
      <c r="S240" s="320">
        <f t="shared" si="58"/>
        <v>386.27823406016915</v>
      </c>
      <c r="T240" s="320">
        <f t="shared" si="58"/>
        <v>493.48647591319502</v>
      </c>
      <c r="U240" s="320">
        <f t="shared" si="58"/>
        <v>492.98128314237829</v>
      </c>
      <c r="V240" s="320">
        <f t="shared" si="58"/>
        <v>468.58059431091789</v>
      </c>
      <c r="W240" s="320">
        <f t="shared" si="58"/>
        <v>438.36782617703324</v>
      </c>
      <c r="X240" s="320">
        <f t="shared" si="58"/>
        <v>580.91192182496195</v>
      </c>
      <c r="Y240" s="320">
        <f t="shared" si="58"/>
        <v>571.23545211321141</v>
      </c>
      <c r="DA240" s="95"/>
    </row>
    <row r="241" spans="1:105" ht="12" customHeight="1" x14ac:dyDescent="0.25">
      <c r="A241" s="55" t="s">
        <v>91</v>
      </c>
      <c r="B241" s="273">
        <f>IF(B$111=0,0,B$111/CHI!B$12*1000)</f>
        <v>1.5293051341015014</v>
      </c>
      <c r="C241" s="273">
        <f>IF(C$111=0,0,C$111/CHI!C$12*1000)</f>
        <v>1.5213363924172121</v>
      </c>
      <c r="D241" s="273">
        <f>IF(D$111=0,0,D$111/CHI!D$12*1000)</f>
        <v>1.3072798262329586</v>
      </c>
      <c r="E241" s="273">
        <f>IF(E$111=0,0,E$111/CHI!E$12*1000)</f>
        <v>1.3304173980103973</v>
      </c>
      <c r="F241" s="273">
        <f>IF(F$111=0,0,F$111/CHI!F$12*1000)</f>
        <v>1.1875990596391512</v>
      </c>
      <c r="G241" s="273">
        <f>IF(G$111=0,0,G$111/CHI!G$12*1000)</f>
        <v>1.0913868539142668</v>
      </c>
      <c r="H241" s="273">
        <f>IF(H$111=0,0,H$111/CHI!H$12*1000)</f>
        <v>1.1348628983599536</v>
      </c>
      <c r="I241" s="273">
        <f>IF(I$111=0,0,I$111/CHI!I$12*1000)</f>
        <v>1.0878086986053539</v>
      </c>
      <c r="J241" s="273">
        <f>IF(J$111=0,0,J$111/CHI!J$12*1000)</f>
        <v>1.0188125019005596</v>
      </c>
      <c r="K241" s="273">
        <f>IF(K$111=0,0,K$111/CHI!K$12*1000)</f>
        <v>0.83108157308449904</v>
      </c>
      <c r="L241" s="273">
        <f>IF(L$111=0,0,L$111/CHI!L$12*1000)</f>
        <v>1.1408701404544375</v>
      </c>
      <c r="M241" s="273">
        <f>IF(M$111=0,0,M$111/CHI!M$12*1000)</f>
        <v>0.88883576935154951</v>
      </c>
      <c r="N241" s="273">
        <f>IF(N$111=0,0,N$111/CHI!N$12*1000)</f>
        <v>0.81454555396771611</v>
      </c>
      <c r="O241" s="273">
        <f>IF(O$111=0,0,O$111/CHI!O$12*1000)</f>
        <v>0.79732828146453794</v>
      </c>
      <c r="P241" s="273">
        <f>IF(P$111=0,0,P$111/CHI!P$12*1000)</f>
        <v>0.90678068151514546</v>
      </c>
      <c r="Q241" s="273">
        <f>IF(Q$111=0,0,Q$111/CHI!Q$12*1000)</f>
        <v>0.99341736268248504</v>
      </c>
      <c r="R241" s="273">
        <f>IF(R$111=0,0,R$111/CHI!R$12*1000)</f>
        <v>0.99486830469617116</v>
      </c>
      <c r="S241" s="273">
        <f>IF(S$111=0,0,S$111/CHI!S$12*1000)</f>
        <v>0.91528722577923805</v>
      </c>
      <c r="T241" s="273">
        <f>IF(T$111=0,0,T$111/CHI!T$12*1000)</f>
        <v>1.0834897194254707</v>
      </c>
      <c r="U241" s="273">
        <f>IF(U$111=0,0,U$111/CHI!U$12*1000)</f>
        <v>1.1943161111523382</v>
      </c>
      <c r="V241" s="273">
        <f>IF(V$111=0,0,V$111/CHI!V$12*1000)</f>
        <v>1.1497435252012775</v>
      </c>
      <c r="W241" s="273">
        <f>IF(W$111=0,0,W$111/CHI!W$12*1000)</f>
        <v>0.89177922697383383</v>
      </c>
      <c r="X241" s="273">
        <f>IF(X$111=0,0,X$111/CHI!X$12*1000)</f>
        <v>1.6317873140803523</v>
      </c>
      <c r="Y241" s="273">
        <f>IF(Y$111=0,0,Y$111/CHI!Y$12*1000)</f>
        <v>1.4712482279921442</v>
      </c>
      <c r="DA241" s="76"/>
    </row>
    <row r="242" spans="1:105" ht="12" customHeight="1" x14ac:dyDescent="0.25">
      <c r="A242" s="173" t="s">
        <v>92</v>
      </c>
      <c r="B242" s="274">
        <f>IF(B$112=0,0,B$112/CHI!B$12*1000)</f>
        <v>12.204044641343208</v>
      </c>
      <c r="C242" s="274">
        <f>IF(C$112=0,0,C$112/CHI!C$12*1000)</f>
        <v>12.140453094383854</v>
      </c>
      <c r="D242" s="274">
        <f>IF(D$112=0,0,D$112/CHI!D$12*1000)</f>
        <v>10.432255147987707</v>
      </c>
      <c r="E242" s="274">
        <f>IF(E$112=0,0,E$112/CHI!E$12*1000)</f>
        <v>10.616895840396054</v>
      </c>
      <c r="F242" s="274">
        <f>IF(F$112=0,0,F$112/CHI!F$12*1000)</f>
        <v>9.4771877872290364</v>
      </c>
      <c r="G242" s="274">
        <f>IF(G$112=0,0,G$112/CHI!G$12*1000)</f>
        <v>8.7094024528795</v>
      </c>
      <c r="H242" s="274">
        <f>IF(H$112=0,0,H$112/CHI!H$12*1000)</f>
        <v>9.0563466796481595</v>
      </c>
      <c r="I242" s="274">
        <f>IF(I$112=0,0,I$112/CHI!I$12*1000)</f>
        <v>8.6808483297356691</v>
      </c>
      <c r="J242" s="274">
        <f>IF(J$112=0,0,J$112/CHI!J$12*1000)</f>
        <v>8.1302501228167294</v>
      </c>
      <c r="K242" s="274">
        <f>IF(K$112=0,0,K$112/CHI!K$12*1000)</f>
        <v>6.6321340276412029</v>
      </c>
      <c r="L242" s="274">
        <f>IF(L$112=0,0,L$112/CHI!L$12*1000)</f>
        <v>9.1042852166069768</v>
      </c>
      <c r="M242" s="274">
        <f>IF(M$112=0,0,M$112/CHI!M$12*1000)</f>
        <v>7.0930196767841336</v>
      </c>
      <c r="N242" s="274">
        <f>IF(N$112=0,0,N$112/CHI!N$12*1000)</f>
        <v>6.5001745442187611</v>
      </c>
      <c r="O242" s="274">
        <f>IF(O$112=0,0,O$112/CHI!O$12*1000)</f>
        <v>6.3627785742808145</v>
      </c>
      <c r="P242" s="274">
        <f>IF(P$112=0,0,P$112/CHI!P$12*1000)</f>
        <v>7.2362223014573122</v>
      </c>
      <c r="Q242" s="274">
        <f>IF(Q$112=0,0,Q$112/CHI!Q$12*1000)</f>
        <v>7.9275937622385655</v>
      </c>
      <c r="R242" s="274">
        <f>IF(R$112=0,0,R$112/CHI!R$12*1000)</f>
        <v>7.9391724594600461</v>
      </c>
      <c r="S242" s="274">
        <f>IF(S$112=0,0,S$112/CHI!S$12*1000)</f>
        <v>7.3041055797041556</v>
      </c>
      <c r="T242" s="274">
        <f>IF(T$112=0,0,T$112/CHI!T$12*1000)</f>
        <v>8.646382340221221</v>
      </c>
      <c r="U242" s="274">
        <f>IF(U$112=0,0,U$112/CHI!U$12*1000)</f>
        <v>9.530790691382812</v>
      </c>
      <c r="V242" s="274">
        <f>IF(V$112=0,0,V$112/CHI!V$12*1000)</f>
        <v>9.1750959274033264</v>
      </c>
      <c r="W242" s="274">
        <f>IF(W$112=0,0,W$112/CHI!W$12*1000)</f>
        <v>7.1165088336706308</v>
      </c>
      <c r="X242" s="274">
        <f>IF(X$112=0,0,X$112/CHI!X$12*1000)</f>
        <v>13.021865147869422</v>
      </c>
      <c r="Y242" s="274">
        <f>IF(Y$112=0,0,Y$112/CHI!Y$12*1000)</f>
        <v>11.74074333011524</v>
      </c>
      <c r="DA242" s="77"/>
    </row>
    <row r="243" spans="1:105" ht="12" customHeight="1" x14ac:dyDescent="0.25">
      <c r="A243" s="173" t="s">
        <v>93</v>
      </c>
      <c r="B243" s="274">
        <f>IF(B$113=0,0,B$113/CHI!B$12*1000)</f>
        <v>14.963275621471045</v>
      </c>
      <c r="C243" s="274">
        <f>IF(C$113=0,0,C$113/CHI!C$12*1000)</f>
        <v>14.885306565120251</v>
      </c>
      <c r="D243" s="274">
        <f>IF(D$113=0,0,D$113/CHI!D$12*1000)</f>
        <v>12.790899551779207</v>
      </c>
      <c r="E243" s="274">
        <f>IF(E$113=0,0,E$113/CHI!E$12*1000)</f>
        <v>13.01728593864032</v>
      </c>
      <c r="F243" s="274">
        <f>IF(F$113=0,0,F$113/CHI!F$12*1000)</f>
        <v>11.619899561522695</v>
      </c>
      <c r="G243" s="274">
        <f>IF(G$113=0,0,G$113/CHI!G$12*1000)</f>
        <v>10.67852447534217</v>
      </c>
      <c r="H243" s="274">
        <f>IF(H$113=0,0,H$113/CHI!H$12*1000)</f>
        <v>11.103909849042857</v>
      </c>
      <c r="I243" s="274">
        <f>IF(I$113=0,0,I$113/CHI!I$12*1000)</f>
        <v>10.643514507148256</v>
      </c>
      <c r="J243" s="274">
        <f>IF(J$113=0,0,J$113/CHI!J$12*1000)</f>
        <v>9.9684307157545664</v>
      </c>
      <c r="K243" s="274">
        <f>IF(K$113=0,0,K$113/CHI!K$12*1000)</f>
        <v>8.1316032783054268</v>
      </c>
      <c r="L243" s="274">
        <f>IF(L$113=0,0,L$113/CHI!L$12*1000)</f>
        <v>11.162686882598999</v>
      </c>
      <c r="M243" s="274">
        <f>IF(M$113=0,0,M$113/CHI!M$12*1000)</f>
        <v>8.6966912635413784</v>
      </c>
      <c r="N243" s="274">
        <f>IF(N$113=0,0,N$113/CHI!N$12*1000)</f>
        <v>7.9698088749460796</v>
      </c>
      <c r="O243" s="274">
        <f>IF(O$113=0,0,O$113/CHI!O$12*1000)</f>
        <v>7.801348841581718</v>
      </c>
      <c r="P243" s="274">
        <f>IF(P$113=0,0,P$113/CHI!P$12*1000)</f>
        <v>8.8722707870252435</v>
      </c>
      <c r="Q243" s="274">
        <f>IF(Q$113=0,0,Q$113/CHI!Q$12*1000)</f>
        <v>9.7199554709572382</v>
      </c>
      <c r="R243" s="274">
        <f>IF(R$113=0,0,R$113/CHI!R$12*1000)</f>
        <v>9.7341520134113431</v>
      </c>
      <c r="S243" s="274">
        <f>IF(S$113=0,0,S$113/CHI!S$12*1000)</f>
        <v>8.9555018987056716</v>
      </c>
      <c r="T243" s="274">
        <f>IF(T$113=0,0,T$113/CHI!T$12*1000)</f>
        <v>10.601256049741085</v>
      </c>
      <c r="U243" s="274">
        <f>IF(U$113=0,0,U$113/CHI!U$12*1000)</f>
        <v>11.685621627652083</v>
      </c>
      <c r="V243" s="274">
        <f>IF(V$113=0,0,V$113/CHI!V$12*1000)</f>
        <v>11.249507294498239</v>
      </c>
      <c r="W243" s="274">
        <f>IF(W$113=0,0,W$113/CHI!W$12*1000)</f>
        <v>8.7254911195676339</v>
      </c>
      <c r="X243" s="274">
        <f>IF(X$113=0,0,X$113/CHI!X$12*1000)</f>
        <v>15.965998407864921</v>
      </c>
      <c r="Y243" s="274">
        <f>IF(Y$113=0,0,Y$113/CHI!Y$12*1000)</f>
        <v>14.395225813442002</v>
      </c>
      <c r="DA243" s="77"/>
    </row>
    <row r="244" spans="1:105" ht="12" customHeight="1" x14ac:dyDescent="0.25">
      <c r="A244" s="173" t="s">
        <v>94</v>
      </c>
      <c r="B244" s="274">
        <f>IF(B$114=0,0,B$114/CHI!B$12*1000)</f>
        <v>27.707941461043593</v>
      </c>
      <c r="C244" s="274">
        <f>IF(C$114=0,0,C$114/CHI!C$12*1000)</f>
        <v>27.563563845888218</v>
      </c>
      <c r="D244" s="274">
        <f>IF(D$114=0,0,D$114/CHI!D$12*1000)</f>
        <v>23.685288233696586</v>
      </c>
      <c r="E244" s="274">
        <f>IF(E$114=0,0,E$114/CHI!E$12*1000)</f>
        <v>24.104494623621271</v>
      </c>
      <c r="F244" s="274">
        <f>IF(F$114=0,0,F$114/CHI!F$12*1000)</f>
        <v>21.516912805635052</v>
      </c>
      <c r="G244" s="274">
        <f>IF(G$114=0,0,G$114/CHI!G$12*1000)</f>
        <v>19.773740625918794</v>
      </c>
      <c r="H244" s="274">
        <f>IF(H$114=0,0,H$114/CHI!H$12*1000)</f>
        <v>20.561439344504855</v>
      </c>
      <c r="I244" s="274">
        <f>IF(I$114=0,0,I$114/CHI!I$12*1000)</f>
        <v>19.708911628992599</v>
      </c>
      <c r="J244" s="274">
        <f>IF(J$114=0,0,J$114/CHI!J$12*1000)</f>
        <v>18.458838941272049</v>
      </c>
      <c r="K244" s="274">
        <f>IF(K$114=0,0,K$114/CHI!K$12*1000)</f>
        <v>15.057531072702833</v>
      </c>
      <c r="L244" s="274">
        <f>IF(L$114=0,0,L$114/CHI!L$12*1000)</f>
        <v>20.670278521582532</v>
      </c>
      <c r="M244" s="274">
        <f>IF(M$114=0,0,M$114/CHI!M$12*1000)</f>
        <v>16.103921262347519</v>
      </c>
      <c r="N244" s="274">
        <f>IF(N$114=0,0,N$114/CHI!N$12*1000)</f>
        <v>14.757931575212284</v>
      </c>
      <c r="O244" s="274">
        <f>IF(O$114=0,0,O$114/CHI!O$12*1000)</f>
        <v>14.445989132857775</v>
      </c>
      <c r="P244" s="274">
        <f>IF(P$114=0,0,P$114/CHI!P$12*1000)</f>
        <v>16.42904707580697</v>
      </c>
      <c r="Q244" s="274">
        <f>IF(Q$114=0,0,Q$114/CHI!Q$12*1000)</f>
        <v>17.998729957682656</v>
      </c>
      <c r="R244" s="274">
        <f>IF(R$114=0,0,R$114/CHI!R$12*1000)</f>
        <v>18.02501811658707</v>
      </c>
      <c r="S244" s="274">
        <f>IF(S$114=0,0,S$114/CHI!S$12*1000)</f>
        <v>16.583168594952799</v>
      </c>
      <c r="T244" s="274">
        <f>IF(T$114=0,0,T$114/CHI!T$12*1000)</f>
        <v>19.630660389511863</v>
      </c>
      <c r="U244" s="274">
        <f>IF(U$114=0,0,U$114/CHI!U$12*1000)</f>
        <v>21.638612305602749</v>
      </c>
      <c r="V244" s="274">
        <f>IF(V$114=0,0,V$114/CHI!V$12*1000)</f>
        <v>20.831046454445822</v>
      </c>
      <c r="W244" s="274">
        <f>IF(W$114=0,0,W$114/CHI!W$12*1000)</f>
        <v>16.157250810305392</v>
      </c>
      <c r="X244" s="274">
        <f>IF(X$114=0,0,X$114/CHI!X$12*1000)</f>
        <v>29.564712997563937</v>
      </c>
      <c r="Y244" s="274">
        <f>IF(Y$114=0,0,Y$114/CHI!Y$12*1000)</f>
        <v>26.656066776249254</v>
      </c>
      <c r="DA244" s="77"/>
    </row>
    <row r="245" spans="1:105" ht="12" customHeight="1" x14ac:dyDescent="0.25">
      <c r="A245" s="56" t="s">
        <v>95</v>
      </c>
      <c r="B245" s="275">
        <f>IF(B$115=0,0,B$115/CHI!B$12*1000)</f>
        <v>32.469825485440488</v>
      </c>
      <c r="C245" s="275">
        <f>IF(C$115=0,0,C$115/CHI!C$12*1000)</f>
        <v>32.532340177540426</v>
      </c>
      <c r="D245" s="275">
        <f>IF(D$115=0,0,D$115/CHI!D$12*1000)</f>
        <v>32.640304181711343</v>
      </c>
      <c r="E245" s="275">
        <f>IF(E$115=0,0,E$115/CHI!E$12*1000)</f>
        <v>31.267130094427895</v>
      </c>
      <c r="F245" s="275">
        <f>IF(F$115=0,0,F$115/CHI!F$12*1000)</f>
        <v>29.715857149931413</v>
      </c>
      <c r="G245" s="275">
        <f>IF(G$115=0,0,G$115/CHI!G$12*1000)</f>
        <v>28.648006798861577</v>
      </c>
      <c r="H245" s="275">
        <f>IF(H$115=0,0,H$115/CHI!H$12*1000)</f>
        <v>29.565400858733998</v>
      </c>
      <c r="I245" s="275">
        <f>IF(I$115=0,0,I$115/CHI!I$12*1000)</f>
        <v>30.006362606153754</v>
      </c>
      <c r="J245" s="275">
        <f>IF(J$115=0,0,J$115/CHI!J$12*1000)</f>
        <v>30.548260225848964</v>
      </c>
      <c r="K245" s="275">
        <f>IF(K$115=0,0,K$115/CHI!K$12*1000)</f>
        <v>22.279633572738685</v>
      </c>
      <c r="L245" s="275">
        <f>IF(L$115=0,0,L$115/CHI!L$12*1000)</f>
        <v>34.541968800747242</v>
      </c>
      <c r="M245" s="275">
        <f>IF(M$115=0,0,M$115/CHI!M$12*1000)</f>
        <v>34.684381164721984</v>
      </c>
      <c r="N245" s="275">
        <f>IF(N$115=0,0,N$115/CHI!N$12*1000)</f>
        <v>34.525011461991475</v>
      </c>
      <c r="O245" s="275">
        <f>IF(O$115=0,0,O$115/CHI!O$12*1000)</f>
        <v>30.983089557024648</v>
      </c>
      <c r="P245" s="275">
        <f>IF(P$115=0,0,P$115/CHI!P$12*1000)</f>
        <v>34.85078456586163</v>
      </c>
      <c r="Q245" s="275">
        <f>IF(Q$115=0,0,Q$115/CHI!Q$12*1000)</f>
        <v>37.372748680031883</v>
      </c>
      <c r="R245" s="275">
        <f>IF(R$115=0,0,R$115/CHI!R$12*1000)</f>
        <v>28.75602924375972</v>
      </c>
      <c r="S245" s="275">
        <f>IF(S$115=0,0,S$115/CHI!S$12*1000)</f>
        <v>27.046244072905569</v>
      </c>
      <c r="T245" s="275">
        <f>IF(T$115=0,0,T$115/CHI!T$12*1000)</f>
        <v>35.330084199887096</v>
      </c>
      <c r="U245" s="275">
        <f>IF(U$115=0,0,U$115/CHI!U$12*1000)</f>
        <v>35.288129905944821</v>
      </c>
      <c r="V245" s="275">
        <f>IF(V$115=0,0,V$115/CHI!V$12*1000)</f>
        <v>34.23074359922299</v>
      </c>
      <c r="W245" s="275">
        <f>IF(W$115=0,0,W$115/CHI!W$12*1000)</f>
        <v>32.968410102952234</v>
      </c>
      <c r="X245" s="275">
        <f>IF(X$115=0,0,X$115/CHI!X$12*1000)</f>
        <v>43.286292199919728</v>
      </c>
      <c r="Y245" s="275">
        <f>IF(Y$115=0,0,Y$115/CHI!Y$12*1000)</f>
        <v>43.95487995500541</v>
      </c>
      <c r="DA245" s="78"/>
    </row>
    <row r="246" spans="1:105" ht="12" customHeight="1" x14ac:dyDescent="0.25">
      <c r="A246" s="174" t="s">
        <v>1051</v>
      </c>
      <c r="B246" s="276">
        <f>IF(B$121=0,0,B$121/CHI!B$12*1000)</f>
        <v>215.59287065094105</v>
      </c>
      <c r="C246" s="276">
        <f>IF(C$121=0,0,C$121/CHI!C$12*1000)</f>
        <v>220.41226730827111</v>
      </c>
      <c r="D246" s="276">
        <f>IF(D$121=0,0,D$121/CHI!D$12*1000)</f>
        <v>220.19562007285546</v>
      </c>
      <c r="E246" s="276">
        <f>IF(E$121=0,0,E$121/CHI!E$12*1000)</f>
        <v>211.24767306603809</v>
      </c>
      <c r="F246" s="276">
        <f>IF(F$121=0,0,F$121/CHI!F$12*1000)</f>
        <v>196.79328828191265</v>
      </c>
      <c r="G246" s="276">
        <f>IF(G$121=0,0,G$121/CHI!G$12*1000)</f>
        <v>187.1911000639725</v>
      </c>
      <c r="H246" s="276">
        <f>IF(H$121=0,0,H$121/CHI!H$12*1000)</f>
        <v>193.72214436586245</v>
      </c>
      <c r="I246" s="276">
        <f>IF(I$121=0,0,I$121/CHI!I$12*1000)</f>
        <v>196.67798314127498</v>
      </c>
      <c r="J246" s="276">
        <f>IF(J$121=0,0,J$121/CHI!J$12*1000)</f>
        <v>200.47409011149998</v>
      </c>
      <c r="K246" s="276">
        <f>IF(K$121=0,0,K$121/CHI!K$12*1000)</f>
        <v>149.08089489865804</v>
      </c>
      <c r="L246" s="276">
        <f>IF(L$121=0,0,L$121/CHI!L$12*1000)</f>
        <v>229.272999126206</v>
      </c>
      <c r="M246" s="276">
        <f>IF(M$121=0,0,M$121/CHI!M$12*1000)</f>
        <v>223.66659047837834</v>
      </c>
      <c r="N246" s="276">
        <f>IF(N$121=0,0,N$121/CHI!N$12*1000)</f>
        <v>219.41293117231356</v>
      </c>
      <c r="O246" s="276">
        <f>IF(O$121=0,0,O$121/CHI!O$12*1000)</f>
        <v>194.87770346554038</v>
      </c>
      <c r="P246" s="276">
        <f>IF(P$121=0,0,P$121/CHI!P$12*1000)</f>
        <v>201.92038754843816</v>
      </c>
      <c r="Q246" s="276">
        <f>IF(Q$121=0,0,Q$121/CHI!Q$12*1000)</f>
        <v>214.26452563182829</v>
      </c>
      <c r="R246" s="276">
        <f>IF(R$121=0,0,R$121/CHI!R$12*1000)</f>
        <v>163.43683018970722</v>
      </c>
      <c r="S246" s="276">
        <f>IF(S$121=0,0,S$121/CHI!S$12*1000)</f>
        <v>152.08696867448717</v>
      </c>
      <c r="T246" s="276">
        <f>IF(T$121=0,0,T$121/CHI!T$12*1000)</f>
        <v>196.0308800723509</v>
      </c>
      <c r="U246" s="276">
        <f>IF(U$121=0,0,U$121/CHI!U$12*1000)</f>
        <v>192.73699270703989</v>
      </c>
      <c r="V246" s="276">
        <f>IF(V$121=0,0,V$121/CHI!V$12*1000)</f>
        <v>182.50987668497942</v>
      </c>
      <c r="W246" s="276">
        <f>IF(W$121=0,0,W$121/CHI!W$12*1000)</f>
        <v>175.26708645050425</v>
      </c>
      <c r="X246" s="276">
        <f>IF(X$121=0,0,X$121/CHI!X$12*1000)</f>
        <v>220.98569241019484</v>
      </c>
      <c r="Y246" s="276">
        <f>IF(Y$121=0,0,Y$121/CHI!Y$12*1000)</f>
        <v>220.0756440870918</v>
      </c>
      <c r="DA246" s="79"/>
    </row>
    <row r="247" spans="1:105" ht="12" customHeight="1" x14ac:dyDescent="0.25">
      <c r="A247" s="174" t="s">
        <v>1010</v>
      </c>
      <c r="B247" s="276">
        <f>IF(B$134=0,0,B$134/CHI!B$12*1000)</f>
        <v>126.01399653663084</v>
      </c>
      <c r="C247" s="276">
        <f>IF(C$134=0,0,C$134/CHI!C$12*1000)</f>
        <v>128.54319918438989</v>
      </c>
      <c r="D247" s="276">
        <f>IF(D$134=0,0,D$134/CHI!D$12*1000)</f>
        <v>128.90081707659994</v>
      </c>
      <c r="E247" s="276">
        <f>IF(E$134=0,0,E$134/CHI!E$12*1000)</f>
        <v>123.51782596325634</v>
      </c>
      <c r="F247" s="276">
        <f>IF(F$134=0,0,F$134/CHI!F$12*1000)</f>
        <v>115.26294249467905</v>
      </c>
      <c r="G247" s="276">
        <f>IF(G$134=0,0,G$134/CHI!G$12*1000)</f>
        <v>109.7736651823207</v>
      </c>
      <c r="H247" s="276">
        <f>IF(H$134=0,0,H$134/CHI!H$12*1000)</f>
        <v>113.62176155009467</v>
      </c>
      <c r="I247" s="276">
        <f>IF(I$134=0,0,I$134/CHI!I$12*1000)</f>
        <v>115.50633970698</v>
      </c>
      <c r="J247" s="276">
        <f>IF(J$134=0,0,J$134/CHI!J$12*1000)</f>
        <v>117.82657030128665</v>
      </c>
      <c r="K247" s="276">
        <f>IF(K$134=0,0,K$134/CHI!K$12*1000)</f>
        <v>87.287254344980838</v>
      </c>
      <c r="L247" s="276">
        <f>IF(L$134=0,0,L$134/CHI!L$12*1000)</f>
        <v>134.31777646247721</v>
      </c>
      <c r="M247" s="276">
        <f>IF(M$134=0,0,M$134/CHI!M$12*1000)</f>
        <v>132.03157402202157</v>
      </c>
      <c r="N247" s="276">
        <f>IF(N$134=0,0,N$134/CHI!N$12*1000)</f>
        <v>129.80155190164413</v>
      </c>
      <c r="O247" s="276">
        <f>IF(O$134=0,0,O$134/CHI!O$12*1000)</f>
        <v>116.02073664367833</v>
      </c>
      <c r="P247" s="276">
        <f>IF(P$134=0,0,P$134/CHI!P$12*1000)</f>
        <v>120.25636329418995</v>
      </c>
      <c r="Q247" s="276">
        <f>IF(Q$134=0,0,Q$134/CHI!Q$12*1000)</f>
        <v>127.59835313656076</v>
      </c>
      <c r="R247" s="276">
        <f>IF(R$134=0,0,R$134/CHI!R$12*1000)</f>
        <v>97.302625066975708</v>
      </c>
      <c r="S247" s="276">
        <f>IF(S$134=0,0,S$134/CHI!S$12*1000)</f>
        <v>90.554860487750048</v>
      </c>
      <c r="T247" s="276">
        <f>IF(T$134=0,0,T$134/CHI!T$12*1000)</f>
        <v>116.79267736446613</v>
      </c>
      <c r="U247" s="276">
        <f>IF(U$134=0,0,U$134/CHI!U$12*1000)</f>
        <v>114.85563660939214</v>
      </c>
      <c r="V247" s="276">
        <f>IF(V$134=0,0,V$134/CHI!V$12*1000)</f>
        <v>108.72549143067747</v>
      </c>
      <c r="W247" s="276">
        <f>IF(W$134=0,0,W$134/CHI!W$12*1000)</f>
        <v>104.33492369783173</v>
      </c>
      <c r="X247" s="276">
        <f>IF(X$134=0,0,X$134/CHI!X$12*1000)</f>
        <v>131.31998991739448</v>
      </c>
      <c r="Y247" s="276">
        <f>IF(Y$134=0,0,Y$134/CHI!Y$12*1000)</f>
        <v>130.82330017651032</v>
      </c>
      <c r="DA247" s="79"/>
    </row>
    <row r="248" spans="1:105" ht="12" customHeight="1" x14ac:dyDescent="0.25">
      <c r="A248" s="174" t="s">
        <v>1021</v>
      </c>
      <c r="B248" s="276">
        <f>IF(B$142=0,0,B$142/CHI!B$12*1000)</f>
        <v>91.277693838968261</v>
      </c>
      <c r="C248" s="276">
        <f>IF(C$142=0,0,C$142/CHI!C$12*1000)</f>
        <v>91.801886944425888</v>
      </c>
      <c r="D248" s="276">
        <f>IF(D$142=0,0,D$142/CHI!D$12*1000)</f>
        <v>92.0763553651161</v>
      </c>
      <c r="E248" s="276">
        <f>IF(E$142=0,0,E$142/CHI!E$12*1000)</f>
        <v>88.177249073812177</v>
      </c>
      <c r="F248" s="276">
        <f>IF(F$142=0,0,F$142/CHI!F$12*1000)</f>
        <v>83.42639696680466</v>
      </c>
      <c r="G248" s="276">
        <f>IF(G$142=0,0,G$142/CHI!G$12*1000)</f>
        <v>80.206281109034023</v>
      </c>
      <c r="H248" s="276">
        <f>IF(H$142=0,0,H$142/CHI!H$12*1000)</f>
        <v>83.007561738356685</v>
      </c>
      <c r="I248" s="276">
        <f>IF(I$142=0,0,I$142/CHI!I$12*1000)</f>
        <v>84.15234120304055</v>
      </c>
      <c r="J248" s="276">
        <f>IF(J$142=0,0,J$142/CHI!J$12*1000)</f>
        <v>85.681154318149666</v>
      </c>
      <c r="K248" s="276">
        <f>IF(K$142=0,0,K$142/CHI!K$12*1000)</f>
        <v>62.653587297062082</v>
      </c>
      <c r="L248" s="276">
        <f>IF(L$142=0,0,L$142/CHI!L$12*1000)</f>
        <v>96.913739385612345</v>
      </c>
      <c r="M248" s="276">
        <f>IF(M$142=0,0,M$142/CHI!M$12*1000)</f>
        <v>96.899481041393443</v>
      </c>
      <c r="N248" s="276">
        <f>IF(N$142=0,0,N$142/CHI!N$12*1000)</f>
        <v>96.083349046127481</v>
      </c>
      <c r="O248" s="276">
        <f>IF(O$142=0,0,O$142/CHI!O$12*1000)</f>
        <v>86.176857007283701</v>
      </c>
      <c r="P248" s="276">
        <f>IF(P$142=0,0,P$142/CHI!P$12*1000)</f>
        <v>89.262806404389949</v>
      </c>
      <c r="Q248" s="276">
        <f>IF(Q$142=0,0,Q$142/CHI!Q$12*1000)</f>
        <v>94.679657226479833</v>
      </c>
      <c r="R248" s="276">
        <f>IF(R$142=0,0,R$142/CHI!R$12*1000)</f>
        <v>72.320885551235151</v>
      </c>
      <c r="S248" s="276">
        <f>IF(S$142=0,0,S$142/CHI!S$12*1000)</f>
        <v>67.332908765342481</v>
      </c>
      <c r="T248" s="276">
        <f>IF(T$142=0,0,T$142/CHI!T$12*1000)</f>
        <v>87.023568386343854</v>
      </c>
      <c r="U248" s="276">
        <f>IF(U$142=0,0,U$142/CHI!U$12*1000)</f>
        <v>85.827006198951864</v>
      </c>
      <c r="V248" s="276">
        <f>IF(V$142=0,0,V$142/CHI!V$12*1000)</f>
        <v>81.239690694934353</v>
      </c>
      <c r="W248" s="276">
        <f>IF(W$142=0,0,W$142/CHI!W$12*1000)</f>
        <v>77.805264303487775</v>
      </c>
      <c r="X248" s="276">
        <f>IF(X$142=0,0,X$142/CHI!X$12*1000)</f>
        <v>97.503405370933095</v>
      </c>
      <c r="Y248" s="276">
        <f>IF(Y$142=0,0,Y$142/CHI!Y$12*1000)</f>
        <v>97.204684562007245</v>
      </c>
      <c r="DA248" s="79"/>
    </row>
    <row r="249" spans="1:105" ht="12" customHeight="1" x14ac:dyDescent="0.25">
      <c r="A249" s="41" t="s">
        <v>1038</v>
      </c>
      <c r="B249" s="277">
        <f>IF(B$156=0,0,B$156/CHI!B$12*1000)</f>
        <v>25.896776747567372</v>
      </c>
      <c r="C249" s="277">
        <f>IF(C$156=0,0,C$156/CHI!C$12*1000)</f>
        <v>25.761836558225578</v>
      </c>
      <c r="D249" s="277">
        <f>IF(D$156=0,0,D$156/CHI!D$12*1000)</f>
        <v>22.137069347147495</v>
      </c>
      <c r="E249" s="277">
        <f>IF(E$156=0,0,E$156/CHI!E$12*1000)</f>
        <v>22.528873780049739</v>
      </c>
      <c r="F249" s="277">
        <f>IF(F$156=0,0,F$156/CHI!F$12*1000)</f>
        <v>20.110432527361681</v>
      </c>
      <c r="G249" s="277">
        <f>IF(G$156=0,0,G$156/CHI!G$12*1000)</f>
        <v>18.481205006647045</v>
      </c>
      <c r="H249" s="277">
        <f>IF(H$156=0,0,H$156/CHI!H$12*1000)</f>
        <v>19.217414800082913</v>
      </c>
      <c r="I249" s="277">
        <f>IF(I$156=0,0,I$156/CHI!I$12*1000)</f>
        <v>18.420613639275828</v>
      </c>
      <c r="J249" s="277">
        <f>IF(J$156=0,0,J$156/CHI!J$12*1000)</f>
        <v>17.252253537257939</v>
      </c>
      <c r="K249" s="277">
        <f>IF(K$156=0,0,K$156/CHI!K$12*1000)</f>
        <v>14.073276468682748</v>
      </c>
      <c r="L249" s="277">
        <f>IF(L$156=0,0,L$156/CHI!L$12*1000)</f>
        <v>19.319139566397023</v>
      </c>
      <c r="M249" s="277">
        <f>IF(M$156=0,0,M$156/CHI!M$12*1000)</f>
        <v>15.05126803727951</v>
      </c>
      <c r="N249" s="277">
        <f>IF(N$156=0,0,N$156/CHI!N$12*1000)</f>
        <v>13.793260672088676</v>
      </c>
      <c r="O249" s="277">
        <f>IF(O$156=0,0,O$156/CHI!O$12*1000)</f>
        <v>13.50170874286639</v>
      </c>
      <c r="P249" s="277">
        <f>IF(P$156=0,0,P$156/CHI!P$12*1000)</f>
        <v>15.355141589844527</v>
      </c>
      <c r="Q249" s="277">
        <f>IF(Q$156=0,0,Q$156/CHI!Q$12*1000)</f>
        <v>16.822220160569991</v>
      </c>
      <c r="R249" s="277">
        <f>IF(R$156=0,0,R$156/CHI!R$12*1000)</f>
        <v>16.846789960647317</v>
      </c>
      <c r="S249" s="277">
        <f>IF(S$156=0,0,S$156/CHI!S$12*1000)</f>
        <v>15.49918876054203</v>
      </c>
      <c r="T249" s="277">
        <f>IF(T$156=0,0,T$156/CHI!T$12*1000)</f>
        <v>18.347477391247388</v>
      </c>
      <c r="U249" s="277">
        <f>IF(U$156=0,0,U$156/CHI!U$12*1000)</f>
        <v>20.224176985259621</v>
      </c>
      <c r="V249" s="277">
        <f>IF(V$156=0,0,V$156/CHI!V$12*1000)</f>
        <v>19.469398699555018</v>
      </c>
      <c r="W249" s="277">
        <f>IF(W$156=0,0,W$156/CHI!W$12*1000)</f>
        <v>15.101111631739785</v>
      </c>
      <c r="X249" s="277">
        <f>IF(X$156=0,0,X$156/CHI!X$12*1000)</f>
        <v>27.632178059141161</v>
      </c>
      <c r="Y249" s="277">
        <f>IF(Y$156=0,0,Y$156/CHI!Y$12*1000)</f>
        <v>24.913659184798028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ES: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7371.8458260282741</v>
      </c>
      <c r="C5" s="223">
        <f t="shared" si="0"/>
        <v>7642.0548702320011</v>
      </c>
      <c r="D5" s="223">
        <f t="shared" si="0"/>
        <v>7483.6936619662638</v>
      </c>
      <c r="E5" s="223">
        <f t="shared" si="0"/>
        <v>7453.7708587745501</v>
      </c>
      <c r="F5" s="223">
        <f t="shared" si="0"/>
        <v>6768.7631079931352</v>
      </c>
      <c r="G5" s="223">
        <f t="shared" si="0"/>
        <v>6017.0413940011831</v>
      </c>
      <c r="H5" s="223">
        <f t="shared" si="0"/>
        <v>6057.8402266543872</v>
      </c>
      <c r="I5" s="223">
        <f t="shared" si="0"/>
        <v>5925.1919063865562</v>
      </c>
      <c r="J5" s="223">
        <f t="shared" si="0"/>
        <v>5784.9933981368667</v>
      </c>
      <c r="K5" s="223">
        <f t="shared" si="0"/>
        <v>5046.0411458827739</v>
      </c>
      <c r="L5" s="223">
        <f t="shared" si="0"/>
        <v>5083.8257273148292</v>
      </c>
      <c r="M5" s="223">
        <f t="shared" si="0"/>
        <v>5227.8595712162405</v>
      </c>
      <c r="N5" s="223">
        <f t="shared" si="0"/>
        <v>4828.1660362628436</v>
      </c>
      <c r="O5" s="223">
        <f t="shared" si="0"/>
        <v>4151.7234602504304</v>
      </c>
      <c r="P5" s="223">
        <f t="shared" si="0"/>
        <v>3974.4117487035355</v>
      </c>
      <c r="Q5" s="223">
        <f t="shared" si="0"/>
        <v>4221.476631980905</v>
      </c>
      <c r="R5" s="223">
        <f t="shared" si="0"/>
        <v>4841.1265796463922</v>
      </c>
      <c r="S5" s="223">
        <f t="shared" si="0"/>
        <v>4978.6863726147376</v>
      </c>
      <c r="T5" s="223">
        <f t="shared" si="0"/>
        <v>4982.628067087704</v>
      </c>
      <c r="U5" s="223">
        <f t="shared" si="0"/>
        <v>5132.0050374080383</v>
      </c>
      <c r="V5" s="223">
        <f t="shared" si="0"/>
        <v>5784.7215636893015</v>
      </c>
      <c r="W5" s="223">
        <f t="shared" si="0"/>
        <v>5535.712009094389</v>
      </c>
      <c r="X5" s="223">
        <f t="shared" si="0"/>
        <v>4889.8878262945927</v>
      </c>
      <c r="Y5" s="223">
        <f t="shared" si="0"/>
        <v>4842.0563460948733</v>
      </c>
      <c r="DA5" s="89"/>
    </row>
    <row r="6" spans="1:105" ht="12" customHeight="1" x14ac:dyDescent="0.25">
      <c r="A6" s="55" t="s">
        <v>91</v>
      </c>
      <c r="B6" s="259">
        <v>6.2731915521052528</v>
      </c>
      <c r="C6" s="259">
        <v>5.9489579707331899</v>
      </c>
      <c r="D6" s="259">
        <v>5.8501370882893156</v>
      </c>
      <c r="E6" s="259">
        <v>6.160908715765097</v>
      </c>
      <c r="F6" s="259">
        <v>6.7003301211677186</v>
      </c>
      <c r="G6" s="259">
        <v>6.8808167114567027</v>
      </c>
      <c r="H6" s="259">
        <v>6.680974894230066</v>
      </c>
      <c r="I6" s="259">
        <v>6.1221105096768182</v>
      </c>
      <c r="J6" s="259">
        <v>5.5158605591112728</v>
      </c>
      <c r="K6" s="259">
        <v>3.613662164747887</v>
      </c>
      <c r="L6" s="259">
        <v>3.8026666377260141</v>
      </c>
      <c r="M6" s="259">
        <v>4.3728169099638778</v>
      </c>
      <c r="N6" s="259">
        <v>4.3162832323958158</v>
      </c>
      <c r="O6" s="259">
        <v>4.0126619599997184</v>
      </c>
      <c r="P6" s="259">
        <v>4.5961060345319851</v>
      </c>
      <c r="Q6" s="259">
        <v>5.0281349153379882</v>
      </c>
      <c r="R6" s="259">
        <v>4.986271518181761</v>
      </c>
      <c r="S6" s="259">
        <v>4.915511614287241</v>
      </c>
      <c r="T6" s="259">
        <v>4.9405970796466221</v>
      </c>
      <c r="U6" s="259">
        <v>5.0502839828517381</v>
      </c>
      <c r="V6" s="259">
        <v>5.1165780913984724</v>
      </c>
      <c r="W6" s="259">
        <v>5.877876841619087</v>
      </c>
      <c r="X6" s="259">
        <v>6.3581288655331774</v>
      </c>
      <c r="Y6" s="259">
        <v>5.6088563278780859</v>
      </c>
      <c r="DA6" s="67" t="s">
        <v>1134</v>
      </c>
    </row>
    <row r="7" spans="1:105" ht="12" customHeight="1" x14ac:dyDescent="0.25">
      <c r="A7" s="173" t="s">
        <v>92</v>
      </c>
      <c r="B7" s="224">
        <v>13.0054071768272</v>
      </c>
      <c r="C7" s="224">
        <v>12.333215085908259</v>
      </c>
      <c r="D7" s="224">
        <v>12.128342366323499</v>
      </c>
      <c r="E7" s="224">
        <v>12.772625506852091</v>
      </c>
      <c r="F7" s="224">
        <v>13.890939041340481</v>
      </c>
      <c r="G7" s="224">
        <v>14.2651188471329</v>
      </c>
      <c r="H7" s="224">
        <v>13.850812320319241</v>
      </c>
      <c r="I7" s="224">
        <v>12.69219013934938</v>
      </c>
      <c r="J7" s="224">
        <v>11.435329513853199</v>
      </c>
      <c r="K7" s="224">
        <v>7.4917444273272773</v>
      </c>
      <c r="L7" s="224">
        <v>7.8835832718620429</v>
      </c>
      <c r="M7" s="224">
        <v>9.0656030429534944</v>
      </c>
      <c r="N7" s="224">
        <v>8.9483989866339737</v>
      </c>
      <c r="O7" s="224">
        <v>8.3189397644406959</v>
      </c>
      <c r="P7" s="224">
        <v>9.5285198786734213</v>
      </c>
      <c r="Q7" s="224">
        <v>10.42419020220202</v>
      </c>
      <c r="R7" s="224">
        <v>10.337400165376311</v>
      </c>
      <c r="S7" s="224">
        <v>10.3663435566903</v>
      </c>
      <c r="T7" s="224">
        <v>10.242709182997</v>
      </c>
      <c r="U7" s="224">
        <v>10.470109036213509</v>
      </c>
      <c r="V7" s="224">
        <v>10.607548148013899</v>
      </c>
      <c r="W7" s="224">
        <v>12.4241028488744</v>
      </c>
      <c r="X7" s="224">
        <v>13.4726602222711</v>
      </c>
      <c r="Y7" s="224">
        <v>11.687140026281821</v>
      </c>
      <c r="DA7" s="177" t="s">
        <v>1135</v>
      </c>
    </row>
    <row r="8" spans="1:105" ht="12" customHeight="1" x14ac:dyDescent="0.25">
      <c r="A8" s="173" t="s">
        <v>93</v>
      </c>
      <c r="B8" s="224">
        <v>77.795913865584438</v>
      </c>
      <c r="C8" s="224">
        <v>73.774986470136753</v>
      </c>
      <c r="D8" s="224">
        <v>72.549476170495993</v>
      </c>
      <c r="E8" s="224">
        <v>76.403457443371295</v>
      </c>
      <c r="F8" s="224">
        <v>83.092999894513525</v>
      </c>
      <c r="G8" s="224">
        <v>85.331273525310365</v>
      </c>
      <c r="H8" s="224">
        <v>82.85296935261411</v>
      </c>
      <c r="I8" s="224">
        <v>75.922308115487326</v>
      </c>
      <c r="J8" s="224">
        <v>68.404002872698356</v>
      </c>
      <c r="K8" s="224">
        <v>44.8142142915599</v>
      </c>
      <c r="L8" s="224">
        <v>47.158120990070017</v>
      </c>
      <c r="M8" s="224">
        <v>54.228742236215609</v>
      </c>
      <c r="N8" s="224">
        <v>53.527649487164489</v>
      </c>
      <c r="O8" s="224">
        <v>49.762342121863483</v>
      </c>
      <c r="P8" s="224">
        <v>56.997824187203143</v>
      </c>
      <c r="Q8" s="224">
        <v>62.355556582183041</v>
      </c>
      <c r="R8" s="224">
        <v>61.836394810661261</v>
      </c>
      <c r="S8" s="224">
        <v>60.814505158321047</v>
      </c>
      <c r="T8" s="224">
        <v>61.269971060226602</v>
      </c>
      <c r="U8" s="224">
        <v>62.63023446092955</v>
      </c>
      <c r="V8" s="224">
        <v>63.452369528137361</v>
      </c>
      <c r="W8" s="224">
        <v>72.727387514958266</v>
      </c>
      <c r="X8" s="224">
        <v>78.514298050096841</v>
      </c>
      <c r="Y8" s="224">
        <v>69.142842876707135</v>
      </c>
      <c r="DA8" s="177" t="s">
        <v>1136</v>
      </c>
    </row>
    <row r="9" spans="1:105" ht="12" customHeight="1" x14ac:dyDescent="0.25">
      <c r="A9" s="173" t="s">
        <v>94</v>
      </c>
      <c r="B9" s="224">
        <v>89.850526021470728</v>
      </c>
      <c r="C9" s="224">
        <v>85.206548932913876</v>
      </c>
      <c r="D9" s="224">
        <v>83.791143680940024</v>
      </c>
      <c r="E9" s="224">
        <v>88.242306054879691</v>
      </c>
      <c r="F9" s="224">
        <v>95.968404743258063</v>
      </c>
      <c r="G9" s="224">
        <v>98.55350276594551</v>
      </c>
      <c r="H9" s="224">
        <v>95.691181051430931</v>
      </c>
      <c r="I9" s="224">
        <v>87.686601801826711</v>
      </c>
      <c r="J9" s="224">
        <v>79.003322085854251</v>
      </c>
      <c r="K9" s="224">
        <v>51.758254736780657</v>
      </c>
      <c r="L9" s="224">
        <v>54.46535385474025</v>
      </c>
      <c r="M9" s="224">
        <v>62.631580160178792</v>
      </c>
      <c r="N9" s="224">
        <v>61.82185187032384</v>
      </c>
      <c r="O9" s="224">
        <v>57.473103580158501</v>
      </c>
      <c r="P9" s="224">
        <v>65.829736175450677</v>
      </c>
      <c r="Q9" s="224">
        <v>72.017658523184437</v>
      </c>
      <c r="R9" s="224">
        <v>71.418051732240727</v>
      </c>
      <c r="S9" s="224">
        <v>71.618013094391813</v>
      </c>
      <c r="T9" s="224">
        <v>70.763859636553789</v>
      </c>
      <c r="U9" s="224">
        <v>72.334898216961619</v>
      </c>
      <c r="V9" s="224">
        <v>73.284424542688043</v>
      </c>
      <c r="W9" s="224">
        <v>85.944698394541646</v>
      </c>
      <c r="X9" s="224">
        <v>93.078639632021307</v>
      </c>
      <c r="Y9" s="224">
        <v>80.743006717932545</v>
      </c>
      <c r="DA9" s="177" t="s">
        <v>1137</v>
      </c>
    </row>
    <row r="10" spans="1:105" ht="12" customHeight="1" x14ac:dyDescent="0.25">
      <c r="A10" s="56" t="s">
        <v>95</v>
      </c>
      <c r="B10" s="260">
        <v>36.920651931387773</v>
      </c>
      <c r="C10" s="260">
        <v>35.295100129781879</v>
      </c>
      <c r="D10" s="260">
        <v>39.905318940942358</v>
      </c>
      <c r="E10" s="260">
        <v>39.743956156646171</v>
      </c>
      <c r="F10" s="260">
        <v>45.690626795510362</v>
      </c>
      <c r="G10" s="260">
        <v>49.022431926498029</v>
      </c>
      <c r="H10" s="260">
        <v>47.371438838953353</v>
      </c>
      <c r="I10" s="260">
        <v>45.773189251749493</v>
      </c>
      <c r="J10" s="260">
        <v>44.652899583287542</v>
      </c>
      <c r="K10" s="260">
        <v>26.296527409149959</v>
      </c>
      <c r="L10" s="260">
        <v>31.054711112084998</v>
      </c>
      <c r="M10" s="260">
        <v>45.728466801048548</v>
      </c>
      <c r="N10" s="260">
        <v>48.9136458709607</v>
      </c>
      <c r="O10" s="260">
        <v>41.840161559691907</v>
      </c>
      <c r="P10" s="260">
        <v>50.528791495500172</v>
      </c>
      <c r="Q10" s="260">
        <v>55.233747728927689</v>
      </c>
      <c r="R10" s="260">
        <v>56.078599497965172</v>
      </c>
      <c r="S10" s="260">
        <v>59.709337829531108</v>
      </c>
      <c r="T10" s="260">
        <v>60.814726150513707</v>
      </c>
      <c r="U10" s="260">
        <v>66.553954008236701</v>
      </c>
      <c r="V10" s="260">
        <v>67.92139210208606</v>
      </c>
      <c r="W10" s="260">
        <v>72.507640304610987</v>
      </c>
      <c r="X10" s="260">
        <v>62.784173730477193</v>
      </c>
      <c r="Y10" s="260">
        <v>61.654940182017931</v>
      </c>
      <c r="DA10" s="68" t="s">
        <v>1138</v>
      </c>
    </row>
    <row r="11" spans="1:105" ht="12" customHeight="1" x14ac:dyDescent="0.25">
      <c r="A11" s="37" t="s">
        <v>159</v>
      </c>
      <c r="B11" s="226">
        <v>1.517009859961356</v>
      </c>
      <c r="C11" s="226">
        <v>1.765506533688382</v>
      </c>
      <c r="D11" s="226">
        <v>1.775718532717159</v>
      </c>
      <c r="E11" s="226">
        <v>1.9633404307584339</v>
      </c>
      <c r="F11" s="226">
        <v>2.1374959789612622</v>
      </c>
      <c r="G11" s="226">
        <v>2.1056297033421121</v>
      </c>
      <c r="H11" s="226">
        <v>1.1428998787218201</v>
      </c>
      <c r="I11" s="226">
        <v>1.5741129772700739</v>
      </c>
      <c r="J11" s="226">
        <v>1.599266046111282</v>
      </c>
      <c r="K11" s="226">
        <v>1.3571460683143759</v>
      </c>
      <c r="L11" s="226">
        <v>1.5904634654751391</v>
      </c>
      <c r="M11" s="226">
        <v>1.3568205334976779</v>
      </c>
      <c r="N11" s="226">
        <v>1.6289666623561361</v>
      </c>
      <c r="O11" s="226">
        <v>0.49747353195993299</v>
      </c>
      <c r="P11" s="226">
        <v>0.4861439884236759</v>
      </c>
      <c r="Q11" s="226">
        <v>0.52907736636655489</v>
      </c>
      <c r="R11" s="226">
        <v>0.51893689974588431</v>
      </c>
      <c r="S11" s="226">
        <v>0.55993943985240868</v>
      </c>
      <c r="T11" s="226">
        <v>0.59680567500941295</v>
      </c>
      <c r="U11" s="226">
        <v>0.52219818794662132</v>
      </c>
      <c r="V11" s="226">
        <v>0.43848634348338589</v>
      </c>
      <c r="W11" s="226">
        <v>0.4388500904539781</v>
      </c>
      <c r="X11" s="226">
        <v>0.40322068108668663</v>
      </c>
      <c r="Y11" s="226">
        <v>0.40768814296887179</v>
      </c>
      <c r="DA11" s="69" t="s">
        <v>1139</v>
      </c>
    </row>
    <row r="12" spans="1:105" ht="12" customHeight="1" x14ac:dyDescent="0.25">
      <c r="A12" s="37" t="s">
        <v>35</v>
      </c>
      <c r="B12" s="226">
        <v>27.454664361453752</v>
      </c>
      <c r="C12" s="226">
        <v>25.60185804963416</v>
      </c>
      <c r="D12" s="226">
        <v>32.310188536300913</v>
      </c>
      <c r="E12" s="226">
        <v>30.952808666418271</v>
      </c>
      <c r="F12" s="226">
        <v>37.387634574632941</v>
      </c>
      <c r="G12" s="226">
        <v>41.399851979949887</v>
      </c>
      <c r="H12" s="226">
        <v>40.742173783394833</v>
      </c>
      <c r="I12" s="226">
        <v>39.574096427029787</v>
      </c>
      <c r="J12" s="226">
        <v>39.379378418026441</v>
      </c>
      <c r="K12" s="226">
        <v>21.835542460394489</v>
      </c>
      <c r="L12" s="226">
        <v>26.773094193226839</v>
      </c>
      <c r="M12" s="226">
        <v>42.451072261916757</v>
      </c>
      <c r="N12" s="226">
        <v>45.708484123993657</v>
      </c>
      <c r="O12" s="226">
        <v>39.726541104343013</v>
      </c>
      <c r="P12" s="226">
        <v>37.592044693073099</v>
      </c>
      <c r="Q12" s="226">
        <v>39.759766229579142</v>
      </c>
      <c r="R12" s="226">
        <v>39.706781886032033</v>
      </c>
      <c r="S12" s="226">
        <v>41.333331706629473</v>
      </c>
      <c r="T12" s="226">
        <v>41.081311817507732</v>
      </c>
      <c r="U12" s="226">
        <v>43.883662212456549</v>
      </c>
      <c r="V12" s="226">
        <v>41.887211576766688</v>
      </c>
      <c r="W12" s="226">
        <v>43.476679142655478</v>
      </c>
      <c r="X12" s="226">
        <v>31.173238723547691</v>
      </c>
      <c r="Y12" s="226">
        <v>30.031982605819259</v>
      </c>
      <c r="DA12" s="69" t="s">
        <v>1140</v>
      </c>
    </row>
    <row r="13" spans="1:105" ht="12" customHeight="1" x14ac:dyDescent="0.25">
      <c r="A13" s="37" t="s">
        <v>96</v>
      </c>
      <c r="B13" s="226">
        <v>8.5421435940433946E-4</v>
      </c>
      <c r="C13" s="226">
        <v>1.5349802157575241E-3</v>
      </c>
      <c r="D13" s="226">
        <v>2.8386724091917621E-3</v>
      </c>
      <c r="E13" s="226">
        <v>2.8345512646191389E-3</v>
      </c>
      <c r="F13" s="226">
        <v>3.3053160432457728E-3</v>
      </c>
      <c r="G13" s="226">
        <v>3.385680383712261E-3</v>
      </c>
      <c r="H13" s="226">
        <v>4.7465392318710633E-3</v>
      </c>
      <c r="I13" s="226">
        <v>4.6985343506176893E-3</v>
      </c>
      <c r="J13" s="226">
        <v>1.133319152301307E-2</v>
      </c>
      <c r="K13" s="226">
        <v>1.307639934691499E-2</v>
      </c>
      <c r="L13" s="226">
        <v>6.2550344415386983E-2</v>
      </c>
      <c r="M13" s="226">
        <v>7.2588326307094608E-2</v>
      </c>
      <c r="N13" s="226">
        <v>7.233901915206685E-2</v>
      </c>
      <c r="O13" s="226">
        <v>6.4474259200930875E-2</v>
      </c>
      <c r="P13" s="226">
        <v>6.9242723420405314E-2</v>
      </c>
      <c r="Q13" s="226">
        <v>7.7092106424950679E-2</v>
      </c>
      <c r="R13" s="226">
        <v>6.4768045751451869E-2</v>
      </c>
      <c r="S13" s="226">
        <v>6.6857584468847639E-2</v>
      </c>
      <c r="T13" s="226">
        <v>6.5344552738659384E-2</v>
      </c>
      <c r="U13" s="226">
        <v>6.8954651166394737E-2</v>
      </c>
      <c r="V13" s="226">
        <v>6.9612148666556226E-2</v>
      </c>
      <c r="W13" s="226">
        <v>7.379808864480282E-2</v>
      </c>
      <c r="X13" s="226">
        <v>7.5406003933300644E-2</v>
      </c>
      <c r="Y13" s="226">
        <v>6.8001019635678658E-2</v>
      </c>
      <c r="DA13" s="69" t="s">
        <v>1141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10.52116697858518</v>
      </c>
      <c r="Q14" s="226">
        <v>12.793790940216249</v>
      </c>
      <c r="R14" s="226">
        <v>13.790047294434819</v>
      </c>
      <c r="S14" s="226">
        <v>15.88896002507968</v>
      </c>
      <c r="T14" s="226">
        <v>17.355860573157219</v>
      </c>
      <c r="U14" s="226">
        <v>20.496791025250051</v>
      </c>
      <c r="V14" s="226">
        <v>23.885851242478001</v>
      </c>
      <c r="W14" s="226">
        <v>26.246983750749042</v>
      </c>
      <c r="X14" s="226">
        <v>27.18713986741913</v>
      </c>
      <c r="Y14" s="226">
        <v>28.337082680823901</v>
      </c>
      <c r="DA14" s="69" t="s">
        <v>1142</v>
      </c>
    </row>
    <row r="15" spans="1:105" ht="12" customHeight="1" x14ac:dyDescent="0.25">
      <c r="A15" s="37" t="s">
        <v>40</v>
      </c>
      <c r="B15" s="226">
        <v>7.9481234956132534</v>
      </c>
      <c r="C15" s="226">
        <v>7.9262005662435762</v>
      </c>
      <c r="D15" s="226">
        <v>5.8165731995151022</v>
      </c>
      <c r="E15" s="226">
        <v>6.8249725082048514</v>
      </c>
      <c r="F15" s="226">
        <v>6.1621909258729106</v>
      </c>
      <c r="G15" s="226">
        <v>5.5135645628223111</v>
      </c>
      <c r="H15" s="226">
        <v>5.4816186376048286</v>
      </c>
      <c r="I15" s="226">
        <v>4.6202813130990146</v>
      </c>
      <c r="J15" s="226">
        <v>3.6629219276267988</v>
      </c>
      <c r="K15" s="226">
        <v>3.0907624810941812</v>
      </c>
      <c r="L15" s="226">
        <v>2.628603108967634</v>
      </c>
      <c r="M15" s="226">
        <v>1.8479856793270231</v>
      </c>
      <c r="N15" s="226">
        <v>1.503856065458844</v>
      </c>
      <c r="O15" s="226">
        <v>1.551672664188041</v>
      </c>
      <c r="P15" s="226">
        <v>1.860193111997815</v>
      </c>
      <c r="Q15" s="226">
        <v>2.0740210863408031</v>
      </c>
      <c r="R15" s="226">
        <v>1.998065372000988</v>
      </c>
      <c r="S15" s="226">
        <v>1.8602490735007069</v>
      </c>
      <c r="T15" s="226">
        <v>1.7154035321006891</v>
      </c>
      <c r="U15" s="226">
        <v>1.5823479314170781</v>
      </c>
      <c r="V15" s="226">
        <v>1.640230790691412</v>
      </c>
      <c r="W15" s="226">
        <v>2.2713292321076901</v>
      </c>
      <c r="X15" s="226">
        <v>3.9451684544903829</v>
      </c>
      <c r="Y15" s="226">
        <v>2.8101857327702229</v>
      </c>
      <c r="DA15" s="69" t="s">
        <v>1143</v>
      </c>
    </row>
    <row r="16" spans="1:105" ht="12" customHeight="1" x14ac:dyDescent="0.25">
      <c r="A16" s="134" t="s">
        <v>997</v>
      </c>
      <c r="B16" s="314">
        <f>CHI_fec!B16</f>
        <v>6268.7668959587281</v>
      </c>
      <c r="C16" s="314">
        <f>CHI_fec!C16</f>
        <v>6578.0700773860699</v>
      </c>
      <c r="D16" s="314">
        <f>CHI_fec!D16</f>
        <v>6300.4333619948402</v>
      </c>
      <c r="E16" s="314">
        <f>CHI_fec!E16</f>
        <v>6270.9978503869297</v>
      </c>
      <c r="F16" s="314">
        <f>CHI_fec!F16</f>
        <v>5441.3453998280302</v>
      </c>
      <c r="G16" s="314">
        <f>CHI_fec!G16</f>
        <v>4613.3570937231289</v>
      </c>
      <c r="H16" s="314">
        <f>CHI_fec!H16</f>
        <v>4701.0616890805741</v>
      </c>
      <c r="I16" s="314">
        <f>CHI_fec!I16</f>
        <v>4604.7848722635672</v>
      </c>
      <c r="J16" s="314">
        <f>CHI_fec!J16</f>
        <v>4510.5783036538196</v>
      </c>
      <c r="K16" s="314">
        <f>CHI_fec!K16</f>
        <v>4249.0186586414447</v>
      </c>
      <c r="L16" s="314">
        <f>CHI_fec!L16</f>
        <v>4163.6679277730009</v>
      </c>
      <c r="M16" s="314">
        <f>CHI_fec!M16</f>
        <v>3981.21238177128</v>
      </c>
      <c r="N16" s="314">
        <f>CHI_fec!N16</f>
        <v>3526.1503009458288</v>
      </c>
      <c r="O16" s="314">
        <f>CHI_fec!O16</f>
        <v>3018.8427503816279</v>
      </c>
      <c r="P16" s="314">
        <f>CHI_fec!P16</f>
        <v>2783.423490624205</v>
      </c>
      <c r="Q16" s="314">
        <f>CHI_fec!Q16</f>
        <v>2941.5533411809652</v>
      </c>
      <c r="R16" s="314">
        <f>CHI_fec!R16</f>
        <v>3556.9016519523889</v>
      </c>
      <c r="S16" s="314">
        <f>CHI_fec!S16</f>
        <v>3634.458336343464</v>
      </c>
      <c r="T16" s="314">
        <f>CHI_fec!T16</f>
        <v>3661.4983102018459</v>
      </c>
      <c r="U16" s="314">
        <f>CHI_fec!U16</f>
        <v>3720.653433534766</v>
      </c>
      <c r="V16" s="314">
        <f>CHI_fec!V16</f>
        <v>4390.3946523838313</v>
      </c>
      <c r="W16" s="314">
        <f>CHI_fec!W16</f>
        <v>4048.4606070630798</v>
      </c>
      <c r="X16" s="314">
        <f>CHI_fec!X16</f>
        <v>3632.5169253442141</v>
      </c>
      <c r="Y16" s="314">
        <f>CHI_fec!Y16</f>
        <v>3650.8708775920909</v>
      </c>
      <c r="DA16" s="136"/>
    </row>
    <row r="17" spans="1:105" ht="12" customHeight="1" x14ac:dyDescent="0.25">
      <c r="A17" s="135" t="s">
        <v>28</v>
      </c>
      <c r="B17" s="315">
        <f>CHI_fec!B17</f>
        <v>0</v>
      </c>
      <c r="C17" s="315">
        <f>CHI_fec!C17</f>
        <v>0</v>
      </c>
      <c r="D17" s="315">
        <f>CHI_fec!D17</f>
        <v>0</v>
      </c>
      <c r="E17" s="315">
        <f>CHI_fec!E17</f>
        <v>0</v>
      </c>
      <c r="F17" s="315">
        <f>CHI_fec!F17</f>
        <v>0</v>
      </c>
      <c r="G17" s="315">
        <f>CHI_fec!G17</f>
        <v>0</v>
      </c>
      <c r="H17" s="315">
        <f>CHI_fec!H17</f>
        <v>44.138731212991253</v>
      </c>
      <c r="I17" s="315">
        <f>CHI_fec!I17</f>
        <v>42.801209322896042</v>
      </c>
      <c r="J17" s="315">
        <f>CHI_fec!J17</f>
        <v>44.138750773336959</v>
      </c>
      <c r="K17" s="315">
        <f>CHI_fec!K17</f>
        <v>0</v>
      </c>
      <c r="L17" s="315">
        <f>CHI_fec!L17</f>
        <v>0</v>
      </c>
      <c r="M17" s="315">
        <f>CHI_fec!M17</f>
        <v>0</v>
      </c>
      <c r="N17" s="315">
        <f>CHI_fec!N17</f>
        <v>0</v>
      </c>
      <c r="O17" s="315">
        <f>CHI_fec!O17</f>
        <v>0</v>
      </c>
      <c r="P17" s="315">
        <f>CHI_fec!P17</f>
        <v>0</v>
      </c>
      <c r="Q17" s="315">
        <f>CHI_fec!Q17</f>
        <v>0</v>
      </c>
      <c r="R17" s="315">
        <f>CHI_fec!R17</f>
        <v>40.126139294926908</v>
      </c>
      <c r="S17" s="315">
        <f>CHI_fec!S17</f>
        <v>38.788564058469483</v>
      </c>
      <c r="T17" s="315">
        <f>CHI_fec!T17</f>
        <v>49.278847807394669</v>
      </c>
      <c r="U17" s="315">
        <f>CHI_fec!U17</f>
        <v>35.199226139294929</v>
      </c>
      <c r="V17" s="315">
        <f>CHI_fec!V17</f>
        <v>18.479621668099739</v>
      </c>
      <c r="W17" s="315">
        <f>CHI_fec!W17</f>
        <v>32.559243336199479</v>
      </c>
      <c r="X17" s="315">
        <f>CHI_fec!X17</f>
        <v>37.022527944969902</v>
      </c>
      <c r="Y17" s="315">
        <f>CHI_fec!Y17</f>
        <v>36.636199484092863</v>
      </c>
      <c r="DA17" s="137"/>
    </row>
    <row r="18" spans="1:105" ht="12" customHeight="1" x14ac:dyDescent="0.25">
      <c r="A18" s="135" t="s">
        <v>30</v>
      </c>
      <c r="B18" s="315">
        <f>CHI_fec!B18</f>
        <v>0</v>
      </c>
      <c r="C18" s="315">
        <f>CHI_fec!C18</f>
        <v>0</v>
      </c>
      <c r="D18" s="315">
        <f>CHI_fec!D18</f>
        <v>0</v>
      </c>
      <c r="E18" s="315">
        <f>CHI_fec!E18</f>
        <v>0</v>
      </c>
      <c r="F18" s="315">
        <f>CHI_fec!F18</f>
        <v>0</v>
      </c>
      <c r="G18" s="315">
        <f>CHI_fec!G18</f>
        <v>0</v>
      </c>
      <c r="H18" s="315">
        <f>CHI_fec!H18</f>
        <v>0</v>
      </c>
      <c r="I18" s="315">
        <f>CHI_fec!I18</f>
        <v>0</v>
      </c>
      <c r="J18" s="315">
        <f>CHI_fec!J18</f>
        <v>0</v>
      </c>
      <c r="K18" s="315">
        <f>CHI_fec!K18</f>
        <v>0</v>
      </c>
      <c r="L18" s="315">
        <f>CHI_fec!L18</f>
        <v>0</v>
      </c>
      <c r="M18" s="315">
        <f>CHI_fec!M18</f>
        <v>0</v>
      </c>
      <c r="N18" s="315">
        <f>CHI_fec!N18</f>
        <v>0</v>
      </c>
      <c r="O18" s="315">
        <f>CHI_fec!O18</f>
        <v>0</v>
      </c>
      <c r="P18" s="315">
        <f>CHI_fec!P18</f>
        <v>0</v>
      </c>
      <c r="Q18" s="315">
        <f>CHI_fec!Q18</f>
        <v>0</v>
      </c>
      <c r="R18" s="315">
        <f>CHI_fec!R18</f>
        <v>0</v>
      </c>
      <c r="S18" s="315">
        <f>CHI_fec!S18</f>
        <v>0</v>
      </c>
      <c r="T18" s="315">
        <f>CHI_fec!T18</f>
        <v>0</v>
      </c>
      <c r="U18" s="315">
        <f>CHI_fec!U18</f>
        <v>0</v>
      </c>
      <c r="V18" s="315">
        <f>CHI_fec!V18</f>
        <v>0</v>
      </c>
      <c r="W18" s="315">
        <f>CHI_fec!W18</f>
        <v>0</v>
      </c>
      <c r="X18" s="315">
        <f>CHI_fec!X18</f>
        <v>0</v>
      </c>
      <c r="Y18" s="315">
        <f>CHI_fec!Y18</f>
        <v>0</v>
      </c>
      <c r="DA18" s="137"/>
    </row>
    <row r="19" spans="1:105" ht="12" customHeight="1" x14ac:dyDescent="0.25">
      <c r="A19" s="135" t="s">
        <v>31</v>
      </c>
      <c r="B19" s="315">
        <f>CHI_fec!B19</f>
        <v>0</v>
      </c>
      <c r="C19" s="315">
        <f>CHI_fec!C19</f>
        <v>0</v>
      </c>
      <c r="D19" s="315">
        <f>CHI_fec!D19</f>
        <v>0</v>
      </c>
      <c r="E19" s="315">
        <f>CHI_fec!E19</f>
        <v>0</v>
      </c>
      <c r="F19" s="315">
        <f>CHI_fec!F19</f>
        <v>0</v>
      </c>
      <c r="G19" s="315">
        <f>CHI_fec!G19</f>
        <v>0</v>
      </c>
      <c r="H19" s="315">
        <f>CHI_fec!H19</f>
        <v>0</v>
      </c>
      <c r="I19" s="315">
        <f>CHI_fec!I19</f>
        <v>0</v>
      </c>
      <c r="J19" s="315">
        <f>CHI_fec!J19</f>
        <v>0</v>
      </c>
      <c r="K19" s="315">
        <f>CHI_fec!K19</f>
        <v>0</v>
      </c>
      <c r="L19" s="315">
        <f>CHI_fec!L19</f>
        <v>0</v>
      </c>
      <c r="M19" s="315">
        <f>CHI_fec!M19</f>
        <v>0</v>
      </c>
      <c r="N19" s="315">
        <f>CHI_fec!N19</f>
        <v>0</v>
      </c>
      <c r="O19" s="315">
        <f>CHI_fec!O19</f>
        <v>256.45124677558039</v>
      </c>
      <c r="P19" s="315">
        <f>CHI_fec!P19</f>
        <v>423.65288048151331</v>
      </c>
      <c r="Q19" s="315">
        <f>CHI_fec!Q19</f>
        <v>619.0981083404987</v>
      </c>
      <c r="R19" s="315">
        <f>CHI_fec!R19</f>
        <v>1198.6552880481511</v>
      </c>
      <c r="S19" s="315">
        <f>CHI_fec!S19</f>
        <v>1063.086328460877</v>
      </c>
      <c r="T19" s="315">
        <f>CHI_fec!T19</f>
        <v>1406.527687016337</v>
      </c>
      <c r="U19" s="315">
        <f>CHI_fec!U19</f>
        <v>1357.94875322442</v>
      </c>
      <c r="V19" s="315">
        <f>CHI_fec!V19</f>
        <v>1147.816938950989</v>
      </c>
      <c r="W19" s="315">
        <f>CHI_fec!W19</f>
        <v>768.35726569217547</v>
      </c>
      <c r="X19" s="315">
        <f>CHI_fec!X19</f>
        <v>747.83886500429912</v>
      </c>
      <c r="Y19" s="315">
        <f>CHI_fec!Y19</f>
        <v>943.23774720550296</v>
      </c>
      <c r="DA19" s="137"/>
    </row>
    <row r="20" spans="1:105" ht="12" customHeight="1" x14ac:dyDescent="0.25">
      <c r="A20" s="135" t="s">
        <v>82</v>
      </c>
      <c r="B20" s="315">
        <f>CHI_fec!B20</f>
        <v>0</v>
      </c>
      <c r="C20" s="315">
        <f>CHI_fec!C20</f>
        <v>0</v>
      </c>
      <c r="D20" s="315">
        <f>CHI_fec!D20</f>
        <v>0</v>
      </c>
      <c r="E20" s="315">
        <f>CHI_fec!E20</f>
        <v>0</v>
      </c>
      <c r="F20" s="315">
        <f>CHI_fec!F20</f>
        <v>0</v>
      </c>
      <c r="G20" s="315">
        <f>CHI_fec!G20</f>
        <v>0</v>
      </c>
      <c r="H20" s="315">
        <f>CHI_fec!H20</f>
        <v>0</v>
      </c>
      <c r="I20" s="315">
        <f>CHI_fec!I20</f>
        <v>0</v>
      </c>
      <c r="J20" s="315">
        <f>CHI_fec!J20</f>
        <v>0</v>
      </c>
      <c r="K20" s="315">
        <f>CHI_fec!K20</f>
        <v>0</v>
      </c>
      <c r="L20" s="315">
        <f>CHI_fec!L20</f>
        <v>0</v>
      </c>
      <c r="M20" s="315">
        <f>CHI_fec!M20</f>
        <v>0</v>
      </c>
      <c r="N20" s="315">
        <f>CHI_fec!N20</f>
        <v>0</v>
      </c>
      <c r="O20" s="315">
        <f>CHI_fec!O20</f>
        <v>0</v>
      </c>
      <c r="P20" s="315">
        <f>CHI_fec!P20</f>
        <v>0</v>
      </c>
      <c r="Q20" s="315">
        <f>CHI_fec!Q20</f>
        <v>0</v>
      </c>
      <c r="R20" s="315">
        <f>CHI_fec!R20</f>
        <v>0</v>
      </c>
      <c r="S20" s="315">
        <f>CHI_fec!S20</f>
        <v>0</v>
      </c>
      <c r="T20" s="315">
        <f>CHI_fec!T20</f>
        <v>0</v>
      </c>
      <c r="U20" s="315">
        <f>CHI_fec!U20</f>
        <v>0</v>
      </c>
      <c r="V20" s="315">
        <f>CHI_fec!V20</f>
        <v>0</v>
      </c>
      <c r="W20" s="315">
        <f>CHI_fec!W20</f>
        <v>0</v>
      </c>
      <c r="X20" s="315">
        <f>CHI_fec!X20</f>
        <v>0</v>
      </c>
      <c r="Y20" s="315">
        <f>CHI_fec!Y20</f>
        <v>0</v>
      </c>
      <c r="DA20" s="137"/>
    </row>
    <row r="21" spans="1:105" ht="12" customHeight="1" x14ac:dyDescent="0.25">
      <c r="A21" s="135" t="s">
        <v>32</v>
      </c>
      <c r="B21" s="315">
        <f>CHI_fec!B21</f>
        <v>0</v>
      </c>
      <c r="C21" s="315">
        <f>CHI_fec!C21</f>
        <v>0</v>
      </c>
      <c r="D21" s="315">
        <f>CHI_fec!D21</f>
        <v>0</v>
      </c>
      <c r="E21" s="315">
        <f>CHI_fec!E21</f>
        <v>0</v>
      </c>
      <c r="F21" s="315">
        <f>CHI_fec!F21</f>
        <v>0</v>
      </c>
      <c r="G21" s="315">
        <f>CHI_fec!G21</f>
        <v>0</v>
      </c>
      <c r="H21" s="315">
        <f>CHI_fec!H21</f>
        <v>0</v>
      </c>
      <c r="I21" s="315">
        <f>CHI_fec!I21</f>
        <v>0</v>
      </c>
      <c r="J21" s="315">
        <f>CHI_fec!J21</f>
        <v>0</v>
      </c>
      <c r="K21" s="315">
        <f>CHI_fec!K21</f>
        <v>0</v>
      </c>
      <c r="L21" s="315">
        <f>CHI_fec!L21</f>
        <v>0</v>
      </c>
      <c r="M21" s="315">
        <f>CHI_fec!M21</f>
        <v>0</v>
      </c>
      <c r="N21" s="315">
        <f>CHI_fec!N21</f>
        <v>0</v>
      </c>
      <c r="O21" s="315">
        <f>CHI_fec!O21</f>
        <v>0</v>
      </c>
      <c r="P21" s="315">
        <f>CHI_fec!P21</f>
        <v>0</v>
      </c>
      <c r="Q21" s="315">
        <f>CHI_fec!Q21</f>
        <v>0</v>
      </c>
      <c r="R21" s="315">
        <f>CHI_fec!R21</f>
        <v>0</v>
      </c>
      <c r="S21" s="315">
        <f>CHI_fec!S21</f>
        <v>0</v>
      </c>
      <c r="T21" s="315">
        <f>CHI_fec!T21</f>
        <v>0</v>
      </c>
      <c r="U21" s="315">
        <f>CHI_fec!U21</f>
        <v>0</v>
      </c>
      <c r="V21" s="315">
        <f>CHI_fec!V21</f>
        <v>0</v>
      </c>
      <c r="W21" s="315">
        <f>CHI_fec!W21</f>
        <v>0</v>
      </c>
      <c r="X21" s="315">
        <f>CHI_fec!X21</f>
        <v>0</v>
      </c>
      <c r="Y21" s="315">
        <f>CHI_fec!Y21</f>
        <v>0</v>
      </c>
      <c r="DA21" s="137"/>
    </row>
    <row r="22" spans="1:105" ht="12" customHeight="1" x14ac:dyDescent="0.25">
      <c r="A22" s="135" t="s">
        <v>33</v>
      </c>
      <c r="B22" s="315">
        <f>CHI_fec!B22</f>
        <v>808.45511607910578</v>
      </c>
      <c r="C22" s="315">
        <f>CHI_fec!C22</f>
        <v>906.39148753224413</v>
      </c>
      <c r="D22" s="315">
        <f>CHI_fec!D22</f>
        <v>814.21607910576097</v>
      </c>
      <c r="E22" s="315">
        <f>CHI_fec!E22</f>
        <v>1849.26913155632</v>
      </c>
      <c r="F22" s="315">
        <f>CHI_fec!F22</f>
        <v>2470.4929492691308</v>
      </c>
      <c r="G22" s="315">
        <f>CHI_fec!G22</f>
        <v>1618.8306104901119</v>
      </c>
      <c r="H22" s="315">
        <f>CHI_fec!H22</f>
        <v>2010.5760963026651</v>
      </c>
      <c r="I22" s="315">
        <f>CHI_fec!I22</f>
        <v>1681.241014617369</v>
      </c>
      <c r="J22" s="315">
        <f>CHI_fec!J22</f>
        <v>2212.2098022355981</v>
      </c>
      <c r="K22" s="315">
        <f>CHI_fec!K22</f>
        <v>1745.5717970765261</v>
      </c>
      <c r="L22" s="315">
        <f>CHI_fec!L22</f>
        <v>1421.037575236458</v>
      </c>
      <c r="M22" s="315">
        <f>CHI_fec!M22</f>
        <v>1347.1051590713671</v>
      </c>
      <c r="N22" s="315">
        <f>CHI_fec!N22</f>
        <v>1669.719088564058</v>
      </c>
      <c r="O22" s="315">
        <f>CHI_fec!O22</f>
        <v>698.64808142204174</v>
      </c>
      <c r="P22" s="315">
        <f>CHI_fec!P22</f>
        <v>313.42073911947512</v>
      </c>
      <c r="Q22" s="315">
        <f>CHI_fec!Q22</f>
        <v>337.46546499867708</v>
      </c>
      <c r="R22" s="315">
        <f>CHI_fec!R22</f>
        <v>566.80044816907082</v>
      </c>
      <c r="S22" s="315">
        <f>CHI_fec!S22</f>
        <v>584.08335783959456</v>
      </c>
      <c r="T22" s="315">
        <f>CHI_fec!T22</f>
        <v>767.33072636693623</v>
      </c>
      <c r="U22" s="315">
        <f>CHI_fec!U22</f>
        <v>741.03847222780166</v>
      </c>
      <c r="V22" s="315">
        <f>CHI_fec!V22</f>
        <v>1402.956991162851</v>
      </c>
      <c r="W22" s="315">
        <f>CHI_fec!W22</f>
        <v>983.51056407081796</v>
      </c>
      <c r="X22" s="315">
        <f>CHI_fec!X22</f>
        <v>653.1495134783496</v>
      </c>
      <c r="Y22" s="315">
        <f>CHI_fec!Y22</f>
        <v>798.04516821977847</v>
      </c>
      <c r="DA22" s="137"/>
    </row>
    <row r="23" spans="1:105" ht="12" customHeight="1" x14ac:dyDescent="0.25">
      <c r="A23" s="135" t="s">
        <v>83</v>
      </c>
      <c r="B23" s="315">
        <f>CHI_fec!B23</f>
        <v>4985.8961306964748</v>
      </c>
      <c r="C23" s="315">
        <f>CHI_fec!C23</f>
        <v>5200.5947549441098</v>
      </c>
      <c r="D23" s="315">
        <f>CHI_fec!D23</f>
        <v>5041.1650902837482</v>
      </c>
      <c r="E23" s="315">
        <f>CHI_fec!E23</f>
        <v>3950.6663800515898</v>
      </c>
      <c r="F23" s="315">
        <f>CHI_fec!F23</f>
        <v>2530.6797936371449</v>
      </c>
      <c r="G23" s="315">
        <f>CHI_fec!G23</f>
        <v>2514.7368013757518</v>
      </c>
      <c r="H23" s="315">
        <f>CHI_fec!H23</f>
        <v>2205.4433361994838</v>
      </c>
      <c r="I23" s="315">
        <f>CHI_fec!I23</f>
        <v>2404.198882201204</v>
      </c>
      <c r="J23" s="315">
        <f>CHI_fec!J23</f>
        <v>1862.1381771281169</v>
      </c>
      <c r="K23" s="315">
        <f>CHI_fec!K23</f>
        <v>2124.6656061908861</v>
      </c>
      <c r="L23" s="315">
        <f>CHI_fec!L23</f>
        <v>2272.4037833190018</v>
      </c>
      <c r="M23" s="315">
        <f>CHI_fec!M23</f>
        <v>2149.1115219260528</v>
      </c>
      <c r="N23" s="315">
        <f>CHI_fec!N23</f>
        <v>1501.8271711092</v>
      </c>
      <c r="O23" s="315">
        <f>CHI_fec!O23</f>
        <v>1593.233533963886</v>
      </c>
      <c r="P23" s="315">
        <f>CHI_fec!P23</f>
        <v>1561.3475494411009</v>
      </c>
      <c r="Q23" s="315">
        <f>CHI_fec!Q23</f>
        <v>1548.5932072226999</v>
      </c>
      <c r="R23" s="315">
        <f>CHI_fec!R23</f>
        <v>1306.2601891659499</v>
      </c>
      <c r="S23" s="315">
        <f>CHI_fec!S23</f>
        <v>1511.3929492691309</v>
      </c>
      <c r="T23" s="315">
        <f>CHI_fec!T23</f>
        <v>974.64651762682706</v>
      </c>
      <c r="U23" s="315">
        <f>CHI_fec!U23</f>
        <v>1120.258899398108</v>
      </c>
      <c r="V23" s="315">
        <f>CHI_fec!V23</f>
        <v>1376.409200343938</v>
      </c>
      <c r="W23" s="315">
        <f>CHI_fec!W23</f>
        <v>1665.516766981943</v>
      </c>
      <c r="X23" s="315">
        <f>CHI_fec!X23</f>
        <v>1766.6685296646599</v>
      </c>
      <c r="Y23" s="315">
        <f>CHI_fec!Y23</f>
        <v>1419.340412725709</v>
      </c>
      <c r="DA23" s="137"/>
    </row>
    <row r="24" spans="1:105" ht="12" customHeight="1" x14ac:dyDescent="0.25">
      <c r="A24" s="135" t="s">
        <v>73</v>
      </c>
      <c r="B24" s="315">
        <f>CHI_fec!B24</f>
        <v>474.41564918314702</v>
      </c>
      <c r="C24" s="315">
        <f>CHI_fec!C24</f>
        <v>471.08383490971619</v>
      </c>
      <c r="D24" s="315">
        <f>CHI_fec!D24</f>
        <v>445.05219260533102</v>
      </c>
      <c r="E24" s="315">
        <f>CHI_fec!E24</f>
        <v>471.06233877901968</v>
      </c>
      <c r="F24" s="315">
        <f>CHI_fec!F24</f>
        <v>440.17265692175403</v>
      </c>
      <c r="G24" s="315">
        <f>CHI_fec!G24</f>
        <v>479.78968185726558</v>
      </c>
      <c r="H24" s="315">
        <f>CHI_fec!H24</f>
        <v>440.90352536543418</v>
      </c>
      <c r="I24" s="315">
        <f>CHI_fec!I24</f>
        <v>476.54376612209802</v>
      </c>
      <c r="J24" s="315">
        <f>CHI_fec!J24</f>
        <v>392.09157351676691</v>
      </c>
      <c r="K24" s="315">
        <f>CHI_fec!K24</f>
        <v>378.78125537403258</v>
      </c>
      <c r="L24" s="315">
        <f>CHI_fec!L24</f>
        <v>470.22656921754083</v>
      </c>
      <c r="M24" s="315">
        <f>CHI_fec!M24</f>
        <v>484.99570077386068</v>
      </c>
      <c r="N24" s="315">
        <f>CHI_fec!N24</f>
        <v>354.6040412725709</v>
      </c>
      <c r="O24" s="315">
        <f>CHI_fec!O24</f>
        <v>470.50988822012027</v>
      </c>
      <c r="P24" s="315">
        <f>CHI_fec!P24</f>
        <v>485.0023215821152</v>
      </c>
      <c r="Q24" s="315">
        <f>CHI_fec!Q24</f>
        <v>436.39656061908858</v>
      </c>
      <c r="R24" s="315">
        <f>CHI_fec!R24</f>
        <v>445.05958727429049</v>
      </c>
      <c r="S24" s="315">
        <f>CHI_fec!S24</f>
        <v>437.10713671539122</v>
      </c>
      <c r="T24" s="315">
        <f>CHI_fec!T24</f>
        <v>463.71453138435078</v>
      </c>
      <c r="U24" s="315">
        <f>CHI_fec!U24</f>
        <v>466.20808254514179</v>
      </c>
      <c r="V24" s="315">
        <f>CHI_fec!V24</f>
        <v>444.73190025795361</v>
      </c>
      <c r="W24" s="315">
        <f>CHI_fec!W24</f>
        <v>598.51676698194319</v>
      </c>
      <c r="X24" s="315">
        <f>CHI_fec!X24</f>
        <v>427.83748925193458</v>
      </c>
      <c r="Y24" s="315">
        <f>CHI_fec!Y24</f>
        <v>453.61134995700769</v>
      </c>
      <c r="DA24" s="137"/>
    </row>
    <row r="25" spans="1:105" ht="12" customHeight="1" x14ac:dyDescent="0.25">
      <c r="A25" s="57" t="s">
        <v>998</v>
      </c>
      <c r="B25" s="294">
        <v>530.65296104390552</v>
      </c>
      <c r="C25" s="294">
        <v>510.21581782633552</v>
      </c>
      <c r="D25" s="294">
        <v>586.73695235662046</v>
      </c>
      <c r="E25" s="294">
        <v>580.59661964993018</v>
      </c>
      <c r="F25" s="294">
        <v>667.69026996851233</v>
      </c>
      <c r="G25" s="294">
        <v>716.75086250367042</v>
      </c>
      <c r="H25" s="294">
        <v>691.47646105039155</v>
      </c>
      <c r="I25" s="294">
        <v>671.29571543079658</v>
      </c>
      <c r="J25" s="294">
        <v>656.32605468169345</v>
      </c>
      <c r="K25" s="294">
        <v>389.59024290430682</v>
      </c>
      <c r="L25" s="294">
        <v>461.22903514808809</v>
      </c>
      <c r="M25" s="294">
        <v>667.96042902591114</v>
      </c>
      <c r="N25" s="294">
        <v>709.76967669930514</v>
      </c>
      <c r="O25" s="294">
        <v>602.3210970954533</v>
      </c>
      <c r="P25" s="294">
        <v>629.08928435097187</v>
      </c>
      <c r="Q25" s="294">
        <v>675.4747117738159</v>
      </c>
      <c r="R25" s="294">
        <v>679.82566176022624</v>
      </c>
      <c r="S25" s="294">
        <v>712.46319647204132</v>
      </c>
      <c r="T25" s="294">
        <v>710.81417299307998</v>
      </c>
      <c r="U25" s="294">
        <v>763.22110785295069</v>
      </c>
      <c r="V25" s="294">
        <v>749.9984810346084</v>
      </c>
      <c r="W25" s="294">
        <v>789.52432220134392</v>
      </c>
      <c r="X25" s="294">
        <v>637.75623670440564</v>
      </c>
      <c r="Y25" s="294">
        <v>612.33747524346882</v>
      </c>
      <c r="DA25" s="70" t="s">
        <v>1144</v>
      </c>
    </row>
    <row r="26" spans="1:105" ht="12" customHeight="1" x14ac:dyDescent="0.25">
      <c r="A26" s="46" t="s">
        <v>28</v>
      </c>
      <c r="B26" s="229">
        <v>11.0386961333126</v>
      </c>
      <c r="C26" s="229">
        <v>42.749300937766087</v>
      </c>
      <c r="D26" s="229">
        <v>46.11839874304232</v>
      </c>
      <c r="E26" s="229">
        <v>58.957609443705323</v>
      </c>
      <c r="F26" s="229">
        <v>45.770100266857213</v>
      </c>
      <c r="G26" s="229">
        <v>28.51964449053083</v>
      </c>
      <c r="H26" s="229">
        <v>22.355823589872141</v>
      </c>
      <c r="I26" s="229">
        <v>23.883864452075461</v>
      </c>
      <c r="J26" s="229">
        <v>29.863496040017761</v>
      </c>
      <c r="K26" s="229">
        <v>19.60127135108025</v>
      </c>
      <c r="L26" s="229">
        <v>23.316173374909742</v>
      </c>
      <c r="M26" s="229">
        <v>33.822839359515413</v>
      </c>
      <c r="N26" s="229">
        <v>32.319932769777147</v>
      </c>
      <c r="O26" s="229">
        <v>27.810722396467138</v>
      </c>
      <c r="P26" s="229">
        <v>31.91088428472942</v>
      </c>
      <c r="Q26" s="229">
        <v>31.37958104242017</v>
      </c>
      <c r="R26" s="229">
        <v>25.216544961208051</v>
      </c>
      <c r="S26" s="229">
        <v>22.228822412800699</v>
      </c>
      <c r="T26" s="229">
        <v>26.389394648900179</v>
      </c>
      <c r="U26" s="229">
        <v>24.259005484115079</v>
      </c>
      <c r="V26" s="229">
        <v>23.04218489984925</v>
      </c>
      <c r="W26" s="229">
        <v>24.214440301886331</v>
      </c>
      <c r="X26" s="229">
        <v>29.005435659246611</v>
      </c>
      <c r="Y26" s="229">
        <v>23.78441109381211</v>
      </c>
      <c r="DA26" s="73" t="s">
        <v>1145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1146</v>
      </c>
    </row>
    <row r="28" spans="1:105" ht="12" customHeight="1" x14ac:dyDescent="0.25">
      <c r="A28" s="46" t="s">
        <v>31</v>
      </c>
      <c r="B28" s="229">
        <v>49.398298080500552</v>
      </c>
      <c r="C28" s="229">
        <v>49.870424113303237</v>
      </c>
      <c r="D28" s="229">
        <v>50.399137120110979</v>
      </c>
      <c r="E28" s="229">
        <v>49.451222546134659</v>
      </c>
      <c r="F28" s="229">
        <v>51.353635146116673</v>
      </c>
      <c r="G28" s="229">
        <v>50.226370032692763</v>
      </c>
      <c r="H28" s="229">
        <v>46.653769125218062</v>
      </c>
      <c r="I28" s="229">
        <v>46.04179948969427</v>
      </c>
      <c r="J28" s="229">
        <v>45.254143919662148</v>
      </c>
      <c r="K28" s="229">
        <v>37.652864740330443</v>
      </c>
      <c r="L28" s="229">
        <v>41.279832593777279</v>
      </c>
      <c r="M28" s="229">
        <v>42.54741573941736</v>
      </c>
      <c r="N28" s="229">
        <v>39.468145615084211</v>
      </c>
      <c r="O28" s="229">
        <v>0.44680180862639363</v>
      </c>
      <c r="P28" s="229">
        <v>0.48333277800794511</v>
      </c>
      <c r="Q28" s="229">
        <v>1.519315375543608</v>
      </c>
      <c r="R28" s="229">
        <v>3.2367757462529712</v>
      </c>
      <c r="S28" s="229">
        <v>1.2921264812889031</v>
      </c>
      <c r="T28" s="229">
        <v>1.2799578438602299</v>
      </c>
      <c r="U28" s="229">
        <v>1.3203916470982411</v>
      </c>
      <c r="V28" s="229">
        <v>0.78696124647060728</v>
      </c>
      <c r="W28" s="229">
        <v>0.53010884590993601</v>
      </c>
      <c r="X28" s="229">
        <v>0.39228900757961288</v>
      </c>
      <c r="Y28" s="229">
        <v>0.62870876526484532</v>
      </c>
      <c r="DA28" s="73" t="s">
        <v>1147</v>
      </c>
    </row>
    <row r="29" spans="1:105" ht="12" customHeight="1" x14ac:dyDescent="0.25">
      <c r="A29" s="46" t="s">
        <v>159</v>
      </c>
      <c r="B29" s="229">
        <v>20.43763135864647</v>
      </c>
      <c r="C29" s="229">
        <v>21.7173737454853</v>
      </c>
      <c r="D29" s="229">
        <v>21.53545223409207</v>
      </c>
      <c r="E29" s="229">
        <v>23.936948199816101</v>
      </c>
      <c r="F29" s="229">
        <v>27.95579159112814</v>
      </c>
      <c r="G29" s="229">
        <v>28.962166465528899</v>
      </c>
      <c r="H29" s="229">
        <v>15.461774552799399</v>
      </c>
      <c r="I29" s="229">
        <v>21.163358250355571</v>
      </c>
      <c r="J29" s="229">
        <v>20.678954722728609</v>
      </c>
      <c r="K29" s="229">
        <v>17.08373225299454</v>
      </c>
      <c r="L29" s="229">
        <v>20.20864485977075</v>
      </c>
      <c r="M29" s="229">
        <v>17.271097313854138</v>
      </c>
      <c r="N29" s="229">
        <v>21.42758886476803</v>
      </c>
      <c r="O29" s="229">
        <v>7.1387996912739222</v>
      </c>
      <c r="P29" s="229">
        <v>7.7593761586486183</v>
      </c>
      <c r="Q29" s="229">
        <v>8.5644398144887024</v>
      </c>
      <c r="R29" s="229">
        <v>8.6500207027931424</v>
      </c>
      <c r="S29" s="229">
        <v>9.4217489844230311</v>
      </c>
      <c r="T29" s="229">
        <v>9.9769300246976229</v>
      </c>
      <c r="U29" s="229">
        <v>8.9607299219571335</v>
      </c>
      <c r="V29" s="229">
        <v>7.7990052601257256</v>
      </c>
      <c r="W29" s="229">
        <v>7.9078165182433562</v>
      </c>
      <c r="X29" s="229">
        <v>8.0312715003613313</v>
      </c>
      <c r="Y29" s="229">
        <v>8.17338953444278</v>
      </c>
      <c r="DA29" s="73" t="s">
        <v>1148</v>
      </c>
    </row>
    <row r="30" spans="1:105" ht="12" customHeight="1" x14ac:dyDescent="0.25">
      <c r="A30" s="46" t="s">
        <v>32</v>
      </c>
      <c r="B30" s="229">
        <v>59.931064907770072</v>
      </c>
      <c r="C30" s="229">
        <v>55.269409492874018</v>
      </c>
      <c r="D30" s="229">
        <v>57.112562886360983</v>
      </c>
      <c r="E30" s="229">
        <v>48.3195534408868</v>
      </c>
      <c r="F30" s="229">
        <v>34.038111282930693</v>
      </c>
      <c r="G30" s="229">
        <v>23.53505238953688</v>
      </c>
      <c r="H30" s="229">
        <v>40.80273572293612</v>
      </c>
      <c r="I30" s="229">
        <v>37.013017597394999</v>
      </c>
      <c r="J30" s="229">
        <v>40.648345337727839</v>
      </c>
      <c r="K30" s="229">
        <v>28.466997860731279</v>
      </c>
      <c r="L30" s="229">
        <v>23.150320791620189</v>
      </c>
      <c r="M30" s="229">
        <v>31.41001205557264</v>
      </c>
      <c r="N30" s="229">
        <v>17.881908357434138</v>
      </c>
      <c r="O30" s="229">
        <v>18.981195932941421</v>
      </c>
      <c r="P30" s="229">
        <v>14.17329838194418</v>
      </c>
      <c r="Q30" s="229">
        <v>17.51661045378183</v>
      </c>
      <c r="R30" s="229">
        <v>8.4245081594537012</v>
      </c>
      <c r="S30" s="229">
        <v>13.01897342518445</v>
      </c>
      <c r="T30" s="229">
        <v>15.013672906247001</v>
      </c>
      <c r="U30" s="229">
        <v>7.1482892161220892</v>
      </c>
      <c r="V30" s="229">
        <v>4.1420204669334018</v>
      </c>
      <c r="W30" s="229">
        <v>7.3573420992976652</v>
      </c>
      <c r="X30" s="229">
        <v>3.6292184870269808</v>
      </c>
      <c r="Y30" s="229">
        <v>1.2173272889027631</v>
      </c>
      <c r="DA30" s="73" t="s">
        <v>1149</v>
      </c>
    </row>
    <row r="31" spans="1:105" ht="12" customHeight="1" x14ac:dyDescent="0.25">
      <c r="A31" s="46" t="s">
        <v>33</v>
      </c>
      <c r="B31" s="229">
        <v>32.255921309954751</v>
      </c>
      <c r="C31" s="229">
        <v>35.256288459485518</v>
      </c>
      <c r="D31" s="229">
        <v>32.52834780588946</v>
      </c>
      <c r="E31" s="229">
        <v>34.872068159862359</v>
      </c>
      <c r="F31" s="229">
        <v>36.677753637783077</v>
      </c>
      <c r="G31" s="229">
        <v>36.766855369307287</v>
      </c>
      <c r="H31" s="229">
        <v>35.308517717649408</v>
      </c>
      <c r="I31" s="229">
        <v>30.67033114071247</v>
      </c>
      <c r="J31" s="229">
        <v>28.990817110904121</v>
      </c>
      <c r="K31" s="229">
        <v>22.915273806809179</v>
      </c>
      <c r="L31" s="229">
        <v>26.86250565535379</v>
      </c>
      <c r="M31" s="229">
        <v>25.044821143781139</v>
      </c>
      <c r="N31" s="229">
        <v>22.657013247495019</v>
      </c>
      <c r="O31" s="229">
        <v>1.3833473554857849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3.8198502612745268E-3</v>
      </c>
      <c r="Y31" s="229">
        <v>3.9584879224096349E-3</v>
      </c>
      <c r="DA31" s="73" t="s">
        <v>1150</v>
      </c>
    </row>
    <row r="32" spans="1:105" ht="12" customHeight="1" x14ac:dyDescent="0.25">
      <c r="A32" s="46" t="s">
        <v>35</v>
      </c>
      <c r="B32" s="229">
        <v>353.43258242324868</v>
      </c>
      <c r="C32" s="229">
        <v>300.92463955410989</v>
      </c>
      <c r="D32" s="229">
        <v>374.42742264478858</v>
      </c>
      <c r="E32" s="229">
        <v>360.59651113986388</v>
      </c>
      <c r="F32" s="229">
        <v>467.2429577447835</v>
      </c>
      <c r="G32" s="229">
        <v>544.12179585982187</v>
      </c>
      <c r="H32" s="229">
        <v>526.67612821455941</v>
      </c>
      <c r="I32" s="229">
        <v>508.40285346285901</v>
      </c>
      <c r="J32" s="229">
        <v>486.54723586113101</v>
      </c>
      <c r="K32" s="229">
        <v>262.64457599089991</v>
      </c>
      <c r="L32" s="229">
        <v>325.05761742275888</v>
      </c>
      <c r="M32" s="229">
        <v>516.33846070841184</v>
      </c>
      <c r="N32" s="229">
        <v>574.5214059002418</v>
      </c>
      <c r="O32" s="229">
        <v>544.73371813375547</v>
      </c>
      <c r="P32" s="229">
        <v>573.33192071726285</v>
      </c>
      <c r="Q32" s="229">
        <v>614.99542975682948</v>
      </c>
      <c r="R32" s="229">
        <v>632.43452692745052</v>
      </c>
      <c r="S32" s="229">
        <v>664.56761178981776</v>
      </c>
      <c r="T32" s="229">
        <v>656.23074344973145</v>
      </c>
      <c r="U32" s="229">
        <v>719.54701891856269</v>
      </c>
      <c r="V32" s="229">
        <v>711.88997829216987</v>
      </c>
      <c r="W32" s="229">
        <v>746.29916431180527</v>
      </c>
      <c r="X32" s="229">
        <v>593.29641153132957</v>
      </c>
      <c r="Y32" s="229">
        <v>575.31594102682595</v>
      </c>
      <c r="DA32" s="73" t="s">
        <v>1151</v>
      </c>
    </row>
    <row r="33" spans="1:105" ht="12" customHeight="1" x14ac:dyDescent="0.25">
      <c r="A33" s="46" t="s">
        <v>36</v>
      </c>
      <c r="B33" s="229">
        <v>0</v>
      </c>
      <c r="C33" s="229">
        <v>0.29703998743116389</v>
      </c>
      <c r="D33" s="229">
        <v>0.29939281445253102</v>
      </c>
      <c r="E33" s="229">
        <v>0.14269272669532579</v>
      </c>
      <c r="F33" s="229">
        <v>0.25420375716264548</v>
      </c>
      <c r="G33" s="229">
        <v>0.23872599616973059</v>
      </c>
      <c r="H33" s="229">
        <v>0.1683864139771267</v>
      </c>
      <c r="I33" s="229">
        <v>8.749939869888694E-2</v>
      </c>
      <c r="J33" s="229">
        <v>0.3132892404143775</v>
      </c>
      <c r="K33" s="229">
        <v>0</v>
      </c>
      <c r="L33" s="229">
        <v>0</v>
      </c>
      <c r="M33" s="229">
        <v>0</v>
      </c>
      <c r="N33" s="229">
        <v>0</v>
      </c>
      <c r="O33" s="229">
        <v>0.50439096929547944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1152</v>
      </c>
    </row>
    <row r="34" spans="1:105" ht="12" customHeight="1" x14ac:dyDescent="0.25">
      <c r="A34" s="46" t="s">
        <v>38</v>
      </c>
      <c r="B34" s="229">
        <v>4.1587668304723397</v>
      </c>
      <c r="C34" s="229">
        <v>4.1313415358803081</v>
      </c>
      <c r="D34" s="229">
        <v>4.3162381078834624</v>
      </c>
      <c r="E34" s="229">
        <v>4.3200139929657926</v>
      </c>
      <c r="F34" s="229">
        <v>4.3977165417503086</v>
      </c>
      <c r="G34" s="229">
        <v>4.3802519000822091</v>
      </c>
      <c r="H34" s="229">
        <v>4.0493257133798224</v>
      </c>
      <c r="I34" s="229">
        <v>4.0329916390060419</v>
      </c>
      <c r="J34" s="229">
        <v>4.0297724491075604</v>
      </c>
      <c r="K34" s="229">
        <v>1.225526901461315</v>
      </c>
      <c r="L34" s="229">
        <v>1.353940449897449</v>
      </c>
      <c r="M34" s="229">
        <v>1.5257827053586159</v>
      </c>
      <c r="N34" s="229">
        <v>1.49368194450477</v>
      </c>
      <c r="O34" s="229">
        <v>1.3221208076077129</v>
      </c>
      <c r="P34" s="229">
        <v>1.430472030378789</v>
      </c>
      <c r="Q34" s="229">
        <v>1.4993353307521839</v>
      </c>
      <c r="R34" s="229">
        <v>1.8632852630678871</v>
      </c>
      <c r="S34" s="229">
        <v>1.933913378526527</v>
      </c>
      <c r="T34" s="229">
        <v>1.9234741196433851</v>
      </c>
      <c r="U34" s="229">
        <v>1.9856726650955681</v>
      </c>
      <c r="V34" s="229">
        <v>2.3383308690595461</v>
      </c>
      <c r="W34" s="229">
        <v>3.215450124201368</v>
      </c>
      <c r="X34" s="229">
        <v>3.3977906686003232</v>
      </c>
      <c r="Y34" s="229">
        <v>3.2137390462979432</v>
      </c>
      <c r="DA34" s="73" t="s">
        <v>1153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1154</v>
      </c>
    </row>
    <row r="36" spans="1:105" ht="12" customHeight="1" x14ac:dyDescent="0.25">
      <c r="A36" s="57" t="s">
        <v>1010</v>
      </c>
      <c r="B36" s="261">
        <v>199.58585583650819</v>
      </c>
      <c r="C36" s="261">
        <v>191.5069951247529</v>
      </c>
      <c r="D36" s="261">
        <v>220.38331383048649</v>
      </c>
      <c r="E36" s="261">
        <v>218.00803906278821</v>
      </c>
      <c r="F36" s="261">
        <v>250.88146715316779</v>
      </c>
      <c r="G36" s="261">
        <v>269.46490252664591</v>
      </c>
      <c r="H36" s="261">
        <v>260.12691642615249</v>
      </c>
      <c r="I36" s="261">
        <v>252.5411692764454</v>
      </c>
      <c r="J36" s="261">
        <v>246.92952847424829</v>
      </c>
      <c r="K36" s="261">
        <v>146.2422242150563</v>
      </c>
      <c r="L36" s="261">
        <v>173.10586026782499</v>
      </c>
      <c r="M36" s="261">
        <v>251.82702556992211</v>
      </c>
      <c r="N36" s="261">
        <v>267.87820359558037</v>
      </c>
      <c r="O36" s="261">
        <v>228.06464268433621</v>
      </c>
      <c r="P36" s="261">
        <v>238.25564573186551</v>
      </c>
      <c r="Q36" s="261">
        <v>255.81473137646671</v>
      </c>
      <c r="R36" s="261">
        <v>257.35421946827461</v>
      </c>
      <c r="S36" s="261">
        <v>269.70461567685788</v>
      </c>
      <c r="T36" s="261">
        <v>269.24243798781163</v>
      </c>
      <c r="U36" s="261">
        <v>289.08609472255102</v>
      </c>
      <c r="V36" s="261">
        <v>284.03021073712642</v>
      </c>
      <c r="W36" s="261">
        <v>300.50120221173881</v>
      </c>
      <c r="X36" s="261">
        <v>241.50023768545159</v>
      </c>
      <c r="Y36" s="261">
        <v>231.76621681012179</v>
      </c>
      <c r="DA36" s="70" t="s">
        <v>1155</v>
      </c>
    </row>
    <row r="37" spans="1:105" ht="12" customHeight="1" x14ac:dyDescent="0.25">
      <c r="A37" s="60" t="s">
        <v>1012</v>
      </c>
      <c r="B37" s="262">
        <v>195.55349942828269</v>
      </c>
      <c r="C37" s="262">
        <v>187.804574745747</v>
      </c>
      <c r="D37" s="262">
        <v>217.7245482419315</v>
      </c>
      <c r="E37" s="262">
        <v>214.86517552991009</v>
      </c>
      <c r="F37" s="262">
        <v>247.84540321018369</v>
      </c>
      <c r="G37" s="262">
        <v>266.61363296341079</v>
      </c>
      <c r="H37" s="262">
        <v>257.34081354280778</v>
      </c>
      <c r="I37" s="262">
        <v>250.21645120175339</v>
      </c>
      <c r="J37" s="262">
        <v>245.15546529239299</v>
      </c>
      <c r="K37" s="262">
        <v>144.77483589504959</v>
      </c>
      <c r="L37" s="262">
        <v>171.84367348521781</v>
      </c>
      <c r="M37" s="262">
        <v>250.95097873121929</v>
      </c>
      <c r="N37" s="262">
        <v>267.14429675068311</v>
      </c>
      <c r="O37" s="262">
        <v>227.26088382815891</v>
      </c>
      <c r="P37" s="262">
        <v>237.18789375186441</v>
      </c>
      <c r="Q37" s="262">
        <v>254.60773408473881</v>
      </c>
      <c r="R37" s="262">
        <v>256.15640598672582</v>
      </c>
      <c r="S37" s="262">
        <v>268.57839450935728</v>
      </c>
      <c r="T37" s="262">
        <v>268.20973752632278</v>
      </c>
      <c r="U37" s="262">
        <v>288.10786334263008</v>
      </c>
      <c r="V37" s="262">
        <v>282.97911904198378</v>
      </c>
      <c r="W37" s="262">
        <v>299.02381943338878</v>
      </c>
      <c r="X37" s="262">
        <v>238.6859117418874</v>
      </c>
      <c r="Y37" s="262">
        <v>229.74335081725619</v>
      </c>
      <c r="DA37" s="72" t="s">
        <v>1156</v>
      </c>
    </row>
    <row r="38" spans="1:105" ht="12" customHeight="1" x14ac:dyDescent="0.25">
      <c r="A38" s="59" t="s">
        <v>28</v>
      </c>
      <c r="B38" s="230">
        <v>4.3994889643660073</v>
      </c>
      <c r="C38" s="230">
        <v>17.18082516276009</v>
      </c>
      <c r="D38" s="230">
        <v>18.396682352894899</v>
      </c>
      <c r="E38" s="230">
        <v>23.568048359910801</v>
      </c>
      <c r="F38" s="230">
        <v>18.248343495253241</v>
      </c>
      <c r="G38" s="230">
        <v>11.34836201542255</v>
      </c>
      <c r="H38" s="230">
        <v>8.8891485324587602</v>
      </c>
      <c r="I38" s="230">
        <v>9.4599772910306275</v>
      </c>
      <c r="J38" s="230">
        <v>11.83876801755255</v>
      </c>
      <c r="K38" s="230">
        <v>7.8241976164685312</v>
      </c>
      <c r="L38" s="230">
        <v>9.3255552532124799</v>
      </c>
      <c r="M38" s="230">
        <v>13.33133284724429</v>
      </c>
      <c r="N38" s="230">
        <v>12.69042929738214</v>
      </c>
      <c r="O38" s="230">
        <v>10.624659536451279</v>
      </c>
      <c r="P38" s="230">
        <v>12.145673815155529</v>
      </c>
      <c r="Q38" s="230">
        <v>11.93968303246622</v>
      </c>
      <c r="R38" s="230">
        <v>9.5983105754146223</v>
      </c>
      <c r="S38" s="230">
        <v>8.4646865617954568</v>
      </c>
      <c r="T38" s="230">
        <v>10.05786551459304</v>
      </c>
      <c r="U38" s="230">
        <v>9.2498966219820993</v>
      </c>
      <c r="V38" s="230">
        <v>8.7863493603840688</v>
      </c>
      <c r="W38" s="230">
        <v>9.2285946720080911</v>
      </c>
      <c r="X38" s="230">
        <v>10.99458987387932</v>
      </c>
      <c r="Y38" s="230">
        <v>9.0382152931447148</v>
      </c>
      <c r="DA38" s="71" t="s">
        <v>1157</v>
      </c>
    </row>
    <row r="39" spans="1:105" ht="12" customHeight="1" x14ac:dyDescent="0.25">
      <c r="A39" s="59" t="s">
        <v>31</v>
      </c>
      <c r="B39" s="295">
        <v>19.493462808573572</v>
      </c>
      <c r="C39" s="295">
        <v>19.844977731134598</v>
      </c>
      <c r="D39" s="295">
        <v>19.905859937252881</v>
      </c>
      <c r="E39" s="295">
        <v>19.572817235599469</v>
      </c>
      <c r="F39" s="295">
        <v>20.272407518238449</v>
      </c>
      <c r="G39" s="295">
        <v>19.7885247775674</v>
      </c>
      <c r="H39" s="295">
        <v>18.367446275337262</v>
      </c>
      <c r="I39" s="295">
        <v>18.05636555349389</v>
      </c>
      <c r="J39" s="295">
        <v>17.76301855378011</v>
      </c>
      <c r="K39" s="295">
        <v>14.881480769163151</v>
      </c>
      <c r="L39" s="295">
        <v>16.347370445163509</v>
      </c>
      <c r="M39" s="295">
        <v>16.604631766488641</v>
      </c>
      <c r="N39" s="295">
        <v>15.34423143224933</v>
      </c>
      <c r="O39" s="295">
        <v>0.16900915398405331</v>
      </c>
      <c r="P39" s="295">
        <v>0.18214681270583369</v>
      </c>
      <c r="Q39" s="295">
        <v>0.57238223066156813</v>
      </c>
      <c r="R39" s="295">
        <v>1.2198723323480509</v>
      </c>
      <c r="S39" s="295">
        <v>0.48718286539489958</v>
      </c>
      <c r="T39" s="295">
        <v>0.48301944625587462</v>
      </c>
      <c r="U39" s="295">
        <v>0.49849316493507873</v>
      </c>
      <c r="V39" s="295">
        <v>0.29711919504279949</v>
      </c>
      <c r="W39" s="295">
        <v>0.20067848128478599</v>
      </c>
      <c r="X39" s="295">
        <v>0.1472306850622398</v>
      </c>
      <c r="Y39" s="295">
        <v>0.2365551175676594</v>
      </c>
      <c r="DA39" s="122" t="s">
        <v>1158</v>
      </c>
    </row>
    <row r="40" spans="1:105" ht="12" customHeight="1" x14ac:dyDescent="0.25">
      <c r="A40" s="59" t="s">
        <v>159</v>
      </c>
      <c r="B40" s="295">
        <v>7.914549609451675</v>
      </c>
      <c r="C40" s="295">
        <v>8.4807350729179234</v>
      </c>
      <c r="D40" s="295">
        <v>8.3470012020043995</v>
      </c>
      <c r="E40" s="295">
        <v>9.2974472903098615</v>
      </c>
      <c r="F40" s="295">
        <v>10.82990302315959</v>
      </c>
      <c r="G40" s="295">
        <v>11.197763979925121</v>
      </c>
      <c r="H40" s="295">
        <v>5.9736533345129184</v>
      </c>
      <c r="I40" s="295">
        <v>8.1448158564267885</v>
      </c>
      <c r="J40" s="295">
        <v>7.965364147906886</v>
      </c>
      <c r="K40" s="295">
        <v>6.6259707818518816</v>
      </c>
      <c r="L40" s="295">
        <v>7.8535462480791232</v>
      </c>
      <c r="M40" s="295">
        <v>6.614463589325374</v>
      </c>
      <c r="N40" s="295">
        <v>8.1750489199384138</v>
      </c>
      <c r="O40" s="295">
        <v>2.6499589014463778</v>
      </c>
      <c r="P40" s="295">
        <v>2.8695960814428689</v>
      </c>
      <c r="Q40" s="295">
        <v>3.1663273229664179</v>
      </c>
      <c r="R40" s="295">
        <v>3.1991717335540888</v>
      </c>
      <c r="S40" s="295">
        <v>3.4860783580369978</v>
      </c>
      <c r="T40" s="295">
        <v>3.6947453624372302</v>
      </c>
      <c r="U40" s="295">
        <v>3.319850021407134</v>
      </c>
      <c r="V40" s="295">
        <v>2.8895832669462131</v>
      </c>
      <c r="W40" s="295">
        <v>2.9354361039836161</v>
      </c>
      <c r="X40" s="295">
        <v>2.9579793553686211</v>
      </c>
      <c r="Y40" s="295">
        <v>3.0178918138084039</v>
      </c>
      <c r="DA40" s="122" t="s">
        <v>1159</v>
      </c>
    </row>
    <row r="41" spans="1:105" ht="12" customHeight="1" x14ac:dyDescent="0.25">
      <c r="A41" s="59" t="s">
        <v>32</v>
      </c>
      <c r="B41" s="295">
        <v>23.93923396354613</v>
      </c>
      <c r="C41" s="295">
        <v>22.262484288579621</v>
      </c>
      <c r="D41" s="295">
        <v>22.833408126784128</v>
      </c>
      <c r="E41" s="295">
        <v>19.35889066962622</v>
      </c>
      <c r="F41" s="295">
        <v>13.60131308375149</v>
      </c>
      <c r="G41" s="295">
        <v>9.3859458356016177</v>
      </c>
      <c r="H41" s="295">
        <v>16.260450435650331</v>
      </c>
      <c r="I41" s="295">
        <v>14.69311203719622</v>
      </c>
      <c r="J41" s="295">
        <v>16.15037216144869</v>
      </c>
      <c r="K41" s="295">
        <v>11.388618345044859</v>
      </c>
      <c r="L41" s="295">
        <v>9.2800055796420882</v>
      </c>
      <c r="M41" s="295">
        <v>12.4081036377028</v>
      </c>
      <c r="N41" s="295">
        <v>7.0370968854844591</v>
      </c>
      <c r="O41" s="295">
        <v>7.2677524246678473</v>
      </c>
      <c r="P41" s="295">
        <v>5.4066406447112909</v>
      </c>
      <c r="Q41" s="295">
        <v>6.6798933547728776</v>
      </c>
      <c r="R41" s="295">
        <v>3.2138645740070322</v>
      </c>
      <c r="S41" s="295">
        <v>4.9687250576437991</v>
      </c>
      <c r="T41" s="295">
        <v>5.7350491819162457</v>
      </c>
      <c r="U41" s="295">
        <v>2.7317427696159422</v>
      </c>
      <c r="V41" s="295">
        <v>1.5829633185366649</v>
      </c>
      <c r="W41" s="295">
        <v>2.8103207321931811</v>
      </c>
      <c r="X41" s="295">
        <v>1.378753270563269</v>
      </c>
      <c r="Y41" s="295">
        <v>0.46362990133752602</v>
      </c>
      <c r="DA41" s="122" t="s">
        <v>1160</v>
      </c>
    </row>
    <row r="42" spans="1:105" ht="12" customHeight="1" x14ac:dyDescent="0.25">
      <c r="A42" s="59" t="s">
        <v>35</v>
      </c>
      <c r="B42" s="295">
        <v>139.8067640823453</v>
      </c>
      <c r="C42" s="295">
        <v>120.0355524903548</v>
      </c>
      <c r="D42" s="295">
        <v>148.24159662299519</v>
      </c>
      <c r="E42" s="295">
        <v>143.06797197446369</v>
      </c>
      <c r="F42" s="295">
        <v>184.89343608978089</v>
      </c>
      <c r="G42" s="295">
        <v>214.89303635489409</v>
      </c>
      <c r="H42" s="295">
        <v>207.85011496484859</v>
      </c>
      <c r="I42" s="295">
        <v>199.86218046360591</v>
      </c>
      <c r="J42" s="295">
        <v>191.43794241170471</v>
      </c>
      <c r="K42" s="295">
        <v>104.0545683825212</v>
      </c>
      <c r="L42" s="295">
        <v>129.0371959591206</v>
      </c>
      <c r="M42" s="295">
        <v>201.99244689045821</v>
      </c>
      <c r="N42" s="295">
        <v>223.89749021562869</v>
      </c>
      <c r="O42" s="295">
        <v>206.5495038116093</v>
      </c>
      <c r="P42" s="295">
        <v>216.58383639784881</v>
      </c>
      <c r="Q42" s="295">
        <v>232.24944814387169</v>
      </c>
      <c r="R42" s="295">
        <v>238.925186771402</v>
      </c>
      <c r="S42" s="295">
        <v>251.17172166648621</v>
      </c>
      <c r="T42" s="295">
        <v>248.2390580211204</v>
      </c>
      <c r="U42" s="295">
        <v>272.30788076468991</v>
      </c>
      <c r="V42" s="295">
        <v>269.42310390107411</v>
      </c>
      <c r="W42" s="295">
        <v>283.84878944391909</v>
      </c>
      <c r="X42" s="295">
        <v>223.20735855701389</v>
      </c>
      <c r="Y42" s="295">
        <v>216.98705869139789</v>
      </c>
      <c r="DA42" s="122" t="s">
        <v>1161</v>
      </c>
    </row>
    <row r="43" spans="1:105" ht="12" customHeight="1" x14ac:dyDescent="0.25">
      <c r="A43" s="60" t="s">
        <v>1019</v>
      </c>
      <c r="B43" s="262">
        <v>4.0323564082255476</v>
      </c>
      <c r="C43" s="262">
        <v>3.702420379005865</v>
      </c>
      <c r="D43" s="262">
        <v>2.6587655885550192</v>
      </c>
      <c r="E43" s="262">
        <v>3.1428635328781458</v>
      </c>
      <c r="F43" s="262">
        <v>3.0360639429841432</v>
      </c>
      <c r="G43" s="262">
        <v>2.8512695632351321</v>
      </c>
      <c r="H43" s="262">
        <v>2.7861028833446988</v>
      </c>
      <c r="I43" s="262">
        <v>2.324718074691956</v>
      </c>
      <c r="J43" s="262">
        <v>1.774063181855388</v>
      </c>
      <c r="K43" s="262">
        <v>1.467388320006688</v>
      </c>
      <c r="L43" s="262">
        <v>1.2621867826071329</v>
      </c>
      <c r="M43" s="262">
        <v>0.87604683870278699</v>
      </c>
      <c r="N43" s="262">
        <v>0.73390684489729863</v>
      </c>
      <c r="O43" s="262">
        <v>0.80375885617736609</v>
      </c>
      <c r="P43" s="262">
        <v>1.0677519800011079</v>
      </c>
      <c r="Q43" s="262">
        <v>1.2069972917278069</v>
      </c>
      <c r="R43" s="262">
        <v>1.1978134815488031</v>
      </c>
      <c r="S43" s="262">
        <v>1.126221167500586</v>
      </c>
      <c r="T43" s="262">
        <v>1.0327004614887949</v>
      </c>
      <c r="U43" s="262">
        <v>0.97823137992083409</v>
      </c>
      <c r="V43" s="262">
        <v>1.0510916951425291</v>
      </c>
      <c r="W43" s="262">
        <v>1.477382778349982</v>
      </c>
      <c r="X43" s="262">
        <v>2.8143259435642052</v>
      </c>
      <c r="Y43" s="262">
        <v>2.022865992865666</v>
      </c>
      <c r="DA43" s="72" t="s">
        <v>1162</v>
      </c>
    </row>
    <row r="44" spans="1:105" ht="12" customHeight="1" x14ac:dyDescent="0.25">
      <c r="A44" s="57" t="s">
        <v>1021</v>
      </c>
      <c r="B44" s="261">
        <f t="shared" ref="B44:Y44" si="1">B45+B46+B57</f>
        <v>43.16249658188633</v>
      </c>
      <c r="C44" s="261">
        <f t="shared" si="1"/>
        <v>41.393174349266658</v>
      </c>
      <c r="D44" s="261">
        <f t="shared" si="1"/>
        <v>46.236927618556592</v>
      </c>
      <c r="E44" s="261">
        <f t="shared" si="1"/>
        <v>46.223720280477075</v>
      </c>
      <c r="F44" s="261">
        <f t="shared" si="1"/>
        <v>52.763876728061639</v>
      </c>
      <c r="G44" s="261">
        <f t="shared" si="1"/>
        <v>56.371905030241074</v>
      </c>
      <c r="H44" s="261">
        <f t="shared" si="1"/>
        <v>54.473310823543599</v>
      </c>
      <c r="I44" s="261">
        <f t="shared" si="1"/>
        <v>52.5426606028037</v>
      </c>
      <c r="J44" s="261">
        <f t="shared" si="1"/>
        <v>51.083475365533431</v>
      </c>
      <c r="K44" s="261">
        <f t="shared" si="1"/>
        <v>30.347443964915936</v>
      </c>
      <c r="L44" s="261">
        <f t="shared" si="1"/>
        <v>35.602855570358585</v>
      </c>
      <c r="M44" s="261">
        <f t="shared" si="1"/>
        <v>51.778259616045929</v>
      </c>
      <c r="N44" s="261">
        <f t="shared" si="1"/>
        <v>55.194807572764219</v>
      </c>
      <c r="O44" s="261">
        <f t="shared" si="1"/>
        <v>47.181395673399351</v>
      </c>
      <c r="P44" s="261">
        <f t="shared" si="1"/>
        <v>49.393486568022659</v>
      </c>
      <c r="Q44" s="261">
        <f t="shared" si="1"/>
        <v>53.048079394287853</v>
      </c>
      <c r="R44" s="261">
        <f t="shared" si="1"/>
        <v>53.271246512035063</v>
      </c>
      <c r="S44" s="261">
        <f t="shared" si="1"/>
        <v>55.750775064948627</v>
      </c>
      <c r="T44" s="261">
        <f t="shared" si="1"/>
        <v>55.788555497860344</v>
      </c>
      <c r="U44" s="261">
        <f t="shared" si="1"/>
        <v>59.830240143065531</v>
      </c>
      <c r="V44" s="261">
        <f t="shared" si="1"/>
        <v>58.790193510205441</v>
      </c>
      <c r="W44" s="261">
        <f t="shared" si="1"/>
        <v>62.256204289381174</v>
      </c>
      <c r="X44" s="261">
        <f t="shared" si="1"/>
        <v>50.994430680491455</v>
      </c>
      <c r="Y44" s="261">
        <f t="shared" si="1"/>
        <v>48.488834227333335</v>
      </c>
      <c r="DA44" s="70"/>
    </row>
    <row r="45" spans="1:105" ht="12" customHeight="1" x14ac:dyDescent="0.25">
      <c r="A45" s="60" t="s">
        <v>1022</v>
      </c>
      <c r="B45" s="262">
        <v>23.873832286018452</v>
      </c>
      <c r="C45" s="262">
        <v>22.458484431533311</v>
      </c>
      <c r="D45" s="262">
        <v>28.160461317062389</v>
      </c>
      <c r="E45" s="262">
        <v>27.119211373177329</v>
      </c>
      <c r="F45" s="262">
        <v>32.677502677319879</v>
      </c>
      <c r="G45" s="262">
        <v>36.048921044823082</v>
      </c>
      <c r="H45" s="262">
        <v>34.802700279573209</v>
      </c>
      <c r="I45" s="262">
        <v>34.152028468342579</v>
      </c>
      <c r="J45" s="262">
        <v>34.029325804147348</v>
      </c>
      <c r="K45" s="262">
        <v>19.169629558510401</v>
      </c>
      <c r="L45" s="262">
        <v>23.51195460232476</v>
      </c>
      <c r="M45" s="262">
        <v>36.485564911699512</v>
      </c>
      <c r="N45" s="262">
        <v>39.437957488074268</v>
      </c>
      <c r="O45" s="262">
        <v>33.545613906446142</v>
      </c>
      <c r="P45" s="262">
        <v>34.710516995992471</v>
      </c>
      <c r="Q45" s="262">
        <v>37.163269498231138</v>
      </c>
      <c r="R45" s="262">
        <v>37.373121490345362</v>
      </c>
      <c r="S45" s="262">
        <v>39.34248863351884</v>
      </c>
      <c r="T45" s="262">
        <v>39.563000622878512</v>
      </c>
      <c r="U45" s="262">
        <v>42.704100862104092</v>
      </c>
      <c r="V45" s="262">
        <v>41.804257359216621</v>
      </c>
      <c r="W45" s="262">
        <v>43.669731983766781</v>
      </c>
      <c r="X45" s="262">
        <v>33.027517073742388</v>
      </c>
      <c r="Y45" s="262">
        <v>32.470043106147287</v>
      </c>
      <c r="DA45" s="72" t="s">
        <v>1163</v>
      </c>
    </row>
    <row r="46" spans="1:105" ht="12" customHeight="1" x14ac:dyDescent="0.25">
      <c r="A46" s="60" t="s">
        <v>1024</v>
      </c>
      <c r="B46" s="262">
        <v>10.554537632896791</v>
      </c>
      <c r="C46" s="262">
        <v>10.14804862212333</v>
      </c>
      <c r="D46" s="262">
        <v>11.67003239193598</v>
      </c>
      <c r="E46" s="262">
        <v>11.547902907340671</v>
      </c>
      <c r="F46" s="262">
        <v>13.280171032379499</v>
      </c>
      <c r="G46" s="262">
        <v>14.25597237189506</v>
      </c>
      <c r="H46" s="262">
        <v>13.75327165999702</v>
      </c>
      <c r="I46" s="262">
        <v>13.351882325086081</v>
      </c>
      <c r="J46" s="262">
        <v>13.05413999756323</v>
      </c>
      <c r="K46" s="262">
        <v>7.7488399801894126</v>
      </c>
      <c r="L46" s="262">
        <v>9.1737153398309133</v>
      </c>
      <c r="M46" s="262">
        <v>13.28554441978617</v>
      </c>
      <c r="N46" s="262">
        <v>14.11711855649475</v>
      </c>
      <c r="O46" s="262">
        <v>11.97999663259329</v>
      </c>
      <c r="P46" s="262">
        <v>12.512408322517739</v>
      </c>
      <c r="Q46" s="262">
        <v>13.43500138294146</v>
      </c>
      <c r="R46" s="262">
        <v>13.521540550234681</v>
      </c>
      <c r="S46" s="262">
        <v>14.170691904602281</v>
      </c>
      <c r="T46" s="262">
        <v>14.13789329299745</v>
      </c>
      <c r="U46" s="262">
        <v>15.180252436938069</v>
      </c>
      <c r="V46" s="262">
        <v>14.91725812124556</v>
      </c>
      <c r="W46" s="262">
        <v>15.703415946965659</v>
      </c>
      <c r="X46" s="262">
        <v>12.684791558817571</v>
      </c>
      <c r="Y46" s="262">
        <v>12.179219567108881</v>
      </c>
      <c r="DA46" s="72" t="s">
        <v>1164</v>
      </c>
    </row>
    <row r="47" spans="1:105" ht="12" customHeight="1" x14ac:dyDescent="0.25">
      <c r="A47" s="64" t="s">
        <v>28</v>
      </c>
      <c r="B47" s="229">
        <v>0.21955655072189531</v>
      </c>
      <c r="C47" s="229">
        <v>0.85027153083265394</v>
      </c>
      <c r="D47" s="229">
        <v>0.91728193534400448</v>
      </c>
      <c r="E47" s="229">
        <v>1.172650212664569</v>
      </c>
      <c r="F47" s="229">
        <v>0.91035437695038923</v>
      </c>
      <c r="G47" s="229">
        <v>0.56724768002800219</v>
      </c>
      <c r="H47" s="229">
        <v>0.44465102188355582</v>
      </c>
      <c r="I47" s="229">
        <v>0.47504332338509109</v>
      </c>
      <c r="J47" s="229">
        <v>0.59397650808199864</v>
      </c>
      <c r="K47" s="229">
        <v>0.38986375525092198</v>
      </c>
      <c r="L47" s="229">
        <v>0.46375210807552569</v>
      </c>
      <c r="M47" s="229">
        <v>0.67272672929057997</v>
      </c>
      <c r="N47" s="229">
        <v>0.64283434137491458</v>
      </c>
      <c r="O47" s="229">
        <v>0.55314741965092284</v>
      </c>
      <c r="P47" s="229">
        <v>0.63469848245004845</v>
      </c>
      <c r="Q47" s="229">
        <v>0.62413101090630796</v>
      </c>
      <c r="R47" s="229">
        <v>0.50154996259916007</v>
      </c>
      <c r="S47" s="229">
        <v>0.44212500431420898</v>
      </c>
      <c r="T47" s="229">
        <v>0.52487761188265003</v>
      </c>
      <c r="U47" s="229">
        <v>0.48250477263907599</v>
      </c>
      <c r="V47" s="229">
        <v>0.45830255463231673</v>
      </c>
      <c r="W47" s="229">
        <v>0.48161838374184868</v>
      </c>
      <c r="X47" s="229">
        <v>0.57690992927250484</v>
      </c>
      <c r="Y47" s="229">
        <v>0.47306522415722019</v>
      </c>
      <c r="DA47" s="73" t="s">
        <v>1165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1166</v>
      </c>
    </row>
    <row r="49" spans="1:105" ht="12" customHeight="1" x14ac:dyDescent="0.25">
      <c r="A49" s="64" t="s">
        <v>31</v>
      </c>
      <c r="B49" s="229">
        <v>0.98251820750427943</v>
      </c>
      <c r="C49" s="229">
        <v>0.9919086610520812</v>
      </c>
      <c r="D49" s="229">
        <v>1.0024246135427199</v>
      </c>
      <c r="E49" s="229">
        <v>0.98357086018926088</v>
      </c>
      <c r="F49" s="229">
        <v>1.021409309899044</v>
      </c>
      <c r="G49" s="229">
        <v>0.99898832493275036</v>
      </c>
      <c r="H49" s="229">
        <v>0.92793030115184971</v>
      </c>
      <c r="I49" s="229">
        <v>0.91575839781295265</v>
      </c>
      <c r="J49" s="229">
        <v>0.90009215081922955</v>
      </c>
      <c r="K49" s="229">
        <v>0.74890485319521172</v>
      </c>
      <c r="L49" s="229">
        <v>0.82104422018791567</v>
      </c>
      <c r="M49" s="229">
        <v>0.8462560912140662</v>
      </c>
      <c r="N49" s="229">
        <v>0.78501027748074781</v>
      </c>
      <c r="O49" s="229">
        <v>8.8867618760040071E-3</v>
      </c>
      <c r="P49" s="229">
        <v>9.6133525471373514E-3</v>
      </c>
      <c r="Q49" s="229">
        <v>3.0218754034403581E-2</v>
      </c>
      <c r="R49" s="229">
        <v>6.4378556101655299E-2</v>
      </c>
      <c r="S49" s="229">
        <v>2.570003104552139E-2</v>
      </c>
      <c r="T49" s="229">
        <v>2.545800028132977E-2</v>
      </c>
      <c r="U49" s="229">
        <v>2.6262217216400121E-2</v>
      </c>
      <c r="V49" s="229">
        <v>1.565243709403925E-2</v>
      </c>
      <c r="W49" s="229">
        <v>1.0543715336443729E-2</v>
      </c>
      <c r="X49" s="229">
        <v>7.802517647928821E-3</v>
      </c>
      <c r="Y49" s="229">
        <v>1.250483990528577E-2</v>
      </c>
      <c r="DA49" s="73" t="s">
        <v>1167</v>
      </c>
    </row>
    <row r="50" spans="1:105" ht="12" customHeight="1" x14ac:dyDescent="0.25">
      <c r="A50" s="64" t="s">
        <v>159</v>
      </c>
      <c r="B50" s="229">
        <v>0.40649871976170537</v>
      </c>
      <c r="C50" s="229">
        <v>0.43195243466368638</v>
      </c>
      <c r="D50" s="229">
        <v>0.42833406714443972</v>
      </c>
      <c r="E50" s="229">
        <v>0.47609914414621862</v>
      </c>
      <c r="F50" s="229">
        <v>0.55603280499092267</v>
      </c>
      <c r="G50" s="229">
        <v>0.57604931722100472</v>
      </c>
      <c r="H50" s="229">
        <v>0.30753033219272841</v>
      </c>
      <c r="I50" s="229">
        <v>0.420933222821258</v>
      </c>
      <c r="J50" s="229">
        <v>0.41129857336638831</v>
      </c>
      <c r="K50" s="229">
        <v>0.33979061309646569</v>
      </c>
      <c r="L50" s="229">
        <v>0.40194424292423581</v>
      </c>
      <c r="M50" s="229">
        <v>0.34351725127830551</v>
      </c>
      <c r="N50" s="229">
        <v>0.42618869517006669</v>
      </c>
      <c r="O50" s="229">
        <v>0.14198871112871919</v>
      </c>
      <c r="P50" s="229">
        <v>0.15433180192408841</v>
      </c>
      <c r="Q50" s="229">
        <v>0.17034429083157709</v>
      </c>
      <c r="R50" s="229">
        <v>0.1720464705470903</v>
      </c>
      <c r="S50" s="229">
        <v>0.1873959282695348</v>
      </c>
      <c r="T50" s="229">
        <v>0.19843832247595131</v>
      </c>
      <c r="U50" s="229">
        <v>0.17822638922709369</v>
      </c>
      <c r="V50" s="229">
        <v>0.15512001356823929</v>
      </c>
      <c r="W50" s="229">
        <v>0.15728423878320119</v>
      </c>
      <c r="X50" s="229">
        <v>0.15973972353573981</v>
      </c>
      <c r="Y50" s="229">
        <v>0.1625664111246965</v>
      </c>
      <c r="DA50" s="73" t="s">
        <v>1168</v>
      </c>
    </row>
    <row r="51" spans="1:105" ht="12" customHeight="1" x14ac:dyDescent="0.25">
      <c r="A51" s="64" t="s">
        <v>32</v>
      </c>
      <c r="B51" s="229">
        <v>1.1920119671136691</v>
      </c>
      <c r="C51" s="229">
        <v>1.0992929565359699</v>
      </c>
      <c r="D51" s="229">
        <v>1.1359527573528549</v>
      </c>
      <c r="E51" s="229">
        <v>0.961062281068496</v>
      </c>
      <c r="F51" s="229">
        <v>0.67700842709270492</v>
      </c>
      <c r="G51" s="229">
        <v>0.4681055499038515</v>
      </c>
      <c r="H51" s="229">
        <v>0.81155489807441172</v>
      </c>
      <c r="I51" s="229">
        <v>0.73617847410155934</v>
      </c>
      <c r="J51" s="229">
        <v>0.8084841168850776</v>
      </c>
      <c r="K51" s="229">
        <v>0.56620055341935893</v>
      </c>
      <c r="L51" s="229">
        <v>0.46045334700124663</v>
      </c>
      <c r="M51" s="229">
        <v>0.62473627516959029</v>
      </c>
      <c r="N51" s="229">
        <v>0.35566611055042169</v>
      </c>
      <c r="O51" s="229">
        <v>0.37753063018344679</v>
      </c>
      <c r="P51" s="229">
        <v>0.28190290479153268</v>
      </c>
      <c r="Q51" s="229">
        <v>0.34840043834210688</v>
      </c>
      <c r="R51" s="229">
        <v>0.1675610897048086</v>
      </c>
      <c r="S51" s="229">
        <v>0.25894370717818987</v>
      </c>
      <c r="T51" s="229">
        <v>0.29861771690721972</v>
      </c>
      <c r="U51" s="229">
        <v>0.14217745509979079</v>
      </c>
      <c r="V51" s="229">
        <v>8.2383618115456511E-2</v>
      </c>
      <c r="W51" s="229">
        <v>0.14633545794670161</v>
      </c>
      <c r="X51" s="229">
        <v>7.2184131459433726E-2</v>
      </c>
      <c r="Y51" s="229">
        <v>2.421229621898479E-2</v>
      </c>
      <c r="DA51" s="73" t="s">
        <v>1169</v>
      </c>
    </row>
    <row r="52" spans="1:105" ht="12" customHeight="1" x14ac:dyDescent="0.25">
      <c r="A52" s="64" t="s">
        <v>33</v>
      </c>
      <c r="B52" s="229">
        <v>0.64156117150452863</v>
      </c>
      <c r="C52" s="229">
        <v>0.70123762733723172</v>
      </c>
      <c r="D52" s="229">
        <v>0.64697965762375176</v>
      </c>
      <c r="E52" s="229">
        <v>0.69359559401338489</v>
      </c>
      <c r="F52" s="229">
        <v>0.72951016856395035</v>
      </c>
      <c r="G52" s="229">
        <v>0.73128237685744302</v>
      </c>
      <c r="H52" s="229">
        <v>0.70227645254183346</v>
      </c>
      <c r="I52" s="229">
        <v>0.6100242305277036</v>
      </c>
      <c r="J52" s="229">
        <v>0.576619170471658</v>
      </c>
      <c r="K52" s="229">
        <v>0.45577832880893032</v>
      </c>
      <c r="L52" s="229">
        <v>0.53428765627838715</v>
      </c>
      <c r="M52" s="229">
        <v>0.49813442433488331</v>
      </c>
      <c r="N52" s="229">
        <v>0.45064159917114199</v>
      </c>
      <c r="O52" s="229">
        <v>2.751438848870371E-2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7.5975743648619534E-5</v>
      </c>
      <c r="Y52" s="229">
        <v>7.8733207601913504E-5</v>
      </c>
      <c r="DA52" s="73" t="s">
        <v>1170</v>
      </c>
    </row>
    <row r="53" spans="1:105" ht="12" customHeight="1" x14ac:dyDescent="0.25">
      <c r="A53" s="64" t="s">
        <v>35</v>
      </c>
      <c r="B53" s="229">
        <v>7.0296743177306702</v>
      </c>
      <c r="C53" s="229">
        <v>5.9853061529924583</v>
      </c>
      <c r="D53" s="229">
        <v>7.447255764518383</v>
      </c>
      <c r="E53" s="229">
        <v>7.1721628380814462</v>
      </c>
      <c r="F53" s="229">
        <v>9.2933305630142211</v>
      </c>
      <c r="G53" s="229">
        <v>10.82242895617558</v>
      </c>
      <c r="H53" s="229">
        <v>10.47543955027326</v>
      </c>
      <c r="I53" s="229">
        <v>10.11198927259332</v>
      </c>
      <c r="J53" s="229">
        <v>9.6772872066445181</v>
      </c>
      <c r="K53" s="229">
        <v>5.2239264922198654</v>
      </c>
      <c r="L53" s="229">
        <v>6.4653042719277556</v>
      </c>
      <c r="M53" s="229">
        <v>10.26982626109954</v>
      </c>
      <c r="N53" s="229">
        <v>11.42706862042208</v>
      </c>
      <c r="O53" s="229">
        <v>10.834599917505811</v>
      </c>
      <c r="P53" s="229">
        <v>11.40341009583225</v>
      </c>
      <c r="Q53" s="229">
        <v>12.23208553224474</v>
      </c>
      <c r="R53" s="229">
        <v>12.57894425326079</v>
      </c>
      <c r="S53" s="229">
        <v>13.218062242490021</v>
      </c>
      <c r="T53" s="229">
        <v>13.05224428405849</v>
      </c>
      <c r="U53" s="229">
        <v>14.31158713384869</v>
      </c>
      <c r="V53" s="229">
        <v>14.159290756779759</v>
      </c>
      <c r="W53" s="229">
        <v>14.843679755659849</v>
      </c>
      <c r="X53" s="229">
        <v>11.800498183693231</v>
      </c>
      <c r="Y53" s="229">
        <v>11.442871699854059</v>
      </c>
      <c r="DA53" s="73" t="s">
        <v>1171</v>
      </c>
    </row>
    <row r="54" spans="1:105" ht="12" customHeight="1" x14ac:dyDescent="0.25">
      <c r="A54" s="64" t="s">
        <v>36</v>
      </c>
      <c r="B54" s="229">
        <v>0</v>
      </c>
      <c r="C54" s="229">
        <v>5.9080415186037426E-3</v>
      </c>
      <c r="D54" s="229">
        <v>5.9548385840377414E-3</v>
      </c>
      <c r="E54" s="229">
        <v>2.8381180628555161E-3</v>
      </c>
      <c r="F54" s="229">
        <v>5.0560409879158493E-3</v>
      </c>
      <c r="G54" s="229">
        <v>4.7481926899409568E-3</v>
      </c>
      <c r="H54" s="229">
        <v>3.349158251550913E-3</v>
      </c>
      <c r="I54" s="229">
        <v>1.740338345811721E-3</v>
      </c>
      <c r="J54" s="229">
        <v>6.2312345745331879E-3</v>
      </c>
      <c r="K54" s="229">
        <v>0</v>
      </c>
      <c r="L54" s="229">
        <v>0</v>
      </c>
      <c r="M54" s="229">
        <v>0</v>
      </c>
      <c r="N54" s="229">
        <v>0</v>
      </c>
      <c r="O54" s="229">
        <v>1.003219402874859E-2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1172</v>
      </c>
    </row>
    <row r="55" spans="1:105" ht="12" customHeight="1" x14ac:dyDescent="0.25">
      <c r="A55" s="64" t="s">
        <v>38</v>
      </c>
      <c r="B55" s="229">
        <v>8.2716698560043475E-2</v>
      </c>
      <c r="C55" s="229">
        <v>8.2171217190646323E-2</v>
      </c>
      <c r="D55" s="229">
        <v>8.5848757825794916E-2</v>
      </c>
      <c r="E55" s="229">
        <v>8.592385911444235E-2</v>
      </c>
      <c r="F55" s="229">
        <v>8.7469340880349813E-2</v>
      </c>
      <c r="G55" s="229">
        <v>8.7121974086488113E-2</v>
      </c>
      <c r="H55" s="229">
        <v>8.0539945627831566E-2</v>
      </c>
      <c r="I55" s="229">
        <v>8.021506549838224E-2</v>
      </c>
      <c r="J55" s="229">
        <v>8.0151036719829677E-2</v>
      </c>
      <c r="K55" s="229">
        <v>2.4375384198658302E-2</v>
      </c>
      <c r="L55" s="229">
        <v>2.6929493435845501E-2</v>
      </c>
      <c r="M55" s="229">
        <v>3.0347387399197359E-2</v>
      </c>
      <c r="N55" s="229">
        <v>2.9708912325375071E-2</v>
      </c>
      <c r="O55" s="229">
        <v>2.6296609730925319E-2</v>
      </c>
      <c r="P55" s="229">
        <v>2.845168497267658E-2</v>
      </c>
      <c r="Q55" s="229">
        <v>2.9821356582322659E-2</v>
      </c>
      <c r="R55" s="229">
        <v>3.7060218021180237E-2</v>
      </c>
      <c r="S55" s="229">
        <v>3.8464991304801119E-2</v>
      </c>
      <c r="T55" s="229">
        <v>3.8257357391810368E-2</v>
      </c>
      <c r="U55" s="229">
        <v>3.9494468907018153E-2</v>
      </c>
      <c r="V55" s="229">
        <v>4.6508741055741022E-2</v>
      </c>
      <c r="W55" s="229">
        <v>6.3954395497621733E-2</v>
      </c>
      <c r="X55" s="229">
        <v>6.7581097465091652E-2</v>
      </c>
      <c r="Y55" s="229">
        <v>6.3920362641027476E-2</v>
      </c>
      <c r="DA55" s="73" t="s">
        <v>1173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1174</v>
      </c>
    </row>
    <row r="57" spans="1:105" ht="12" customHeight="1" x14ac:dyDescent="0.25">
      <c r="A57" s="60" t="s">
        <v>1036</v>
      </c>
      <c r="B57" s="262">
        <v>8.7341266629710823</v>
      </c>
      <c r="C57" s="262">
        <v>8.7866412956100142</v>
      </c>
      <c r="D57" s="262">
        <v>6.4064339095582206</v>
      </c>
      <c r="E57" s="262">
        <v>7.5566059999590776</v>
      </c>
      <c r="F57" s="262">
        <v>6.8062030183622584</v>
      </c>
      <c r="G57" s="262">
        <v>6.0670116135229302</v>
      </c>
      <c r="H57" s="262">
        <v>5.91733888397337</v>
      </c>
      <c r="I57" s="262">
        <v>5.0387498093750427</v>
      </c>
      <c r="J57" s="262">
        <v>4.000009563822859</v>
      </c>
      <c r="K57" s="262">
        <v>3.4289744262161221</v>
      </c>
      <c r="L57" s="262">
        <v>2.9171856282029158</v>
      </c>
      <c r="M57" s="262">
        <v>2.0071502845602449</v>
      </c>
      <c r="N57" s="262">
        <v>1.6397315281951961</v>
      </c>
      <c r="O57" s="262">
        <v>1.655785134359919</v>
      </c>
      <c r="P57" s="262">
        <v>2.17056124951245</v>
      </c>
      <c r="Q57" s="262">
        <v>2.4498085131152552</v>
      </c>
      <c r="R57" s="262">
        <v>2.3765844714550171</v>
      </c>
      <c r="S57" s="262">
        <v>2.2375945268275039</v>
      </c>
      <c r="T57" s="262">
        <v>2.087661581984376</v>
      </c>
      <c r="U57" s="262">
        <v>1.945886844023371</v>
      </c>
      <c r="V57" s="262">
        <v>2.0686780297432592</v>
      </c>
      <c r="W57" s="262">
        <v>2.883056358648727</v>
      </c>
      <c r="X57" s="262">
        <v>5.2821220479314954</v>
      </c>
      <c r="Y57" s="262">
        <v>3.8395715540771689</v>
      </c>
      <c r="DA57" s="72" t="s">
        <v>1175</v>
      </c>
    </row>
    <row r="58" spans="1:105" ht="12" customHeight="1" x14ac:dyDescent="0.25">
      <c r="A58" s="132" t="s">
        <v>1038</v>
      </c>
      <c r="B58" s="316">
        <v>105.83192605987099</v>
      </c>
      <c r="C58" s="316">
        <v>108.3099969561019</v>
      </c>
      <c r="D58" s="316">
        <v>115.678687918769</v>
      </c>
      <c r="E58" s="316">
        <v>114.6213755169104</v>
      </c>
      <c r="F58" s="316">
        <v>110.7387937195722</v>
      </c>
      <c r="G58" s="316">
        <v>107.04348644115289</v>
      </c>
      <c r="H58" s="316">
        <v>104.2544728161788</v>
      </c>
      <c r="I58" s="316">
        <v>115.83108899485239</v>
      </c>
      <c r="J58" s="316">
        <v>111.0646213467671</v>
      </c>
      <c r="K58" s="316">
        <v>96.868173127484141</v>
      </c>
      <c r="L58" s="316">
        <v>105.85561268907379</v>
      </c>
      <c r="M58" s="316">
        <v>99.054266082721568</v>
      </c>
      <c r="N58" s="316">
        <v>91.645218001887045</v>
      </c>
      <c r="O58" s="316">
        <v>93.906365429459044</v>
      </c>
      <c r="P58" s="316">
        <v>86.768863657111169</v>
      </c>
      <c r="Q58" s="316">
        <v>90.526480303534441</v>
      </c>
      <c r="R58" s="316">
        <v>89.117082229042111</v>
      </c>
      <c r="S58" s="316">
        <v>98.885737804204751</v>
      </c>
      <c r="T58" s="316">
        <v>77.252727297169159</v>
      </c>
      <c r="U58" s="316">
        <v>82.174681449511453</v>
      </c>
      <c r="V58" s="316">
        <v>81.125713611206095</v>
      </c>
      <c r="W58" s="316">
        <v>85.48796742424021</v>
      </c>
      <c r="X58" s="316">
        <v>72.912095379630216</v>
      </c>
      <c r="Y58" s="316">
        <v>69.756156091040694</v>
      </c>
      <c r="DA58" s="139" t="s">
        <v>1176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599.81428148098348</v>
      </c>
      <c r="C61" s="223">
        <v>573.51586586110864</v>
      </c>
      <c r="D61" s="223">
        <v>635.22678226273149</v>
      </c>
      <c r="E61" s="223">
        <v>636.43957331709942</v>
      </c>
      <c r="F61" s="223">
        <v>713.70743551819191</v>
      </c>
      <c r="G61" s="223">
        <v>778.71238455074558</v>
      </c>
      <c r="H61" s="223">
        <v>714.80103670156666</v>
      </c>
      <c r="I61" s="223">
        <v>680.05582822545739</v>
      </c>
      <c r="J61" s="223">
        <v>643.65035251065626</v>
      </c>
      <c r="K61" s="223">
        <v>561.03940625288806</v>
      </c>
      <c r="L61" s="223">
        <v>543.86462449184364</v>
      </c>
      <c r="M61" s="223">
        <v>585.02972670113616</v>
      </c>
      <c r="N61" s="223">
        <v>687.30016286276191</v>
      </c>
      <c r="O61" s="223">
        <v>810.12691367042669</v>
      </c>
      <c r="P61" s="223">
        <v>682.02136112235576</v>
      </c>
      <c r="Q61" s="223">
        <v>672.97307524845178</v>
      </c>
      <c r="R61" s="223">
        <v>758.47645993775598</v>
      </c>
      <c r="S61" s="223">
        <v>804.65581447120121</v>
      </c>
      <c r="T61" s="223">
        <v>796.87316667520747</v>
      </c>
      <c r="U61" s="223">
        <v>818.81252237302544</v>
      </c>
      <c r="V61" s="223">
        <v>823.0159420774919</v>
      </c>
      <c r="W61" s="223">
        <v>760.28363602866204</v>
      </c>
      <c r="X61" s="223">
        <v>533.79622582140121</v>
      </c>
      <c r="Y61" s="223">
        <v>633.42130166045104</v>
      </c>
      <c r="DA61" s="89" t="s">
        <v>1177</v>
      </c>
    </row>
    <row r="62" spans="1:105" ht="12" customHeight="1" x14ac:dyDescent="0.25">
      <c r="A62" s="55" t="s">
        <v>91</v>
      </c>
      <c r="B62" s="259">
        <v>3.875821028589939</v>
      </c>
      <c r="C62" s="259">
        <v>3.6689392679454809</v>
      </c>
      <c r="D62" s="259">
        <v>3.5972229357734631</v>
      </c>
      <c r="E62" s="259">
        <v>3.785413950116983</v>
      </c>
      <c r="F62" s="259">
        <v>4.0608246758454758</v>
      </c>
      <c r="G62" s="259">
        <v>4.2756917757533976</v>
      </c>
      <c r="H62" s="259">
        <v>3.944205192344544</v>
      </c>
      <c r="I62" s="259">
        <v>3.5820662928386651</v>
      </c>
      <c r="J62" s="259">
        <v>3.1706298030859852</v>
      </c>
      <c r="K62" s="259">
        <v>2.9994880124889849</v>
      </c>
      <c r="L62" s="259">
        <v>2.6402097570594711</v>
      </c>
      <c r="M62" s="259">
        <v>2.3314666302457412</v>
      </c>
      <c r="N62" s="259">
        <v>2.5677586028787158</v>
      </c>
      <c r="O62" s="259">
        <v>3.2708622608120428</v>
      </c>
      <c r="P62" s="259">
        <v>2.9600195655573791</v>
      </c>
      <c r="Q62" s="259">
        <v>2.964927781510458</v>
      </c>
      <c r="R62" s="259">
        <v>3.299221650896631</v>
      </c>
      <c r="S62" s="259">
        <v>3.3680603778277858</v>
      </c>
      <c r="T62" s="259">
        <v>3.3040764559140912</v>
      </c>
      <c r="U62" s="259">
        <v>3.1854715463660339</v>
      </c>
      <c r="V62" s="259">
        <v>3.3355370304954848</v>
      </c>
      <c r="W62" s="259">
        <v>3.3790533341916231</v>
      </c>
      <c r="X62" s="259">
        <v>3.0174830036136622</v>
      </c>
      <c r="Y62" s="259">
        <v>3.294911941456026</v>
      </c>
      <c r="DA62" s="67" t="s">
        <v>1178</v>
      </c>
    </row>
    <row r="63" spans="1:105" ht="12" customHeight="1" x14ac:dyDescent="0.25">
      <c r="A63" s="173" t="s">
        <v>92</v>
      </c>
      <c r="B63" s="224">
        <v>8.1818556724286431</v>
      </c>
      <c r="C63" s="224">
        <v>7.7451284101621791</v>
      </c>
      <c r="D63" s="224">
        <v>7.5937352795560171</v>
      </c>
      <c r="E63" s="224">
        <v>7.9910063885284632</v>
      </c>
      <c r="F63" s="224">
        <v>8.572398251549842</v>
      </c>
      <c r="G63" s="224">
        <v>9.0259825598117533</v>
      </c>
      <c r="H63" s="224">
        <v>8.3262145976712425</v>
      </c>
      <c r="I63" s="224">
        <v>7.561739616171077</v>
      </c>
      <c r="J63" s="224">
        <v>6.6931974536987831</v>
      </c>
      <c r="K63" s="224">
        <v>6.3319172449748322</v>
      </c>
      <c r="L63" s="224">
        <v>5.5734810812607227</v>
      </c>
      <c r="M63" s="224">
        <v>4.9217245412113746</v>
      </c>
      <c r="N63" s="224">
        <v>5.420536741871687</v>
      </c>
      <c r="O63" s="224">
        <v>6.9047881068166772</v>
      </c>
      <c r="P63" s="224">
        <v>6.2485993791530472</v>
      </c>
      <c r="Q63" s="224">
        <v>6.2589606198401126</v>
      </c>
      <c r="R63" s="224">
        <v>6.9646547608542697</v>
      </c>
      <c r="S63" s="224">
        <v>7.1118813095094557</v>
      </c>
      <c r="T63" s="224">
        <v>6.9749032510909492</v>
      </c>
      <c r="U63" s="224">
        <v>6.8452224659244933</v>
      </c>
      <c r="V63" s="224">
        <v>7.0724123436090931</v>
      </c>
      <c r="W63" s="224">
        <v>7.1331793924067943</v>
      </c>
      <c r="X63" s="224">
        <v>6.3699046595439492</v>
      </c>
      <c r="Y63" s="224">
        <v>6.9555569670260606</v>
      </c>
      <c r="DA63" s="177" t="s">
        <v>1179</v>
      </c>
    </row>
    <row r="64" spans="1:105" ht="12" customHeight="1" x14ac:dyDescent="0.25">
      <c r="A64" s="173" t="s">
        <v>93</v>
      </c>
      <c r="B64" s="224">
        <v>48.707536702250543</v>
      </c>
      <c r="C64" s="224">
        <v>46.107648607499648</v>
      </c>
      <c r="D64" s="224">
        <v>45.206387724798283</v>
      </c>
      <c r="E64" s="224">
        <v>47.571388758271091</v>
      </c>
      <c r="F64" s="224">
        <v>51.032482016360547</v>
      </c>
      <c r="G64" s="224">
        <v>53.732722062965273</v>
      </c>
      <c r="H64" s="224">
        <v>49.566922143776452</v>
      </c>
      <c r="I64" s="224">
        <v>45.01591382608526</v>
      </c>
      <c r="J64" s="224">
        <v>39.845381498238183</v>
      </c>
      <c r="K64" s="224">
        <v>37.694638472359891</v>
      </c>
      <c r="L64" s="224">
        <v>33.179579938034308</v>
      </c>
      <c r="M64" s="224">
        <v>29.299597588509162</v>
      </c>
      <c r="N64" s="224">
        <v>32.269084529358693</v>
      </c>
      <c r="O64" s="224">
        <v>41.105005221169698</v>
      </c>
      <c r="P64" s="224">
        <v>37.198637544215543</v>
      </c>
      <c r="Q64" s="224">
        <v>37.260319212928742</v>
      </c>
      <c r="R64" s="224">
        <v>41.461398362960651</v>
      </c>
      <c r="S64" s="224">
        <v>42.245239523288049</v>
      </c>
      <c r="T64" s="224">
        <v>41.522408815152787</v>
      </c>
      <c r="U64" s="224">
        <v>39.956978932439497</v>
      </c>
      <c r="V64" s="224">
        <v>41.771987635121313</v>
      </c>
      <c r="W64" s="224">
        <v>42.464645059701908</v>
      </c>
      <c r="X64" s="224">
        <v>37.920781961493269</v>
      </c>
      <c r="Y64" s="224">
        <v>41.407238140079883</v>
      </c>
      <c r="DA64" s="177" t="s">
        <v>1180</v>
      </c>
    </row>
    <row r="65" spans="1:105" ht="12" customHeight="1" x14ac:dyDescent="0.25">
      <c r="A65" s="173" t="s">
        <v>94</v>
      </c>
      <c r="B65" s="224">
        <v>57.643848061048161</v>
      </c>
      <c r="C65" s="224">
        <v>54.566961721554357</v>
      </c>
      <c r="D65" s="224">
        <v>53.500347622315722</v>
      </c>
      <c r="E65" s="224">
        <v>56.299252462671369</v>
      </c>
      <c r="F65" s="224">
        <v>60.395348208880769</v>
      </c>
      <c r="G65" s="224">
        <v>63.59099794839323</v>
      </c>
      <c r="H65" s="224">
        <v>58.660903883846672</v>
      </c>
      <c r="I65" s="224">
        <v>53.274927713603702</v>
      </c>
      <c r="J65" s="224">
        <v>47.155764231304587</v>
      </c>
      <c r="K65" s="224">
        <v>44.610427049505411</v>
      </c>
      <c r="L65" s="224">
        <v>39.266996324802427</v>
      </c>
      <c r="M65" s="224">
        <v>34.675158424996638</v>
      </c>
      <c r="N65" s="224">
        <v>38.189453452560358</v>
      </c>
      <c r="O65" s="224">
        <v>48.646489556681232</v>
      </c>
      <c r="P65" s="224">
        <v>44.023425446142213</v>
      </c>
      <c r="Q65" s="224">
        <v>44.096423774125661</v>
      </c>
      <c r="R65" s="224">
        <v>49.0682697062499</v>
      </c>
      <c r="S65" s="224">
        <v>50.10552887348635</v>
      </c>
      <c r="T65" s="224">
        <v>49.140473670449524</v>
      </c>
      <c r="U65" s="224">
        <v>48.183139180078953</v>
      </c>
      <c r="V65" s="224">
        <v>49.827457105347733</v>
      </c>
      <c r="W65" s="224">
        <v>50.25558083036244</v>
      </c>
      <c r="X65" s="224">
        <v>44.878060804160008</v>
      </c>
      <c r="Y65" s="224">
        <v>49.0041727744388</v>
      </c>
      <c r="DA65" s="177" t="s">
        <v>1181</v>
      </c>
    </row>
    <row r="66" spans="1:105" ht="12" customHeight="1" x14ac:dyDescent="0.25">
      <c r="A66" s="56" t="s">
        <v>95</v>
      </c>
      <c r="B66" s="260">
        <v>22.742996593388749</v>
      </c>
      <c r="C66" s="260">
        <v>21.702871553554559</v>
      </c>
      <c r="D66" s="260">
        <v>24.464438722472529</v>
      </c>
      <c r="E66" s="260">
        <v>24.346854413840489</v>
      </c>
      <c r="F66" s="260">
        <v>27.608849806009129</v>
      </c>
      <c r="G66" s="260">
        <v>30.371372098288361</v>
      </c>
      <c r="H66" s="260">
        <v>27.88299341845098</v>
      </c>
      <c r="I66" s="260">
        <v>26.702184157573502</v>
      </c>
      <c r="J66" s="260">
        <v>25.59087196077402</v>
      </c>
      <c r="K66" s="260">
        <v>21.762117103595529</v>
      </c>
      <c r="L66" s="260">
        <v>21.497147200529209</v>
      </c>
      <c r="M66" s="260">
        <v>24.308474773879251</v>
      </c>
      <c r="N66" s="260">
        <v>29.011985537690901</v>
      </c>
      <c r="O66" s="260">
        <v>34.003701370184523</v>
      </c>
      <c r="P66" s="260">
        <v>32.444912928678747</v>
      </c>
      <c r="Q66" s="260">
        <v>32.472435947856617</v>
      </c>
      <c r="R66" s="260">
        <v>36.994391538553742</v>
      </c>
      <c r="S66" s="260">
        <v>40.110356882337442</v>
      </c>
      <c r="T66" s="260">
        <v>40.549225726245247</v>
      </c>
      <c r="U66" s="260">
        <v>42.979327815052237</v>
      </c>
      <c r="V66" s="260">
        <v>44.341420822530146</v>
      </c>
      <c r="W66" s="260">
        <v>40.654005817102323</v>
      </c>
      <c r="X66" s="260">
        <v>29.065986027806339</v>
      </c>
      <c r="Y66" s="260">
        <v>35.928741894412212</v>
      </c>
      <c r="DA66" s="68" t="s">
        <v>1182</v>
      </c>
    </row>
    <row r="67" spans="1:105" ht="12" customHeight="1" x14ac:dyDescent="0.25">
      <c r="A67" s="37" t="s">
        <v>159</v>
      </c>
      <c r="B67" s="226">
        <v>0.93447293783854435</v>
      </c>
      <c r="C67" s="226">
        <v>1.0856056899316999</v>
      </c>
      <c r="D67" s="226">
        <v>1.0886257367422481</v>
      </c>
      <c r="E67" s="226">
        <v>1.202727867454356</v>
      </c>
      <c r="F67" s="226">
        <v>1.29159544490838</v>
      </c>
      <c r="G67" s="226">
        <v>1.304522454481589</v>
      </c>
      <c r="H67" s="226">
        <v>0.67271483783060537</v>
      </c>
      <c r="I67" s="226">
        <v>0.9182723618561347</v>
      </c>
      <c r="J67" s="226">
        <v>0.91654994410631629</v>
      </c>
      <c r="K67" s="226">
        <v>1.1231282064667261</v>
      </c>
      <c r="L67" s="226">
        <v>1.100973926660602</v>
      </c>
      <c r="M67" s="226">
        <v>0.72126270611052734</v>
      </c>
      <c r="N67" s="226">
        <v>0.96618349354559374</v>
      </c>
      <c r="O67" s="226">
        <v>0.40429914201461981</v>
      </c>
      <c r="P67" s="226">
        <v>0.31215667163960242</v>
      </c>
      <c r="Q67" s="226">
        <v>0.31104952311249162</v>
      </c>
      <c r="R67" s="226">
        <v>0.34233656020063502</v>
      </c>
      <c r="S67" s="226">
        <v>0.37614078394198952</v>
      </c>
      <c r="T67" s="226">
        <v>0.39793006665469349</v>
      </c>
      <c r="U67" s="226">
        <v>0.33723269615496709</v>
      </c>
      <c r="V67" s="226">
        <v>0.28625896613111618</v>
      </c>
      <c r="W67" s="226">
        <v>0.24605317819630429</v>
      </c>
      <c r="X67" s="226">
        <v>0.18666927410359899</v>
      </c>
      <c r="Y67" s="226">
        <v>0.23757580526228339</v>
      </c>
      <c r="DA67" s="69" t="s">
        <v>1183</v>
      </c>
    </row>
    <row r="68" spans="1:105" ht="12" customHeight="1" x14ac:dyDescent="0.25">
      <c r="A68" s="37" t="s">
        <v>35</v>
      </c>
      <c r="B68" s="226">
        <v>16.911980297789508</v>
      </c>
      <c r="C68" s="226">
        <v>15.74252048415936</v>
      </c>
      <c r="D68" s="226">
        <v>19.80815210943911</v>
      </c>
      <c r="E68" s="226">
        <v>18.961462299588529</v>
      </c>
      <c r="F68" s="226">
        <v>22.591714317966488</v>
      </c>
      <c r="G68" s="226">
        <v>25.64887664451982</v>
      </c>
      <c r="H68" s="226">
        <v>23.980984983754482</v>
      </c>
      <c r="I68" s="226">
        <v>23.08588997048599</v>
      </c>
      <c r="J68" s="226">
        <v>22.56858211661935</v>
      </c>
      <c r="K68" s="226">
        <v>18.070356768030681</v>
      </c>
      <c r="L68" s="226">
        <v>18.533263594310391</v>
      </c>
      <c r="M68" s="226">
        <v>22.566267609463491</v>
      </c>
      <c r="N68" s="226">
        <v>27.110918778237309</v>
      </c>
      <c r="O68" s="226">
        <v>32.285951818212503</v>
      </c>
      <c r="P68" s="226">
        <v>24.138131563791191</v>
      </c>
      <c r="Q68" s="226">
        <v>23.375137760488641</v>
      </c>
      <c r="R68" s="226">
        <v>26.194096303726749</v>
      </c>
      <c r="S68" s="226">
        <v>27.765773732894921</v>
      </c>
      <c r="T68" s="226">
        <v>27.39164494296282</v>
      </c>
      <c r="U68" s="226">
        <v>28.33982588728038</v>
      </c>
      <c r="V68" s="226">
        <v>27.345412367523078</v>
      </c>
      <c r="W68" s="226">
        <v>24.376376610530059</v>
      </c>
      <c r="X68" s="226">
        <v>14.431516330710791</v>
      </c>
      <c r="Y68" s="226">
        <v>17.500809317736682</v>
      </c>
      <c r="DA68" s="69" t="s">
        <v>1184</v>
      </c>
    </row>
    <row r="69" spans="1:105" ht="12" customHeight="1" x14ac:dyDescent="0.25">
      <c r="A69" s="37" t="s">
        <v>96</v>
      </c>
      <c r="B69" s="226">
        <v>5.2619315341614046E-4</v>
      </c>
      <c r="C69" s="226">
        <v>9.4385561557659985E-4</v>
      </c>
      <c r="D69" s="226">
        <v>1.7402824748906859E-3</v>
      </c>
      <c r="E69" s="226">
        <v>1.736425198745824E-3</v>
      </c>
      <c r="F69" s="226">
        <v>1.997258094264793E-3</v>
      </c>
      <c r="G69" s="226">
        <v>2.097565434815147E-3</v>
      </c>
      <c r="H69" s="226">
        <v>2.7938294762930292E-3</v>
      </c>
      <c r="I69" s="226">
        <v>2.7409304781200799E-3</v>
      </c>
      <c r="J69" s="226">
        <v>6.4951269879214464E-3</v>
      </c>
      <c r="K69" s="226">
        <v>1.0821586038844311E-2</v>
      </c>
      <c r="L69" s="226">
        <v>4.3299516021519192E-2</v>
      </c>
      <c r="M69" s="226">
        <v>3.8586719003525928E-2</v>
      </c>
      <c r="N69" s="226">
        <v>4.2906198057431538E-2</v>
      </c>
      <c r="O69" s="226">
        <v>5.239854183652129E-2</v>
      </c>
      <c r="P69" s="226">
        <v>4.4461267840132351E-2</v>
      </c>
      <c r="Q69" s="226">
        <v>4.5323169093203892E-2</v>
      </c>
      <c r="R69" s="226">
        <v>4.2726716878924799E-2</v>
      </c>
      <c r="S69" s="226">
        <v>4.5364708298773898E-2</v>
      </c>
      <c r="T69" s="226">
        <v>4.3569562615847678E-2</v>
      </c>
      <c r="U69" s="226">
        <v>4.368363901784085E-2</v>
      </c>
      <c r="V69" s="226">
        <v>4.5445204858949012E-2</v>
      </c>
      <c r="W69" s="226">
        <v>4.2012168494074173E-2</v>
      </c>
      <c r="X69" s="226">
        <v>3.5232645073568193E-2</v>
      </c>
      <c r="Y69" s="226">
        <v>3.9626850270787037E-2</v>
      </c>
      <c r="DA69" s="69" t="s">
        <v>1185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6.7557195892699307</v>
      </c>
      <c r="Q70" s="226">
        <v>7.521589135601209</v>
      </c>
      <c r="R70" s="226">
        <v>9.097131767065731</v>
      </c>
      <c r="S70" s="226">
        <v>10.67345047427221</v>
      </c>
      <c r="T70" s="226">
        <v>11.57230744264805</v>
      </c>
      <c r="U70" s="226">
        <v>13.23671406664584</v>
      </c>
      <c r="V70" s="226">
        <v>15.593505210482039</v>
      </c>
      <c r="W70" s="226">
        <v>14.716081665285239</v>
      </c>
      <c r="X70" s="226">
        <v>12.586169068329831</v>
      </c>
      <c r="Y70" s="226">
        <v>16.513124928420261</v>
      </c>
      <c r="DA70" s="69" t="s">
        <v>1186</v>
      </c>
    </row>
    <row r="71" spans="1:105" ht="12" customHeight="1" x14ac:dyDescent="0.25">
      <c r="A71" s="37" t="s">
        <v>40</v>
      </c>
      <c r="B71" s="226">
        <v>4.896017164607275</v>
      </c>
      <c r="C71" s="226">
        <v>4.8738015238479173</v>
      </c>
      <c r="D71" s="226">
        <v>3.565920593816279</v>
      </c>
      <c r="E71" s="226">
        <v>4.1809278215988606</v>
      </c>
      <c r="F71" s="226">
        <v>3.7235427850399918</v>
      </c>
      <c r="G71" s="226">
        <v>3.41587543385213</v>
      </c>
      <c r="H71" s="226">
        <v>3.2264997673896012</v>
      </c>
      <c r="I71" s="226">
        <v>2.6952808947532549</v>
      </c>
      <c r="J71" s="226">
        <v>2.0992447730604389</v>
      </c>
      <c r="K71" s="226">
        <v>2.557810543059277</v>
      </c>
      <c r="L71" s="226">
        <v>1.819610163536699</v>
      </c>
      <c r="M71" s="226">
        <v>0.98235773930170311</v>
      </c>
      <c r="N71" s="226">
        <v>0.8919770678505714</v>
      </c>
      <c r="O71" s="226">
        <v>1.2610518681208771</v>
      </c>
      <c r="P71" s="226">
        <v>1.1944438361378951</v>
      </c>
      <c r="Q71" s="226">
        <v>1.2193363595610791</v>
      </c>
      <c r="R71" s="226">
        <v>1.3181001906817</v>
      </c>
      <c r="S71" s="226">
        <v>1.2496271829295511</v>
      </c>
      <c r="T71" s="226">
        <v>1.14377371136385</v>
      </c>
      <c r="U71" s="226">
        <v>1.0218715259532121</v>
      </c>
      <c r="V71" s="226">
        <v>1.0707990735349719</v>
      </c>
      <c r="W71" s="226">
        <v>1.273482194596645</v>
      </c>
      <c r="X71" s="226">
        <v>1.826398709588541</v>
      </c>
      <c r="Y71" s="226">
        <v>1.6376049927221981</v>
      </c>
      <c r="DA71" s="69" t="s">
        <v>1187</v>
      </c>
    </row>
    <row r="72" spans="1:105" ht="12" customHeight="1" x14ac:dyDescent="0.25">
      <c r="A72" s="57" t="s">
        <v>1051</v>
      </c>
      <c r="B72" s="261">
        <f t="shared" ref="B72:Y72" si="2">B73+B84</f>
        <v>308.60763227411479</v>
      </c>
      <c r="C72" s="261">
        <f t="shared" si="2"/>
        <v>296.18993593927195</v>
      </c>
      <c r="D72" s="261">
        <f t="shared" si="2"/>
        <v>339.56134663247599</v>
      </c>
      <c r="E72" s="261">
        <f t="shared" si="2"/>
        <v>335.76313702288672</v>
      </c>
      <c r="F72" s="261">
        <f t="shared" si="2"/>
        <v>380.8625169536142</v>
      </c>
      <c r="G72" s="261">
        <f t="shared" si="2"/>
        <v>419.17814179100674</v>
      </c>
      <c r="H72" s="261">
        <f t="shared" si="2"/>
        <v>384.20467884572383</v>
      </c>
      <c r="I72" s="261">
        <f t="shared" si="2"/>
        <v>369.65623260493152</v>
      </c>
      <c r="J72" s="261">
        <f t="shared" si="2"/>
        <v>355.04653166197193</v>
      </c>
      <c r="K72" s="261">
        <f t="shared" si="2"/>
        <v>304.34301973379871</v>
      </c>
      <c r="L72" s="261">
        <f t="shared" si="2"/>
        <v>301.36728165246541</v>
      </c>
      <c r="M72" s="261">
        <f t="shared" si="2"/>
        <v>335.12314863372916</v>
      </c>
      <c r="N72" s="261">
        <f t="shared" si="2"/>
        <v>397.31554904277789</v>
      </c>
      <c r="O72" s="261">
        <f t="shared" si="2"/>
        <v>462.00481029163393</v>
      </c>
      <c r="P72" s="261">
        <f t="shared" si="2"/>
        <v>381.26072409237275</v>
      </c>
      <c r="Q72" s="261">
        <f t="shared" si="2"/>
        <v>374.82199057672</v>
      </c>
      <c r="R72" s="261">
        <f t="shared" si="2"/>
        <v>423.29106086778688</v>
      </c>
      <c r="S72" s="261">
        <f t="shared" si="2"/>
        <v>451.71707746025959</v>
      </c>
      <c r="T72" s="261">
        <f t="shared" si="2"/>
        <v>447.32468492841514</v>
      </c>
      <c r="U72" s="261">
        <f t="shared" si="2"/>
        <v>462.37564960997372</v>
      </c>
      <c r="V72" s="261">
        <f t="shared" si="2"/>
        <v>462.11822221507475</v>
      </c>
      <c r="W72" s="261">
        <f t="shared" si="2"/>
        <v>420.00086858669891</v>
      </c>
      <c r="X72" s="261">
        <f t="shared" si="2"/>
        <v>278.71523129938646</v>
      </c>
      <c r="Y72" s="261">
        <f t="shared" si="2"/>
        <v>336.83384688680815</v>
      </c>
      <c r="DA72" s="70"/>
    </row>
    <row r="73" spans="1:105" ht="12" customHeight="1" x14ac:dyDescent="0.25">
      <c r="A73" s="60" t="s">
        <v>1052</v>
      </c>
      <c r="B73" s="262">
        <v>308.39248963613937</v>
      </c>
      <c r="C73" s="262">
        <v>295.98627708432099</v>
      </c>
      <c r="D73" s="262">
        <v>339.36166867364369</v>
      </c>
      <c r="E73" s="262">
        <v>335.5530127841642</v>
      </c>
      <c r="F73" s="262">
        <v>380.63710496305202</v>
      </c>
      <c r="G73" s="262">
        <v>418.94080275986471</v>
      </c>
      <c r="H73" s="262">
        <v>383.98574027669861</v>
      </c>
      <c r="I73" s="262">
        <v>369.45739597497379</v>
      </c>
      <c r="J73" s="262">
        <v>354.87053342705661</v>
      </c>
      <c r="K73" s="262">
        <v>304.17652139478292</v>
      </c>
      <c r="L73" s="262">
        <v>301.22072646125503</v>
      </c>
      <c r="M73" s="262">
        <v>334.99373143993131</v>
      </c>
      <c r="N73" s="262">
        <v>397.17301553686201</v>
      </c>
      <c r="O73" s="262">
        <v>461.82324826127842</v>
      </c>
      <c r="P73" s="262">
        <v>381.09641660420561</v>
      </c>
      <c r="Q73" s="262">
        <v>374.65741063878801</v>
      </c>
      <c r="R73" s="262">
        <v>423.10792463832638</v>
      </c>
      <c r="S73" s="262">
        <v>451.53006989533122</v>
      </c>
      <c r="T73" s="262">
        <v>447.14127921397312</v>
      </c>
      <c r="U73" s="262">
        <v>462.1958218092596</v>
      </c>
      <c r="V73" s="262">
        <v>461.93225249018928</v>
      </c>
      <c r="W73" s="262">
        <v>419.81330098674653</v>
      </c>
      <c r="X73" s="262">
        <v>278.54773407785461</v>
      </c>
      <c r="Y73" s="262">
        <v>336.65094988466262</v>
      </c>
      <c r="DA73" s="72" t="s">
        <v>1188</v>
      </c>
    </row>
    <row r="74" spans="1:105" ht="12" customHeight="1" x14ac:dyDescent="0.25">
      <c r="A74" s="64" t="s">
        <v>28</v>
      </c>
      <c r="B74" s="229">
        <v>6.4152115088403976</v>
      </c>
      <c r="C74" s="229">
        <v>24.799714141425309</v>
      </c>
      <c r="D74" s="229">
        <v>26.674332835411221</v>
      </c>
      <c r="E74" s="229">
        <v>34.074265687795027</v>
      </c>
      <c r="F74" s="229">
        <v>26.092634928268069</v>
      </c>
      <c r="G74" s="229">
        <v>16.66972916579887</v>
      </c>
      <c r="H74" s="229">
        <v>12.41447533530248</v>
      </c>
      <c r="I74" s="229">
        <v>13.14483343696048</v>
      </c>
      <c r="J74" s="229">
        <v>16.146966426401551</v>
      </c>
      <c r="K74" s="229">
        <v>15.30389080085684</v>
      </c>
      <c r="L74" s="229">
        <v>15.227390617400941</v>
      </c>
      <c r="M74" s="229">
        <v>16.962740115399729</v>
      </c>
      <c r="N74" s="229">
        <v>18.085592526037541</v>
      </c>
      <c r="O74" s="229">
        <v>21.323573448721039</v>
      </c>
      <c r="P74" s="229">
        <v>19.33131584672978</v>
      </c>
      <c r="Q74" s="229">
        <v>17.404933708635799</v>
      </c>
      <c r="R74" s="229">
        <v>15.69420015340468</v>
      </c>
      <c r="S74" s="229">
        <v>14.08771960073684</v>
      </c>
      <c r="T74" s="229">
        <v>16.600383235614629</v>
      </c>
      <c r="U74" s="229">
        <v>14.78026370644308</v>
      </c>
      <c r="V74" s="229">
        <v>14.1919332401843</v>
      </c>
      <c r="W74" s="229">
        <v>12.80861281486526</v>
      </c>
      <c r="X74" s="229">
        <v>12.668474118848749</v>
      </c>
      <c r="Y74" s="229">
        <v>13.076195579889189</v>
      </c>
      <c r="DA74" s="73" t="s">
        <v>1189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1190</v>
      </c>
    </row>
    <row r="76" spans="1:105" ht="12" customHeight="1" x14ac:dyDescent="0.25">
      <c r="A76" s="64" t="s">
        <v>31</v>
      </c>
      <c r="B76" s="229">
        <v>28.708148728436559</v>
      </c>
      <c r="C76" s="229">
        <v>28.93081839916033</v>
      </c>
      <c r="D76" s="229">
        <v>29.15026095441327</v>
      </c>
      <c r="E76" s="229">
        <v>28.580095284090181</v>
      </c>
      <c r="F76" s="229">
        <v>29.275698464601739</v>
      </c>
      <c r="G76" s="229">
        <v>29.357307932228061</v>
      </c>
      <c r="H76" s="229">
        <v>25.907435875737669</v>
      </c>
      <c r="I76" s="229">
        <v>25.339776427066909</v>
      </c>
      <c r="J76" s="229">
        <v>24.46857332266628</v>
      </c>
      <c r="K76" s="229">
        <v>29.39785486382204</v>
      </c>
      <c r="L76" s="229">
        <v>26.959146572600879</v>
      </c>
      <c r="M76" s="229">
        <v>21.338266373741408</v>
      </c>
      <c r="N76" s="229">
        <v>22.08559047561565</v>
      </c>
      <c r="O76" s="229">
        <v>0.34258049997567108</v>
      </c>
      <c r="P76" s="229">
        <v>0.29279848553805571</v>
      </c>
      <c r="Q76" s="229">
        <v>0.84270033299998826</v>
      </c>
      <c r="R76" s="229">
        <v>2.014495105952308</v>
      </c>
      <c r="S76" s="229">
        <v>0.81889698064267913</v>
      </c>
      <c r="T76" s="229">
        <v>0.80516400683697942</v>
      </c>
      <c r="U76" s="229">
        <v>0.80127899171777517</v>
      </c>
      <c r="V76" s="229">
        <v>0.48469802325890321</v>
      </c>
      <c r="W76" s="229">
        <v>0.28130326855747539</v>
      </c>
      <c r="X76" s="229">
        <v>0.1713369589760636</v>
      </c>
      <c r="Y76" s="229">
        <v>0.34565155912279938</v>
      </c>
      <c r="DA76" s="73" t="s">
        <v>1191</v>
      </c>
    </row>
    <row r="77" spans="1:105" ht="12" customHeight="1" x14ac:dyDescent="0.25">
      <c r="A77" s="64" t="s">
        <v>159</v>
      </c>
      <c r="B77" s="229">
        <v>11.877465084826181</v>
      </c>
      <c r="C77" s="229">
        <v>12.5986776152105</v>
      </c>
      <c r="D77" s="229">
        <v>12.45584921223953</v>
      </c>
      <c r="E77" s="229">
        <v>13.834243627098131</v>
      </c>
      <c r="F77" s="229">
        <v>15.9370475455622</v>
      </c>
      <c r="G77" s="229">
        <v>16.928383213032241</v>
      </c>
      <c r="H77" s="229">
        <v>8.5861215559374333</v>
      </c>
      <c r="I77" s="229">
        <v>11.647563137274179</v>
      </c>
      <c r="J77" s="229">
        <v>11.18095440646132</v>
      </c>
      <c r="K77" s="229">
        <v>13.338296694540469</v>
      </c>
      <c r="L77" s="229">
        <v>13.197917350331601</v>
      </c>
      <c r="M77" s="229">
        <v>8.6617546246975916</v>
      </c>
      <c r="N77" s="229">
        <v>11.990453191351911</v>
      </c>
      <c r="O77" s="229">
        <v>5.473598182114249</v>
      </c>
      <c r="P77" s="229">
        <v>4.700557651678789</v>
      </c>
      <c r="Q77" s="229">
        <v>4.7503345255396159</v>
      </c>
      <c r="R77" s="229">
        <v>5.3835748096961433</v>
      </c>
      <c r="S77" s="229">
        <v>5.9711196291101931</v>
      </c>
      <c r="T77" s="229">
        <v>6.2760386938922554</v>
      </c>
      <c r="U77" s="229">
        <v>5.4422517384937459</v>
      </c>
      <c r="V77" s="229">
        <v>4.8034924844420734</v>
      </c>
      <c r="W77" s="229">
        <v>4.1930299769697097</v>
      </c>
      <c r="X77" s="229">
        <v>3.5077547649707612</v>
      </c>
      <c r="Y77" s="229">
        <v>4.49356680228248</v>
      </c>
      <c r="DA77" s="73" t="s">
        <v>1192</v>
      </c>
    </row>
    <row r="78" spans="1:105" ht="12" customHeight="1" x14ac:dyDescent="0.25">
      <c r="A78" s="64" t="s">
        <v>32</v>
      </c>
      <c r="B78" s="229">
        <v>34.829336063806629</v>
      </c>
      <c r="C78" s="229">
        <v>32.062876494379481</v>
      </c>
      <c r="D78" s="229">
        <v>33.033226500388452</v>
      </c>
      <c r="E78" s="229">
        <v>27.92605258923323</v>
      </c>
      <c r="F78" s="229">
        <v>19.404458504024539</v>
      </c>
      <c r="G78" s="229">
        <v>13.75623561390212</v>
      </c>
      <c r="H78" s="229">
        <v>22.658282044895721</v>
      </c>
      <c r="I78" s="229">
        <v>20.370654518379911</v>
      </c>
      <c r="J78" s="229">
        <v>21.97825286689632</v>
      </c>
      <c r="K78" s="229">
        <v>22.225896416910079</v>
      </c>
      <c r="L78" s="229">
        <v>15.11907515628104</v>
      </c>
      <c r="M78" s="229">
        <v>15.75266540626367</v>
      </c>
      <c r="N78" s="229">
        <v>10.00636079425635</v>
      </c>
      <c r="O78" s="229">
        <v>14.553628627498631</v>
      </c>
      <c r="P78" s="229">
        <v>8.5860518676513475</v>
      </c>
      <c r="Q78" s="229">
        <v>9.7157270307696848</v>
      </c>
      <c r="R78" s="229">
        <v>5.243220966704679</v>
      </c>
      <c r="S78" s="229">
        <v>8.2508935335155638</v>
      </c>
      <c r="T78" s="229">
        <v>9.4444274805769908</v>
      </c>
      <c r="U78" s="229">
        <v>4.3552321109532022</v>
      </c>
      <c r="V78" s="229">
        <v>2.5511156256098091</v>
      </c>
      <c r="W78" s="229">
        <v>3.8917829659300689</v>
      </c>
      <c r="X78" s="229">
        <v>1.5851049787591069</v>
      </c>
      <c r="Y78" s="229">
        <v>0.66926230175066725</v>
      </c>
      <c r="DA78" s="73" t="s">
        <v>1193</v>
      </c>
    </row>
    <row r="79" spans="1:105" ht="12" customHeight="1" x14ac:dyDescent="0.25">
      <c r="A79" s="64" t="s">
        <v>33</v>
      </c>
      <c r="B79" s="229">
        <v>18.745742714250699</v>
      </c>
      <c r="C79" s="229">
        <v>20.452869551147408</v>
      </c>
      <c r="D79" s="229">
        <v>18.814009150550049</v>
      </c>
      <c r="E79" s="229">
        <v>20.15414340529901</v>
      </c>
      <c r="F79" s="229">
        <v>20.90926675012382</v>
      </c>
      <c r="G79" s="229">
        <v>21.490223045660532</v>
      </c>
      <c r="H79" s="229">
        <v>19.60727237668975</v>
      </c>
      <c r="I79" s="229">
        <v>16.879864441956091</v>
      </c>
      <c r="J79" s="229">
        <v>15.675115530225719</v>
      </c>
      <c r="K79" s="229">
        <v>17.89133172689921</v>
      </c>
      <c r="L79" s="229">
        <v>17.543439054042349</v>
      </c>
      <c r="M79" s="229">
        <v>12.5604118501988</v>
      </c>
      <c r="N79" s="229">
        <v>12.67841466039209</v>
      </c>
      <c r="O79" s="229">
        <v>1.0606667643966821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1.668365707081089E-3</v>
      </c>
      <c r="Y79" s="229">
        <v>2.1762978309571978E-3</v>
      </c>
      <c r="DA79" s="73" t="s">
        <v>1194</v>
      </c>
    </row>
    <row r="80" spans="1:105" ht="12" customHeight="1" x14ac:dyDescent="0.25">
      <c r="A80" s="64" t="s">
        <v>35</v>
      </c>
      <c r="B80" s="229">
        <v>205.3996905955596</v>
      </c>
      <c r="C80" s="229">
        <v>174.572329262593</v>
      </c>
      <c r="D80" s="229">
        <v>216.56436404004751</v>
      </c>
      <c r="E80" s="229">
        <v>208.40501239121241</v>
      </c>
      <c r="F80" s="229">
        <v>266.36603040319181</v>
      </c>
      <c r="G80" s="229">
        <v>318.03913170105972</v>
      </c>
      <c r="H80" s="229">
        <v>292.47000349270752</v>
      </c>
      <c r="I80" s="229">
        <v>279.80693162341157</v>
      </c>
      <c r="J80" s="229">
        <v>263.0724102690653</v>
      </c>
      <c r="K80" s="229">
        <v>205.06240837182031</v>
      </c>
      <c r="L80" s="229">
        <v>212.28952255880981</v>
      </c>
      <c r="M80" s="229">
        <v>258.95268659986971</v>
      </c>
      <c r="N80" s="229">
        <v>321.49076913657319</v>
      </c>
      <c r="O80" s="229">
        <v>417.66874240187332</v>
      </c>
      <c r="P80" s="229">
        <v>347.31912614848511</v>
      </c>
      <c r="Q80" s="229">
        <v>341.11209679828318</v>
      </c>
      <c r="R80" s="229">
        <v>393.6127675219671</v>
      </c>
      <c r="S80" s="229">
        <v>421.17580485212511</v>
      </c>
      <c r="T80" s="229">
        <v>412.80529459632231</v>
      </c>
      <c r="U80" s="229">
        <v>435.61179082644048</v>
      </c>
      <c r="V80" s="229">
        <v>438.4608096059859</v>
      </c>
      <c r="W80" s="229">
        <v>396.93228722890109</v>
      </c>
      <c r="X80" s="229">
        <v>259.12936880485779</v>
      </c>
      <c r="Y80" s="229">
        <v>316.29724761408897</v>
      </c>
      <c r="DA80" s="73" t="s">
        <v>1195</v>
      </c>
    </row>
    <row r="81" spans="1:105" ht="12" customHeight="1" x14ac:dyDescent="0.25">
      <c r="A81" s="64" t="s">
        <v>36</v>
      </c>
      <c r="B81" s="229">
        <v>0</v>
      </c>
      <c r="C81" s="229">
        <v>0.17231876581068559</v>
      </c>
      <c r="D81" s="229">
        <v>0.17316523988036681</v>
      </c>
      <c r="E81" s="229">
        <v>8.2468572369356272E-2</v>
      </c>
      <c r="F81" s="229">
        <v>0.14491656767992619</v>
      </c>
      <c r="G81" s="229">
        <v>0.13953531932371149</v>
      </c>
      <c r="H81" s="229">
        <v>9.350713359833894E-2</v>
      </c>
      <c r="I81" s="229">
        <v>4.815657131361413E-2</v>
      </c>
      <c r="J81" s="229">
        <v>0.16939312262519651</v>
      </c>
      <c r="K81" s="229">
        <v>0</v>
      </c>
      <c r="L81" s="229">
        <v>0</v>
      </c>
      <c r="M81" s="229">
        <v>0</v>
      </c>
      <c r="N81" s="229">
        <v>0</v>
      </c>
      <c r="O81" s="229">
        <v>0.38673637194012772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1196</v>
      </c>
    </row>
    <row r="82" spans="1:105" ht="12" customHeight="1" x14ac:dyDescent="0.25">
      <c r="A82" s="64" t="s">
        <v>38</v>
      </c>
      <c r="B82" s="229">
        <v>2.4168949404193492</v>
      </c>
      <c r="C82" s="229">
        <v>2.3966728545943479</v>
      </c>
      <c r="D82" s="229">
        <v>2.4964607407133488</v>
      </c>
      <c r="E82" s="229">
        <v>2.49673122706682</v>
      </c>
      <c r="F82" s="229">
        <v>2.5070517995999899</v>
      </c>
      <c r="G82" s="229">
        <v>2.5602567688594382</v>
      </c>
      <c r="H82" s="229">
        <v>2.2486424618296712</v>
      </c>
      <c r="I82" s="229">
        <v>2.219615818611044</v>
      </c>
      <c r="J82" s="229">
        <v>2.178867482714828</v>
      </c>
      <c r="K82" s="229">
        <v>0.95684251993393188</v>
      </c>
      <c r="L82" s="229">
        <v>0.88423515178840228</v>
      </c>
      <c r="M82" s="229">
        <v>0.76520646976045448</v>
      </c>
      <c r="N82" s="229">
        <v>0.83583475263519091</v>
      </c>
      <c r="O82" s="229">
        <v>1.0137219647586999</v>
      </c>
      <c r="P82" s="229">
        <v>0.86656660412253739</v>
      </c>
      <c r="Q82" s="229">
        <v>0.83161824255970462</v>
      </c>
      <c r="R82" s="229">
        <v>1.159666080601542</v>
      </c>
      <c r="S82" s="229">
        <v>1.225635299200841</v>
      </c>
      <c r="T82" s="229">
        <v>1.209971200729965</v>
      </c>
      <c r="U82" s="229">
        <v>1.205004435211293</v>
      </c>
      <c r="V82" s="229">
        <v>1.4402035107084099</v>
      </c>
      <c r="W82" s="229">
        <v>1.706284731522967</v>
      </c>
      <c r="X82" s="229">
        <v>1.484026085734961</v>
      </c>
      <c r="Y82" s="229">
        <v>1.7668497296975969</v>
      </c>
      <c r="DA82" s="73" t="s">
        <v>1197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1198</v>
      </c>
    </row>
    <row r="84" spans="1:105" ht="12" customHeight="1" x14ac:dyDescent="0.25">
      <c r="A84" s="60" t="s">
        <v>1064</v>
      </c>
      <c r="B84" s="262">
        <v>0.2151426379754387</v>
      </c>
      <c r="C84" s="262">
        <v>0.2036588549509567</v>
      </c>
      <c r="D84" s="262">
        <v>0.19967795883227679</v>
      </c>
      <c r="E84" s="262">
        <v>0.21012423872251951</v>
      </c>
      <c r="F84" s="262">
        <v>0.22541199056216379</v>
      </c>
      <c r="G84" s="262">
        <v>0.23733903114203811</v>
      </c>
      <c r="H84" s="262">
        <v>0.21893856902524331</v>
      </c>
      <c r="I84" s="262">
        <v>0.19883662995775181</v>
      </c>
      <c r="J84" s="262">
        <v>0.1759982349153085</v>
      </c>
      <c r="K84" s="262">
        <v>0.16649833901576169</v>
      </c>
      <c r="L84" s="262">
        <v>0.14655519121039459</v>
      </c>
      <c r="M84" s="262">
        <v>0.12941719379784211</v>
      </c>
      <c r="N84" s="262">
        <v>0.14253350591588981</v>
      </c>
      <c r="O84" s="262">
        <v>0.18156203035552029</v>
      </c>
      <c r="P84" s="262">
        <v>0.16430748816712271</v>
      </c>
      <c r="Q84" s="262">
        <v>0.1645799379319878</v>
      </c>
      <c r="R84" s="262">
        <v>0.18313622946047561</v>
      </c>
      <c r="S84" s="262">
        <v>0.18700756492834919</v>
      </c>
      <c r="T84" s="262">
        <v>0.1834057144420079</v>
      </c>
      <c r="U84" s="262">
        <v>0.17982780071410789</v>
      </c>
      <c r="V84" s="262">
        <v>0.1859697248854624</v>
      </c>
      <c r="W84" s="262">
        <v>0.18756759995240779</v>
      </c>
      <c r="X84" s="262">
        <v>0.1674972215318401</v>
      </c>
      <c r="Y84" s="262">
        <v>0.18289700214550919</v>
      </c>
      <c r="DA84" s="72" t="s">
        <v>1199</v>
      </c>
    </row>
    <row r="85" spans="1:105" ht="12" customHeight="1" x14ac:dyDescent="0.25">
      <c r="A85" s="57" t="s">
        <v>1010</v>
      </c>
      <c r="B85" s="261">
        <v>106.3535043583644</v>
      </c>
      <c r="C85" s="261">
        <v>101.86644317090121</v>
      </c>
      <c r="D85" s="261">
        <v>116.87641931277579</v>
      </c>
      <c r="E85" s="261">
        <v>115.5281957608848</v>
      </c>
      <c r="F85" s="261">
        <v>131.139492203587</v>
      </c>
      <c r="G85" s="261">
        <v>144.41605791166461</v>
      </c>
      <c r="H85" s="261">
        <v>132.44996004748489</v>
      </c>
      <c r="I85" s="261">
        <v>127.4416892172941</v>
      </c>
      <c r="J85" s="261">
        <v>122.4199405025272</v>
      </c>
      <c r="K85" s="261">
        <v>104.6933854537845</v>
      </c>
      <c r="L85" s="261">
        <v>103.659432262669</v>
      </c>
      <c r="M85" s="261">
        <v>115.8022837048828</v>
      </c>
      <c r="N85" s="261">
        <v>137.44486333196531</v>
      </c>
      <c r="O85" s="261">
        <v>160.33728306736219</v>
      </c>
      <c r="P85" s="261">
        <v>132.34106365271251</v>
      </c>
      <c r="Q85" s="261">
        <v>130.1006976960677</v>
      </c>
      <c r="R85" s="261">
        <v>146.8634551717544</v>
      </c>
      <c r="S85" s="261">
        <v>156.7261497097937</v>
      </c>
      <c r="T85" s="261">
        <v>155.29627672200371</v>
      </c>
      <c r="U85" s="261">
        <v>161.49728852230851</v>
      </c>
      <c r="V85" s="261">
        <v>160.4025547638177</v>
      </c>
      <c r="W85" s="261">
        <v>145.74803870220501</v>
      </c>
      <c r="X85" s="261">
        <v>96.714439870150855</v>
      </c>
      <c r="Y85" s="261">
        <v>116.8336593577725</v>
      </c>
      <c r="DA85" s="70" t="s">
        <v>1200</v>
      </c>
    </row>
    <row r="86" spans="1:105" ht="12" customHeight="1" x14ac:dyDescent="0.25">
      <c r="A86" s="60" t="s">
        <v>1012</v>
      </c>
      <c r="B86" s="262">
        <v>104.20477877338109</v>
      </c>
      <c r="C86" s="262">
        <v>99.897050904644303</v>
      </c>
      <c r="D86" s="262">
        <v>115.46638968584421</v>
      </c>
      <c r="E86" s="262">
        <v>113.8627096850639</v>
      </c>
      <c r="F86" s="262">
        <v>129.55249620783459</v>
      </c>
      <c r="G86" s="262">
        <v>142.88795868054041</v>
      </c>
      <c r="H86" s="262">
        <v>131.0313478536485</v>
      </c>
      <c r="I86" s="262">
        <v>126.26854980702861</v>
      </c>
      <c r="J86" s="262">
        <v>121.5404154391927</v>
      </c>
      <c r="K86" s="262">
        <v>103.6428964324268</v>
      </c>
      <c r="L86" s="262">
        <v>102.9036082536373</v>
      </c>
      <c r="M86" s="262">
        <v>115.3994348671752</v>
      </c>
      <c r="N86" s="262">
        <v>137.06830516246379</v>
      </c>
      <c r="O86" s="262">
        <v>159.7722129638864</v>
      </c>
      <c r="P86" s="262">
        <v>131.74797200816161</v>
      </c>
      <c r="Q86" s="262">
        <v>129.4868503662986</v>
      </c>
      <c r="R86" s="262">
        <v>146.17990303526699</v>
      </c>
      <c r="S86" s="262">
        <v>156.07169925902531</v>
      </c>
      <c r="T86" s="262">
        <v>154.7006256878025</v>
      </c>
      <c r="U86" s="262">
        <v>160.95080178950221</v>
      </c>
      <c r="V86" s="262">
        <v>159.8089637061822</v>
      </c>
      <c r="W86" s="262">
        <v>145.03148369087029</v>
      </c>
      <c r="X86" s="262">
        <v>95.587376974261034</v>
      </c>
      <c r="Y86" s="262">
        <v>115.813929909755</v>
      </c>
      <c r="DA86" s="72" t="s">
        <v>1201</v>
      </c>
    </row>
    <row r="87" spans="1:105" ht="12" customHeight="1" x14ac:dyDescent="0.25">
      <c r="A87" s="59" t="s">
        <v>28</v>
      </c>
      <c r="B87" s="230">
        <v>2.3443598584939811</v>
      </c>
      <c r="C87" s="230">
        <v>9.1388283176360989</v>
      </c>
      <c r="D87" s="230">
        <v>9.7563573360854363</v>
      </c>
      <c r="E87" s="230">
        <v>12.48932890883713</v>
      </c>
      <c r="F87" s="230">
        <v>9.5386818591232228</v>
      </c>
      <c r="G87" s="230">
        <v>6.0820006266297932</v>
      </c>
      <c r="H87" s="230">
        <v>4.5261266467769206</v>
      </c>
      <c r="I87" s="230">
        <v>4.7738572264487837</v>
      </c>
      <c r="J87" s="230">
        <v>5.8692910697521086</v>
      </c>
      <c r="K87" s="230">
        <v>5.6012669482032349</v>
      </c>
      <c r="L87" s="230">
        <v>5.5843387484775544</v>
      </c>
      <c r="M87" s="230">
        <v>6.1303936106419119</v>
      </c>
      <c r="N87" s="230">
        <v>6.5112961674028256</v>
      </c>
      <c r="O87" s="230">
        <v>7.46950085528246</v>
      </c>
      <c r="P87" s="230">
        <v>6.746414703161026</v>
      </c>
      <c r="Q87" s="230">
        <v>6.0722112617813693</v>
      </c>
      <c r="R87" s="230">
        <v>5.4774351779794879</v>
      </c>
      <c r="S87" s="230">
        <v>4.9188543918726362</v>
      </c>
      <c r="T87" s="230">
        <v>5.8012736694118319</v>
      </c>
      <c r="U87" s="230">
        <v>5.1674336844028037</v>
      </c>
      <c r="V87" s="230">
        <v>4.9619823215123224</v>
      </c>
      <c r="W87" s="230">
        <v>4.4760206066498531</v>
      </c>
      <c r="X87" s="230">
        <v>4.4030416344320189</v>
      </c>
      <c r="Y87" s="230">
        <v>4.5561763974712406</v>
      </c>
      <c r="DA87" s="71" t="s">
        <v>1202</v>
      </c>
    </row>
    <row r="88" spans="1:105" ht="12" customHeight="1" x14ac:dyDescent="0.25">
      <c r="A88" s="59" t="s">
        <v>31</v>
      </c>
      <c r="B88" s="295">
        <v>10.387500021391871</v>
      </c>
      <c r="C88" s="295">
        <v>10.555944940598851</v>
      </c>
      <c r="D88" s="295">
        <v>10.55672315825716</v>
      </c>
      <c r="E88" s="295">
        <v>10.37215082025075</v>
      </c>
      <c r="F88" s="295">
        <v>10.59669037276036</v>
      </c>
      <c r="G88" s="295">
        <v>10.605391327284231</v>
      </c>
      <c r="H88" s="295">
        <v>9.3522329744503132</v>
      </c>
      <c r="I88" s="295">
        <v>9.1119152328912918</v>
      </c>
      <c r="J88" s="295">
        <v>8.8063492767971105</v>
      </c>
      <c r="K88" s="295">
        <v>10.653507293474799</v>
      </c>
      <c r="L88" s="295">
        <v>9.7891494644456625</v>
      </c>
      <c r="M88" s="295">
        <v>7.6356152572835319</v>
      </c>
      <c r="N88" s="295">
        <v>7.8729279345307344</v>
      </c>
      <c r="O88" s="295">
        <v>0.11881924459822329</v>
      </c>
      <c r="P88" s="295">
        <v>0.1011749495395796</v>
      </c>
      <c r="Q88" s="295">
        <v>0.29109866799778872</v>
      </c>
      <c r="R88" s="295">
        <v>0.69614038568016068</v>
      </c>
      <c r="S88" s="295">
        <v>0.28310340372301951</v>
      </c>
      <c r="T88" s="295">
        <v>0.2786006624678426</v>
      </c>
      <c r="U88" s="295">
        <v>0.27848207144374643</v>
      </c>
      <c r="V88" s="295">
        <v>0.1677943970486393</v>
      </c>
      <c r="W88" s="295">
        <v>9.7332372854820257E-2</v>
      </c>
      <c r="X88" s="295">
        <v>5.8961984360609621E-2</v>
      </c>
      <c r="Y88" s="295">
        <v>0.1192477506239846</v>
      </c>
      <c r="DA88" s="122" t="s">
        <v>1203</v>
      </c>
    </row>
    <row r="89" spans="1:105" ht="12" customHeight="1" x14ac:dyDescent="0.25">
      <c r="A89" s="59" t="s">
        <v>159</v>
      </c>
      <c r="B89" s="295">
        <v>4.2174335593842196</v>
      </c>
      <c r="C89" s="295">
        <v>4.511074474277522</v>
      </c>
      <c r="D89" s="295">
        <v>4.426685466940989</v>
      </c>
      <c r="E89" s="295">
        <v>4.9269619379589518</v>
      </c>
      <c r="F89" s="295">
        <v>5.6609521587505904</v>
      </c>
      <c r="G89" s="295">
        <v>6.0012896530972446</v>
      </c>
      <c r="H89" s="295">
        <v>3.0416312020458589</v>
      </c>
      <c r="I89" s="295">
        <v>4.1101777349046484</v>
      </c>
      <c r="J89" s="295">
        <v>3.9489785247349092</v>
      </c>
      <c r="K89" s="295">
        <v>4.7434680154332183</v>
      </c>
      <c r="L89" s="295">
        <v>4.7028687767412993</v>
      </c>
      <c r="M89" s="295">
        <v>3.0416512580139909</v>
      </c>
      <c r="N89" s="295">
        <v>4.1945125301400408</v>
      </c>
      <c r="O89" s="295">
        <v>1.8630121946880189</v>
      </c>
      <c r="P89" s="295">
        <v>1.593940813050851</v>
      </c>
      <c r="Q89" s="295">
        <v>1.6103114610934</v>
      </c>
      <c r="R89" s="295">
        <v>1.8256604280602611</v>
      </c>
      <c r="S89" s="295">
        <v>2.0257704424917589</v>
      </c>
      <c r="T89" s="295">
        <v>2.131091229564511</v>
      </c>
      <c r="U89" s="295">
        <v>1.854626654639145</v>
      </c>
      <c r="V89" s="295">
        <v>1.631856474063329</v>
      </c>
      <c r="W89" s="295">
        <v>1.4237349193358431</v>
      </c>
      <c r="X89" s="295">
        <v>1.184592277190873</v>
      </c>
      <c r="Y89" s="295">
        <v>1.521323292954156</v>
      </c>
      <c r="DA89" s="122" t="s">
        <v>1204</v>
      </c>
    </row>
    <row r="90" spans="1:105" ht="12" customHeight="1" x14ac:dyDescent="0.25">
      <c r="A90" s="59" t="s">
        <v>32</v>
      </c>
      <c r="B90" s="295">
        <v>12.756522314704981</v>
      </c>
      <c r="C90" s="295">
        <v>11.841865562917789</v>
      </c>
      <c r="D90" s="295">
        <v>12.10929691627403</v>
      </c>
      <c r="E90" s="295">
        <v>10.258785504464869</v>
      </c>
      <c r="F90" s="295">
        <v>7.109609615030708</v>
      </c>
      <c r="G90" s="295">
        <v>5.0302703047420199</v>
      </c>
      <c r="H90" s="295">
        <v>8.2794046850103911</v>
      </c>
      <c r="I90" s="295">
        <v>7.4146921202755838</v>
      </c>
      <c r="J90" s="295">
        <v>8.006849611363549</v>
      </c>
      <c r="K90" s="295">
        <v>8.1530010678069846</v>
      </c>
      <c r="L90" s="295">
        <v>5.5570626453187613</v>
      </c>
      <c r="M90" s="295">
        <v>5.7058480297774228</v>
      </c>
      <c r="N90" s="295">
        <v>3.6106439669105201</v>
      </c>
      <c r="O90" s="295">
        <v>5.1094797688142899</v>
      </c>
      <c r="P90" s="295">
        <v>3.0031631423094618</v>
      </c>
      <c r="Q90" s="295">
        <v>3.397219469399273</v>
      </c>
      <c r="R90" s="295">
        <v>1.8340451412375489</v>
      </c>
      <c r="S90" s="295">
        <v>2.8873408239483251</v>
      </c>
      <c r="T90" s="295">
        <v>3.3079175460797341</v>
      </c>
      <c r="U90" s="295">
        <v>1.5260818776385821</v>
      </c>
      <c r="V90" s="295">
        <v>0.8939589902487175</v>
      </c>
      <c r="W90" s="295">
        <v>1.3630519007131621</v>
      </c>
      <c r="X90" s="295">
        <v>0.55215411611869436</v>
      </c>
      <c r="Y90" s="295">
        <v>0.23371645232196989</v>
      </c>
      <c r="DA90" s="122" t="s">
        <v>1205</v>
      </c>
    </row>
    <row r="91" spans="1:105" ht="12" customHeight="1" x14ac:dyDescent="0.25">
      <c r="A91" s="59" t="s">
        <v>35</v>
      </c>
      <c r="B91" s="295">
        <v>74.498963019406077</v>
      </c>
      <c r="C91" s="295">
        <v>63.849337609214047</v>
      </c>
      <c r="D91" s="295">
        <v>78.61732680828662</v>
      </c>
      <c r="E91" s="295">
        <v>75.81548251355224</v>
      </c>
      <c r="F91" s="295">
        <v>96.646562202169704</v>
      </c>
      <c r="G91" s="295">
        <v>115.1690067687871</v>
      </c>
      <c r="H91" s="295">
        <v>105.8319523453651</v>
      </c>
      <c r="I91" s="295">
        <v>100.8579074925083</v>
      </c>
      <c r="J91" s="295">
        <v>94.908946956545051</v>
      </c>
      <c r="K91" s="295">
        <v>74.491653107508554</v>
      </c>
      <c r="L91" s="295">
        <v>77.270188618654046</v>
      </c>
      <c r="M91" s="295">
        <v>92.88592671145831</v>
      </c>
      <c r="N91" s="295">
        <v>114.8789245634797</v>
      </c>
      <c r="O91" s="295">
        <v>145.21140090050341</v>
      </c>
      <c r="P91" s="295">
        <v>120.30327840010069</v>
      </c>
      <c r="Q91" s="295">
        <v>118.1160095060268</v>
      </c>
      <c r="R91" s="295">
        <v>136.34662190230961</v>
      </c>
      <c r="S91" s="295">
        <v>145.95663019698961</v>
      </c>
      <c r="T91" s="295">
        <v>143.18174258027861</v>
      </c>
      <c r="U91" s="295">
        <v>152.12417750137789</v>
      </c>
      <c r="V91" s="295">
        <v>152.1533715233092</v>
      </c>
      <c r="W91" s="295">
        <v>137.67134389131661</v>
      </c>
      <c r="X91" s="295">
        <v>89.388626962158838</v>
      </c>
      <c r="Y91" s="295">
        <v>109.38346601638369</v>
      </c>
      <c r="DA91" s="122" t="s">
        <v>1206</v>
      </c>
    </row>
    <row r="92" spans="1:105" ht="12" customHeight="1" x14ac:dyDescent="0.25">
      <c r="A92" s="60" t="s">
        <v>1019</v>
      </c>
      <c r="B92" s="262">
        <v>2.1487255849833051</v>
      </c>
      <c r="C92" s="262">
        <v>1.969392266256907</v>
      </c>
      <c r="D92" s="262">
        <v>1.410029626931532</v>
      </c>
      <c r="E92" s="262">
        <v>1.6654860758209009</v>
      </c>
      <c r="F92" s="262">
        <v>1.586995995752384</v>
      </c>
      <c r="G92" s="262">
        <v>1.528099231124223</v>
      </c>
      <c r="H92" s="262">
        <v>1.4186121938363461</v>
      </c>
      <c r="I92" s="262">
        <v>1.1731394102654591</v>
      </c>
      <c r="J92" s="262">
        <v>0.87952506333445635</v>
      </c>
      <c r="K92" s="262">
        <v>1.050489021357657</v>
      </c>
      <c r="L92" s="262">
        <v>0.75582400903165103</v>
      </c>
      <c r="M92" s="262">
        <v>0.40284883770768237</v>
      </c>
      <c r="N92" s="262">
        <v>0.37655816950150461</v>
      </c>
      <c r="O92" s="262">
        <v>0.56507010347580156</v>
      </c>
      <c r="P92" s="262">
        <v>0.59309164455084873</v>
      </c>
      <c r="Q92" s="262">
        <v>0.61384732976913192</v>
      </c>
      <c r="R92" s="262">
        <v>0.68355213648731972</v>
      </c>
      <c r="S92" s="262">
        <v>0.65445045076839203</v>
      </c>
      <c r="T92" s="262">
        <v>0.59565103420124643</v>
      </c>
      <c r="U92" s="262">
        <v>0.54648673280627036</v>
      </c>
      <c r="V92" s="262">
        <v>0.59359105763553077</v>
      </c>
      <c r="W92" s="262">
        <v>0.71655501133470278</v>
      </c>
      <c r="X92" s="262">
        <v>1.1270628958898239</v>
      </c>
      <c r="Y92" s="262">
        <v>1.019729448017499</v>
      </c>
      <c r="DA92" s="72" t="s">
        <v>1207</v>
      </c>
    </row>
    <row r="93" spans="1:105" ht="12" customHeight="1" x14ac:dyDescent="0.25">
      <c r="A93" s="57" t="s">
        <v>1021</v>
      </c>
      <c r="B93" s="261">
        <f t="shared" ref="B93:Y93" si="3">B94+B95+B106</f>
        <v>28.580396611908803</v>
      </c>
      <c r="C93" s="261">
        <f t="shared" si="3"/>
        <v>27.354352133906914</v>
      </c>
      <c r="D93" s="261">
        <f t="shared" si="3"/>
        <v>30.39308497037787</v>
      </c>
      <c r="E93" s="261">
        <f t="shared" si="3"/>
        <v>30.386338340631394</v>
      </c>
      <c r="F93" s="261">
        <f t="shared" si="3"/>
        <v>34.193080900146214</v>
      </c>
      <c r="G93" s="261">
        <f t="shared" si="3"/>
        <v>37.440717677856405</v>
      </c>
      <c r="H93" s="261">
        <f t="shared" si="3"/>
        <v>34.377682144568546</v>
      </c>
      <c r="I93" s="261">
        <f t="shared" si="3"/>
        <v>32.846406148762995</v>
      </c>
      <c r="J93" s="261">
        <f t="shared" si="3"/>
        <v>31.358498578141418</v>
      </c>
      <c r="K93" s="261">
        <f t="shared" si="3"/>
        <v>26.902549603648524</v>
      </c>
      <c r="L93" s="261">
        <f t="shared" si="3"/>
        <v>26.380280282257878</v>
      </c>
      <c r="M93" s="261">
        <f t="shared" si="3"/>
        <v>29.472151956757632</v>
      </c>
      <c r="N93" s="261">
        <f t="shared" si="3"/>
        <v>35.063368376566864</v>
      </c>
      <c r="O93" s="261">
        <f t="shared" si="3"/>
        <v>41.09340139091676</v>
      </c>
      <c r="P93" s="261">
        <f t="shared" si="3"/>
        <v>33.996092673571056</v>
      </c>
      <c r="Q93" s="261">
        <f t="shared" si="3"/>
        <v>33.430285440377006</v>
      </c>
      <c r="R93" s="261">
        <f t="shared" si="3"/>
        <v>37.662797354089307</v>
      </c>
      <c r="S93" s="261">
        <f t="shared" si="3"/>
        <v>40.132059706865206</v>
      </c>
      <c r="T93" s="261">
        <f t="shared" si="3"/>
        <v>39.870966593641548</v>
      </c>
      <c r="U93" s="261">
        <f t="shared" si="3"/>
        <v>41.362290965148219</v>
      </c>
      <c r="V93" s="261">
        <f t="shared" si="3"/>
        <v>41.134018256995297</v>
      </c>
      <c r="W93" s="261">
        <f t="shared" si="3"/>
        <v>37.465607473449893</v>
      </c>
      <c r="X93" s="261">
        <f t="shared" si="3"/>
        <v>25.342270991641524</v>
      </c>
      <c r="Y93" s="261">
        <f t="shared" si="3"/>
        <v>30.308776587245678</v>
      </c>
      <c r="DA93" s="70"/>
    </row>
    <row r="94" spans="1:105" ht="12" customHeight="1" x14ac:dyDescent="0.25">
      <c r="A94" s="60" t="s">
        <v>1022</v>
      </c>
      <c r="B94" s="262">
        <v>17.053665263083879</v>
      </c>
      <c r="C94" s="262">
        <v>16.01402482720103</v>
      </c>
      <c r="D94" s="262">
        <v>20.019881636815761</v>
      </c>
      <c r="E94" s="262">
        <v>19.264870329638811</v>
      </c>
      <c r="F94" s="262">
        <v>22.897460976285839</v>
      </c>
      <c r="G94" s="262">
        <v>25.898767776835371</v>
      </c>
      <c r="H94" s="262">
        <v>23.754890450603341</v>
      </c>
      <c r="I94" s="262">
        <v>23.10305371867592</v>
      </c>
      <c r="J94" s="262">
        <v>22.615491651194581</v>
      </c>
      <c r="K94" s="262">
        <v>18.396437624956981</v>
      </c>
      <c r="L94" s="262">
        <v>18.873799691576551</v>
      </c>
      <c r="M94" s="262">
        <v>22.4910336223789</v>
      </c>
      <c r="N94" s="262">
        <v>27.125584315372389</v>
      </c>
      <c r="O94" s="262">
        <v>31.61446632984984</v>
      </c>
      <c r="P94" s="262">
        <v>25.845566416524051</v>
      </c>
      <c r="Q94" s="262">
        <v>25.336203688529508</v>
      </c>
      <c r="R94" s="262">
        <v>28.590080133014169</v>
      </c>
      <c r="S94" s="262">
        <v>30.647035061832629</v>
      </c>
      <c r="T94" s="262">
        <v>30.59005822825748</v>
      </c>
      <c r="U94" s="262">
        <v>31.980199360355151</v>
      </c>
      <c r="V94" s="262">
        <v>31.64760209048773</v>
      </c>
      <c r="W94" s="262">
        <v>28.392954317352562</v>
      </c>
      <c r="X94" s="262">
        <v>17.73059198000519</v>
      </c>
      <c r="Y94" s="262">
        <v>21.941901679726481</v>
      </c>
      <c r="DA94" s="72" t="s">
        <v>1208</v>
      </c>
    </row>
    <row r="95" spans="1:105" ht="12" customHeight="1" x14ac:dyDescent="0.25">
      <c r="A95" s="60" t="s">
        <v>1024</v>
      </c>
      <c r="B95" s="262">
        <v>5.2877299731255736</v>
      </c>
      <c r="C95" s="262">
        <v>5.0750117514833537</v>
      </c>
      <c r="D95" s="262">
        <v>5.8187307651128028</v>
      </c>
      <c r="E95" s="262">
        <v>5.7534271517599516</v>
      </c>
      <c r="F95" s="262">
        <v>6.5264437249155822</v>
      </c>
      <c r="G95" s="262">
        <v>7.1832029448327708</v>
      </c>
      <c r="H95" s="262">
        <v>6.5838597772258272</v>
      </c>
      <c r="I95" s="262">
        <v>6.3347552620193843</v>
      </c>
      <c r="J95" s="262">
        <v>6.0846473868260258</v>
      </c>
      <c r="K95" s="262">
        <v>5.2154425394663759</v>
      </c>
      <c r="L95" s="262">
        <v>5.16476216951681</v>
      </c>
      <c r="M95" s="262">
        <v>5.7438376551713697</v>
      </c>
      <c r="N95" s="262">
        <v>6.8099701819872873</v>
      </c>
      <c r="O95" s="262">
        <v>7.9184698531361581</v>
      </c>
      <c r="P95" s="262">
        <v>6.5343191304898172</v>
      </c>
      <c r="Q95" s="262">
        <v>6.4239152588499984</v>
      </c>
      <c r="R95" s="262">
        <v>7.2546528536305077</v>
      </c>
      <c r="S95" s="262">
        <v>7.7419819372710101</v>
      </c>
      <c r="T95" s="262">
        <v>7.6667312719290219</v>
      </c>
      <c r="U95" s="262">
        <v>7.9248580382673106</v>
      </c>
      <c r="V95" s="262">
        <v>7.9203388510779984</v>
      </c>
      <c r="W95" s="262">
        <v>7.1981628909430837</v>
      </c>
      <c r="X95" s="262">
        <v>4.7760086640484829</v>
      </c>
      <c r="Y95" s="262">
        <v>5.7722524964425084</v>
      </c>
      <c r="DA95" s="72" t="s">
        <v>1209</v>
      </c>
    </row>
    <row r="96" spans="1:105" ht="12" customHeight="1" x14ac:dyDescent="0.25">
      <c r="A96" s="64" t="s">
        <v>28</v>
      </c>
      <c r="B96" s="229">
        <v>0.1099958893916602</v>
      </c>
      <c r="C96" s="229">
        <v>0.42521849979317289</v>
      </c>
      <c r="D96" s="229">
        <v>0.45736090854011141</v>
      </c>
      <c r="E96" s="229">
        <v>0.58424093337091443</v>
      </c>
      <c r="F96" s="229">
        <v>0.44738705521270272</v>
      </c>
      <c r="G96" s="229">
        <v>0.28582092468555009</v>
      </c>
      <c r="H96" s="229">
        <v>0.21285989619448389</v>
      </c>
      <c r="I96" s="229">
        <v>0.22538269280930631</v>
      </c>
      <c r="J96" s="229">
        <v>0.27685757992574128</v>
      </c>
      <c r="K96" s="229">
        <v>0.26240211682395131</v>
      </c>
      <c r="L96" s="229">
        <v>0.26109043665467541</v>
      </c>
      <c r="M96" s="229">
        <v>0.29084492115993399</v>
      </c>
      <c r="N96" s="229">
        <v>0.31009746636338897</v>
      </c>
      <c r="O96" s="229">
        <v>0.36561622688016909</v>
      </c>
      <c r="P96" s="229">
        <v>0.33145676907798421</v>
      </c>
      <c r="Q96" s="229">
        <v>0.29842681888914668</v>
      </c>
      <c r="R96" s="229">
        <v>0.26909440192043188</v>
      </c>
      <c r="S96" s="229">
        <v>0.24154951786826981</v>
      </c>
      <c r="T96" s="229">
        <v>0.28463191209324551</v>
      </c>
      <c r="U96" s="229">
        <v>0.25342395174237281</v>
      </c>
      <c r="V96" s="229">
        <v>0.2433363758607098</v>
      </c>
      <c r="W96" s="229">
        <v>0.2196178187582766</v>
      </c>
      <c r="X96" s="229">
        <v>0.21721498597789499</v>
      </c>
      <c r="Y96" s="229">
        <v>0.22420582091286301</v>
      </c>
      <c r="DA96" s="73" t="s">
        <v>1210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1211</v>
      </c>
    </row>
    <row r="98" spans="1:105" ht="12" customHeight="1" x14ac:dyDescent="0.25">
      <c r="A98" s="64" t="s">
        <v>31</v>
      </c>
      <c r="B98" s="229">
        <v>0.4922329291592184</v>
      </c>
      <c r="C98" s="229">
        <v>0.49605084668821309</v>
      </c>
      <c r="D98" s="229">
        <v>0.49981343175686788</v>
      </c>
      <c r="E98" s="229">
        <v>0.49003731137153772</v>
      </c>
      <c r="F98" s="229">
        <v>0.50196419646310475</v>
      </c>
      <c r="G98" s="229">
        <v>0.50336348095465511</v>
      </c>
      <c r="H98" s="229">
        <v>0.44421161283336702</v>
      </c>
      <c r="I98" s="229">
        <v>0.43447846438735321</v>
      </c>
      <c r="J98" s="229">
        <v>0.41954072458294189</v>
      </c>
      <c r="K98" s="229">
        <v>0.50405870289654053</v>
      </c>
      <c r="L98" s="229">
        <v>0.46224435475072612</v>
      </c>
      <c r="M98" s="229">
        <v>0.36586815331363942</v>
      </c>
      <c r="N98" s="229">
        <v>0.37868185074765259</v>
      </c>
      <c r="O98" s="229">
        <v>5.8739211842253041E-3</v>
      </c>
      <c r="P98" s="229">
        <v>5.0203535432787674E-3</v>
      </c>
      <c r="Q98" s="229">
        <v>1.444902829645551E-2</v>
      </c>
      <c r="R98" s="229">
        <v>3.4540744377487317E-2</v>
      </c>
      <c r="S98" s="229">
        <v>1.404089352031645E-2</v>
      </c>
      <c r="T98" s="229">
        <v>1.3805426511057491E-2</v>
      </c>
      <c r="U98" s="229">
        <v>1.373881363434282E-2</v>
      </c>
      <c r="V98" s="229">
        <v>8.3106831444719996E-3</v>
      </c>
      <c r="W98" s="229">
        <v>4.823255347250993E-3</v>
      </c>
      <c r="X98" s="229">
        <v>2.9377614693238941E-3</v>
      </c>
      <c r="Y98" s="229">
        <v>5.9265778864707802E-3</v>
      </c>
      <c r="DA98" s="73" t="s">
        <v>1212</v>
      </c>
    </row>
    <row r="99" spans="1:105" ht="12" customHeight="1" x14ac:dyDescent="0.25">
      <c r="A99" s="64" t="s">
        <v>159</v>
      </c>
      <c r="B99" s="229">
        <v>0.2036522621153613</v>
      </c>
      <c r="C99" s="229">
        <v>0.2160182478058896</v>
      </c>
      <c r="D99" s="229">
        <v>0.21356929702795599</v>
      </c>
      <c r="E99" s="229">
        <v>0.23720339223836881</v>
      </c>
      <c r="F99" s="229">
        <v>0.27325828877747499</v>
      </c>
      <c r="G99" s="229">
        <v>0.29025583410840838</v>
      </c>
      <c r="H99" s="229">
        <v>0.14721854075563581</v>
      </c>
      <c r="I99" s="229">
        <v>0.19971033920931069</v>
      </c>
      <c r="J99" s="229">
        <v>0.1917098169704185</v>
      </c>
      <c r="K99" s="229">
        <v>0.22869983411521549</v>
      </c>
      <c r="L99" s="229">
        <v>0.22629287515568711</v>
      </c>
      <c r="M99" s="229">
        <v>0.14851535328539089</v>
      </c>
      <c r="N99" s="229">
        <v>0.20558956804063749</v>
      </c>
      <c r="O99" s="229">
        <v>9.3850888530261592E-2</v>
      </c>
      <c r="P99" s="229">
        <v>8.0596254514863519E-2</v>
      </c>
      <c r="Q99" s="229">
        <v>8.1449734014941294E-2</v>
      </c>
      <c r="R99" s="229">
        <v>9.2307338344656556E-2</v>
      </c>
      <c r="S99" s="229">
        <v>0.10238144344311691</v>
      </c>
      <c r="T99" s="229">
        <v>0.1076096177093835</v>
      </c>
      <c r="U99" s="229">
        <v>9.3313419120164706E-2</v>
      </c>
      <c r="V99" s="229">
        <v>8.2361185953768734E-2</v>
      </c>
      <c r="W99" s="229">
        <v>7.1894131772132996E-2</v>
      </c>
      <c r="X99" s="229">
        <v>6.0144331111934991E-2</v>
      </c>
      <c r="Y99" s="229">
        <v>7.7047167700826771E-2</v>
      </c>
      <c r="DA99" s="73" t="s">
        <v>1213</v>
      </c>
    </row>
    <row r="100" spans="1:105" ht="12" customHeight="1" x14ac:dyDescent="0.25">
      <c r="A100" s="64" t="s">
        <v>32</v>
      </c>
      <c r="B100" s="229">
        <v>0.59718744923375644</v>
      </c>
      <c r="C100" s="229">
        <v>0.54975344329554643</v>
      </c>
      <c r="D100" s="229">
        <v>0.56639116627398223</v>
      </c>
      <c r="E100" s="229">
        <v>0.47882302672608668</v>
      </c>
      <c r="F100" s="229">
        <v>0.33271088075154609</v>
      </c>
      <c r="G100" s="229">
        <v>0.23586585866221971</v>
      </c>
      <c r="H100" s="229">
        <v>0.38850128046142901</v>
      </c>
      <c r="I100" s="229">
        <v>0.34927737895339689</v>
      </c>
      <c r="J100" s="229">
        <v>0.37684142885041888</v>
      </c>
      <c r="K100" s="229">
        <v>0.38108755113311121</v>
      </c>
      <c r="L100" s="229">
        <v>0.25923324839761908</v>
      </c>
      <c r="M100" s="229">
        <v>0.27009685327809491</v>
      </c>
      <c r="N100" s="229">
        <v>0.17157011169800371</v>
      </c>
      <c r="O100" s="229">
        <v>0.24953804290811371</v>
      </c>
      <c r="P100" s="229">
        <v>0.1472173458729733</v>
      </c>
      <c r="Q100" s="229">
        <v>0.1665868747060657</v>
      </c>
      <c r="R100" s="229">
        <v>8.9900816631676581E-2</v>
      </c>
      <c r="S100" s="229">
        <v>0.14147068592271439</v>
      </c>
      <c r="T100" s="229">
        <v>0.1619351441631397</v>
      </c>
      <c r="U100" s="229">
        <v>7.4675266574025831E-2</v>
      </c>
      <c r="V100" s="229">
        <v>4.3741696091113863E-2</v>
      </c>
      <c r="W100" s="229">
        <v>6.6728918924478325E-2</v>
      </c>
      <c r="X100" s="229">
        <v>2.7178376219940549E-2</v>
      </c>
      <c r="Y100" s="229">
        <v>1.147524162156285E-2</v>
      </c>
      <c r="DA100" s="73" t="s">
        <v>1214</v>
      </c>
    </row>
    <row r="101" spans="1:105" ht="12" customHeight="1" x14ac:dyDescent="0.25">
      <c r="A101" s="64" t="s">
        <v>33</v>
      </c>
      <c r="B101" s="229">
        <v>0.32141647073051138</v>
      </c>
      <c r="C101" s="229">
        <v>0.3506870465283729</v>
      </c>
      <c r="D101" s="229">
        <v>0.32258697420744248</v>
      </c>
      <c r="E101" s="229">
        <v>0.3455650566996889</v>
      </c>
      <c r="F101" s="229">
        <v>0.35851248077135822</v>
      </c>
      <c r="G101" s="229">
        <v>0.36847361834837872</v>
      </c>
      <c r="H101" s="229">
        <v>0.3361883486844483</v>
      </c>
      <c r="I101" s="229">
        <v>0.28942392617063328</v>
      </c>
      <c r="J101" s="229">
        <v>0.26876717496970992</v>
      </c>
      <c r="K101" s="229">
        <v>0.30676665032627032</v>
      </c>
      <c r="L101" s="229">
        <v>0.30080164606865561</v>
      </c>
      <c r="M101" s="229">
        <v>0.21536213898548459</v>
      </c>
      <c r="N101" s="229">
        <v>0.21738542754581319</v>
      </c>
      <c r="O101" s="229">
        <v>1.818630359064756E-2</v>
      </c>
      <c r="P101" s="229">
        <v>0</v>
      </c>
      <c r="Q101" s="229">
        <v>0</v>
      </c>
      <c r="R101" s="229">
        <v>0</v>
      </c>
      <c r="S101" s="229">
        <v>0</v>
      </c>
      <c r="T101" s="229">
        <v>0</v>
      </c>
      <c r="U101" s="229">
        <v>0</v>
      </c>
      <c r="V101" s="229">
        <v>0</v>
      </c>
      <c r="W101" s="229">
        <v>0</v>
      </c>
      <c r="X101" s="229">
        <v>2.8605973400571801E-5</v>
      </c>
      <c r="Y101" s="229">
        <v>3.7315030871140928E-5</v>
      </c>
      <c r="DA101" s="73" t="s">
        <v>1215</v>
      </c>
    </row>
    <row r="102" spans="1:105" ht="12" customHeight="1" x14ac:dyDescent="0.25">
      <c r="A102" s="64" t="s">
        <v>35</v>
      </c>
      <c r="B102" s="229">
        <v>3.5218046383499981</v>
      </c>
      <c r="C102" s="229">
        <v>2.9932354675993582</v>
      </c>
      <c r="D102" s="229">
        <v>3.7132353002387868</v>
      </c>
      <c r="E102" s="229">
        <v>3.573334201072198</v>
      </c>
      <c r="F102" s="229">
        <v>4.5671398951616409</v>
      </c>
      <c r="G102" s="229">
        <v>5.4531323097611937</v>
      </c>
      <c r="H102" s="229">
        <v>5.0147213556763024</v>
      </c>
      <c r="I102" s="229">
        <v>4.7975989972358546</v>
      </c>
      <c r="J102" s="229">
        <v>4.510667138889727</v>
      </c>
      <c r="K102" s="229">
        <v>3.516021561965831</v>
      </c>
      <c r="L102" s="229">
        <v>3.6399384198336548</v>
      </c>
      <c r="M102" s="229">
        <v>4.4400299247594388</v>
      </c>
      <c r="N102" s="229">
        <v>5.5123144472563688</v>
      </c>
      <c r="O102" s="229">
        <v>7.1613920645142759</v>
      </c>
      <c r="P102" s="229">
        <v>5.9551701655963747</v>
      </c>
      <c r="Q102" s="229">
        <v>5.8487437893319703</v>
      </c>
      <c r="R102" s="229">
        <v>6.7489257961063913</v>
      </c>
      <c r="S102" s="229">
        <v>7.2215245251254263</v>
      </c>
      <c r="T102" s="229">
        <v>7.0780028783363438</v>
      </c>
      <c r="U102" s="229">
        <v>7.4690454547630774</v>
      </c>
      <c r="V102" s="229">
        <v>7.5178950295772182</v>
      </c>
      <c r="W102" s="229">
        <v>6.8058426291701464</v>
      </c>
      <c r="X102" s="229">
        <v>4.4430593363775248</v>
      </c>
      <c r="Y102" s="229">
        <v>5.4232657825080377</v>
      </c>
      <c r="DA102" s="73" t="s">
        <v>1216</v>
      </c>
    </row>
    <row r="103" spans="1:105" ht="12" customHeight="1" x14ac:dyDescent="0.25">
      <c r="A103" s="64" t="s">
        <v>36</v>
      </c>
      <c r="B103" s="229">
        <v>0</v>
      </c>
      <c r="C103" s="229">
        <v>2.9545956322873791E-3</v>
      </c>
      <c r="D103" s="229">
        <v>2.96910936546878E-3</v>
      </c>
      <c r="E103" s="229">
        <v>1.414014791582068E-3</v>
      </c>
      <c r="F103" s="229">
        <v>2.4847546690508929E-3</v>
      </c>
      <c r="G103" s="229">
        <v>2.3924872203216398E-3</v>
      </c>
      <c r="H103" s="229">
        <v>1.6032831201964941E-3</v>
      </c>
      <c r="I103" s="229">
        <v>8.2569762265739843E-4</v>
      </c>
      <c r="J103" s="229">
        <v>2.9044322473721581E-3</v>
      </c>
      <c r="K103" s="229">
        <v>0</v>
      </c>
      <c r="L103" s="229">
        <v>0</v>
      </c>
      <c r="M103" s="229">
        <v>0</v>
      </c>
      <c r="N103" s="229">
        <v>0</v>
      </c>
      <c r="O103" s="229">
        <v>6.6310223962276812E-3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1217</v>
      </c>
    </row>
    <row r="104" spans="1:105" ht="12" customHeight="1" x14ac:dyDescent="0.25">
      <c r="A104" s="64" t="s">
        <v>38</v>
      </c>
      <c r="B104" s="229">
        <v>4.1440334145067689E-2</v>
      </c>
      <c r="C104" s="229">
        <v>4.1093604140513648E-2</v>
      </c>
      <c r="D104" s="229">
        <v>4.2804577702187707E-2</v>
      </c>
      <c r="E104" s="229">
        <v>4.2809215489574358E-2</v>
      </c>
      <c r="F104" s="229">
        <v>4.2986173108703972E-2</v>
      </c>
      <c r="G104" s="229">
        <v>4.3898431092043097E-2</v>
      </c>
      <c r="H104" s="229">
        <v>3.8555459499965257E-2</v>
      </c>
      <c r="I104" s="229">
        <v>3.8057765630871862E-2</v>
      </c>
      <c r="J104" s="229">
        <v>3.7359090389695808E-2</v>
      </c>
      <c r="K104" s="229">
        <v>1.640612220545707E-2</v>
      </c>
      <c r="L104" s="229">
        <v>1.516118865579163E-2</v>
      </c>
      <c r="M104" s="229">
        <v>1.312031038938701E-2</v>
      </c>
      <c r="N104" s="229">
        <v>1.4331310335422559E-2</v>
      </c>
      <c r="O104" s="229">
        <v>1.7381383132237509E-2</v>
      </c>
      <c r="P104" s="229">
        <v>1.485824188434263E-2</v>
      </c>
      <c r="Q104" s="229">
        <v>1.4259013611418561E-2</v>
      </c>
      <c r="R104" s="229">
        <v>1.988375624986442E-2</v>
      </c>
      <c r="S104" s="229">
        <v>2.1014871391166191E-2</v>
      </c>
      <c r="T104" s="229">
        <v>2.0746293115851602E-2</v>
      </c>
      <c r="U104" s="229">
        <v>2.066113243332799E-2</v>
      </c>
      <c r="V104" s="229">
        <v>2.4693880450716129E-2</v>
      </c>
      <c r="W104" s="229">
        <v>2.9256136970798711E-2</v>
      </c>
      <c r="X104" s="229">
        <v>2.5445266918463241E-2</v>
      </c>
      <c r="Y104" s="229">
        <v>3.0294590781876081E-2</v>
      </c>
      <c r="DA104" s="73" t="s">
        <v>1218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1219</v>
      </c>
    </row>
    <row r="106" spans="1:105" ht="12" customHeight="1" x14ac:dyDescent="0.25">
      <c r="A106" s="60" t="s">
        <v>1036</v>
      </c>
      <c r="B106" s="262">
        <v>6.2390013756993508</v>
      </c>
      <c r="C106" s="262">
        <v>6.2653155552225268</v>
      </c>
      <c r="D106" s="262">
        <v>4.5544725684493077</v>
      </c>
      <c r="E106" s="262">
        <v>5.3680408592326323</v>
      </c>
      <c r="F106" s="262">
        <v>4.7691761989447921</v>
      </c>
      <c r="G106" s="262">
        <v>4.358746956188261</v>
      </c>
      <c r="H106" s="262">
        <v>4.038931916739382</v>
      </c>
      <c r="I106" s="262">
        <v>3.4085971680676899</v>
      </c>
      <c r="J106" s="262">
        <v>2.6583595401208089</v>
      </c>
      <c r="K106" s="262">
        <v>3.290669439225165</v>
      </c>
      <c r="L106" s="262">
        <v>2.3417184211645181</v>
      </c>
      <c r="M106" s="262">
        <v>1.2372806792073621</v>
      </c>
      <c r="N106" s="262">
        <v>1.1278138792071879</v>
      </c>
      <c r="O106" s="262">
        <v>1.5604652079307639</v>
      </c>
      <c r="P106" s="262">
        <v>1.616207126557188</v>
      </c>
      <c r="Q106" s="262">
        <v>1.6701664929975011</v>
      </c>
      <c r="R106" s="262">
        <v>1.81806436744463</v>
      </c>
      <c r="S106" s="262">
        <v>1.7430427077615669</v>
      </c>
      <c r="T106" s="262">
        <v>1.614177093455045</v>
      </c>
      <c r="U106" s="262">
        <v>1.4572335665257601</v>
      </c>
      <c r="V106" s="262">
        <v>1.56607731542957</v>
      </c>
      <c r="W106" s="262">
        <v>1.8744902651542521</v>
      </c>
      <c r="X106" s="262">
        <v>2.83567034758785</v>
      </c>
      <c r="Y106" s="262">
        <v>2.5946224110766889</v>
      </c>
      <c r="DA106" s="72" t="s">
        <v>1220</v>
      </c>
    </row>
    <row r="107" spans="1:105" ht="12" customHeight="1" x14ac:dyDescent="0.25">
      <c r="A107" s="132" t="s">
        <v>1038</v>
      </c>
      <c r="B107" s="316">
        <v>15.120690178889561</v>
      </c>
      <c r="C107" s="316">
        <v>14.31358505631219</v>
      </c>
      <c r="D107" s="316">
        <v>14.03379906218594</v>
      </c>
      <c r="E107" s="316">
        <v>14.76798621926801</v>
      </c>
      <c r="F107" s="316">
        <v>15.84244250219878</v>
      </c>
      <c r="G107" s="316">
        <v>16.680700725005881</v>
      </c>
      <c r="H107" s="316">
        <v>15.387476427699401</v>
      </c>
      <c r="I107" s="316">
        <v>13.9746686481966</v>
      </c>
      <c r="J107" s="316">
        <v>12.36953682091419</v>
      </c>
      <c r="K107" s="316">
        <v>11.70186357873173</v>
      </c>
      <c r="L107" s="316">
        <v>10.300215992765141</v>
      </c>
      <c r="M107" s="316">
        <v>9.0957204469245116</v>
      </c>
      <c r="N107" s="316">
        <v>10.01756324709161</v>
      </c>
      <c r="O107" s="316">
        <v>12.76057240484975</v>
      </c>
      <c r="P107" s="316">
        <v>11.547885839952629</v>
      </c>
      <c r="Q107" s="316">
        <v>11.567034199025491</v>
      </c>
      <c r="R107" s="316">
        <v>12.87121052461023</v>
      </c>
      <c r="S107" s="316">
        <v>13.139460627833691</v>
      </c>
      <c r="T107" s="316">
        <v>12.8901505122945</v>
      </c>
      <c r="U107" s="316">
        <v>12.42715333573374</v>
      </c>
      <c r="V107" s="316">
        <v>13.01233190450016</v>
      </c>
      <c r="W107" s="316">
        <v>13.182656832543071</v>
      </c>
      <c r="X107" s="316">
        <v>11.772067203605269</v>
      </c>
      <c r="Y107" s="316">
        <v>12.854397111211689</v>
      </c>
      <c r="DA107" s="139" t="s">
        <v>1221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116.2299592839028</v>
      </c>
      <c r="C110" s="223">
        <v>123.5010269081815</v>
      </c>
      <c r="D110" s="223">
        <v>126.8414105845775</v>
      </c>
      <c r="E110" s="223">
        <v>130.68628220610441</v>
      </c>
      <c r="F110" s="223">
        <v>138.60426440393601</v>
      </c>
      <c r="G110" s="223">
        <v>147.92423154714101</v>
      </c>
      <c r="H110" s="223">
        <v>158.7862663633656</v>
      </c>
      <c r="I110" s="223">
        <v>167.2506245053201</v>
      </c>
      <c r="J110" s="223">
        <v>174.9288381511258</v>
      </c>
      <c r="K110" s="223">
        <v>168.2449237978592</v>
      </c>
      <c r="L110" s="223">
        <v>140.27233832299501</v>
      </c>
      <c r="M110" s="223">
        <v>129.72073199607999</v>
      </c>
      <c r="N110" s="223">
        <v>137.19947037304161</v>
      </c>
      <c r="O110" s="223">
        <v>163.1364002090929</v>
      </c>
      <c r="P110" s="223">
        <v>185.80957296091401</v>
      </c>
      <c r="Q110" s="223">
        <v>191.0721955403464</v>
      </c>
      <c r="R110" s="223">
        <v>152.83269745207281</v>
      </c>
      <c r="S110" s="223">
        <v>142.57136076433531</v>
      </c>
      <c r="T110" s="223">
        <v>166.6723783153808</v>
      </c>
      <c r="U110" s="223">
        <v>174.67944889503309</v>
      </c>
      <c r="V110" s="223">
        <v>181.9102197329388</v>
      </c>
      <c r="W110" s="223">
        <v>190.44192876912879</v>
      </c>
      <c r="X110" s="223">
        <v>199.09019156406569</v>
      </c>
      <c r="Y110" s="223">
        <v>171.19963314409969</v>
      </c>
      <c r="DA110" s="89" t="s">
        <v>1222</v>
      </c>
    </row>
    <row r="111" spans="1:105" ht="12" customHeight="1" x14ac:dyDescent="0.25">
      <c r="A111" s="55" t="s">
        <v>91</v>
      </c>
      <c r="B111" s="259">
        <v>0.25296802878228403</v>
      </c>
      <c r="C111" s="259">
        <v>0.26591670963054659</v>
      </c>
      <c r="D111" s="259">
        <v>0.23963621413809169</v>
      </c>
      <c r="E111" s="259">
        <v>0.26023684631051919</v>
      </c>
      <c r="F111" s="259">
        <v>0.2630932729113783</v>
      </c>
      <c r="G111" s="259">
        <v>0.27019391884769672</v>
      </c>
      <c r="H111" s="259">
        <v>0.29154111001653948</v>
      </c>
      <c r="I111" s="259">
        <v>0.29213913789765311</v>
      </c>
      <c r="J111" s="259">
        <v>0.28429569295990609</v>
      </c>
      <c r="K111" s="259">
        <v>0.29893043488467869</v>
      </c>
      <c r="L111" s="259">
        <v>0.22466824832663859</v>
      </c>
      <c r="M111" s="259">
        <v>0.16791776293719621</v>
      </c>
      <c r="N111" s="259">
        <v>0.16570213539545101</v>
      </c>
      <c r="O111" s="259">
        <v>0.21378598478579949</v>
      </c>
      <c r="P111" s="259">
        <v>0.2619062571975086</v>
      </c>
      <c r="Q111" s="259">
        <v>0.2768013451338493</v>
      </c>
      <c r="R111" s="259">
        <v>0.28174910828236899</v>
      </c>
      <c r="S111" s="259">
        <v>0.25984072115896412</v>
      </c>
      <c r="T111" s="259">
        <v>0.28131328020344321</v>
      </c>
      <c r="U111" s="259">
        <v>0.3250463371714748</v>
      </c>
      <c r="V111" s="259">
        <v>0.34209547760580222</v>
      </c>
      <c r="W111" s="259">
        <v>0.29568289200188069</v>
      </c>
      <c r="X111" s="259">
        <v>0.42704428020077961</v>
      </c>
      <c r="Y111" s="259">
        <v>0.33592108229500239</v>
      </c>
      <c r="DA111" s="67" t="s">
        <v>1223</v>
      </c>
    </row>
    <row r="112" spans="1:105" ht="12" customHeight="1" x14ac:dyDescent="0.25">
      <c r="A112" s="173" t="s">
        <v>92</v>
      </c>
      <c r="B112" s="224">
        <v>0.54403053456603545</v>
      </c>
      <c r="C112" s="224">
        <v>0.57187783921443458</v>
      </c>
      <c r="D112" s="224">
        <v>0.51535926617481354</v>
      </c>
      <c r="E112" s="224">
        <v>0.55966278147322102</v>
      </c>
      <c r="F112" s="224">
        <v>0.56580578420006544</v>
      </c>
      <c r="G112" s="224">
        <v>0.5810763629490665</v>
      </c>
      <c r="H112" s="224">
        <v>0.6269854206231652</v>
      </c>
      <c r="I112" s="224">
        <v>0.62827153345494779</v>
      </c>
      <c r="J112" s="224">
        <v>0.61140349853819465</v>
      </c>
      <c r="K112" s="224">
        <v>0.64287682942073954</v>
      </c>
      <c r="L112" s="224">
        <v>0.48316930730542912</v>
      </c>
      <c r="M112" s="224">
        <v>0.36112227609789271</v>
      </c>
      <c r="N112" s="224">
        <v>0.35635736947416968</v>
      </c>
      <c r="O112" s="224">
        <v>0.45976601923021337</v>
      </c>
      <c r="P112" s="224">
        <v>0.56325299997486755</v>
      </c>
      <c r="Q112" s="224">
        <v>0.59528622840860612</v>
      </c>
      <c r="R112" s="224">
        <v>0.60592683877961806</v>
      </c>
      <c r="S112" s="224">
        <v>0.55881087864979673</v>
      </c>
      <c r="T112" s="224">
        <v>0.60498955123423892</v>
      </c>
      <c r="U112" s="224">
        <v>0.69904142994418261</v>
      </c>
      <c r="V112" s="224">
        <v>0.73570714232304302</v>
      </c>
      <c r="W112" s="224">
        <v>0.6358926958958051</v>
      </c>
      <c r="X112" s="224">
        <v>0.91839719493148808</v>
      </c>
      <c r="Y112" s="224">
        <v>0.72242854898567166</v>
      </c>
      <c r="DA112" s="177" t="s">
        <v>1224</v>
      </c>
    </row>
    <row r="113" spans="1:105" ht="12" customHeight="1" x14ac:dyDescent="0.25">
      <c r="A113" s="173" t="s">
        <v>93</v>
      </c>
      <c r="B113" s="224">
        <v>3.4994010161974711</v>
      </c>
      <c r="C113" s="224">
        <v>3.678524943979764</v>
      </c>
      <c r="D113" s="224">
        <v>3.314977055832919</v>
      </c>
      <c r="E113" s="224">
        <v>3.5999532779489032</v>
      </c>
      <c r="F113" s="224">
        <v>3.6394672916282458</v>
      </c>
      <c r="G113" s="224">
        <v>3.7376931730758818</v>
      </c>
      <c r="H113" s="224">
        <v>4.0329968240107714</v>
      </c>
      <c r="I113" s="224">
        <v>4.0412695665583458</v>
      </c>
      <c r="J113" s="224">
        <v>3.9327682697037019</v>
      </c>
      <c r="K113" s="224">
        <v>4.1352161087047836</v>
      </c>
      <c r="L113" s="224">
        <v>3.1079196066242369</v>
      </c>
      <c r="M113" s="224">
        <v>2.322868992926201</v>
      </c>
      <c r="N113" s="224">
        <v>2.2922193914393221</v>
      </c>
      <c r="O113" s="224">
        <v>2.9573811995510022</v>
      </c>
      <c r="P113" s="224">
        <v>3.6230468608909971</v>
      </c>
      <c r="Q113" s="224">
        <v>3.829096163293717</v>
      </c>
      <c r="R113" s="224">
        <v>3.8975404148190171</v>
      </c>
      <c r="S113" s="224">
        <v>3.594473531102762</v>
      </c>
      <c r="T113" s="224">
        <v>3.8915114425824</v>
      </c>
      <c r="U113" s="224">
        <v>4.4964871176985008</v>
      </c>
      <c r="V113" s="224">
        <v>4.7323342310605074</v>
      </c>
      <c r="W113" s="224">
        <v>4.0902916377393632</v>
      </c>
      <c r="X113" s="224">
        <v>5.9074626753805042</v>
      </c>
      <c r="Y113" s="224">
        <v>4.646921519703163</v>
      </c>
      <c r="DA113" s="177" t="s">
        <v>1225</v>
      </c>
    </row>
    <row r="114" spans="1:105" ht="12" customHeight="1" x14ac:dyDescent="0.25">
      <c r="A114" s="173" t="s">
        <v>94</v>
      </c>
      <c r="B114" s="224">
        <v>4.8803677967979864</v>
      </c>
      <c r="C114" s="224">
        <v>5.1301793058929324</v>
      </c>
      <c r="D114" s="224">
        <v>4.6231647060532959</v>
      </c>
      <c r="E114" s="224">
        <v>5.0206009446639976</v>
      </c>
      <c r="F114" s="224">
        <v>5.0757083527576414</v>
      </c>
      <c r="G114" s="224">
        <v>5.2126970620854012</v>
      </c>
      <c r="H114" s="224">
        <v>5.6245362373124621</v>
      </c>
      <c r="I114" s="224">
        <v>5.6360736478960183</v>
      </c>
      <c r="J114" s="224">
        <v>5.4847545413891519</v>
      </c>
      <c r="K114" s="224">
        <v>5.7670942645072039</v>
      </c>
      <c r="L114" s="224">
        <v>4.3343962846783608</v>
      </c>
      <c r="M114" s="224">
        <v>3.2395415606228668</v>
      </c>
      <c r="N114" s="224">
        <v>3.1967967230381209</v>
      </c>
      <c r="O114" s="224">
        <v>4.1244509852797204</v>
      </c>
      <c r="P114" s="224">
        <v>5.0528079360838456</v>
      </c>
      <c r="Q114" s="224">
        <v>5.3401703662095663</v>
      </c>
      <c r="R114" s="224">
        <v>5.4356247366786574</v>
      </c>
      <c r="S114" s="224">
        <v>5.0129587282050299</v>
      </c>
      <c r="T114" s="224">
        <v>5.4272165543025332</v>
      </c>
      <c r="U114" s="224">
        <v>6.270933461572282</v>
      </c>
      <c r="V114" s="224">
        <v>6.5998527971077134</v>
      </c>
      <c r="W114" s="224">
        <v>5.7044412732172676</v>
      </c>
      <c r="X114" s="224">
        <v>8.2387215607090027</v>
      </c>
      <c r="Y114" s="224">
        <v>6.4807337124368942</v>
      </c>
      <c r="DA114" s="177" t="s">
        <v>1226</v>
      </c>
    </row>
    <row r="115" spans="1:105" ht="12" customHeight="1" x14ac:dyDescent="0.25">
      <c r="A115" s="56" t="s">
        <v>95</v>
      </c>
      <c r="B115" s="260">
        <v>7.8977468075118313</v>
      </c>
      <c r="C115" s="260">
        <v>8.3690450168686361</v>
      </c>
      <c r="D115" s="260">
        <v>8.6710951297022394</v>
      </c>
      <c r="E115" s="260">
        <v>8.9053679098067882</v>
      </c>
      <c r="F115" s="260">
        <v>9.5169418744932219</v>
      </c>
      <c r="G115" s="260">
        <v>10.21144472777582</v>
      </c>
      <c r="H115" s="260">
        <v>10.96562265907907</v>
      </c>
      <c r="I115" s="260">
        <v>11.58661321455077</v>
      </c>
      <c r="J115" s="260">
        <v>12.20853141412279</v>
      </c>
      <c r="K115" s="260">
        <v>11.539254309576011</v>
      </c>
      <c r="L115" s="260">
        <v>9.7327976955275819</v>
      </c>
      <c r="M115" s="260">
        <v>9.3149117432702155</v>
      </c>
      <c r="N115" s="260">
        <v>9.9610463975421784</v>
      </c>
      <c r="O115" s="260">
        <v>11.824880665139929</v>
      </c>
      <c r="P115" s="260">
        <v>15.273954902629651</v>
      </c>
      <c r="Q115" s="260">
        <v>15.921534597922101</v>
      </c>
      <c r="R115" s="260">
        <v>12.50324259579023</v>
      </c>
      <c r="S115" s="260">
        <v>11.85336939490618</v>
      </c>
      <c r="T115" s="260">
        <v>14.239487460497649</v>
      </c>
      <c r="U115" s="260">
        <v>15.007349156197931</v>
      </c>
      <c r="V115" s="260">
        <v>16.148961661634811</v>
      </c>
      <c r="W115" s="260">
        <v>17.41991229461691</v>
      </c>
      <c r="X115" s="260">
        <v>18.621970237162401</v>
      </c>
      <c r="Y115" s="260">
        <v>16.58242147715055</v>
      </c>
      <c r="DA115" s="68" t="s">
        <v>1227</v>
      </c>
    </row>
    <row r="116" spans="1:105" ht="12" customHeight="1" x14ac:dyDescent="0.25">
      <c r="A116" s="37" t="s">
        <v>159</v>
      </c>
      <c r="B116" s="226">
        <v>0.32450563984457331</v>
      </c>
      <c r="C116" s="226">
        <v>0.41863045022349071</v>
      </c>
      <c r="D116" s="226">
        <v>0.38584892263492732</v>
      </c>
      <c r="E116" s="226">
        <v>0.43992270923383142</v>
      </c>
      <c r="F116" s="226">
        <v>0.44522096577445541</v>
      </c>
      <c r="G116" s="226">
        <v>0.43860576654131239</v>
      </c>
      <c r="H116" s="226">
        <v>0.26456044220605762</v>
      </c>
      <c r="I116" s="226">
        <v>0.39845679363353959</v>
      </c>
      <c r="J116" s="226">
        <v>0.43725468996860278</v>
      </c>
      <c r="K116" s="226">
        <v>0.59553314298342286</v>
      </c>
      <c r="L116" s="226">
        <v>0.49846411694917719</v>
      </c>
      <c r="M116" s="226">
        <v>0.27638502677063032</v>
      </c>
      <c r="N116" s="226">
        <v>0.33173181460620083</v>
      </c>
      <c r="O116" s="226">
        <v>0.14059613849959521</v>
      </c>
      <c r="P116" s="226">
        <v>0.14695268055300709</v>
      </c>
      <c r="Q116" s="226">
        <v>0.1525104476872359</v>
      </c>
      <c r="R116" s="226">
        <v>0.11570178298881199</v>
      </c>
      <c r="S116" s="226">
        <v>0.1111567186907108</v>
      </c>
      <c r="T116" s="226">
        <v>0.13973929446985739</v>
      </c>
      <c r="U116" s="226">
        <v>0.11775123885620579</v>
      </c>
      <c r="V116" s="226">
        <v>0.1042543288780171</v>
      </c>
      <c r="W116" s="226">
        <v>0.10543179442819479</v>
      </c>
      <c r="X116" s="226">
        <v>0.1195951055376008</v>
      </c>
      <c r="Y116" s="226">
        <v>0.109649877171049</v>
      </c>
      <c r="DA116" s="69" t="s">
        <v>1228</v>
      </c>
    </row>
    <row r="117" spans="1:105" ht="12" customHeight="1" x14ac:dyDescent="0.25">
      <c r="A117" s="37" t="s">
        <v>35</v>
      </c>
      <c r="B117" s="226">
        <v>5.8728645478668842</v>
      </c>
      <c r="C117" s="226">
        <v>6.0706189172154961</v>
      </c>
      <c r="D117" s="226">
        <v>7.0207362299624281</v>
      </c>
      <c r="E117" s="226">
        <v>6.9355488399263399</v>
      </c>
      <c r="F117" s="226">
        <v>7.7875041343608338</v>
      </c>
      <c r="G117" s="226">
        <v>8.6236501050215981</v>
      </c>
      <c r="H117" s="226">
        <v>9.4310689092255249</v>
      </c>
      <c r="I117" s="226">
        <v>10.017430642497869</v>
      </c>
      <c r="J117" s="226">
        <v>10.76670010171172</v>
      </c>
      <c r="K117" s="226">
        <v>9.5817167612163399</v>
      </c>
      <c r="L117" s="226">
        <v>8.3909043148231692</v>
      </c>
      <c r="M117" s="226">
        <v>8.6473048232151495</v>
      </c>
      <c r="N117" s="226">
        <v>9.3083294653921556</v>
      </c>
      <c r="O117" s="226">
        <v>11.227528534454621</v>
      </c>
      <c r="P117" s="226">
        <v>11.363406452948119</v>
      </c>
      <c r="Q117" s="226">
        <v>11.461045459676409</v>
      </c>
      <c r="R117" s="226">
        <v>8.8529943875863388</v>
      </c>
      <c r="S117" s="226">
        <v>8.2053114998912751</v>
      </c>
      <c r="T117" s="226">
        <v>9.6189995666247672</v>
      </c>
      <c r="U117" s="226">
        <v>9.8953916546187344</v>
      </c>
      <c r="V117" s="226">
        <v>9.9590858333602394</v>
      </c>
      <c r="W117" s="226">
        <v>10.445079988583791</v>
      </c>
      <c r="X117" s="226">
        <v>9.245971126887726</v>
      </c>
      <c r="Y117" s="226">
        <v>8.0772601821353245</v>
      </c>
      <c r="DA117" s="69" t="s">
        <v>1229</v>
      </c>
    </row>
    <row r="118" spans="1:105" ht="12" customHeight="1" x14ac:dyDescent="0.25">
      <c r="A118" s="37" t="s">
        <v>96</v>
      </c>
      <c r="B118" s="226">
        <v>1.8272615398161541E-4</v>
      </c>
      <c r="C118" s="226">
        <v>3.6396889308830079E-4</v>
      </c>
      <c r="D118" s="226">
        <v>6.1681999180587322E-4</v>
      </c>
      <c r="E118" s="226">
        <v>6.3513359795261165E-4</v>
      </c>
      <c r="F118" s="226">
        <v>6.8846726049927873E-4</v>
      </c>
      <c r="G118" s="226">
        <v>7.0524220740475106E-4</v>
      </c>
      <c r="H118" s="226">
        <v>1.098737117320017E-3</v>
      </c>
      <c r="I118" s="226">
        <v>1.1893447034348149E-3</v>
      </c>
      <c r="J118" s="226">
        <v>3.0986033610852139E-3</v>
      </c>
      <c r="K118" s="226">
        <v>5.7380921507195846E-3</v>
      </c>
      <c r="L118" s="226">
        <v>1.96037839728486E-2</v>
      </c>
      <c r="M118" s="226">
        <v>1.4786278667160171E-2</v>
      </c>
      <c r="N118" s="226">
        <v>1.473151946242926E-2</v>
      </c>
      <c r="O118" s="226">
        <v>1.8221737025002099E-2</v>
      </c>
      <c r="P118" s="226">
        <v>2.0930843654804489E-2</v>
      </c>
      <c r="Q118" s="226">
        <v>2.222236748618641E-2</v>
      </c>
      <c r="R118" s="226">
        <v>1.4440635032531939E-2</v>
      </c>
      <c r="S118" s="226">
        <v>1.340612965710907E-2</v>
      </c>
      <c r="T118" s="226">
        <v>1.5300125450389911E-2</v>
      </c>
      <c r="U118" s="226">
        <v>1.554868589580488E-2</v>
      </c>
      <c r="V118" s="226">
        <v>1.6550955232345919E-2</v>
      </c>
      <c r="W118" s="226">
        <v>1.8001874003903601E-2</v>
      </c>
      <c r="X118" s="226">
        <v>2.2572819903953229E-2</v>
      </c>
      <c r="Y118" s="226">
        <v>1.8289233030570541E-2</v>
      </c>
      <c r="DA118" s="69" t="s">
        <v>1230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3.1803616353709439</v>
      </c>
      <c r="Q119" s="226">
        <v>3.6879044690743079</v>
      </c>
      <c r="R119" s="226">
        <v>3.0746186294469711</v>
      </c>
      <c r="S119" s="226">
        <v>3.1542065696627222</v>
      </c>
      <c r="T119" s="226">
        <v>4.0637946537153029</v>
      </c>
      <c r="U119" s="226">
        <v>4.6218516101910767</v>
      </c>
      <c r="V119" s="226">
        <v>5.6790899602077323</v>
      </c>
      <c r="W119" s="226">
        <v>6.3057218293073198</v>
      </c>
      <c r="X119" s="226">
        <v>8.0636956739093701</v>
      </c>
      <c r="Y119" s="226">
        <v>7.6214079043634166</v>
      </c>
      <c r="DA119" s="69" t="s">
        <v>1231</v>
      </c>
    </row>
    <row r="120" spans="1:105" ht="12" customHeight="1" x14ac:dyDescent="0.25">
      <c r="A120" s="37" t="s">
        <v>40</v>
      </c>
      <c r="B120" s="226">
        <v>1.7001938936463921</v>
      </c>
      <c r="C120" s="226">
        <v>1.879431680536561</v>
      </c>
      <c r="D120" s="226">
        <v>1.263893157113078</v>
      </c>
      <c r="E120" s="226">
        <v>1.5292612270486641</v>
      </c>
      <c r="F120" s="226">
        <v>1.2835283070974339</v>
      </c>
      <c r="G120" s="226">
        <v>1.148483614005509</v>
      </c>
      <c r="H120" s="226">
        <v>1.268894570530164</v>
      </c>
      <c r="I120" s="226">
        <v>1.169536433715922</v>
      </c>
      <c r="J120" s="226">
        <v>1.001478019081389</v>
      </c>
      <c r="K120" s="226">
        <v>1.3562663132255279</v>
      </c>
      <c r="L120" s="226">
        <v>0.82382547978238641</v>
      </c>
      <c r="M120" s="226">
        <v>0.37643561461727709</v>
      </c>
      <c r="N120" s="226">
        <v>0.3062535980813928</v>
      </c>
      <c r="O120" s="226">
        <v>0.43853425516071148</v>
      </c>
      <c r="P120" s="226">
        <v>0.56230329010277635</v>
      </c>
      <c r="Q120" s="226">
        <v>0.5978518539979607</v>
      </c>
      <c r="R120" s="226">
        <v>0.44548716073557959</v>
      </c>
      <c r="S120" s="226">
        <v>0.36928847700436551</v>
      </c>
      <c r="T120" s="226">
        <v>0.4016538202373342</v>
      </c>
      <c r="U120" s="226">
        <v>0.35680596663610281</v>
      </c>
      <c r="V120" s="226">
        <v>0.38998058395647989</v>
      </c>
      <c r="W120" s="226">
        <v>0.54567680829369802</v>
      </c>
      <c r="X120" s="226">
        <v>1.170135510923745</v>
      </c>
      <c r="Y120" s="226">
        <v>0.7558142804501834</v>
      </c>
      <c r="DA120" s="69" t="s">
        <v>1232</v>
      </c>
    </row>
    <row r="121" spans="1:105" ht="12" customHeight="1" x14ac:dyDescent="0.25">
      <c r="A121" s="57" t="s">
        <v>1051</v>
      </c>
      <c r="B121" s="261">
        <f t="shared" ref="B121:Y121" si="4">B122+B133</f>
        <v>52.862847294624771</v>
      </c>
      <c r="C121" s="261">
        <f t="shared" si="4"/>
        <v>56.339853234156813</v>
      </c>
      <c r="D121" s="261">
        <f t="shared" si="4"/>
        <v>59.364436433247974</v>
      </c>
      <c r="E121" s="261">
        <f t="shared" si="4"/>
        <v>60.578427060189782</v>
      </c>
      <c r="F121" s="261">
        <f t="shared" si="4"/>
        <v>64.75710180142697</v>
      </c>
      <c r="G121" s="261">
        <f t="shared" si="4"/>
        <v>69.516358930155619</v>
      </c>
      <c r="H121" s="261">
        <f t="shared" si="4"/>
        <v>74.528571117065496</v>
      </c>
      <c r="I121" s="261">
        <f t="shared" si="4"/>
        <v>79.116751422459615</v>
      </c>
      <c r="J121" s="261">
        <f t="shared" si="4"/>
        <v>83.544328560637567</v>
      </c>
      <c r="K121" s="261">
        <f t="shared" si="4"/>
        <v>79.598014235037056</v>
      </c>
      <c r="L121" s="261">
        <f t="shared" si="4"/>
        <v>67.298392324769807</v>
      </c>
      <c r="M121" s="261">
        <f t="shared" si="4"/>
        <v>63.337334367361024</v>
      </c>
      <c r="N121" s="261">
        <f t="shared" si="4"/>
        <v>67.281028636186605</v>
      </c>
      <c r="O121" s="261">
        <f t="shared" si="4"/>
        <v>79.241479143466421</v>
      </c>
      <c r="P121" s="261">
        <f t="shared" si="4"/>
        <v>88.52563743248426</v>
      </c>
      <c r="Q121" s="261">
        <f t="shared" si="4"/>
        <v>90.643910904279565</v>
      </c>
      <c r="R121" s="261">
        <f t="shared" si="4"/>
        <v>70.561574516447862</v>
      </c>
      <c r="S121" s="261">
        <f t="shared" si="4"/>
        <v>65.840171981669044</v>
      </c>
      <c r="T121" s="261">
        <f t="shared" si="4"/>
        <v>77.477057364940819</v>
      </c>
      <c r="U121" s="261">
        <f t="shared" si="4"/>
        <v>80.112442037006872</v>
      </c>
      <c r="V121" s="261">
        <f t="shared" si="4"/>
        <v>83.00901044792387</v>
      </c>
      <c r="W121" s="261">
        <f t="shared" si="4"/>
        <v>88.764155952059326</v>
      </c>
      <c r="X121" s="261">
        <f t="shared" si="4"/>
        <v>88.079111053664391</v>
      </c>
      <c r="Y121" s="261">
        <f t="shared" si="4"/>
        <v>76.680200678032591</v>
      </c>
      <c r="DA121" s="70"/>
    </row>
    <row r="122" spans="1:105" ht="12" customHeight="1" x14ac:dyDescent="0.25">
      <c r="A122" s="60" t="s">
        <v>1052</v>
      </c>
      <c r="B122" s="262">
        <v>52.81125655418677</v>
      </c>
      <c r="C122" s="262">
        <v>56.285621717191148</v>
      </c>
      <c r="D122" s="262">
        <v>59.315564606311362</v>
      </c>
      <c r="E122" s="262">
        <v>60.525353904443428</v>
      </c>
      <c r="F122" s="262">
        <v>64.703446101063989</v>
      </c>
      <c r="G122" s="262">
        <v>69.461255111691685</v>
      </c>
      <c r="H122" s="262">
        <v>74.469113715249662</v>
      </c>
      <c r="I122" s="262">
        <v>79.057172057795981</v>
      </c>
      <c r="J122" s="262">
        <v>83.486348801797135</v>
      </c>
      <c r="K122" s="262">
        <v>79.537049841436044</v>
      </c>
      <c r="L122" s="262">
        <v>67.252573090853673</v>
      </c>
      <c r="M122" s="262">
        <v>63.303088926289583</v>
      </c>
      <c r="N122" s="262">
        <v>67.247235054055452</v>
      </c>
      <c r="O122" s="262">
        <v>79.197879257332758</v>
      </c>
      <c r="P122" s="262">
        <v>88.472223814173645</v>
      </c>
      <c r="Q122" s="262">
        <v>90.588187620504641</v>
      </c>
      <c r="R122" s="262">
        <v>70.518832915171672</v>
      </c>
      <c r="S122" s="262">
        <v>65.802009709979089</v>
      </c>
      <c r="T122" s="262">
        <v>77.432582523771273</v>
      </c>
      <c r="U122" s="262">
        <v>80.068660067856442</v>
      </c>
      <c r="V122" s="262">
        <v>82.96224048794366</v>
      </c>
      <c r="W122" s="262">
        <v>88.708656308783915</v>
      </c>
      <c r="X122" s="262">
        <v>88.005007689227625</v>
      </c>
      <c r="Y122" s="262">
        <v>76.62190957442246</v>
      </c>
      <c r="DA122" s="72" t="s">
        <v>1233</v>
      </c>
    </row>
    <row r="123" spans="1:105" ht="12" customHeight="1" x14ac:dyDescent="0.25">
      <c r="A123" s="64" t="s">
        <v>28</v>
      </c>
      <c r="B123" s="229">
        <v>1.0985850571214419</v>
      </c>
      <c r="C123" s="229">
        <v>4.7159866417086773</v>
      </c>
      <c r="D123" s="229">
        <v>4.6622917632770591</v>
      </c>
      <c r="E123" s="229">
        <v>6.1461435636531911</v>
      </c>
      <c r="F123" s="229">
        <v>4.4354146658398212</v>
      </c>
      <c r="G123" s="229">
        <v>2.7638757137057079</v>
      </c>
      <c r="H123" s="229">
        <v>2.4076284051423769</v>
      </c>
      <c r="I123" s="229">
        <v>2.8127555978531471</v>
      </c>
      <c r="J123" s="229">
        <v>3.7987128943816879</v>
      </c>
      <c r="K123" s="229">
        <v>4.0017103220660433</v>
      </c>
      <c r="L123" s="229">
        <v>3.3997700374428259</v>
      </c>
      <c r="M123" s="229">
        <v>3.205414744159873</v>
      </c>
      <c r="N123" s="229">
        <v>3.0621569042054881</v>
      </c>
      <c r="O123" s="229">
        <v>3.656770856999473</v>
      </c>
      <c r="P123" s="229">
        <v>4.4878000099135154</v>
      </c>
      <c r="Q123" s="229">
        <v>4.2083283435715728</v>
      </c>
      <c r="R123" s="229">
        <v>2.615731386504395</v>
      </c>
      <c r="S123" s="229">
        <v>2.0530199952663968</v>
      </c>
      <c r="T123" s="229">
        <v>2.874730212959927</v>
      </c>
      <c r="U123" s="229">
        <v>2.5449847281557529</v>
      </c>
      <c r="V123" s="229">
        <v>2.5488468755188669</v>
      </c>
      <c r="W123" s="229">
        <v>2.7065241365995649</v>
      </c>
      <c r="X123" s="229">
        <v>4.0025066652613752</v>
      </c>
      <c r="Y123" s="229">
        <v>2.9761480715946109</v>
      </c>
      <c r="DA123" s="73" t="s">
        <v>1234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1235</v>
      </c>
    </row>
    <row r="125" spans="1:105" ht="12" customHeight="1" x14ac:dyDescent="0.25">
      <c r="A125" s="64" t="s">
        <v>31</v>
      </c>
      <c r="B125" s="229">
        <v>4.9161813553955813</v>
      </c>
      <c r="C125" s="229">
        <v>5.5015695877008293</v>
      </c>
      <c r="D125" s="229">
        <v>5.095048576612041</v>
      </c>
      <c r="E125" s="229">
        <v>5.1551329172685287</v>
      </c>
      <c r="F125" s="229">
        <v>4.9764948108756561</v>
      </c>
      <c r="G125" s="229">
        <v>4.8675026214666506</v>
      </c>
      <c r="H125" s="229">
        <v>5.0244151954981424</v>
      </c>
      <c r="I125" s="229">
        <v>5.422251893521195</v>
      </c>
      <c r="J125" s="229">
        <v>5.7564425746223886</v>
      </c>
      <c r="K125" s="229">
        <v>7.6870451302860507</v>
      </c>
      <c r="L125" s="229">
        <v>6.0190810793163863</v>
      </c>
      <c r="M125" s="229">
        <v>4.0322491050314433</v>
      </c>
      <c r="N125" s="229">
        <v>3.7394154082038629</v>
      </c>
      <c r="O125" s="229">
        <v>5.8748989305189889E-2</v>
      </c>
      <c r="P125" s="229">
        <v>6.7973699085912859E-2</v>
      </c>
      <c r="Q125" s="229">
        <v>0.20375600136537481</v>
      </c>
      <c r="R125" s="229">
        <v>0.33575320979042161</v>
      </c>
      <c r="S125" s="229">
        <v>0.1193388229585976</v>
      </c>
      <c r="T125" s="229">
        <v>0.1394322808088134</v>
      </c>
      <c r="U125" s="229">
        <v>0.13852078887775651</v>
      </c>
      <c r="V125" s="229">
        <v>8.7050933882323059E-2</v>
      </c>
      <c r="W125" s="229">
        <v>5.9440791681325073E-2</v>
      </c>
      <c r="X125" s="229">
        <v>5.4132590387265131E-2</v>
      </c>
      <c r="Y125" s="229">
        <v>7.8670452337766816E-2</v>
      </c>
      <c r="DA125" s="73" t="s">
        <v>1236</v>
      </c>
    </row>
    <row r="126" spans="1:105" ht="12" customHeight="1" x14ac:dyDescent="0.25">
      <c r="A126" s="64" t="s">
        <v>159</v>
      </c>
      <c r="B126" s="229">
        <v>2.033979026364217</v>
      </c>
      <c r="C126" s="229">
        <v>2.3958016208452988</v>
      </c>
      <c r="D126" s="229">
        <v>2.1771042426879919</v>
      </c>
      <c r="E126" s="229">
        <v>2.495350837660312</v>
      </c>
      <c r="F126" s="229">
        <v>2.709094524493282</v>
      </c>
      <c r="G126" s="229">
        <v>2.8067610918836992</v>
      </c>
      <c r="H126" s="229">
        <v>1.665168248334721</v>
      </c>
      <c r="I126" s="229">
        <v>2.4923669495572951</v>
      </c>
      <c r="J126" s="229">
        <v>2.6304158040405232</v>
      </c>
      <c r="K126" s="229">
        <v>3.4877404874277831</v>
      </c>
      <c r="L126" s="229">
        <v>2.9466561337849679</v>
      </c>
      <c r="M126" s="229">
        <v>1.636794279427439</v>
      </c>
      <c r="N126" s="229">
        <v>2.0301601383305869</v>
      </c>
      <c r="O126" s="229">
        <v>0.93866510523737789</v>
      </c>
      <c r="P126" s="229">
        <v>1.0912429781323829</v>
      </c>
      <c r="Q126" s="229">
        <v>1.1485804979168679</v>
      </c>
      <c r="R126" s="229">
        <v>0.89727322601156567</v>
      </c>
      <c r="S126" s="229">
        <v>0.87017830707318367</v>
      </c>
      <c r="T126" s="229">
        <v>1.086837441941118</v>
      </c>
      <c r="U126" s="229">
        <v>0.94006000449779259</v>
      </c>
      <c r="V126" s="229">
        <v>0.86269901382297798</v>
      </c>
      <c r="W126" s="229">
        <v>0.88600826663940502</v>
      </c>
      <c r="X126" s="229">
        <v>1.108248056962813</v>
      </c>
      <c r="Y126" s="229">
        <v>1.0227378515019041</v>
      </c>
      <c r="DA126" s="73" t="s">
        <v>1237</v>
      </c>
    </row>
    <row r="127" spans="1:105" ht="12" customHeight="1" x14ac:dyDescent="0.25">
      <c r="A127" s="64" t="s">
        <v>32</v>
      </c>
      <c r="B127" s="229">
        <v>5.96441568550485</v>
      </c>
      <c r="C127" s="229">
        <v>6.097170974631176</v>
      </c>
      <c r="D127" s="229">
        <v>5.7737354024004466</v>
      </c>
      <c r="E127" s="229">
        <v>5.0371600066801951</v>
      </c>
      <c r="F127" s="229">
        <v>3.2985100994222778</v>
      </c>
      <c r="G127" s="229">
        <v>2.280812432350968</v>
      </c>
      <c r="H127" s="229">
        <v>4.394283446509359</v>
      </c>
      <c r="I127" s="229">
        <v>4.358950062265281</v>
      </c>
      <c r="J127" s="229">
        <v>5.1705732430922291</v>
      </c>
      <c r="K127" s="229">
        <v>5.811698493283818</v>
      </c>
      <c r="L127" s="229">
        <v>3.3755867962979882</v>
      </c>
      <c r="M127" s="229">
        <v>2.976749370062775</v>
      </c>
      <c r="N127" s="229">
        <v>1.694224103965063</v>
      </c>
      <c r="O127" s="229">
        <v>2.4957957987957351</v>
      </c>
      <c r="P127" s="229">
        <v>1.993267502443818</v>
      </c>
      <c r="Q127" s="229">
        <v>2.3491597340417152</v>
      </c>
      <c r="R127" s="229">
        <v>0.87388063838424146</v>
      </c>
      <c r="S127" s="229">
        <v>1.2024124473797511</v>
      </c>
      <c r="T127" s="229">
        <v>1.635515315349793</v>
      </c>
      <c r="U127" s="229">
        <v>0.74991890740878009</v>
      </c>
      <c r="V127" s="229">
        <v>0.45817599204958509</v>
      </c>
      <c r="W127" s="229">
        <v>0.8223532621325147</v>
      </c>
      <c r="X127" s="229">
        <v>0.50080168954071824</v>
      </c>
      <c r="Y127" s="229">
        <v>0.15232440479932749</v>
      </c>
      <c r="DA127" s="73" t="s">
        <v>1238</v>
      </c>
    </row>
    <row r="128" spans="1:105" ht="12" customHeight="1" x14ac:dyDescent="0.25">
      <c r="A128" s="64" t="s">
        <v>33</v>
      </c>
      <c r="B128" s="229">
        <v>3.2101502502512882</v>
      </c>
      <c r="C128" s="229">
        <v>3.889377879025735</v>
      </c>
      <c r="D128" s="229">
        <v>3.2884196368871019</v>
      </c>
      <c r="E128" s="229">
        <v>3.6353023688428499</v>
      </c>
      <c r="F128" s="229">
        <v>3.5543082808774802</v>
      </c>
      <c r="G128" s="229">
        <v>3.5631236097034309</v>
      </c>
      <c r="H128" s="229">
        <v>3.8025792187319629</v>
      </c>
      <c r="I128" s="229">
        <v>3.611984391267645</v>
      </c>
      <c r="J128" s="229">
        <v>3.6877059079177839</v>
      </c>
      <c r="K128" s="229">
        <v>4.6782826523456214</v>
      </c>
      <c r="L128" s="229">
        <v>3.9168666482805228</v>
      </c>
      <c r="M128" s="229">
        <v>2.3735156621774869</v>
      </c>
      <c r="N128" s="229">
        <v>2.1466421368725661</v>
      </c>
      <c r="O128" s="229">
        <v>0.18189330800304249</v>
      </c>
      <c r="P128" s="229">
        <v>0</v>
      </c>
      <c r="Q128" s="229">
        <v>0</v>
      </c>
      <c r="R128" s="229">
        <v>0</v>
      </c>
      <c r="S128" s="229">
        <v>0</v>
      </c>
      <c r="T128" s="229">
        <v>0</v>
      </c>
      <c r="U128" s="229">
        <v>0</v>
      </c>
      <c r="V128" s="229">
        <v>0</v>
      </c>
      <c r="W128" s="229">
        <v>0</v>
      </c>
      <c r="X128" s="229">
        <v>5.2710727432834646E-4</v>
      </c>
      <c r="Y128" s="229">
        <v>4.9532637786331457E-4</v>
      </c>
      <c r="DA128" s="73" t="s">
        <v>1239</v>
      </c>
    </row>
    <row r="129" spans="1:105" ht="12" customHeight="1" x14ac:dyDescent="0.25">
      <c r="A129" s="64" t="s">
        <v>35</v>
      </c>
      <c r="B129" s="229">
        <v>35.174059423402738</v>
      </c>
      <c r="C129" s="229">
        <v>33.197188004645312</v>
      </c>
      <c r="D129" s="229">
        <v>37.852352556044032</v>
      </c>
      <c r="E129" s="229">
        <v>37.591041206211862</v>
      </c>
      <c r="F129" s="229">
        <v>45.278822969768683</v>
      </c>
      <c r="G129" s="229">
        <v>52.731548507703913</v>
      </c>
      <c r="H129" s="229">
        <v>56.720809300635317</v>
      </c>
      <c r="I129" s="229">
        <v>59.873601062825699</v>
      </c>
      <c r="J129" s="229">
        <v>61.890049849312547</v>
      </c>
      <c r="K129" s="229">
        <v>53.620374513080748</v>
      </c>
      <c r="L129" s="229">
        <v>47.397192085801542</v>
      </c>
      <c r="M129" s="229">
        <v>48.933766244138013</v>
      </c>
      <c r="N129" s="229">
        <v>54.433117241394527</v>
      </c>
      <c r="O129" s="229">
        <v>71.625841173745542</v>
      </c>
      <c r="P129" s="229">
        <v>80.630764616884832</v>
      </c>
      <c r="Q129" s="229">
        <v>82.477286574156153</v>
      </c>
      <c r="R129" s="229">
        <v>65.602914457077944</v>
      </c>
      <c r="S129" s="229">
        <v>61.378446859391232</v>
      </c>
      <c r="T129" s="229">
        <v>71.486533509654421</v>
      </c>
      <c r="U129" s="229">
        <v>75.486860973622527</v>
      </c>
      <c r="V129" s="229">
        <v>78.746809591613939</v>
      </c>
      <c r="W129" s="229">
        <v>83.873783329127292</v>
      </c>
      <c r="X129" s="229">
        <v>81.869924986725138</v>
      </c>
      <c r="Y129" s="229">
        <v>71.989397664341951</v>
      </c>
      <c r="DA129" s="73" t="s">
        <v>1240</v>
      </c>
    </row>
    <row r="130" spans="1:105" ht="12" customHeight="1" x14ac:dyDescent="0.25">
      <c r="A130" s="64" t="s">
        <v>36</v>
      </c>
      <c r="B130" s="229">
        <v>0</v>
      </c>
      <c r="C130" s="229">
        <v>3.2768643745028789E-2</v>
      </c>
      <c r="D130" s="229">
        <v>3.0266806542518111E-2</v>
      </c>
      <c r="E130" s="229">
        <v>1.487526363490024E-2</v>
      </c>
      <c r="F130" s="229">
        <v>2.463396553769889E-2</v>
      </c>
      <c r="G130" s="229">
        <v>2.313524571678275E-2</v>
      </c>
      <c r="H130" s="229">
        <v>1.813451030786704E-2</v>
      </c>
      <c r="I130" s="229">
        <v>1.0304631563829349E-2</v>
      </c>
      <c r="J130" s="229">
        <v>3.9851190752696372E-2</v>
      </c>
      <c r="K130" s="229">
        <v>0</v>
      </c>
      <c r="L130" s="229">
        <v>0</v>
      </c>
      <c r="M130" s="229">
        <v>0</v>
      </c>
      <c r="N130" s="229">
        <v>0</v>
      </c>
      <c r="O130" s="229">
        <v>6.6321261661571554E-2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1241</v>
      </c>
    </row>
    <row r="131" spans="1:105" ht="12" customHeight="1" x14ac:dyDescent="0.25">
      <c r="A131" s="64" t="s">
        <v>38</v>
      </c>
      <c r="B131" s="229">
        <v>0.41388575614665252</v>
      </c>
      <c r="C131" s="229">
        <v>0.45575836488908611</v>
      </c>
      <c r="D131" s="229">
        <v>0.4363456218601599</v>
      </c>
      <c r="E131" s="229">
        <v>0.45034774049159199</v>
      </c>
      <c r="F131" s="229">
        <v>0.42616678424910642</v>
      </c>
      <c r="G131" s="229">
        <v>0.42449588916054398</v>
      </c>
      <c r="H131" s="229">
        <v>0.43609539008991782</v>
      </c>
      <c r="I131" s="229">
        <v>0.47495746894190027</v>
      </c>
      <c r="J131" s="229">
        <v>0.51259733767727567</v>
      </c>
      <c r="K131" s="229">
        <v>0.25019824294596499</v>
      </c>
      <c r="L131" s="229">
        <v>0.1974203099294386</v>
      </c>
      <c r="M131" s="229">
        <v>0.14459952129254711</v>
      </c>
      <c r="N131" s="229">
        <v>0.14151912108336659</v>
      </c>
      <c r="O131" s="229">
        <v>0.1738427635848343</v>
      </c>
      <c r="P131" s="229">
        <v>0.20117500771318331</v>
      </c>
      <c r="Q131" s="229">
        <v>0.20107646945295329</v>
      </c>
      <c r="R131" s="229">
        <v>0.1932799974031128</v>
      </c>
      <c r="S131" s="229">
        <v>0.1786132779099345</v>
      </c>
      <c r="T131" s="229">
        <v>0.20953376305719029</v>
      </c>
      <c r="U131" s="229">
        <v>0.20831466529382731</v>
      </c>
      <c r="V131" s="229">
        <v>0.25865808105596499</v>
      </c>
      <c r="W131" s="229">
        <v>0.36054652260380621</v>
      </c>
      <c r="X131" s="229">
        <v>0.46886659307598688</v>
      </c>
      <c r="Y131" s="229">
        <v>0.40213580346903333</v>
      </c>
      <c r="DA131" s="73" t="s">
        <v>1242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1243</v>
      </c>
    </row>
    <row r="133" spans="1:105" ht="12" customHeight="1" x14ac:dyDescent="0.25">
      <c r="A133" s="60" t="s">
        <v>1064</v>
      </c>
      <c r="B133" s="262">
        <v>5.159074043799923E-2</v>
      </c>
      <c r="C133" s="262">
        <v>5.4231516965661357E-2</v>
      </c>
      <c r="D133" s="262">
        <v>4.8871826936609762E-2</v>
      </c>
      <c r="E133" s="262">
        <v>5.3073155746350721E-2</v>
      </c>
      <c r="F133" s="262">
        <v>5.3655700362974783E-2</v>
      </c>
      <c r="G133" s="262">
        <v>5.5103818463930587E-2</v>
      </c>
      <c r="H133" s="262">
        <v>5.9457401815840923E-2</v>
      </c>
      <c r="I133" s="262">
        <v>5.9579364663627392E-2</v>
      </c>
      <c r="J133" s="262">
        <v>5.7979758840429427E-2</v>
      </c>
      <c r="K133" s="262">
        <v>6.096439360100564E-2</v>
      </c>
      <c r="L133" s="262">
        <v>4.5819233916137077E-2</v>
      </c>
      <c r="M133" s="262">
        <v>3.4245441071441313E-2</v>
      </c>
      <c r="N133" s="262">
        <v>3.3793582131148747E-2</v>
      </c>
      <c r="O133" s="262">
        <v>4.3599886133668789E-2</v>
      </c>
      <c r="P133" s="262">
        <v>5.3413618310610832E-2</v>
      </c>
      <c r="Q133" s="262">
        <v>5.5723283774923943E-2</v>
      </c>
      <c r="R133" s="262">
        <v>4.2741601276189332E-2</v>
      </c>
      <c r="S133" s="262">
        <v>3.8162271689961003E-2</v>
      </c>
      <c r="T133" s="262">
        <v>4.4474841169542582E-2</v>
      </c>
      <c r="U133" s="262">
        <v>4.3781969150437028E-2</v>
      </c>
      <c r="V133" s="262">
        <v>4.6769959980208983E-2</v>
      </c>
      <c r="W133" s="262">
        <v>5.5499643275412701E-2</v>
      </c>
      <c r="X133" s="262">
        <v>7.4103364436764532E-2</v>
      </c>
      <c r="Y133" s="262">
        <v>5.8291103610134481E-2</v>
      </c>
      <c r="DA133" s="72" t="s">
        <v>1244</v>
      </c>
    </row>
    <row r="134" spans="1:105" ht="12" customHeight="1" x14ac:dyDescent="0.25">
      <c r="A134" s="57" t="s">
        <v>1010</v>
      </c>
      <c r="B134" s="261">
        <v>19.314796798349281</v>
      </c>
      <c r="C134" s="261">
        <v>20.54341619862441</v>
      </c>
      <c r="D134" s="261">
        <v>21.66448706346452</v>
      </c>
      <c r="E134" s="261">
        <v>22.099366124008061</v>
      </c>
      <c r="F134" s="261">
        <v>23.64097691825641</v>
      </c>
      <c r="G134" s="261">
        <v>25.39341339923303</v>
      </c>
      <c r="H134" s="261">
        <v>27.24134530237761</v>
      </c>
      <c r="I134" s="261">
        <v>28.920384371218109</v>
      </c>
      <c r="J134" s="261">
        <v>30.543114753518228</v>
      </c>
      <c r="K134" s="261">
        <v>29.032114242479761</v>
      </c>
      <c r="L134" s="261">
        <v>24.544179055115599</v>
      </c>
      <c r="M134" s="261">
        <v>23.207105526560131</v>
      </c>
      <c r="N134" s="261">
        <v>24.679641292078941</v>
      </c>
      <c r="O134" s="261">
        <v>29.160026341574579</v>
      </c>
      <c r="P134" s="261">
        <v>32.582344440677979</v>
      </c>
      <c r="Q134" s="261">
        <v>33.360496095992737</v>
      </c>
      <c r="R134" s="261">
        <v>25.958723289379481</v>
      </c>
      <c r="S134" s="261">
        <v>24.221976349732891</v>
      </c>
      <c r="T134" s="261">
        <v>28.520402724041531</v>
      </c>
      <c r="U134" s="261">
        <v>29.490617348081521</v>
      </c>
      <c r="V134" s="261">
        <v>30.551258033201961</v>
      </c>
      <c r="W134" s="261">
        <v>32.660900684284677</v>
      </c>
      <c r="X134" s="261">
        <v>32.405200081513307</v>
      </c>
      <c r="Y134" s="261">
        <v>28.200495399734979</v>
      </c>
      <c r="DA134" s="70" t="s">
        <v>1245</v>
      </c>
    </row>
    <row r="135" spans="1:105" ht="12" customHeight="1" x14ac:dyDescent="0.25">
      <c r="A135" s="60" t="s">
        <v>1012</v>
      </c>
      <c r="B135" s="262">
        <v>18.92456802027797</v>
      </c>
      <c r="C135" s="262">
        <v>20.146248655273631</v>
      </c>
      <c r="D135" s="262">
        <v>21.403120666449819</v>
      </c>
      <c r="E135" s="262">
        <v>21.780775616110031</v>
      </c>
      <c r="F135" s="262">
        <v>23.354883575400521</v>
      </c>
      <c r="G135" s="262">
        <v>25.124719903148801</v>
      </c>
      <c r="H135" s="262">
        <v>26.949575455043529</v>
      </c>
      <c r="I135" s="262">
        <v>28.654163459723019</v>
      </c>
      <c r="J135" s="262">
        <v>30.323677994868071</v>
      </c>
      <c r="K135" s="262">
        <v>28.7408072306152</v>
      </c>
      <c r="L135" s="262">
        <v>24.36521724327757</v>
      </c>
      <c r="M135" s="262">
        <v>23.126373478893779</v>
      </c>
      <c r="N135" s="262">
        <v>24.612026393103399</v>
      </c>
      <c r="O135" s="262">
        <v>29.057258858011391</v>
      </c>
      <c r="P135" s="262">
        <v>32.436325391757883</v>
      </c>
      <c r="Q135" s="262">
        <v>33.203093008915239</v>
      </c>
      <c r="R135" s="262">
        <v>25.837902621336589</v>
      </c>
      <c r="S135" s="262">
        <v>24.12083124172165</v>
      </c>
      <c r="T135" s="262">
        <v>28.411010485302789</v>
      </c>
      <c r="U135" s="262">
        <v>29.390824767844069</v>
      </c>
      <c r="V135" s="262">
        <v>30.438199026163531</v>
      </c>
      <c r="W135" s="262">
        <v>32.500326776955141</v>
      </c>
      <c r="X135" s="262">
        <v>32.027565690053308</v>
      </c>
      <c r="Y135" s="262">
        <v>27.954360204057071</v>
      </c>
      <c r="DA135" s="72" t="s">
        <v>1246</v>
      </c>
    </row>
    <row r="136" spans="1:105" ht="12" customHeight="1" x14ac:dyDescent="0.25">
      <c r="A136" s="59" t="s">
        <v>28</v>
      </c>
      <c r="B136" s="230">
        <v>0.42575780236109262</v>
      </c>
      <c r="C136" s="230">
        <v>1.8430284581743679</v>
      </c>
      <c r="D136" s="230">
        <v>1.808461266498224</v>
      </c>
      <c r="E136" s="230">
        <v>2.389081300731255</v>
      </c>
      <c r="F136" s="230">
        <v>1.719571685637159</v>
      </c>
      <c r="G136" s="230">
        <v>1.0694292479640539</v>
      </c>
      <c r="H136" s="230">
        <v>0.93090083849733773</v>
      </c>
      <c r="I136" s="230">
        <v>1.0833329875815929</v>
      </c>
      <c r="J136" s="230">
        <v>1.464356459653219</v>
      </c>
      <c r="K136" s="230">
        <v>1.553265483182291</v>
      </c>
      <c r="L136" s="230">
        <v>1.322243496373209</v>
      </c>
      <c r="M136" s="230">
        <v>1.2285482366140761</v>
      </c>
      <c r="N136" s="230">
        <v>1.1691703120971939</v>
      </c>
      <c r="O136" s="230">
        <v>1.358454113301532</v>
      </c>
      <c r="P136" s="230">
        <v>1.6609660035291809</v>
      </c>
      <c r="Q136" s="230">
        <v>1.5570399212303641</v>
      </c>
      <c r="R136" s="230">
        <v>0.96815932836659069</v>
      </c>
      <c r="S136" s="230">
        <v>0.76020737425334373</v>
      </c>
      <c r="T136" s="230">
        <v>1.065412931052973</v>
      </c>
      <c r="U136" s="230">
        <v>0.94361218601673025</v>
      </c>
      <c r="V136" s="230">
        <v>0.94508969937494358</v>
      </c>
      <c r="W136" s="230">
        <v>1.003038296750616</v>
      </c>
      <c r="X136" s="230">
        <v>1.475285855168758</v>
      </c>
      <c r="Y136" s="230">
        <v>1.0997381426170409</v>
      </c>
      <c r="DA136" s="71" t="s">
        <v>1247</v>
      </c>
    </row>
    <row r="137" spans="1:105" ht="12" customHeight="1" x14ac:dyDescent="0.25">
      <c r="A137" s="59" t="s">
        <v>31</v>
      </c>
      <c r="B137" s="295">
        <v>1.8864677131840419</v>
      </c>
      <c r="C137" s="295">
        <v>2.128818515049828</v>
      </c>
      <c r="D137" s="295">
        <v>1.9568189514994709</v>
      </c>
      <c r="E137" s="295">
        <v>1.9840867154592889</v>
      </c>
      <c r="F137" s="295">
        <v>1.9103025968975449</v>
      </c>
      <c r="G137" s="295">
        <v>1.864800148464772</v>
      </c>
      <c r="H137" s="295">
        <v>1.9234993178853801</v>
      </c>
      <c r="I137" s="295">
        <v>2.0677699151010112</v>
      </c>
      <c r="J137" s="295">
        <v>2.1971366381706741</v>
      </c>
      <c r="K137" s="295">
        <v>2.9542825412192402</v>
      </c>
      <c r="L137" s="295">
        <v>2.3178463552049648</v>
      </c>
      <c r="M137" s="295">
        <v>1.5301989163493479</v>
      </c>
      <c r="N137" s="295">
        <v>1.4136653246423521</v>
      </c>
      <c r="O137" s="295">
        <v>2.160927412568503E-2</v>
      </c>
      <c r="P137" s="295">
        <v>2.4909253134895979E-2</v>
      </c>
      <c r="Q137" s="295">
        <v>7.4643688690859661E-2</v>
      </c>
      <c r="R137" s="295">
        <v>0.12304569316648301</v>
      </c>
      <c r="S137" s="295">
        <v>4.3753540568727128E-2</v>
      </c>
      <c r="T137" s="295">
        <v>5.1165444919142752E-2</v>
      </c>
      <c r="U137" s="295">
        <v>5.0852916989464973E-2</v>
      </c>
      <c r="V137" s="295">
        <v>3.1959153819630277E-2</v>
      </c>
      <c r="W137" s="295">
        <v>2.1811360149225519E-2</v>
      </c>
      <c r="X137" s="295">
        <v>1.9755838972690041E-2</v>
      </c>
      <c r="Y137" s="295">
        <v>2.8783191944733891E-2</v>
      </c>
      <c r="DA137" s="122" t="s">
        <v>1248</v>
      </c>
    </row>
    <row r="138" spans="1:105" ht="12" customHeight="1" x14ac:dyDescent="0.25">
      <c r="A138" s="59" t="s">
        <v>159</v>
      </c>
      <c r="B138" s="295">
        <v>0.76592560538075571</v>
      </c>
      <c r="C138" s="295">
        <v>0.9097488588327044</v>
      </c>
      <c r="D138" s="295">
        <v>0.82054079511046751</v>
      </c>
      <c r="E138" s="295">
        <v>0.9424775919756232</v>
      </c>
      <c r="F138" s="295">
        <v>1.0205197311013821</v>
      </c>
      <c r="G138" s="295">
        <v>1.0552374250711991</v>
      </c>
      <c r="H138" s="295">
        <v>0.62558060287607109</v>
      </c>
      <c r="I138" s="295">
        <v>0.93272398268975876</v>
      </c>
      <c r="J138" s="295">
        <v>0.98524883891499337</v>
      </c>
      <c r="K138" s="295">
        <v>1.3153926079732849</v>
      </c>
      <c r="L138" s="295">
        <v>1.1135315987122201</v>
      </c>
      <c r="M138" s="295">
        <v>0.60955552396199109</v>
      </c>
      <c r="N138" s="295">
        <v>0.7531679404341286</v>
      </c>
      <c r="O138" s="295">
        <v>0.33882004005864091</v>
      </c>
      <c r="P138" s="295">
        <v>0.39242792188192199</v>
      </c>
      <c r="Q138" s="295">
        <v>0.41291699554630779</v>
      </c>
      <c r="R138" s="295">
        <v>0.32269303358662288</v>
      </c>
      <c r="S138" s="295">
        <v>0.31308217447363912</v>
      </c>
      <c r="T138" s="295">
        <v>0.3913782184079943</v>
      </c>
      <c r="U138" s="295">
        <v>0.3386687510110139</v>
      </c>
      <c r="V138" s="295">
        <v>0.31081342990869759</v>
      </c>
      <c r="W138" s="295">
        <v>0.31904693342863177</v>
      </c>
      <c r="X138" s="295">
        <v>0.39691022156488909</v>
      </c>
      <c r="Y138" s="295">
        <v>0.36720642630123362</v>
      </c>
      <c r="DA138" s="122" t="s">
        <v>1249</v>
      </c>
    </row>
    <row r="139" spans="1:105" ht="12" customHeight="1" x14ac:dyDescent="0.25">
      <c r="A139" s="59" t="s">
        <v>32</v>
      </c>
      <c r="B139" s="295">
        <v>2.316704445693774</v>
      </c>
      <c r="C139" s="295">
        <v>2.3881502608178851</v>
      </c>
      <c r="D139" s="295">
        <v>2.2446076628016018</v>
      </c>
      <c r="E139" s="295">
        <v>1.962401086225529</v>
      </c>
      <c r="F139" s="295">
        <v>1.2816742994995181</v>
      </c>
      <c r="G139" s="295">
        <v>0.88449813133891642</v>
      </c>
      <c r="H139" s="295">
        <v>1.7028477912838289</v>
      </c>
      <c r="I139" s="295">
        <v>1.682618516983003</v>
      </c>
      <c r="J139" s="295">
        <v>1.997665784594882</v>
      </c>
      <c r="K139" s="295">
        <v>2.2608769158976099</v>
      </c>
      <c r="L139" s="295">
        <v>1.3157851399531311</v>
      </c>
      <c r="M139" s="295">
        <v>1.143468100188912</v>
      </c>
      <c r="N139" s="295">
        <v>0.64832832436624466</v>
      </c>
      <c r="O139" s="295">
        <v>0.92924466349957524</v>
      </c>
      <c r="P139" s="295">
        <v>0.73937818854964432</v>
      </c>
      <c r="Q139" s="295">
        <v>0.87111697979426361</v>
      </c>
      <c r="R139" s="295">
        <v>0.32417506632904691</v>
      </c>
      <c r="S139" s="295">
        <v>0.44623760157954218</v>
      </c>
      <c r="T139" s="295">
        <v>0.6075042015398805</v>
      </c>
      <c r="U139" s="295">
        <v>0.27867400813397808</v>
      </c>
      <c r="V139" s="295">
        <v>0.170268932576565</v>
      </c>
      <c r="W139" s="295">
        <v>0.30544838306660899</v>
      </c>
      <c r="X139" s="295">
        <v>0.18500509988663719</v>
      </c>
      <c r="Y139" s="295">
        <v>5.6412850327362658E-2</v>
      </c>
      <c r="DA139" s="122" t="s">
        <v>1250</v>
      </c>
    </row>
    <row r="140" spans="1:105" ht="12" customHeight="1" x14ac:dyDescent="0.25">
      <c r="A140" s="59" t="s">
        <v>35</v>
      </c>
      <c r="B140" s="295">
        <v>13.529712453658311</v>
      </c>
      <c r="C140" s="295">
        <v>12.87650256239885</v>
      </c>
      <c r="D140" s="295">
        <v>14.572691990540051</v>
      </c>
      <c r="E140" s="295">
        <v>14.50272892171833</v>
      </c>
      <c r="F140" s="295">
        <v>17.422815262264919</v>
      </c>
      <c r="G140" s="295">
        <v>20.250754950309862</v>
      </c>
      <c r="H140" s="295">
        <v>21.766746904500909</v>
      </c>
      <c r="I140" s="295">
        <v>22.88771805736766</v>
      </c>
      <c r="J140" s="295">
        <v>23.6792702735343</v>
      </c>
      <c r="K140" s="295">
        <v>20.656989682342779</v>
      </c>
      <c r="L140" s="295">
        <v>18.295810653034049</v>
      </c>
      <c r="M140" s="295">
        <v>18.614602701779461</v>
      </c>
      <c r="N140" s="295">
        <v>20.627694491563471</v>
      </c>
      <c r="O140" s="295">
        <v>26.40913076702596</v>
      </c>
      <c r="P140" s="295">
        <v>29.618644024662231</v>
      </c>
      <c r="Q140" s="295">
        <v>30.28737542365344</v>
      </c>
      <c r="R140" s="295">
        <v>24.09982949988785</v>
      </c>
      <c r="S140" s="295">
        <v>22.55755055084639</v>
      </c>
      <c r="T140" s="295">
        <v>26.295549689382799</v>
      </c>
      <c r="U140" s="295">
        <v>27.779016905692881</v>
      </c>
      <c r="V140" s="295">
        <v>28.9800678104837</v>
      </c>
      <c r="W140" s="295">
        <v>30.85098180356006</v>
      </c>
      <c r="X140" s="295">
        <v>29.950608674460341</v>
      </c>
      <c r="Y140" s="295">
        <v>26.4022195928667</v>
      </c>
      <c r="DA140" s="122" t="s">
        <v>1251</v>
      </c>
    </row>
    <row r="141" spans="1:105" ht="12" customHeight="1" x14ac:dyDescent="0.25">
      <c r="A141" s="60" t="s">
        <v>1019</v>
      </c>
      <c r="B141" s="262">
        <v>0.39022877807131401</v>
      </c>
      <c r="C141" s="262">
        <v>0.39716754335077148</v>
      </c>
      <c r="D141" s="262">
        <v>0.26136639701470321</v>
      </c>
      <c r="E141" s="262">
        <v>0.31859050789803162</v>
      </c>
      <c r="F141" s="262">
        <v>0.28609334285588489</v>
      </c>
      <c r="G141" s="262">
        <v>0.26869349608422832</v>
      </c>
      <c r="H141" s="262">
        <v>0.2917698473340774</v>
      </c>
      <c r="I141" s="262">
        <v>0.26622091149508359</v>
      </c>
      <c r="J141" s="262">
        <v>0.21943675865015741</v>
      </c>
      <c r="K141" s="262">
        <v>0.29130701186455721</v>
      </c>
      <c r="L141" s="262">
        <v>0.17896181183802401</v>
      </c>
      <c r="M141" s="262">
        <v>8.0732047666345605E-2</v>
      </c>
      <c r="N141" s="262">
        <v>6.761489897554912E-2</v>
      </c>
      <c r="O141" s="262">
        <v>0.10276748356318351</v>
      </c>
      <c r="P141" s="262">
        <v>0.1460190489201032</v>
      </c>
      <c r="Q141" s="262">
        <v>0.15740308707750811</v>
      </c>
      <c r="R141" s="262">
        <v>0.1208206680428907</v>
      </c>
      <c r="S141" s="262">
        <v>0.1011451080112474</v>
      </c>
      <c r="T141" s="262">
        <v>0.10939223873874331</v>
      </c>
      <c r="U141" s="262">
        <v>9.9792580237449427E-2</v>
      </c>
      <c r="V141" s="262">
        <v>0.1130590070384284</v>
      </c>
      <c r="W141" s="262">
        <v>0.16057390732953419</v>
      </c>
      <c r="X141" s="262">
        <v>0.37763439146000388</v>
      </c>
      <c r="Y141" s="262">
        <v>0.24613519567791131</v>
      </c>
      <c r="DA141" s="72" t="s">
        <v>1252</v>
      </c>
    </row>
    <row r="142" spans="1:105" ht="12" customHeight="1" x14ac:dyDescent="0.25">
      <c r="A142" s="57" t="s">
        <v>1021</v>
      </c>
      <c r="B142" s="261">
        <f t="shared" ref="B142:Y142" si="5">B143+B144+B155</f>
        <v>20.676339773662018</v>
      </c>
      <c r="C142" s="261">
        <f t="shared" si="5"/>
        <v>21.97819937184525</v>
      </c>
      <c r="D142" s="261">
        <f t="shared" si="5"/>
        <v>22.478890441823591</v>
      </c>
      <c r="E142" s="261">
        <f t="shared" si="5"/>
        <v>23.180138989554337</v>
      </c>
      <c r="F142" s="261">
        <f t="shared" si="5"/>
        <v>24.591486937424776</v>
      </c>
      <c r="G142" s="261">
        <f t="shared" si="5"/>
        <v>26.270793936170712</v>
      </c>
      <c r="H142" s="261">
        <f t="shared" si="5"/>
        <v>28.21234679186259</v>
      </c>
      <c r="I142" s="261">
        <f t="shared" si="5"/>
        <v>29.75190377041443</v>
      </c>
      <c r="J142" s="261">
        <f t="shared" si="5"/>
        <v>31.237804649671961</v>
      </c>
      <c r="K142" s="261">
        <f t="shared" si="5"/>
        <v>29.785033582491167</v>
      </c>
      <c r="L142" s="261">
        <f t="shared" si="5"/>
        <v>24.950305190102345</v>
      </c>
      <c r="M142" s="261">
        <f t="shared" si="5"/>
        <v>23.587079946730956</v>
      </c>
      <c r="N142" s="261">
        <f t="shared" si="5"/>
        <v>25.139020132432652</v>
      </c>
      <c r="O142" s="261">
        <f t="shared" si="5"/>
        <v>29.829197633196419</v>
      </c>
      <c r="P142" s="261">
        <f t="shared" si="5"/>
        <v>33.402508651250081</v>
      </c>
      <c r="Q142" s="261">
        <f t="shared" si="5"/>
        <v>34.209748091617321</v>
      </c>
      <c r="R142" s="261">
        <f t="shared" si="5"/>
        <v>26.569914883839964</v>
      </c>
      <c r="S142" s="261">
        <f t="shared" si="5"/>
        <v>24.757098427563278</v>
      </c>
      <c r="T142" s="261">
        <f t="shared" si="5"/>
        <v>29.222855394582339</v>
      </c>
      <c r="U142" s="261">
        <f t="shared" si="5"/>
        <v>30.180592237508375</v>
      </c>
      <c r="V142" s="261">
        <f t="shared" si="5"/>
        <v>31.26936422141253</v>
      </c>
      <c r="W142" s="261">
        <f t="shared" si="5"/>
        <v>33.505158196556273</v>
      </c>
      <c r="X142" s="261">
        <f t="shared" si="5"/>
        <v>33.854564806642784</v>
      </c>
      <c r="Y142" s="261">
        <f t="shared" si="5"/>
        <v>29.18267986682935</v>
      </c>
      <c r="DA142" s="70"/>
    </row>
    <row r="143" spans="1:105" ht="12" customHeight="1" x14ac:dyDescent="0.25">
      <c r="A143" s="60" t="s">
        <v>1022</v>
      </c>
      <c r="B143" s="262">
        <v>11.75593891490359</v>
      </c>
      <c r="C143" s="262">
        <v>12.258667555980381</v>
      </c>
      <c r="D143" s="262">
        <v>14.085889144109951</v>
      </c>
      <c r="E143" s="262">
        <v>13.98811402550395</v>
      </c>
      <c r="F143" s="262">
        <v>15.668250142623441</v>
      </c>
      <c r="G143" s="262">
        <v>17.28565918984529</v>
      </c>
      <c r="H143" s="262">
        <v>18.545177700573721</v>
      </c>
      <c r="I143" s="262">
        <v>19.900462824313571</v>
      </c>
      <c r="J143" s="262">
        <v>21.417483495694871</v>
      </c>
      <c r="K143" s="262">
        <v>19.363969961393721</v>
      </c>
      <c r="L143" s="262">
        <v>16.962906716092679</v>
      </c>
      <c r="M143" s="262">
        <v>17.108601685179021</v>
      </c>
      <c r="N143" s="262">
        <v>18.48803178277155</v>
      </c>
      <c r="O143" s="262">
        <v>21.82430862163244</v>
      </c>
      <c r="P143" s="262">
        <v>24.15321857640588</v>
      </c>
      <c r="Q143" s="262">
        <v>24.66014717320483</v>
      </c>
      <c r="R143" s="262">
        <v>19.18166084361054</v>
      </c>
      <c r="S143" s="262">
        <v>17.978680893082078</v>
      </c>
      <c r="T143" s="262">
        <v>21.32436764635797</v>
      </c>
      <c r="U143" s="262">
        <v>22.166699980946198</v>
      </c>
      <c r="V143" s="262">
        <v>22.880203047023379</v>
      </c>
      <c r="W143" s="262">
        <v>24.1511196225178</v>
      </c>
      <c r="X143" s="262">
        <v>22.550068725535379</v>
      </c>
      <c r="Y143" s="262">
        <v>20.1031572800795</v>
      </c>
      <c r="DA143" s="72" t="s">
        <v>1253</v>
      </c>
    </row>
    <row r="144" spans="1:105" ht="12" customHeight="1" x14ac:dyDescent="0.25">
      <c r="A144" s="60" t="s">
        <v>1024</v>
      </c>
      <c r="B144" s="262">
        <v>4.6195471753281616</v>
      </c>
      <c r="C144" s="262">
        <v>4.9234595383742361</v>
      </c>
      <c r="D144" s="262">
        <v>5.1884970517399598</v>
      </c>
      <c r="E144" s="262">
        <v>5.2943206791174697</v>
      </c>
      <c r="F144" s="262">
        <v>5.6597899988136513</v>
      </c>
      <c r="G144" s="262">
        <v>6.0759687570911538</v>
      </c>
      <c r="H144" s="262">
        <v>6.5140200472128438</v>
      </c>
      <c r="I144" s="262">
        <v>6.9153502434524254</v>
      </c>
      <c r="J144" s="262">
        <v>7.3027826253308197</v>
      </c>
      <c r="K144" s="262">
        <v>6.9573264849690899</v>
      </c>
      <c r="L144" s="262">
        <v>5.8827692110797543</v>
      </c>
      <c r="M144" s="262">
        <v>5.537296870392395</v>
      </c>
      <c r="N144" s="262">
        <v>5.8823022781866197</v>
      </c>
      <c r="O144" s="262">
        <v>6.9276582926938124</v>
      </c>
      <c r="P144" s="262">
        <v>7.7389109497218698</v>
      </c>
      <c r="Q144" s="262">
        <v>7.9240001761939496</v>
      </c>
      <c r="R144" s="262">
        <v>6.1684780226062239</v>
      </c>
      <c r="S144" s="262">
        <v>5.755884406476059</v>
      </c>
      <c r="T144" s="262">
        <v>6.7732428882662949</v>
      </c>
      <c r="U144" s="262">
        <v>7.0038279068263032</v>
      </c>
      <c r="V144" s="262">
        <v>7.2569374165855276</v>
      </c>
      <c r="W144" s="262">
        <v>7.7595923561851308</v>
      </c>
      <c r="X144" s="262">
        <v>7.6980422586304584</v>
      </c>
      <c r="Y144" s="262">
        <v>6.7023310755652119</v>
      </c>
      <c r="DA144" s="72" t="s">
        <v>1254</v>
      </c>
    </row>
    <row r="145" spans="1:105" ht="12" customHeight="1" x14ac:dyDescent="0.25">
      <c r="A145" s="64" t="s">
        <v>28</v>
      </c>
      <c r="B145" s="229">
        <v>9.6096283796541351E-2</v>
      </c>
      <c r="C145" s="229">
        <v>0.41252043960055179</v>
      </c>
      <c r="D145" s="229">
        <v>0.40782359956733172</v>
      </c>
      <c r="E145" s="229">
        <v>0.53762023460857378</v>
      </c>
      <c r="F145" s="229">
        <v>0.38797803021342958</v>
      </c>
      <c r="G145" s="229">
        <v>0.24176387912881631</v>
      </c>
      <c r="H145" s="229">
        <v>0.21060193837280661</v>
      </c>
      <c r="I145" s="229">
        <v>0.24603953824917801</v>
      </c>
      <c r="J145" s="229">
        <v>0.33228395925626569</v>
      </c>
      <c r="K145" s="229">
        <v>0.35004070762478762</v>
      </c>
      <c r="L145" s="229">
        <v>0.29738732039295213</v>
      </c>
      <c r="M145" s="229">
        <v>0.28038652350461962</v>
      </c>
      <c r="N145" s="229">
        <v>0.26785536266723509</v>
      </c>
      <c r="O145" s="229">
        <v>0.31986789532155252</v>
      </c>
      <c r="P145" s="229">
        <v>0.39256032164207472</v>
      </c>
      <c r="Q145" s="229">
        <v>0.36811415938290731</v>
      </c>
      <c r="R145" s="229">
        <v>0.22880528369071049</v>
      </c>
      <c r="S145" s="229">
        <v>0.17958335663333591</v>
      </c>
      <c r="T145" s="229">
        <v>0.25146062982772838</v>
      </c>
      <c r="U145" s="229">
        <v>0.22261687714516559</v>
      </c>
      <c r="V145" s="229">
        <v>0.22295470989344851</v>
      </c>
      <c r="W145" s="229">
        <v>0.23674717751427579</v>
      </c>
      <c r="X145" s="229">
        <v>0.35011036597413597</v>
      </c>
      <c r="Y145" s="229">
        <v>0.26033193138259608</v>
      </c>
      <c r="DA145" s="73" t="s">
        <v>1255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1256</v>
      </c>
    </row>
    <row r="147" spans="1:105" ht="12" customHeight="1" x14ac:dyDescent="0.25">
      <c r="A147" s="64" t="s">
        <v>31</v>
      </c>
      <c r="B147" s="229">
        <v>0.43003202679747998</v>
      </c>
      <c r="C147" s="229">
        <v>0.48123756007695001</v>
      </c>
      <c r="D147" s="229">
        <v>0.44567803903885678</v>
      </c>
      <c r="E147" s="229">
        <v>0.45093378306525278</v>
      </c>
      <c r="F147" s="229">
        <v>0.43530781213334618</v>
      </c>
      <c r="G147" s="229">
        <v>0.42577396284497382</v>
      </c>
      <c r="H147" s="229">
        <v>0.43949954116740769</v>
      </c>
      <c r="I147" s="229">
        <v>0.4742994212404863</v>
      </c>
      <c r="J147" s="229">
        <v>0.50353200757968797</v>
      </c>
      <c r="K147" s="229">
        <v>0.67240717103175651</v>
      </c>
      <c r="L147" s="229">
        <v>0.52650572647324834</v>
      </c>
      <c r="M147" s="229">
        <v>0.35271201972358263</v>
      </c>
      <c r="N147" s="229">
        <v>0.32709704357483771</v>
      </c>
      <c r="O147" s="229">
        <v>5.1389371377617548E-3</v>
      </c>
      <c r="P147" s="229">
        <v>5.9458481031737804E-3</v>
      </c>
      <c r="Q147" s="229">
        <v>1.782310291363361E-2</v>
      </c>
      <c r="R147" s="229">
        <v>2.936926506005931E-2</v>
      </c>
      <c r="S147" s="229">
        <v>1.043889803946867E-2</v>
      </c>
      <c r="T147" s="229">
        <v>1.219652856203159E-2</v>
      </c>
      <c r="U147" s="229">
        <v>1.211679783320245E-2</v>
      </c>
      <c r="V147" s="229">
        <v>7.6145867749454893E-3</v>
      </c>
      <c r="W147" s="229">
        <v>5.1994510115280744E-3</v>
      </c>
      <c r="X147" s="229">
        <v>4.7351279127415893E-3</v>
      </c>
      <c r="Y147" s="229">
        <v>6.8815227962968802E-3</v>
      </c>
      <c r="DA147" s="73" t="s">
        <v>1257</v>
      </c>
    </row>
    <row r="148" spans="1:105" ht="12" customHeight="1" x14ac:dyDescent="0.25">
      <c r="A148" s="64" t="s">
        <v>159</v>
      </c>
      <c r="B148" s="229">
        <v>0.1779177902399795</v>
      </c>
      <c r="C148" s="229">
        <v>0.20956741672803689</v>
      </c>
      <c r="D148" s="229">
        <v>0.1904373501203305</v>
      </c>
      <c r="E148" s="229">
        <v>0.21827526299698691</v>
      </c>
      <c r="F148" s="229">
        <v>0.23697201647681271</v>
      </c>
      <c r="G148" s="229">
        <v>0.2455151821757669</v>
      </c>
      <c r="H148" s="229">
        <v>0.14565688794297341</v>
      </c>
      <c r="I148" s="229">
        <v>0.2180142540235751</v>
      </c>
      <c r="J148" s="229">
        <v>0.23008977044555129</v>
      </c>
      <c r="K148" s="229">
        <v>0.30508233979328342</v>
      </c>
      <c r="L148" s="229">
        <v>0.25775218973483432</v>
      </c>
      <c r="M148" s="229">
        <v>0.1431749381377459</v>
      </c>
      <c r="N148" s="229">
        <v>0.17758374150530201</v>
      </c>
      <c r="O148" s="229">
        <v>8.210764178711201E-2</v>
      </c>
      <c r="P148" s="229">
        <v>9.5454051771250575E-2</v>
      </c>
      <c r="Q148" s="229">
        <v>0.10046952375285299</v>
      </c>
      <c r="R148" s="229">
        <v>7.8486979238343996E-2</v>
      </c>
      <c r="S148" s="229">
        <v>7.6116911483581864E-2</v>
      </c>
      <c r="T148" s="229">
        <v>9.5068687294128498E-2</v>
      </c>
      <c r="U148" s="229">
        <v>8.2229657496617134E-2</v>
      </c>
      <c r="V148" s="229">
        <v>7.5462676946064525E-2</v>
      </c>
      <c r="W148" s="229">
        <v>7.750160197896265E-2</v>
      </c>
      <c r="X148" s="229">
        <v>9.6941533209923519E-2</v>
      </c>
      <c r="Y148" s="229">
        <v>8.9461718225908329E-2</v>
      </c>
      <c r="DA148" s="73" t="s">
        <v>1258</v>
      </c>
    </row>
    <row r="149" spans="1:105" ht="12" customHeight="1" x14ac:dyDescent="0.25">
      <c r="A149" s="64" t="s">
        <v>32</v>
      </c>
      <c r="B149" s="229">
        <v>0.52172399276632209</v>
      </c>
      <c r="C149" s="229">
        <v>0.53333646633555321</v>
      </c>
      <c r="D149" s="229">
        <v>0.50504465921738595</v>
      </c>
      <c r="E149" s="229">
        <v>0.44061436517156177</v>
      </c>
      <c r="F149" s="229">
        <v>0.288529832592472</v>
      </c>
      <c r="G149" s="229">
        <v>0.1995089932864885</v>
      </c>
      <c r="H149" s="229">
        <v>0.38438016830910482</v>
      </c>
      <c r="I149" s="229">
        <v>0.38128945913023771</v>
      </c>
      <c r="J149" s="229">
        <v>0.4522843912158433</v>
      </c>
      <c r="K149" s="229">
        <v>0.50836539613408982</v>
      </c>
      <c r="L149" s="229">
        <v>0.29527194517543021</v>
      </c>
      <c r="M149" s="229">
        <v>0.26038452862836131</v>
      </c>
      <c r="N149" s="229">
        <v>0.14819848427227431</v>
      </c>
      <c r="O149" s="229">
        <v>0.21831418498238139</v>
      </c>
      <c r="P149" s="229">
        <v>0.17435664025793329</v>
      </c>
      <c r="Q149" s="229">
        <v>0.20548752144634841</v>
      </c>
      <c r="R149" s="229">
        <v>7.6440764678261663E-2</v>
      </c>
      <c r="S149" s="229">
        <v>0.1051783537695845</v>
      </c>
      <c r="T149" s="229">
        <v>0.14306306360042689</v>
      </c>
      <c r="U149" s="229">
        <v>6.5597488044824181E-2</v>
      </c>
      <c r="V149" s="229">
        <v>4.0077925578311989E-2</v>
      </c>
      <c r="W149" s="229">
        <v>7.1933522076080766E-2</v>
      </c>
      <c r="X149" s="229">
        <v>4.3806513634903989E-2</v>
      </c>
      <c r="Y149" s="229">
        <v>1.3324238426371839E-2</v>
      </c>
      <c r="DA149" s="73" t="s">
        <v>1259</v>
      </c>
    </row>
    <row r="150" spans="1:105" ht="12" customHeight="1" x14ac:dyDescent="0.25">
      <c r="A150" s="64" t="s">
        <v>33</v>
      </c>
      <c r="B150" s="229">
        <v>0.28080075136465737</v>
      </c>
      <c r="C150" s="229">
        <v>0.34021467708123992</v>
      </c>
      <c r="D150" s="229">
        <v>0.28764719183094611</v>
      </c>
      <c r="E150" s="229">
        <v>0.31798998708203269</v>
      </c>
      <c r="F150" s="229">
        <v>0.31090520942871552</v>
      </c>
      <c r="G150" s="229">
        <v>0.31167631070587842</v>
      </c>
      <c r="H150" s="229">
        <v>0.33262215737720779</v>
      </c>
      <c r="I150" s="229">
        <v>0.31595029887027087</v>
      </c>
      <c r="J150" s="229">
        <v>0.32257387007793181</v>
      </c>
      <c r="K150" s="229">
        <v>0.40922236701290199</v>
      </c>
      <c r="L150" s="229">
        <v>0.34261919601621188</v>
      </c>
      <c r="M150" s="229">
        <v>0.2076180020742171</v>
      </c>
      <c r="N150" s="229">
        <v>0.18777274518464199</v>
      </c>
      <c r="O150" s="229">
        <v>1.591071245075186E-2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4.6107536140898663E-5</v>
      </c>
      <c r="Y150" s="229">
        <v>4.332757292711304E-5</v>
      </c>
      <c r="DA150" s="73" t="s">
        <v>1260</v>
      </c>
    </row>
    <row r="151" spans="1:105" ht="12" customHeight="1" x14ac:dyDescent="0.25">
      <c r="A151" s="64" t="s">
        <v>35</v>
      </c>
      <c r="B151" s="229">
        <v>3.0767725946358548</v>
      </c>
      <c r="C151" s="229">
        <v>2.9038501653212299</v>
      </c>
      <c r="D151" s="229">
        <v>3.311050327885757</v>
      </c>
      <c r="E151" s="229">
        <v>3.2881926989111498</v>
      </c>
      <c r="F151" s="229">
        <v>3.960664305299443</v>
      </c>
      <c r="G151" s="229">
        <v>4.6125748912924101</v>
      </c>
      <c r="H151" s="229">
        <v>4.961526604053212</v>
      </c>
      <c r="I151" s="229">
        <v>5.2373100492829359</v>
      </c>
      <c r="J151" s="229">
        <v>5.4136944207900113</v>
      </c>
      <c r="K151" s="229">
        <v>4.6903229686986689</v>
      </c>
      <c r="L151" s="229">
        <v>4.1459639308864844</v>
      </c>
      <c r="M151" s="229">
        <v>4.280372336896332</v>
      </c>
      <c r="N151" s="229">
        <v>4.7614158307099741</v>
      </c>
      <c r="O151" s="229">
        <v>6.2653111072103123</v>
      </c>
      <c r="P151" s="229">
        <v>7.0529967517114676</v>
      </c>
      <c r="Q151" s="229">
        <v>7.2145171518773292</v>
      </c>
      <c r="R151" s="229">
        <v>5.738468992165342</v>
      </c>
      <c r="S151" s="229">
        <v>5.3689430874344897</v>
      </c>
      <c r="T151" s="229">
        <v>6.2531254792184203</v>
      </c>
      <c r="U151" s="229">
        <v>6.6030452244075981</v>
      </c>
      <c r="V151" s="229">
        <v>6.8882019772014944</v>
      </c>
      <c r="W151" s="229">
        <v>7.3366725986647516</v>
      </c>
      <c r="X151" s="229">
        <v>7.1613895482434113</v>
      </c>
      <c r="Y151" s="229">
        <v>6.297112402403573</v>
      </c>
      <c r="DA151" s="73" t="s">
        <v>1261</v>
      </c>
    </row>
    <row r="152" spans="1:105" ht="12" customHeight="1" x14ac:dyDescent="0.25">
      <c r="A152" s="64" t="s">
        <v>36</v>
      </c>
      <c r="B152" s="229">
        <v>0</v>
      </c>
      <c r="C152" s="229">
        <v>2.866364209614356E-3</v>
      </c>
      <c r="D152" s="229">
        <v>2.6475215662826119E-3</v>
      </c>
      <c r="E152" s="229">
        <v>1.301180592746518E-3</v>
      </c>
      <c r="F152" s="229">
        <v>2.1548013310390829E-3</v>
      </c>
      <c r="G152" s="229">
        <v>2.0237041489787068E-3</v>
      </c>
      <c r="H152" s="229">
        <v>1.586275944461035E-3</v>
      </c>
      <c r="I152" s="229">
        <v>9.0137472083518303E-4</v>
      </c>
      <c r="J152" s="229">
        <v>3.485894252226189E-3</v>
      </c>
      <c r="K152" s="229">
        <v>0</v>
      </c>
      <c r="L152" s="229">
        <v>0</v>
      </c>
      <c r="M152" s="229">
        <v>0</v>
      </c>
      <c r="N152" s="229">
        <v>0</v>
      </c>
      <c r="O152" s="229">
        <v>5.8013048157367509E-3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1262</v>
      </c>
    </row>
    <row r="153" spans="1:105" ht="12" customHeight="1" x14ac:dyDescent="0.25">
      <c r="A153" s="64" t="s">
        <v>38</v>
      </c>
      <c r="B153" s="229">
        <v>3.6203735727326707E-2</v>
      </c>
      <c r="C153" s="229">
        <v>3.9866449021059062E-2</v>
      </c>
      <c r="D153" s="229">
        <v>3.8168362513069362E-2</v>
      </c>
      <c r="E153" s="229">
        <v>3.9393166689165322E-2</v>
      </c>
      <c r="F153" s="229">
        <v>3.7277991338393393E-2</v>
      </c>
      <c r="G153" s="229">
        <v>3.7131833507842299E-2</v>
      </c>
      <c r="H153" s="229">
        <v>3.8146474045670141E-2</v>
      </c>
      <c r="I153" s="229">
        <v>4.1545847934906337E-2</v>
      </c>
      <c r="J153" s="229">
        <v>4.4838311713302069E-2</v>
      </c>
      <c r="K153" s="229">
        <v>2.188553467360117E-2</v>
      </c>
      <c r="L153" s="229">
        <v>1.726890240059337E-2</v>
      </c>
      <c r="M153" s="229">
        <v>1.2648521427537101E-2</v>
      </c>
      <c r="N153" s="229">
        <v>1.237907027235394E-2</v>
      </c>
      <c r="O153" s="229">
        <v>1.5206508988203511E-2</v>
      </c>
      <c r="P153" s="229">
        <v>1.7597336235969211E-2</v>
      </c>
      <c r="Q153" s="229">
        <v>1.7588716820878422E-2</v>
      </c>
      <c r="R153" s="229">
        <v>1.690673777350598E-2</v>
      </c>
      <c r="S153" s="229">
        <v>1.562379911559836E-2</v>
      </c>
      <c r="T153" s="229">
        <v>1.8328499763560092E-2</v>
      </c>
      <c r="U153" s="229">
        <v>1.8221861898895499E-2</v>
      </c>
      <c r="V153" s="229">
        <v>2.2625540191263591E-2</v>
      </c>
      <c r="W153" s="229">
        <v>3.153800493953144E-2</v>
      </c>
      <c r="X153" s="229">
        <v>4.1013062119200798E-2</v>
      </c>
      <c r="Y153" s="229">
        <v>3.5175934757538337E-2</v>
      </c>
      <c r="DA153" s="73" t="s">
        <v>1263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1264</v>
      </c>
    </row>
    <row r="155" spans="1:105" ht="12" customHeight="1" x14ac:dyDescent="0.25">
      <c r="A155" s="60" t="s">
        <v>1036</v>
      </c>
      <c r="B155" s="262">
        <v>4.3008536834302644</v>
      </c>
      <c r="C155" s="262">
        <v>4.7960722774906346</v>
      </c>
      <c r="D155" s="262">
        <v>3.204504245973681</v>
      </c>
      <c r="E155" s="262">
        <v>3.8977042849329191</v>
      </c>
      <c r="F155" s="262">
        <v>3.2634467959876829</v>
      </c>
      <c r="G155" s="262">
        <v>2.9091659892342658</v>
      </c>
      <c r="H155" s="262">
        <v>3.1531490440760259</v>
      </c>
      <c r="I155" s="262">
        <v>2.9360907026484311</v>
      </c>
      <c r="J155" s="262">
        <v>2.5175385286462699</v>
      </c>
      <c r="K155" s="262">
        <v>3.463737136128354</v>
      </c>
      <c r="L155" s="262">
        <v>2.1046292629299108</v>
      </c>
      <c r="M155" s="262">
        <v>0.94118139115953803</v>
      </c>
      <c r="N155" s="262">
        <v>0.76868607147447965</v>
      </c>
      <c r="O155" s="262">
        <v>1.077230718870166</v>
      </c>
      <c r="P155" s="262">
        <v>1.51037912512233</v>
      </c>
      <c r="Q155" s="262">
        <v>1.6256007422185419</v>
      </c>
      <c r="R155" s="262">
        <v>1.2197760176232011</v>
      </c>
      <c r="S155" s="262">
        <v>1.02253312800514</v>
      </c>
      <c r="T155" s="262">
        <v>1.1252448599580731</v>
      </c>
      <c r="U155" s="262">
        <v>1.010064349735873</v>
      </c>
      <c r="V155" s="262">
        <v>1.1322237578036229</v>
      </c>
      <c r="W155" s="262">
        <v>1.5944462178533401</v>
      </c>
      <c r="X155" s="262">
        <v>3.6064538224769471</v>
      </c>
      <c r="Y155" s="262">
        <v>2.377191511184638</v>
      </c>
      <c r="DA155" s="72" t="s">
        <v>1265</v>
      </c>
    </row>
    <row r="156" spans="1:105" ht="12" customHeight="1" x14ac:dyDescent="0.25">
      <c r="A156" s="132" t="s">
        <v>1038</v>
      </c>
      <c r="B156" s="316">
        <v>6.3014612334111098</v>
      </c>
      <c r="C156" s="316">
        <v>6.6240142879687109</v>
      </c>
      <c r="D156" s="316">
        <v>5.9693642741400152</v>
      </c>
      <c r="E156" s="316">
        <v>6.4825282721487767</v>
      </c>
      <c r="F156" s="316">
        <v>6.5536821708372504</v>
      </c>
      <c r="G156" s="316">
        <v>6.7305600368477334</v>
      </c>
      <c r="H156" s="316">
        <v>7.2623209010178549</v>
      </c>
      <c r="I156" s="316">
        <v>7.2772178408702004</v>
      </c>
      <c r="J156" s="316">
        <v>7.0818367705842586</v>
      </c>
      <c r="K156" s="316">
        <v>7.4463897907578076</v>
      </c>
      <c r="L156" s="316">
        <v>5.5965106105449554</v>
      </c>
      <c r="M156" s="316">
        <v>4.1828498195735726</v>
      </c>
      <c r="N156" s="316">
        <v>4.1276582954541281</v>
      </c>
      <c r="O156" s="316">
        <v>5.3254322368688092</v>
      </c>
      <c r="P156" s="316">
        <v>6.5241134797247584</v>
      </c>
      <c r="Q156" s="316">
        <v>6.8951517474889439</v>
      </c>
      <c r="R156" s="316">
        <v>7.0184010680555771</v>
      </c>
      <c r="S156" s="316">
        <v>6.4726607513473491</v>
      </c>
      <c r="T156" s="316">
        <v>7.00754454299586</v>
      </c>
      <c r="U156" s="316">
        <v>8.0969397698519359</v>
      </c>
      <c r="V156" s="316">
        <v>8.5216357206685398</v>
      </c>
      <c r="W156" s="316">
        <v>7.3654931427572574</v>
      </c>
      <c r="X156" s="316">
        <v>10.63771967386109</v>
      </c>
      <c r="Y156" s="316">
        <v>8.3678308589314643</v>
      </c>
      <c r="DA156" s="139" t="s">
        <v>1266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340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</v>
      </c>
      <c r="C160" s="232">
        <f t="shared" si="6"/>
        <v>1</v>
      </c>
      <c r="D160" s="232">
        <f t="shared" si="6"/>
        <v>1.0000000000000002</v>
      </c>
      <c r="E160" s="232">
        <f t="shared" si="6"/>
        <v>1.0000000000000002</v>
      </c>
      <c r="F160" s="232">
        <f t="shared" si="6"/>
        <v>0.99999999999999989</v>
      </c>
      <c r="G160" s="232">
        <f t="shared" si="6"/>
        <v>1</v>
      </c>
      <c r="H160" s="232">
        <f t="shared" si="6"/>
        <v>1</v>
      </c>
      <c r="I160" s="232">
        <f t="shared" si="6"/>
        <v>0.99999999999999956</v>
      </c>
      <c r="J160" s="232">
        <f t="shared" si="6"/>
        <v>0.99999999999999989</v>
      </c>
      <c r="K160" s="232">
        <f t="shared" si="6"/>
        <v>0.99999999999999978</v>
      </c>
      <c r="L160" s="232">
        <f t="shared" si="6"/>
        <v>1.0000000000000002</v>
      </c>
      <c r="M160" s="232">
        <f t="shared" si="6"/>
        <v>1</v>
      </c>
      <c r="N160" s="232">
        <f t="shared" si="6"/>
        <v>1</v>
      </c>
      <c r="O160" s="232">
        <f t="shared" si="6"/>
        <v>1</v>
      </c>
      <c r="P160" s="232">
        <f t="shared" si="6"/>
        <v>0.99999999999999989</v>
      </c>
      <c r="Q160" s="232">
        <f t="shared" si="6"/>
        <v>1</v>
      </c>
      <c r="R160" s="232">
        <f t="shared" si="6"/>
        <v>1</v>
      </c>
      <c r="S160" s="232">
        <f t="shared" si="6"/>
        <v>1</v>
      </c>
      <c r="T160" s="232">
        <f t="shared" si="6"/>
        <v>1.0000000000000002</v>
      </c>
      <c r="U160" s="232">
        <f t="shared" si="6"/>
        <v>0.99999999999999978</v>
      </c>
      <c r="V160" s="232">
        <f t="shared" si="6"/>
        <v>1</v>
      </c>
      <c r="W160" s="232">
        <f t="shared" si="6"/>
        <v>0.99999999999999989</v>
      </c>
      <c r="X160" s="232">
        <f t="shared" si="6"/>
        <v>1</v>
      </c>
      <c r="Y160" s="232">
        <f t="shared" si="6"/>
        <v>0.99999999999999989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8.5096618949301295E-4</v>
      </c>
      <c r="C161" s="266">
        <f t="shared" si="7"/>
        <v>7.7845004671532657E-4</v>
      </c>
      <c r="D161" s="266">
        <f t="shared" si="7"/>
        <v>7.8171787255549576E-4</v>
      </c>
      <c r="E161" s="266">
        <f t="shared" si="7"/>
        <v>8.2654925037204481E-4</v>
      </c>
      <c r="F161" s="266">
        <f t="shared" si="7"/>
        <v>9.898898830209312E-4</v>
      </c>
      <c r="G161" s="266">
        <f t="shared" si="7"/>
        <v>1.1435548238569006E-3</v>
      </c>
      <c r="H161" s="266">
        <f t="shared" si="7"/>
        <v>1.1028641635073004E-3</v>
      </c>
      <c r="I161" s="266">
        <f t="shared" si="7"/>
        <v>1.0332341308773494E-3</v>
      </c>
      <c r="J161" s="266">
        <f t="shared" si="7"/>
        <v>9.5347741639389397E-4</v>
      </c>
      <c r="K161" s="266">
        <f t="shared" si="7"/>
        <v>7.1613806948371583E-4</v>
      </c>
      <c r="L161" s="266">
        <f t="shared" si="7"/>
        <v>7.4799311418066716E-4</v>
      </c>
      <c r="M161" s="266">
        <f t="shared" si="7"/>
        <v>8.3644498296012182E-4</v>
      </c>
      <c r="N161" s="266">
        <f t="shared" si="7"/>
        <v>8.9397986729900414E-4</v>
      </c>
      <c r="O161" s="266">
        <f t="shared" si="7"/>
        <v>9.6650511490417915E-4</v>
      </c>
      <c r="P161" s="266">
        <f t="shared" si="7"/>
        <v>1.1564242270648601E-3</v>
      </c>
      <c r="Q161" s="266">
        <f t="shared" si="7"/>
        <v>1.1910843891083113E-3</v>
      </c>
      <c r="R161" s="266">
        <f t="shared" si="7"/>
        <v>1.0299816450050291E-3</v>
      </c>
      <c r="S161" s="266">
        <f t="shared" si="7"/>
        <v>9.8731095843373681E-4</v>
      </c>
      <c r="T161" s="266">
        <f t="shared" si="7"/>
        <v>9.9156449430397699E-4</v>
      </c>
      <c r="U161" s="266">
        <f t="shared" si="7"/>
        <v>9.8407619362011101E-4</v>
      </c>
      <c r="V161" s="266">
        <f t="shared" si="7"/>
        <v>8.844985942824343E-4</v>
      </c>
      <c r="W161" s="266">
        <f t="shared" si="7"/>
        <v>1.0618104467794874E-3</v>
      </c>
      <c r="X161" s="266">
        <f t="shared" si="7"/>
        <v>1.3002606790575753E-3</v>
      </c>
      <c r="Y161" s="266">
        <f t="shared" si="7"/>
        <v>1.1583624656498759E-3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1.7641995619208598E-3</v>
      </c>
      <c r="C162" s="267">
        <f t="shared" si="8"/>
        <v>1.6138611008865789E-3</v>
      </c>
      <c r="D162" s="267">
        <f t="shared" si="8"/>
        <v>1.6206358670134158E-3</v>
      </c>
      <c r="E162" s="267">
        <f t="shared" si="8"/>
        <v>1.713579039234377E-3</v>
      </c>
      <c r="F162" s="267">
        <f t="shared" si="8"/>
        <v>2.0522123199934223E-3</v>
      </c>
      <c r="G162" s="267">
        <f t="shared" si="8"/>
        <v>2.3707862241657191E-3</v>
      </c>
      <c r="H162" s="267">
        <f t="shared" si="8"/>
        <v>2.2864274728435258E-3</v>
      </c>
      <c r="I162" s="267">
        <f t="shared" si="8"/>
        <v>2.1420724155227638E-3</v>
      </c>
      <c r="J162" s="267">
        <f t="shared" si="8"/>
        <v>1.9767230015398287E-3</v>
      </c>
      <c r="K162" s="267">
        <f t="shared" si="8"/>
        <v>1.4846776335623087E-3</v>
      </c>
      <c r="L162" s="267">
        <f t="shared" si="8"/>
        <v>1.5507186309523611E-3</v>
      </c>
      <c r="M162" s="267">
        <f t="shared" si="8"/>
        <v>1.7340945982687172E-3</v>
      </c>
      <c r="N162" s="267">
        <f t="shared" si="8"/>
        <v>1.8533743287669376E-3</v>
      </c>
      <c r="O162" s="267">
        <f t="shared" si="8"/>
        <v>2.00373166567768E-3</v>
      </c>
      <c r="P162" s="267">
        <f t="shared" si="8"/>
        <v>2.397466714862055E-3</v>
      </c>
      <c r="Q162" s="267">
        <f t="shared" si="8"/>
        <v>2.4693232039307831E-3</v>
      </c>
      <c r="R162" s="267">
        <f t="shared" si="8"/>
        <v>2.1353294517928883E-3</v>
      </c>
      <c r="S162" s="267">
        <f t="shared" si="8"/>
        <v>2.0821443209820103E-3</v>
      </c>
      <c r="T162" s="267">
        <f t="shared" si="8"/>
        <v>2.0556840777770035E-3</v>
      </c>
      <c r="U162" s="267">
        <f t="shared" si="8"/>
        <v>2.0401595399644279E-3</v>
      </c>
      <c r="V162" s="267">
        <f t="shared" si="8"/>
        <v>1.8337180158501459E-3</v>
      </c>
      <c r="W162" s="267">
        <f t="shared" si="8"/>
        <v>2.2443549860367306E-3</v>
      </c>
      <c r="X162" s="267">
        <f t="shared" si="8"/>
        <v>2.7552084425789924E-3</v>
      </c>
      <c r="Y162" s="267">
        <f t="shared" si="8"/>
        <v>2.4136728676665479E-3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1.0553111893754635E-2</v>
      </c>
      <c r="C163" s="267">
        <f t="shared" si="9"/>
        <v>9.6538153314642532E-3</v>
      </c>
      <c r="D163" s="267">
        <f t="shared" si="9"/>
        <v>9.6943407156292339E-3</v>
      </c>
      <c r="E163" s="267">
        <f t="shared" si="9"/>
        <v>1.0250309392517674E-2</v>
      </c>
      <c r="F163" s="267">
        <f t="shared" si="9"/>
        <v>1.2275950357368866E-2</v>
      </c>
      <c r="G163" s="267">
        <f t="shared" si="9"/>
        <v>1.4181599882357995E-2</v>
      </c>
      <c r="H163" s="267">
        <f t="shared" si="9"/>
        <v>1.367698160609495E-2</v>
      </c>
      <c r="I163" s="267">
        <f t="shared" si="9"/>
        <v>1.2813476645989025E-2</v>
      </c>
      <c r="J163" s="267">
        <f t="shared" si="9"/>
        <v>1.1824387370040693E-2</v>
      </c>
      <c r="K163" s="267">
        <f t="shared" si="9"/>
        <v>8.8810639857990949E-3</v>
      </c>
      <c r="L163" s="267">
        <f t="shared" si="9"/>
        <v>9.2761088832559093E-3</v>
      </c>
      <c r="M163" s="267">
        <f t="shared" si="9"/>
        <v>1.0373029630480207E-2</v>
      </c>
      <c r="N163" s="267">
        <f t="shared" si="9"/>
        <v>1.1086538674340334E-2</v>
      </c>
      <c r="O163" s="267">
        <f t="shared" si="9"/>
        <v>1.1985948148594135E-2</v>
      </c>
      <c r="P163" s="267">
        <f t="shared" si="9"/>
        <v>1.4341197588749076E-2</v>
      </c>
      <c r="Q163" s="267">
        <f t="shared" si="9"/>
        <v>1.4771029669995599E-2</v>
      </c>
      <c r="R163" s="267">
        <f t="shared" si="9"/>
        <v>1.2773141497815978E-2</v>
      </c>
      <c r="S163" s="267">
        <f t="shared" si="9"/>
        <v>1.2214970095893408E-2</v>
      </c>
      <c r="T163" s="267">
        <f t="shared" si="9"/>
        <v>1.2296717763250245E-2</v>
      </c>
      <c r="U163" s="267">
        <f t="shared" si="9"/>
        <v>1.2203852880970957E-2</v>
      </c>
      <c r="V163" s="267">
        <f t="shared" si="9"/>
        <v>1.0968958285983529E-2</v>
      </c>
      <c r="W163" s="267">
        <f t="shared" si="9"/>
        <v>1.3137856050942949E-2</v>
      </c>
      <c r="X163" s="267">
        <f t="shared" si="9"/>
        <v>1.6056461996510167E-2</v>
      </c>
      <c r="Y163" s="267">
        <f t="shared" si="9"/>
        <v>1.4279644418527049E-2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1.2188334935631644E-2</v>
      </c>
      <c r="C164" s="267">
        <f t="shared" si="10"/>
        <v>1.1149690806960554E-2</v>
      </c>
      <c r="D164" s="267">
        <f t="shared" si="10"/>
        <v>1.1196495669883521E-2</v>
      </c>
      <c r="E164" s="267">
        <f t="shared" si="10"/>
        <v>1.1838612660194831E-2</v>
      </c>
      <c r="F164" s="267">
        <f t="shared" si="10"/>
        <v>1.4178130215538249E-2</v>
      </c>
      <c r="G164" s="267">
        <f t="shared" si="10"/>
        <v>1.6379063448724238E-2</v>
      </c>
      <c r="H164" s="267">
        <f t="shared" si="10"/>
        <v>1.579625369292367E-2</v>
      </c>
      <c r="I164" s="267">
        <f t="shared" si="10"/>
        <v>1.4798947137444174E-2</v>
      </c>
      <c r="J164" s="267">
        <f t="shared" si="10"/>
        <v>1.3656596757966624E-2</v>
      </c>
      <c r="K164" s="267">
        <f t="shared" si="10"/>
        <v>1.0257200296317812E-2</v>
      </c>
      <c r="L164" s="267">
        <f t="shared" si="10"/>
        <v>1.0713458087696432E-2</v>
      </c>
      <c r="M164" s="267">
        <f t="shared" si="10"/>
        <v>1.1980348612464319E-2</v>
      </c>
      <c r="N164" s="267">
        <f t="shared" si="10"/>
        <v>1.2804417123603303E-2</v>
      </c>
      <c r="O164" s="267">
        <f t="shared" si="10"/>
        <v>1.3843191660142929E-2</v>
      </c>
      <c r="P164" s="267">
        <f t="shared" si="10"/>
        <v>1.6563391097292456E-2</v>
      </c>
      <c r="Q164" s="267">
        <f t="shared" si="10"/>
        <v>1.7059826407090768E-2</v>
      </c>
      <c r="R164" s="267">
        <f t="shared" si="10"/>
        <v>1.4752361987910937E-2</v>
      </c>
      <c r="S164" s="267">
        <f t="shared" si="10"/>
        <v>1.4384921590628135E-2</v>
      </c>
      <c r="T164" s="267">
        <f t="shared" si="10"/>
        <v>1.4202115567079555E-2</v>
      </c>
      <c r="U164" s="267">
        <f t="shared" si="10"/>
        <v>1.409486110978078E-2</v>
      </c>
      <c r="V164" s="267">
        <f t="shared" si="10"/>
        <v>1.2668617449575169E-2</v>
      </c>
      <c r="W164" s="267">
        <f t="shared" si="10"/>
        <v>1.5525500288553073E-2</v>
      </c>
      <c r="X164" s="267">
        <f t="shared" si="10"/>
        <v>1.9034923282187734E-2</v>
      </c>
      <c r="Y164" s="267">
        <f t="shared" si="10"/>
        <v>1.6675354631726234E-2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5.0083320789251363E-3</v>
      </c>
      <c r="C165" s="268">
        <f t="shared" si="11"/>
        <v>4.6185352930749601E-3</v>
      </c>
      <c r="D165" s="268">
        <f t="shared" si="11"/>
        <v>5.3323025692178913E-3</v>
      </c>
      <c r="E165" s="268">
        <f t="shared" si="11"/>
        <v>5.332060363763361E-3</v>
      </c>
      <c r="F165" s="268">
        <f t="shared" si="11"/>
        <v>6.7502180334180935E-3</v>
      </c>
      <c r="G165" s="268">
        <f t="shared" si="11"/>
        <v>8.1472651950461866E-3</v>
      </c>
      <c r="H165" s="268">
        <f t="shared" si="11"/>
        <v>7.8198560983037957E-3</v>
      </c>
      <c r="I165" s="268">
        <f t="shared" si="11"/>
        <v>7.7251825721310697E-3</v>
      </c>
      <c r="J165" s="268">
        <f t="shared" si="11"/>
        <v>7.7187468524456048E-3</v>
      </c>
      <c r="K165" s="268">
        <f t="shared" si="11"/>
        <v>5.2113184670731696E-3</v>
      </c>
      <c r="L165" s="268">
        <f t="shared" si="11"/>
        <v>6.1085317982541168E-3</v>
      </c>
      <c r="M165" s="268">
        <f t="shared" si="11"/>
        <v>8.7470725213856515E-3</v>
      </c>
      <c r="N165" s="268">
        <f t="shared" si="11"/>
        <v>1.0130895562328556E-2</v>
      </c>
      <c r="O165" s="268">
        <f t="shared" si="11"/>
        <v>1.0077781422649987E-2</v>
      </c>
      <c r="P165" s="268">
        <f t="shared" si="11"/>
        <v>1.2713527105484934E-2</v>
      </c>
      <c r="Q165" s="268">
        <f t="shared" si="11"/>
        <v>1.3083987557929357E-2</v>
      </c>
      <c r="R165" s="268">
        <f t="shared" si="11"/>
        <v>1.158379120548864E-2</v>
      </c>
      <c r="S165" s="268">
        <f t="shared" si="11"/>
        <v>1.1992990391594517E-2</v>
      </c>
      <c r="T165" s="268">
        <f t="shared" si="11"/>
        <v>1.2205351339029264E-2</v>
      </c>
      <c r="U165" s="268">
        <f t="shared" si="11"/>
        <v>1.296841166817138E-2</v>
      </c>
      <c r="V165" s="268">
        <f t="shared" si="11"/>
        <v>1.1741514497158973E-2</v>
      </c>
      <c r="W165" s="268">
        <f t="shared" si="11"/>
        <v>1.3098159764361156E-2</v>
      </c>
      <c r="X165" s="268">
        <f t="shared" si="11"/>
        <v>1.2839593864068886E-2</v>
      </c>
      <c r="Y165" s="268">
        <f t="shared" si="11"/>
        <v>1.2733214108865697E-2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0.85036597941660275</v>
      </c>
      <c r="C166" s="317">
        <f t="shared" si="12"/>
        <v>0.86077242169636103</v>
      </c>
      <c r="D166" s="317">
        <f t="shared" si="12"/>
        <v>0.84188819673565662</v>
      </c>
      <c r="E166" s="317">
        <f t="shared" si="12"/>
        <v>0.841318839712484</v>
      </c>
      <c r="F166" s="317">
        <f t="shared" si="12"/>
        <v>0.80389065372998847</v>
      </c>
      <c r="G166" s="317">
        <f t="shared" si="12"/>
        <v>0.76671519965319046</v>
      </c>
      <c r="H166" s="317">
        <f t="shared" si="12"/>
        <v>0.77602932946233671</v>
      </c>
      <c r="I166" s="317">
        <f t="shared" si="12"/>
        <v>0.77715370995836119</v>
      </c>
      <c r="J166" s="317">
        <f t="shared" si="12"/>
        <v>0.779703275911518</v>
      </c>
      <c r="K166" s="317">
        <f t="shared" si="12"/>
        <v>0.84204994287618018</v>
      </c>
      <c r="L166" s="317">
        <f t="shared" si="12"/>
        <v>0.81900288308509028</v>
      </c>
      <c r="M166" s="317">
        <f t="shared" si="12"/>
        <v>0.76153774360948778</v>
      </c>
      <c r="N166" s="317">
        <f t="shared" si="12"/>
        <v>0.73032913003861466</v>
      </c>
      <c r="O166" s="317">
        <f t="shared" si="12"/>
        <v>0.72713001703623403</v>
      </c>
      <c r="P166" s="317">
        <f t="shared" si="12"/>
        <v>0.7003359658274374</v>
      </c>
      <c r="Q166" s="317">
        <f t="shared" si="12"/>
        <v>0.69680673319294373</v>
      </c>
      <c r="R166" s="317">
        <f t="shared" si="12"/>
        <v>0.73472601747426192</v>
      </c>
      <c r="S166" s="317">
        <f t="shared" si="12"/>
        <v>0.7300034716656989</v>
      </c>
      <c r="T166" s="317">
        <f t="shared" si="12"/>
        <v>0.73485282483505832</v>
      </c>
      <c r="U166" s="317">
        <f t="shared" si="12"/>
        <v>0.72499021462650648</v>
      </c>
      <c r="V166" s="317">
        <f t="shared" si="12"/>
        <v>0.75896386784496928</v>
      </c>
      <c r="W166" s="317">
        <f t="shared" si="12"/>
        <v>0.73133512010957824</v>
      </c>
      <c r="X166" s="317">
        <f t="shared" si="12"/>
        <v>0.74286303784126362</v>
      </c>
      <c r="Y166" s="317">
        <f t="shared" si="12"/>
        <v>0.7539918201357827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7.1983730203674809E-2</v>
      </c>
      <c r="C167" s="269">
        <f t="shared" si="13"/>
        <v>6.6764218065715891E-2</v>
      </c>
      <c r="D167" s="269">
        <f t="shared" si="13"/>
        <v>7.8402053699571303E-2</v>
      </c>
      <c r="E167" s="269">
        <f t="shared" si="13"/>
        <v>7.789300619114875E-2</v>
      </c>
      <c r="F167" s="269">
        <f t="shared" si="13"/>
        <v>9.8642877482304922E-2</v>
      </c>
      <c r="G167" s="269">
        <f t="shared" si="13"/>
        <v>0.11912014818748802</v>
      </c>
      <c r="H167" s="269">
        <f t="shared" si="13"/>
        <v>0.11414570790558451</v>
      </c>
      <c r="I167" s="269">
        <f t="shared" si="13"/>
        <v>0.11329518537741039</v>
      </c>
      <c r="J167" s="269">
        <f t="shared" si="13"/>
        <v>0.11345320720557293</v>
      </c>
      <c r="K167" s="269">
        <f t="shared" si="13"/>
        <v>7.7207107837831634E-2</v>
      </c>
      <c r="L167" s="269">
        <f t="shared" si="13"/>
        <v>9.0724792683186575E-2</v>
      </c>
      <c r="M167" s="269">
        <f t="shared" si="13"/>
        <v>0.12776939011590796</v>
      </c>
      <c r="N167" s="269">
        <f t="shared" si="13"/>
        <v>0.1470060622125352</v>
      </c>
      <c r="O167" s="269">
        <f t="shared" si="13"/>
        <v>0.14507736434331817</v>
      </c>
      <c r="P167" s="269">
        <f t="shared" si="13"/>
        <v>0.158284879405407</v>
      </c>
      <c r="Q167" s="269">
        <f t="shared" si="13"/>
        <v>0.16000910834293852</v>
      </c>
      <c r="R167" s="269">
        <f t="shared" si="13"/>
        <v>0.14042716102867989</v>
      </c>
      <c r="S167" s="269">
        <f t="shared" si="13"/>
        <v>0.14310264659186905</v>
      </c>
      <c r="T167" s="269">
        <f t="shared" si="13"/>
        <v>0.14265848532590628</v>
      </c>
      <c r="U167" s="269">
        <f t="shared" si="13"/>
        <v>0.14871791868669362</v>
      </c>
      <c r="V167" s="269">
        <f t="shared" si="13"/>
        <v>0.12965161292158797</v>
      </c>
      <c r="W167" s="269">
        <f t="shared" si="13"/>
        <v>0.14262380718221387</v>
      </c>
      <c r="X167" s="269">
        <f t="shared" si="13"/>
        <v>0.13042349014122023</v>
      </c>
      <c r="Y167" s="269">
        <f t="shared" si="13"/>
        <v>0.12646227789920703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2.7074068089136771E-2</v>
      </c>
      <c r="C168" s="269">
        <f t="shared" si="14"/>
        <v>2.5059620530955316E-2</v>
      </c>
      <c r="D168" s="269">
        <f t="shared" si="14"/>
        <v>2.9448468067382522E-2</v>
      </c>
      <c r="E168" s="269">
        <f t="shared" si="14"/>
        <v>2.9248019987916585E-2</v>
      </c>
      <c r="F168" s="269">
        <f t="shared" si="14"/>
        <v>3.7064595576835224E-2</v>
      </c>
      <c r="G168" s="269">
        <f t="shared" si="14"/>
        <v>4.4783621198832814E-2</v>
      </c>
      <c r="H168" s="269">
        <f t="shared" si="14"/>
        <v>4.2940537665816736E-2</v>
      </c>
      <c r="I168" s="269">
        <f t="shared" si="14"/>
        <v>4.262160167407239E-2</v>
      </c>
      <c r="J168" s="269">
        <f t="shared" si="14"/>
        <v>4.2684496157553993E-2</v>
      </c>
      <c r="K168" s="269">
        <f t="shared" si="14"/>
        <v>2.8981575850680487E-2</v>
      </c>
      <c r="L168" s="269">
        <f t="shared" si="14"/>
        <v>3.4050313593116791E-2</v>
      </c>
      <c r="M168" s="269">
        <f t="shared" si="14"/>
        <v>4.8170197026033652E-2</v>
      </c>
      <c r="N168" s="269">
        <f t="shared" si="14"/>
        <v>5.5482392606971478E-2</v>
      </c>
      <c r="O168" s="269">
        <f t="shared" si="14"/>
        <v>5.4932522569935194E-2</v>
      </c>
      <c r="P168" s="269">
        <f t="shared" si="14"/>
        <v>5.9947398708647938E-2</v>
      </c>
      <c r="Q168" s="269">
        <f t="shared" si="14"/>
        <v>6.0598400436111623E-2</v>
      </c>
      <c r="R168" s="269">
        <f t="shared" si="14"/>
        <v>5.315998564265436E-2</v>
      </c>
      <c r="S168" s="269">
        <f t="shared" si="14"/>
        <v>5.4171842829941655E-2</v>
      </c>
      <c r="T168" s="269">
        <f t="shared" si="14"/>
        <v>5.403623035126142E-2</v>
      </c>
      <c r="U168" s="269">
        <f t="shared" si="14"/>
        <v>5.633004890200894E-2</v>
      </c>
      <c r="V168" s="269">
        <f t="shared" si="14"/>
        <v>4.9100066029103995E-2</v>
      </c>
      <c r="W168" s="269">
        <f t="shared" si="14"/>
        <v>5.4284110466378668E-2</v>
      </c>
      <c r="X168" s="269">
        <f t="shared" si="14"/>
        <v>4.9387684598166552E-2</v>
      </c>
      <c r="Y168" s="269">
        <f t="shared" si="14"/>
        <v>4.7865245722933734E-2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2.6527073957220964E-2</v>
      </c>
      <c r="C169" s="318">
        <f t="shared" si="15"/>
        <v>2.4575140840364777E-2</v>
      </c>
      <c r="D169" s="318">
        <f t="shared" si="15"/>
        <v>2.9093193558744172E-2</v>
      </c>
      <c r="E169" s="318">
        <f t="shared" si="15"/>
        <v>2.8826372530216922E-2</v>
      </c>
      <c r="F169" s="318">
        <f t="shared" si="15"/>
        <v>3.6616055142704967E-2</v>
      </c>
      <c r="G169" s="318">
        <f t="shared" si="15"/>
        <v>4.4309755493657878E-2</v>
      </c>
      <c r="H169" s="318">
        <f t="shared" si="15"/>
        <v>4.2480620801207805E-2</v>
      </c>
      <c r="I169" s="318">
        <f t="shared" si="15"/>
        <v>4.2229256900869976E-2</v>
      </c>
      <c r="J169" s="318">
        <f t="shared" si="15"/>
        <v>4.2377829743305936E-2</v>
      </c>
      <c r="K169" s="318">
        <f t="shared" si="15"/>
        <v>2.8690775938911239E-2</v>
      </c>
      <c r="L169" s="318">
        <f t="shared" si="15"/>
        <v>3.380203860292081E-2</v>
      </c>
      <c r="M169" s="318">
        <f t="shared" si="15"/>
        <v>4.8002624269579713E-2</v>
      </c>
      <c r="N169" s="318">
        <f t="shared" si="15"/>
        <v>5.533038730322154E-2</v>
      </c>
      <c r="O169" s="318">
        <f t="shared" si="15"/>
        <v>5.4738926136099299E-2</v>
      </c>
      <c r="P169" s="318">
        <f t="shared" si="15"/>
        <v>5.9678742100446887E-2</v>
      </c>
      <c r="Q169" s="318">
        <f t="shared" si="15"/>
        <v>6.0312482166996036E-2</v>
      </c>
      <c r="R169" s="318">
        <f t="shared" si="15"/>
        <v>5.2912561109987773E-2</v>
      </c>
      <c r="S169" s="318">
        <f t="shared" si="15"/>
        <v>5.3945634331713004E-2</v>
      </c>
      <c r="T169" s="318">
        <f t="shared" si="15"/>
        <v>5.3828970156925372E-2</v>
      </c>
      <c r="U169" s="318">
        <f t="shared" si="15"/>
        <v>5.6139435024432742E-2</v>
      </c>
      <c r="V169" s="318">
        <f t="shared" si="15"/>
        <v>4.8918364682968278E-2</v>
      </c>
      <c r="W169" s="318">
        <f t="shared" si="15"/>
        <v>5.4017228306338025E-2</v>
      </c>
      <c r="X169" s="318">
        <f t="shared" si="15"/>
        <v>4.8812144617795102E-2</v>
      </c>
      <c r="Y169" s="318">
        <f t="shared" si="15"/>
        <v>4.7447475699564007E-2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5.4699413191581332E-4</v>
      </c>
      <c r="C170" s="318">
        <f t="shared" si="16"/>
        <v>4.844796905905316E-4</v>
      </c>
      <c r="D170" s="318">
        <f t="shared" si="16"/>
        <v>3.5527450863835278E-4</v>
      </c>
      <c r="E170" s="318">
        <f t="shared" si="16"/>
        <v>4.2164745769966607E-4</v>
      </c>
      <c r="F170" s="318">
        <f t="shared" si="16"/>
        <v>4.4854043413026211E-4</v>
      </c>
      <c r="G170" s="318">
        <f t="shared" si="16"/>
        <v>4.7386570517493295E-4</v>
      </c>
      <c r="H170" s="318">
        <f t="shared" si="16"/>
        <v>4.5991686460892395E-4</v>
      </c>
      <c r="I170" s="318">
        <f t="shared" si="16"/>
        <v>3.9234477320240448E-4</v>
      </c>
      <c r="J170" s="318">
        <f t="shared" si="16"/>
        <v>3.0666641424806958E-4</v>
      </c>
      <c r="K170" s="318">
        <f t="shared" si="16"/>
        <v>2.9079991176924447E-4</v>
      </c>
      <c r="L170" s="318">
        <f t="shared" si="16"/>
        <v>2.4827499019597463E-4</v>
      </c>
      <c r="M170" s="318">
        <f t="shared" si="16"/>
        <v>1.6757275645393403E-4</v>
      </c>
      <c r="N170" s="318">
        <f t="shared" si="16"/>
        <v>1.5200530374994439E-4</v>
      </c>
      <c r="O170" s="318">
        <f t="shared" si="16"/>
        <v>1.9359643383590959E-4</v>
      </c>
      <c r="P170" s="318">
        <f t="shared" si="16"/>
        <v>2.6865660820105309E-4</v>
      </c>
      <c r="Q170" s="318">
        <f t="shared" si="16"/>
        <v>2.8591826911557013E-4</v>
      </c>
      <c r="R170" s="318">
        <f t="shared" si="16"/>
        <v>2.4742453266658737E-4</v>
      </c>
      <c r="S170" s="318">
        <f t="shared" si="16"/>
        <v>2.2620849822864222E-4</v>
      </c>
      <c r="T170" s="318">
        <f t="shared" si="16"/>
        <v>2.07260194336038E-4</v>
      </c>
      <c r="U170" s="318">
        <f t="shared" si="16"/>
        <v>1.9061387757617984E-4</v>
      </c>
      <c r="V170" s="318">
        <f t="shared" si="16"/>
        <v>1.8170134613569507E-4</v>
      </c>
      <c r="W170" s="318">
        <f t="shared" si="16"/>
        <v>2.6688216004063284E-4</v>
      </c>
      <c r="X170" s="318">
        <f t="shared" si="16"/>
        <v>5.7553998037145472E-4</v>
      </c>
      <c r="Y170" s="318">
        <f t="shared" si="16"/>
        <v>4.177700233697427E-4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5.8550460224615101E-3</v>
      </c>
      <c r="C171" s="269">
        <f t="shared" si="17"/>
        <v>5.4164979252510946E-3</v>
      </c>
      <c r="D171" s="269">
        <f t="shared" si="17"/>
        <v>6.1783565318209877E-3</v>
      </c>
      <c r="E171" s="269">
        <f t="shared" si="17"/>
        <v>6.2013873455826311E-3</v>
      </c>
      <c r="F171" s="269">
        <f t="shared" si="17"/>
        <v>7.7952021493784491E-3</v>
      </c>
      <c r="G171" s="269">
        <f t="shared" si="17"/>
        <v>9.3687081970953764E-3</v>
      </c>
      <c r="H171" s="269">
        <f t="shared" si="17"/>
        <v>8.9921999896699183E-3</v>
      </c>
      <c r="I171" s="269">
        <f t="shared" si="17"/>
        <v>8.8676723780321473E-3</v>
      </c>
      <c r="J171" s="269">
        <f t="shared" si="17"/>
        <v>8.8303428975365014E-3</v>
      </c>
      <c r="K171" s="269">
        <f t="shared" si="17"/>
        <v>6.0141094944652571E-3</v>
      </c>
      <c r="L171" s="269">
        <f t="shared" si="17"/>
        <v>7.0031620830486793E-3</v>
      </c>
      <c r="M171" s="269">
        <f t="shared" si="17"/>
        <v>9.9042942739182883E-3</v>
      </c>
      <c r="N171" s="269">
        <f t="shared" si="17"/>
        <v>1.1431837090566749E-2</v>
      </c>
      <c r="O171" s="269">
        <f t="shared" si="17"/>
        <v>1.1364291510531721E-2</v>
      </c>
      <c r="P171" s="269">
        <f t="shared" si="17"/>
        <v>1.2427873529745618E-2</v>
      </c>
      <c r="Q171" s="269">
        <f t="shared" si="17"/>
        <v>1.2566237840192741E-2</v>
      </c>
      <c r="R171" s="269">
        <f t="shared" si="17"/>
        <v>1.1003894576110449E-2</v>
      </c>
      <c r="S171" s="269">
        <f t="shared" si="17"/>
        <v>1.1197888537748781E-2</v>
      </c>
      <c r="T171" s="269">
        <f t="shared" si="17"/>
        <v>1.1196612459670945E-2</v>
      </c>
      <c r="U171" s="269">
        <f t="shared" si="17"/>
        <v>1.1658258264937965E-2</v>
      </c>
      <c r="V171" s="269">
        <f t="shared" si="17"/>
        <v>1.0163011799778143E-2</v>
      </c>
      <c r="W171" s="269">
        <f t="shared" si="17"/>
        <v>1.1246286690330542E-2</v>
      </c>
      <c r="X171" s="269">
        <f t="shared" si="17"/>
        <v>1.0428548157337481E-2</v>
      </c>
      <c r="Y171" s="269">
        <f t="shared" si="17"/>
        <v>1.0014099539845228E-2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3.2385148644489417E-3</v>
      </c>
      <c r="C172" s="318">
        <f t="shared" si="18"/>
        <v>2.9388017768644348E-3</v>
      </c>
      <c r="D172" s="318">
        <f t="shared" si="18"/>
        <v>3.76290941198995E-3</v>
      </c>
      <c r="E172" s="318">
        <f t="shared" si="18"/>
        <v>3.6383210440729739E-3</v>
      </c>
      <c r="F172" s="318">
        <f t="shared" si="18"/>
        <v>4.8276918775206484E-3</v>
      </c>
      <c r="G172" s="318">
        <f t="shared" si="18"/>
        <v>5.9911372856372262E-3</v>
      </c>
      <c r="H172" s="318">
        <f t="shared" si="18"/>
        <v>5.7450673800279444E-3</v>
      </c>
      <c r="I172" s="318">
        <f t="shared" si="18"/>
        <v>5.7638687502309096E-3</v>
      </c>
      <c r="J172" s="318">
        <f t="shared" si="18"/>
        <v>5.8823447949148807E-3</v>
      </c>
      <c r="K172" s="318">
        <f t="shared" si="18"/>
        <v>3.7989443613933895E-3</v>
      </c>
      <c r="L172" s="318">
        <f t="shared" si="18"/>
        <v>4.6248545610046484E-3</v>
      </c>
      <c r="M172" s="318">
        <f t="shared" si="18"/>
        <v>6.9790636903453189E-3</v>
      </c>
      <c r="N172" s="318">
        <f t="shared" si="18"/>
        <v>8.1683101185560138E-3</v>
      </c>
      <c r="O172" s="318">
        <f t="shared" si="18"/>
        <v>8.0799249342157972E-3</v>
      </c>
      <c r="P172" s="318">
        <f t="shared" si="18"/>
        <v>8.7334979842778344E-3</v>
      </c>
      <c r="Q172" s="318">
        <f t="shared" si="18"/>
        <v>8.8033815505908584E-3</v>
      </c>
      <c r="R172" s="318">
        <f t="shared" si="18"/>
        <v>7.7199223931622932E-3</v>
      </c>
      <c r="S172" s="318">
        <f t="shared" si="18"/>
        <v>7.9021825616335632E-3</v>
      </c>
      <c r="T172" s="318">
        <f t="shared" si="18"/>
        <v>7.940187405158396E-3</v>
      </c>
      <c r="U172" s="318">
        <f t="shared" si="18"/>
        <v>8.32113385525283E-3</v>
      </c>
      <c r="V172" s="318">
        <f t="shared" si="18"/>
        <v>7.2266671608918831E-3</v>
      </c>
      <c r="W172" s="318">
        <f t="shared" si="18"/>
        <v>7.8887290220343124E-3</v>
      </c>
      <c r="X172" s="318">
        <f t="shared" si="18"/>
        <v>6.7542484095733605E-3</v>
      </c>
      <c r="Y172" s="318">
        <f t="shared" si="18"/>
        <v>6.705837517222292E-3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1.4317360783144936E-3</v>
      </c>
      <c r="C173" s="318">
        <f t="shared" si="19"/>
        <v>1.3279214549548569E-3</v>
      </c>
      <c r="D173" s="318">
        <f t="shared" si="19"/>
        <v>1.5593947212518315E-3</v>
      </c>
      <c r="E173" s="318">
        <f t="shared" si="19"/>
        <v>1.5492699099740267E-3</v>
      </c>
      <c r="F173" s="318">
        <f t="shared" si="19"/>
        <v>1.9619789938721795E-3</v>
      </c>
      <c r="G173" s="318">
        <f t="shared" si="19"/>
        <v>2.3692661290493785E-3</v>
      </c>
      <c r="H173" s="318">
        <f t="shared" si="19"/>
        <v>2.2703259157418635E-3</v>
      </c>
      <c r="I173" s="318">
        <f t="shared" si="19"/>
        <v>2.253409262693172E-3</v>
      </c>
      <c r="J173" s="318">
        <f t="shared" si="19"/>
        <v>2.256552272257992E-3</v>
      </c>
      <c r="K173" s="318">
        <f t="shared" si="19"/>
        <v>1.5356275853025769E-3</v>
      </c>
      <c r="L173" s="318">
        <f t="shared" si="19"/>
        <v>1.804490521880316E-3</v>
      </c>
      <c r="M173" s="318">
        <f t="shared" si="19"/>
        <v>2.5412971099939745E-3</v>
      </c>
      <c r="N173" s="318">
        <f t="shared" si="19"/>
        <v>2.9239090889719805E-3</v>
      </c>
      <c r="O173" s="318">
        <f t="shared" si="19"/>
        <v>2.8855478326754117E-3</v>
      </c>
      <c r="P173" s="318">
        <f t="shared" si="19"/>
        <v>3.148241579800916E-3</v>
      </c>
      <c r="Q173" s="318">
        <f t="shared" si="19"/>
        <v>3.1825360067520162E-3</v>
      </c>
      <c r="R173" s="318">
        <f t="shared" si="19"/>
        <v>2.7930566011397967E-3</v>
      </c>
      <c r="S173" s="318">
        <f t="shared" si="19"/>
        <v>2.8462712539090965E-3</v>
      </c>
      <c r="T173" s="318">
        <f t="shared" si="19"/>
        <v>2.8374370116814492E-3</v>
      </c>
      <c r="U173" s="318">
        <f t="shared" si="19"/>
        <v>2.9579574311183804E-3</v>
      </c>
      <c r="V173" s="318">
        <f t="shared" si="19"/>
        <v>2.5787339903931058E-3</v>
      </c>
      <c r="W173" s="318">
        <f t="shared" si="19"/>
        <v>2.8367472731903641E-3</v>
      </c>
      <c r="X173" s="318">
        <f t="shared" si="19"/>
        <v>2.594086410450384E-3</v>
      </c>
      <c r="Y173" s="318">
        <f t="shared" si="19"/>
        <v>2.5152990169004211E-3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1.1847950796980739E-3</v>
      </c>
      <c r="C174" s="318">
        <f t="shared" si="20"/>
        <v>1.1497746934318028E-3</v>
      </c>
      <c r="D174" s="318">
        <f t="shared" si="20"/>
        <v>8.5605239857920582E-4</v>
      </c>
      <c r="E174" s="318">
        <f t="shared" si="20"/>
        <v>1.0137963915356307E-3</v>
      </c>
      <c r="F174" s="318">
        <f t="shared" si="20"/>
        <v>1.0055312779856207E-3</v>
      </c>
      <c r="G174" s="318">
        <f t="shared" si="20"/>
        <v>1.0083047824087708E-3</v>
      </c>
      <c r="H174" s="318">
        <f t="shared" si="20"/>
        <v>9.7680669390011075E-4</v>
      </c>
      <c r="I174" s="318">
        <f t="shared" si="20"/>
        <v>8.5039436510806529E-4</v>
      </c>
      <c r="J174" s="318">
        <f t="shared" si="20"/>
        <v>6.9144583036362926E-4</v>
      </c>
      <c r="K174" s="318">
        <f t="shared" si="20"/>
        <v>6.7953754776929078E-4</v>
      </c>
      <c r="L174" s="318">
        <f t="shared" si="20"/>
        <v>5.7381700016371573E-4</v>
      </c>
      <c r="M174" s="318">
        <f t="shared" si="20"/>
        <v>3.8393347357899469E-4</v>
      </c>
      <c r="N174" s="318">
        <f t="shared" si="20"/>
        <v>3.396178830387534E-4</v>
      </c>
      <c r="O174" s="318">
        <f t="shared" si="20"/>
        <v>3.9881874364051278E-4</v>
      </c>
      <c r="P174" s="318">
        <f t="shared" si="20"/>
        <v>5.4613396566686708E-4</v>
      </c>
      <c r="Q174" s="318">
        <f t="shared" si="20"/>
        <v>5.8032028284986522E-4</v>
      </c>
      <c r="R174" s="318">
        <f t="shared" si="20"/>
        <v>4.9091558180835851E-4</v>
      </c>
      <c r="S174" s="318">
        <f t="shared" si="20"/>
        <v>4.4943472220612083E-4</v>
      </c>
      <c r="T174" s="318">
        <f t="shared" si="20"/>
        <v>4.1898804283109839E-4</v>
      </c>
      <c r="U174" s="318">
        <f t="shared" si="20"/>
        <v>3.7916697856675471E-4</v>
      </c>
      <c r="V174" s="318">
        <f t="shared" si="20"/>
        <v>3.5761064849315334E-4</v>
      </c>
      <c r="W174" s="318">
        <f t="shared" si="20"/>
        <v>5.2081039510586439E-4</v>
      </c>
      <c r="X174" s="318">
        <f t="shared" si="20"/>
        <v>1.0802133373137366E-3</v>
      </c>
      <c r="Y174" s="318">
        <f t="shared" si="20"/>
        <v>7.9296300572251495E-4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1.4356231608398953E-2</v>
      </c>
      <c r="C175" s="319">
        <f t="shared" si="21"/>
        <v>1.4172889202614921E-2</v>
      </c>
      <c r="D175" s="319">
        <f t="shared" si="21"/>
        <v>1.5457432271269052E-2</v>
      </c>
      <c r="E175" s="319">
        <f t="shared" si="21"/>
        <v>1.537763605678575E-2</v>
      </c>
      <c r="F175" s="319">
        <f t="shared" si="21"/>
        <v>1.6360270252153211E-2</v>
      </c>
      <c r="G175" s="319">
        <f t="shared" si="21"/>
        <v>1.7790053189242167E-2</v>
      </c>
      <c r="H175" s="319">
        <f t="shared" si="21"/>
        <v>1.7209841942919031E-2</v>
      </c>
      <c r="I175" s="319">
        <f t="shared" si="21"/>
        <v>1.954891771015925E-2</v>
      </c>
      <c r="J175" s="319">
        <f t="shared" si="21"/>
        <v>1.9198746429431868E-2</v>
      </c>
      <c r="K175" s="319">
        <f t="shared" si="21"/>
        <v>1.9196865488606246E-2</v>
      </c>
      <c r="L175" s="319">
        <f t="shared" si="21"/>
        <v>2.0822038041218325E-2</v>
      </c>
      <c r="M175" s="319">
        <f t="shared" si="21"/>
        <v>1.8947384629093431E-2</v>
      </c>
      <c r="N175" s="319">
        <f t="shared" si="21"/>
        <v>1.8981372494973971E-2</v>
      </c>
      <c r="O175" s="319">
        <f t="shared" si="21"/>
        <v>2.2618646528011922E-2</v>
      </c>
      <c r="P175" s="319">
        <f t="shared" si="21"/>
        <v>2.1831875795308681E-2</v>
      </c>
      <c r="Q175" s="319">
        <f t="shared" si="21"/>
        <v>2.1444268959758608E-2</v>
      </c>
      <c r="R175" s="319">
        <f t="shared" si="21"/>
        <v>1.8408335490279919E-2</v>
      </c>
      <c r="S175" s="319">
        <f t="shared" si="21"/>
        <v>1.9861813017209864E-2</v>
      </c>
      <c r="T175" s="319">
        <f t="shared" si="21"/>
        <v>1.550441378666311E-2</v>
      </c>
      <c r="U175" s="319">
        <f t="shared" si="21"/>
        <v>1.6012198127345265E-2</v>
      </c>
      <c r="V175" s="319">
        <f t="shared" si="21"/>
        <v>1.4024134561710319E-2</v>
      </c>
      <c r="W175" s="319">
        <f t="shared" si="21"/>
        <v>1.5442994014825124E-2</v>
      </c>
      <c r="X175" s="319">
        <f t="shared" si="21"/>
        <v>1.4910790997608787E-2</v>
      </c>
      <c r="Y175" s="319">
        <f t="shared" si="21"/>
        <v>1.4406308209795856E-2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1.0000000000000002</v>
      </c>
      <c r="C178" s="232">
        <f t="shared" si="22"/>
        <v>0.99999999999999967</v>
      </c>
      <c r="D178" s="232">
        <f t="shared" si="22"/>
        <v>1.0000000000000002</v>
      </c>
      <c r="E178" s="232">
        <f t="shared" si="22"/>
        <v>0.99999999999999967</v>
      </c>
      <c r="F178" s="232">
        <f t="shared" si="22"/>
        <v>1</v>
      </c>
      <c r="G178" s="232">
        <f t="shared" si="22"/>
        <v>1</v>
      </c>
      <c r="H178" s="232">
        <f t="shared" si="22"/>
        <v>0.99999999999999989</v>
      </c>
      <c r="I178" s="232">
        <f t="shared" si="22"/>
        <v>0.99999999999999989</v>
      </c>
      <c r="J178" s="232">
        <f t="shared" si="22"/>
        <v>1</v>
      </c>
      <c r="K178" s="232">
        <f t="shared" si="22"/>
        <v>1</v>
      </c>
      <c r="L178" s="232">
        <f t="shared" si="22"/>
        <v>0.99999999999999989</v>
      </c>
      <c r="M178" s="232">
        <f t="shared" si="22"/>
        <v>1.0000000000000002</v>
      </c>
      <c r="N178" s="232">
        <f t="shared" si="22"/>
        <v>1.0000000000000002</v>
      </c>
      <c r="O178" s="232">
        <f t="shared" si="22"/>
        <v>1</v>
      </c>
      <c r="P178" s="232">
        <f t="shared" si="22"/>
        <v>1</v>
      </c>
      <c r="Q178" s="232">
        <f t="shared" si="22"/>
        <v>1</v>
      </c>
      <c r="R178" s="232">
        <f t="shared" si="22"/>
        <v>1</v>
      </c>
      <c r="S178" s="232">
        <f t="shared" si="22"/>
        <v>1.0000000000000002</v>
      </c>
      <c r="T178" s="232">
        <f t="shared" si="22"/>
        <v>1</v>
      </c>
      <c r="U178" s="232">
        <f t="shared" si="22"/>
        <v>0.99999999999999978</v>
      </c>
      <c r="V178" s="232">
        <f t="shared" si="22"/>
        <v>0.99999999999999978</v>
      </c>
      <c r="W178" s="232">
        <f t="shared" si="22"/>
        <v>1</v>
      </c>
      <c r="X178" s="232">
        <f t="shared" si="22"/>
        <v>1.0000000000000002</v>
      </c>
      <c r="Y178" s="232">
        <f t="shared" si="22"/>
        <v>0.99999999999999978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6.4617018104675093E-3</v>
      </c>
      <c r="C179" s="266">
        <f t="shared" si="23"/>
        <v>6.39727597149685E-3</v>
      </c>
      <c r="D179" s="266">
        <f t="shared" si="23"/>
        <v>5.6628955771667105E-3</v>
      </c>
      <c r="E179" s="266">
        <f t="shared" si="23"/>
        <v>5.9477978881601378E-3</v>
      </c>
      <c r="F179" s="266">
        <f t="shared" si="23"/>
        <v>5.6897609212899509E-3</v>
      </c>
      <c r="G179" s="266">
        <f t="shared" si="23"/>
        <v>5.4907201433814718E-3</v>
      </c>
      <c r="H179" s="266">
        <f t="shared" si="23"/>
        <v>5.5179063681062776E-3</v>
      </c>
      <c r="I179" s="266">
        <f t="shared" si="23"/>
        <v>5.2673121002223223E-3</v>
      </c>
      <c r="J179" s="266">
        <f t="shared" si="23"/>
        <v>4.9260126879733081E-3</v>
      </c>
      <c r="K179" s="266">
        <f t="shared" si="23"/>
        <v>5.3463054093155233E-3</v>
      </c>
      <c r="L179" s="266">
        <f t="shared" si="23"/>
        <v>4.8545348201794406E-3</v>
      </c>
      <c r="M179" s="266">
        <f t="shared" si="23"/>
        <v>3.9852105351849522E-3</v>
      </c>
      <c r="N179" s="266">
        <f t="shared" si="23"/>
        <v>3.7360075577218192E-3</v>
      </c>
      <c r="O179" s="266">
        <f t="shared" si="23"/>
        <v>4.0374689516150114E-3</v>
      </c>
      <c r="P179" s="266">
        <f t="shared" si="23"/>
        <v>4.3400687050128136E-3</v>
      </c>
      <c r="Q179" s="266">
        <f t="shared" si="23"/>
        <v>4.4057153109964319E-3</v>
      </c>
      <c r="R179" s="266">
        <f t="shared" si="23"/>
        <v>4.3498009828378589E-3</v>
      </c>
      <c r="S179" s="266">
        <f t="shared" si="23"/>
        <v>4.1857155783323174E-3</v>
      </c>
      <c r="T179" s="266">
        <f t="shared" si="23"/>
        <v>4.146301562267034E-3</v>
      </c>
      <c r="U179" s="266">
        <f t="shared" si="23"/>
        <v>3.8903551903848783E-3</v>
      </c>
      <c r="V179" s="266">
        <f t="shared" si="23"/>
        <v>4.0528218956193971E-3</v>
      </c>
      <c r="W179" s="266">
        <f t="shared" si="23"/>
        <v>4.444464110581272E-3</v>
      </c>
      <c r="X179" s="266">
        <f t="shared" si="23"/>
        <v>5.65287436974734E-3</v>
      </c>
      <c r="Y179" s="266">
        <f t="shared" si="23"/>
        <v>5.2017700270242592E-3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1.3640648322389171E-2</v>
      </c>
      <c r="C180" s="267">
        <f t="shared" si="24"/>
        <v>1.3504645418192943E-2</v>
      </c>
      <c r="D180" s="267">
        <f t="shared" si="24"/>
        <v>1.1954368883041251E-2</v>
      </c>
      <c r="E180" s="267">
        <f t="shared" si="24"/>
        <v>1.2555797476388268E-2</v>
      </c>
      <c r="F180" s="267">
        <f t="shared" si="24"/>
        <v>1.2011081607025428E-2</v>
      </c>
      <c r="G180" s="267">
        <f t="shared" si="24"/>
        <v>1.1590906654218707E-2</v>
      </c>
      <c r="H180" s="267">
        <f t="shared" si="24"/>
        <v>1.1648296756944244E-2</v>
      </c>
      <c r="I180" s="267">
        <f t="shared" si="24"/>
        <v>1.1119292420304279E-2</v>
      </c>
      <c r="J180" s="267">
        <f t="shared" si="24"/>
        <v>1.0398809582859617E-2</v>
      </c>
      <c r="K180" s="267">
        <f t="shared" si="24"/>
        <v>1.1286047244461694E-2</v>
      </c>
      <c r="L180" s="267">
        <f t="shared" si="24"/>
        <v>1.0247919850400765E-2</v>
      </c>
      <c r="M180" s="267">
        <f t="shared" si="24"/>
        <v>8.412776849757669E-3</v>
      </c>
      <c r="N180" s="267">
        <f t="shared" si="24"/>
        <v>7.8867095262918543E-3</v>
      </c>
      <c r="O180" s="267">
        <f t="shared" si="24"/>
        <v>8.5230943328783934E-3</v>
      </c>
      <c r="P180" s="267">
        <f t="shared" si="24"/>
        <v>9.1618822156393394E-3</v>
      </c>
      <c r="Q180" s="267">
        <f t="shared" si="24"/>
        <v>9.3004621582065475E-3</v>
      </c>
      <c r="R180" s="267">
        <f t="shared" si="24"/>
        <v>9.1824270478029352E-3</v>
      </c>
      <c r="S180" s="267">
        <f t="shared" si="24"/>
        <v>8.8384141164544981E-3</v>
      </c>
      <c r="T180" s="267">
        <f t="shared" si="24"/>
        <v>8.7528399032336928E-3</v>
      </c>
      <c r="U180" s="267">
        <f t="shared" si="24"/>
        <v>8.3599386659184774E-3</v>
      </c>
      <c r="V180" s="267">
        <f t="shared" si="24"/>
        <v>8.5932871795370187E-3</v>
      </c>
      <c r="W180" s="267">
        <f t="shared" si="24"/>
        <v>9.3822608489470098E-3</v>
      </c>
      <c r="X180" s="267">
        <f t="shared" si="24"/>
        <v>1.1933214120691829E-2</v>
      </c>
      <c r="Y180" s="267">
        <f t="shared" si="24"/>
        <v>1.0980933146379445E-2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8.120436309383669E-2</v>
      </c>
      <c r="C181" s="267">
        <f t="shared" si="25"/>
        <v>8.0394722015704065E-2</v>
      </c>
      <c r="D181" s="267">
        <f t="shared" si="25"/>
        <v>7.1165745820365611E-2</v>
      </c>
      <c r="E181" s="267">
        <f t="shared" si="25"/>
        <v>7.4746120060276547E-2</v>
      </c>
      <c r="F181" s="267">
        <f t="shared" si="25"/>
        <v>7.1503363250388557E-2</v>
      </c>
      <c r="G181" s="267">
        <f t="shared" si="25"/>
        <v>6.9002012975515642E-2</v>
      </c>
      <c r="H181" s="267">
        <f t="shared" si="25"/>
        <v>6.9343662919827173E-2</v>
      </c>
      <c r="I181" s="267">
        <f t="shared" si="25"/>
        <v>6.619443868829139E-2</v>
      </c>
      <c r="J181" s="267">
        <f t="shared" si="25"/>
        <v>6.1905320711493753E-2</v>
      </c>
      <c r="K181" s="267">
        <f t="shared" si="25"/>
        <v>6.7187149516141229E-2</v>
      </c>
      <c r="L181" s="267">
        <f t="shared" si="25"/>
        <v>6.1007056616406027E-2</v>
      </c>
      <c r="M181" s="267">
        <f t="shared" si="25"/>
        <v>5.0082237280015915E-2</v>
      </c>
      <c r="N181" s="267">
        <f t="shared" si="25"/>
        <v>4.6950497428882597E-2</v>
      </c>
      <c r="O181" s="267">
        <f t="shared" si="25"/>
        <v>5.0738970064500177E-2</v>
      </c>
      <c r="P181" s="267">
        <f t="shared" si="25"/>
        <v>5.454174849157261E-2</v>
      </c>
      <c r="Q181" s="267">
        <f t="shared" si="25"/>
        <v>5.5366730978312587E-2</v>
      </c>
      <c r="R181" s="267">
        <f t="shared" si="25"/>
        <v>5.4664054262624266E-2</v>
      </c>
      <c r="S181" s="267">
        <f t="shared" si="25"/>
        <v>5.2501005726343405E-2</v>
      </c>
      <c r="T181" s="267">
        <f t="shared" si="25"/>
        <v>5.2106672117467154E-2</v>
      </c>
      <c r="U181" s="267">
        <f t="shared" si="25"/>
        <v>4.8798690592370235E-2</v>
      </c>
      <c r="V181" s="267">
        <f t="shared" si="25"/>
        <v>5.0754773388324265E-2</v>
      </c>
      <c r="W181" s="267">
        <f t="shared" si="25"/>
        <v>5.5853688080827017E-2</v>
      </c>
      <c r="X181" s="267">
        <f t="shared" si="25"/>
        <v>7.1039809064106965E-2</v>
      </c>
      <c r="Y181" s="267">
        <f t="shared" si="25"/>
        <v>6.5370769867598266E-2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9.6102826892886684E-2</v>
      </c>
      <c r="C182" s="267">
        <f t="shared" si="26"/>
        <v>9.5144641970147562E-2</v>
      </c>
      <c r="D182" s="267">
        <f t="shared" si="26"/>
        <v>8.4222436956677055E-2</v>
      </c>
      <c r="E182" s="267">
        <f t="shared" si="26"/>
        <v>8.8459698018527919E-2</v>
      </c>
      <c r="F182" s="267">
        <f t="shared" si="26"/>
        <v>8.4621996637922567E-2</v>
      </c>
      <c r="G182" s="267">
        <f t="shared" si="26"/>
        <v>8.1661726729927539E-2</v>
      </c>
      <c r="H182" s="267">
        <f t="shared" si="26"/>
        <v>8.2066058765857555E-2</v>
      </c>
      <c r="I182" s="267">
        <f t="shared" si="26"/>
        <v>7.8339050269769298E-2</v>
      </c>
      <c r="J182" s="267">
        <f t="shared" si="26"/>
        <v>7.3263013136505475E-2</v>
      </c>
      <c r="K182" s="267">
        <f t="shared" si="26"/>
        <v>7.9513892522189961E-2</v>
      </c>
      <c r="L182" s="267">
        <f t="shared" si="26"/>
        <v>7.2199945641787763E-2</v>
      </c>
      <c r="M182" s="267">
        <f t="shared" si="26"/>
        <v>5.9270763249113539E-2</v>
      </c>
      <c r="N182" s="267">
        <f t="shared" si="26"/>
        <v>5.5564446971018568E-2</v>
      </c>
      <c r="O182" s="267">
        <f t="shared" si="26"/>
        <v>6.0047985983183179E-2</v>
      </c>
      <c r="P182" s="267">
        <f t="shared" si="26"/>
        <v>6.4548455452620848E-2</v>
      </c>
      <c r="Q182" s="267">
        <f t="shared" si="26"/>
        <v>6.5524796453180406E-2</v>
      </c>
      <c r="R182" s="267">
        <f t="shared" si="26"/>
        <v>6.4693200511821633E-2</v>
      </c>
      <c r="S182" s="267">
        <f t="shared" si="26"/>
        <v>6.226951694422838E-2</v>
      </c>
      <c r="T182" s="267">
        <f t="shared" si="26"/>
        <v>6.1666618635783953E-2</v>
      </c>
      <c r="U182" s="267">
        <f t="shared" si="26"/>
        <v>5.8845142036223305E-2</v>
      </c>
      <c r="V182" s="267">
        <f t="shared" si="26"/>
        <v>6.0542517535652034E-2</v>
      </c>
      <c r="W182" s="267">
        <f t="shared" si="26"/>
        <v>6.6101094971440164E-2</v>
      </c>
      <c r="X182" s="267">
        <f t="shared" si="26"/>
        <v>8.4073394739915999E-2</v>
      </c>
      <c r="Y182" s="267">
        <f t="shared" si="26"/>
        <v>7.736426395193724E-2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3.7916730720773596E-2</v>
      </c>
      <c r="C183" s="268">
        <f t="shared" si="27"/>
        <v>3.784179801367598E-2</v>
      </c>
      <c r="D183" s="268">
        <f t="shared" si="27"/>
        <v>3.851292074828478E-2</v>
      </c>
      <c r="E183" s="268">
        <f t="shared" si="27"/>
        <v>3.8254777726887075E-2</v>
      </c>
      <c r="F183" s="268">
        <f t="shared" si="27"/>
        <v>3.8683707681934888E-2</v>
      </c>
      <c r="G183" s="268">
        <f t="shared" si="27"/>
        <v>3.9002040677457828E-2</v>
      </c>
      <c r="H183" s="268">
        <f t="shared" si="27"/>
        <v>3.9008048375414266E-2</v>
      </c>
      <c r="I183" s="268">
        <f t="shared" si="27"/>
        <v>3.9264694234369513E-2</v>
      </c>
      <c r="J183" s="268">
        <f t="shared" si="27"/>
        <v>3.97589651911988E-2</v>
      </c>
      <c r="K183" s="268">
        <f t="shared" si="27"/>
        <v>3.8788927945261426E-2</v>
      </c>
      <c r="L183" s="268">
        <f t="shared" si="27"/>
        <v>3.9526650994472987E-2</v>
      </c>
      <c r="M183" s="268">
        <f t="shared" si="27"/>
        <v>4.155083693088521E-2</v>
      </c>
      <c r="N183" s="268">
        <f t="shared" si="27"/>
        <v>4.2211521406963395E-2</v>
      </c>
      <c r="O183" s="268">
        <f t="shared" si="27"/>
        <v>4.197330170914159E-2</v>
      </c>
      <c r="P183" s="268">
        <f t="shared" si="27"/>
        <v>4.7571696105363007E-2</v>
      </c>
      <c r="Q183" s="268">
        <f t="shared" si="27"/>
        <v>4.8252206725905446E-2</v>
      </c>
      <c r="R183" s="268">
        <f t="shared" si="27"/>
        <v>4.877460737751791E-2</v>
      </c>
      <c r="S183" s="268">
        <f t="shared" si="27"/>
        <v>4.98478432156697E-2</v>
      </c>
      <c r="T183" s="268">
        <f t="shared" si="27"/>
        <v>5.0885419941329821E-2</v>
      </c>
      <c r="U183" s="268">
        <f t="shared" si="27"/>
        <v>5.2489827207933437E-2</v>
      </c>
      <c r="V183" s="268">
        <f t="shared" si="27"/>
        <v>5.3876745948081693E-2</v>
      </c>
      <c r="W183" s="268">
        <f t="shared" si="27"/>
        <v>5.3472156824863851E-2</v>
      </c>
      <c r="X183" s="268">
        <f t="shared" si="27"/>
        <v>5.4451464101455273E-2</v>
      </c>
      <c r="Y183" s="268">
        <f t="shared" si="27"/>
        <v>5.6721713968615493E-2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0.51450530906356706</v>
      </c>
      <c r="C184" s="269">
        <f t="shared" si="28"/>
        <v>0.51644593213573242</v>
      </c>
      <c r="D184" s="269">
        <f t="shared" si="28"/>
        <v>0.53455136986342067</v>
      </c>
      <c r="E184" s="269">
        <f t="shared" si="28"/>
        <v>0.52756483270344379</v>
      </c>
      <c r="F184" s="269">
        <f t="shared" si="28"/>
        <v>0.5336395531273771</v>
      </c>
      <c r="G184" s="269">
        <f t="shared" si="28"/>
        <v>0.53829648803240593</v>
      </c>
      <c r="H184" s="269">
        <f t="shared" si="28"/>
        <v>0.53749877115263811</v>
      </c>
      <c r="I184" s="269">
        <f t="shared" si="28"/>
        <v>0.54356747970165209</v>
      </c>
      <c r="J184" s="269">
        <f t="shared" si="28"/>
        <v>0.5516139784233145</v>
      </c>
      <c r="K184" s="269">
        <f t="shared" si="28"/>
        <v>0.54246282229347775</v>
      </c>
      <c r="L184" s="269">
        <f t="shared" si="28"/>
        <v>0.55412186798147789</v>
      </c>
      <c r="M184" s="269">
        <f t="shared" si="28"/>
        <v>0.5728309748009226</v>
      </c>
      <c r="N184" s="269">
        <f t="shared" si="28"/>
        <v>0.57808155811846174</v>
      </c>
      <c r="O184" s="269">
        <f t="shared" si="28"/>
        <v>0.57028695442105171</v>
      </c>
      <c r="P184" s="269">
        <f t="shared" si="28"/>
        <v>0.55901581068510542</v>
      </c>
      <c r="Q184" s="269">
        <f t="shared" si="28"/>
        <v>0.55696431902322574</v>
      </c>
      <c r="R184" s="269">
        <f t="shared" si="28"/>
        <v>0.55808068308741454</v>
      </c>
      <c r="S184" s="269">
        <f t="shared" si="28"/>
        <v>0.5613792497816178</v>
      </c>
      <c r="T184" s="269">
        <f t="shared" si="28"/>
        <v>0.56134991568957848</v>
      </c>
      <c r="U184" s="269">
        <f t="shared" si="28"/>
        <v>0.56469049626885137</v>
      </c>
      <c r="V184" s="269">
        <f t="shared" si="28"/>
        <v>0.56149364622096654</v>
      </c>
      <c r="W184" s="269">
        <f t="shared" si="28"/>
        <v>0.55242655330656787</v>
      </c>
      <c r="X184" s="269">
        <f t="shared" si="28"/>
        <v>0.5221378829917761</v>
      </c>
      <c r="Y184" s="269">
        <f t="shared" si="28"/>
        <v>0.53176905481996206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0.51414662697709812</v>
      </c>
      <c r="C185" s="318">
        <f t="shared" si="29"/>
        <v>0.51609082625798108</v>
      </c>
      <c r="D185" s="318">
        <f t="shared" si="29"/>
        <v>0.53423702864795586</v>
      </c>
      <c r="E185" s="318">
        <f t="shared" si="29"/>
        <v>0.52723467686849568</v>
      </c>
      <c r="F185" s="318">
        <f t="shared" si="29"/>
        <v>0.53332372064568445</v>
      </c>
      <c r="G185" s="318">
        <f t="shared" si="29"/>
        <v>0.53799170408925734</v>
      </c>
      <c r="H185" s="318">
        <f t="shared" si="29"/>
        <v>0.53719247813152615</v>
      </c>
      <c r="I185" s="318">
        <f t="shared" si="29"/>
        <v>0.54327509689761588</v>
      </c>
      <c r="J185" s="318">
        <f t="shared" si="29"/>
        <v>0.55134054078092254</v>
      </c>
      <c r="K185" s="318">
        <f t="shared" si="29"/>
        <v>0.54216605465619572</v>
      </c>
      <c r="L185" s="318">
        <f t="shared" si="29"/>
        <v>0.55385239799830455</v>
      </c>
      <c r="M185" s="318">
        <f t="shared" si="29"/>
        <v>0.57260976006961717</v>
      </c>
      <c r="N185" s="318">
        <f t="shared" si="29"/>
        <v>0.57787417637520389</v>
      </c>
      <c r="O185" s="318">
        <f t="shared" si="29"/>
        <v>0.57006283888150877</v>
      </c>
      <c r="P185" s="318">
        <f t="shared" si="29"/>
        <v>0.55877489816017112</v>
      </c>
      <c r="Q185" s="318">
        <f t="shared" si="29"/>
        <v>0.55671976252611588</v>
      </c>
      <c r="R185" s="318">
        <f t="shared" si="29"/>
        <v>0.55783923033425264</v>
      </c>
      <c r="S185" s="318">
        <f t="shared" si="29"/>
        <v>0.5611468428797286</v>
      </c>
      <c r="T185" s="318">
        <f t="shared" si="29"/>
        <v>0.5611197589693977</v>
      </c>
      <c r="U185" s="318">
        <f t="shared" si="29"/>
        <v>0.56447087603125057</v>
      </c>
      <c r="V185" s="318">
        <f t="shared" si="29"/>
        <v>0.56126768495414592</v>
      </c>
      <c r="W185" s="318">
        <f t="shared" si="29"/>
        <v>0.55217984590545621</v>
      </c>
      <c r="X185" s="318">
        <f t="shared" si="29"/>
        <v>0.52182409804270846</v>
      </c>
      <c r="Y185" s="318">
        <f t="shared" si="29"/>
        <v>0.53148031018559938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3.5868208646889241E-4</v>
      </c>
      <c r="C186" s="318">
        <f t="shared" si="30"/>
        <v>3.5510587775138875E-4</v>
      </c>
      <c r="D186" s="318">
        <f t="shared" si="30"/>
        <v>3.1434121546482506E-4</v>
      </c>
      <c r="E186" s="318">
        <f t="shared" si="30"/>
        <v>3.3015583494810008E-4</v>
      </c>
      <c r="F186" s="318">
        <f t="shared" si="30"/>
        <v>3.158324816925887E-4</v>
      </c>
      <c r="G186" s="318">
        <f t="shared" si="30"/>
        <v>3.0478394314861659E-4</v>
      </c>
      <c r="H186" s="318">
        <f t="shared" si="30"/>
        <v>3.0629302111190326E-4</v>
      </c>
      <c r="I186" s="318">
        <f t="shared" si="30"/>
        <v>2.9238280403624735E-4</v>
      </c>
      <c r="J186" s="318">
        <f t="shared" si="30"/>
        <v>2.7343764239202322E-4</v>
      </c>
      <c r="K186" s="318">
        <f t="shared" si="30"/>
        <v>2.9676763728199283E-4</v>
      </c>
      <c r="L186" s="318">
        <f t="shared" si="30"/>
        <v>2.6946998317334481E-4</v>
      </c>
      <c r="M186" s="318">
        <f t="shared" si="30"/>
        <v>2.2121473130536356E-4</v>
      </c>
      <c r="N186" s="318">
        <f t="shared" si="30"/>
        <v>2.0738174325785877E-4</v>
      </c>
      <c r="O186" s="318">
        <f t="shared" si="30"/>
        <v>2.2411553954295956E-4</v>
      </c>
      <c r="P186" s="318">
        <f t="shared" si="30"/>
        <v>2.4091252493431165E-4</v>
      </c>
      <c r="Q186" s="318">
        <f t="shared" si="30"/>
        <v>2.4455649710982465E-4</v>
      </c>
      <c r="R186" s="318">
        <f t="shared" si="30"/>
        <v>2.4145275316191699E-4</v>
      </c>
      <c r="S186" s="318">
        <f t="shared" si="30"/>
        <v>2.3240690188915827E-4</v>
      </c>
      <c r="T186" s="318">
        <f t="shared" si="30"/>
        <v>2.3015672018074249E-4</v>
      </c>
      <c r="U186" s="318">
        <f t="shared" si="30"/>
        <v>2.1962023760084114E-4</v>
      </c>
      <c r="V186" s="318">
        <f t="shared" si="30"/>
        <v>2.2596126682070057E-4</v>
      </c>
      <c r="W186" s="318">
        <f t="shared" si="30"/>
        <v>2.4670740111173018E-4</v>
      </c>
      <c r="X186" s="318">
        <f t="shared" si="30"/>
        <v>3.1378494906758993E-4</v>
      </c>
      <c r="Y186" s="318">
        <f t="shared" si="30"/>
        <v>2.8874463436272648E-4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0.17731072373897158</v>
      </c>
      <c r="C187" s="269">
        <f t="shared" si="31"/>
        <v>0.17761748058696381</v>
      </c>
      <c r="D187" s="269">
        <f t="shared" si="31"/>
        <v>0.18399164294750311</v>
      </c>
      <c r="E187" s="269">
        <f t="shared" si="31"/>
        <v>0.18152264661789672</v>
      </c>
      <c r="F187" s="269">
        <f t="shared" si="31"/>
        <v>0.18374404647805345</v>
      </c>
      <c r="G187" s="269">
        <f t="shared" si="31"/>
        <v>0.18545493917498315</v>
      </c>
      <c r="H187" s="269">
        <f t="shared" si="31"/>
        <v>0.18529626182227191</v>
      </c>
      <c r="I187" s="269">
        <f t="shared" si="31"/>
        <v>0.18739886334014866</v>
      </c>
      <c r="J187" s="269">
        <f t="shared" si="31"/>
        <v>0.19019633878084516</v>
      </c>
      <c r="K187" s="269">
        <f t="shared" si="31"/>
        <v>0.18660611765761431</v>
      </c>
      <c r="L187" s="269">
        <f t="shared" si="31"/>
        <v>0.19059785761856182</v>
      </c>
      <c r="M187" s="269">
        <f t="shared" si="31"/>
        <v>0.19794256329138754</v>
      </c>
      <c r="N187" s="269">
        <f t="shared" si="31"/>
        <v>0.19997792923469726</v>
      </c>
      <c r="O187" s="269">
        <f t="shared" si="31"/>
        <v>0.19791625282627026</v>
      </c>
      <c r="P187" s="269">
        <f t="shared" si="31"/>
        <v>0.19404240277009491</v>
      </c>
      <c r="Q187" s="269">
        <f t="shared" si="31"/>
        <v>0.19332229249741742</v>
      </c>
      <c r="R187" s="269">
        <f t="shared" si="31"/>
        <v>0.19362954940461394</v>
      </c>
      <c r="S187" s="269">
        <f t="shared" si="31"/>
        <v>0.19477414677328844</v>
      </c>
      <c r="T187" s="269">
        <f t="shared" si="31"/>
        <v>0.1948820505149472</v>
      </c>
      <c r="U187" s="269">
        <f t="shared" si="31"/>
        <v>0.197233535283838</v>
      </c>
      <c r="V187" s="269">
        <f t="shared" si="31"/>
        <v>0.19489604825748907</v>
      </c>
      <c r="W187" s="269">
        <f t="shared" si="31"/>
        <v>0.19170219086066248</v>
      </c>
      <c r="X187" s="269">
        <f t="shared" si="31"/>
        <v>0.18118232237653512</v>
      </c>
      <c r="Y187" s="269">
        <f t="shared" si="31"/>
        <v>0.18444857956545616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0.17372840559263142</v>
      </c>
      <c r="C188" s="318">
        <f t="shared" si="32"/>
        <v>0.17418358732701023</v>
      </c>
      <c r="D188" s="318">
        <f t="shared" si="32"/>
        <v>0.18177191659731848</v>
      </c>
      <c r="E188" s="318">
        <f t="shared" si="32"/>
        <v>0.17890576648402878</v>
      </c>
      <c r="F188" s="318">
        <f t="shared" si="32"/>
        <v>0.18152045188344179</v>
      </c>
      <c r="G188" s="318">
        <f t="shared" si="32"/>
        <v>0.18349259818562572</v>
      </c>
      <c r="H188" s="318">
        <f t="shared" si="32"/>
        <v>0.18331163656153845</v>
      </c>
      <c r="I188" s="318">
        <f t="shared" si="32"/>
        <v>0.18567379995332836</v>
      </c>
      <c r="J188" s="318">
        <f t="shared" si="32"/>
        <v>0.188829874737279</v>
      </c>
      <c r="K188" s="318">
        <f t="shared" si="32"/>
        <v>0.18473371973039243</v>
      </c>
      <c r="L188" s="318">
        <f t="shared" si="32"/>
        <v>0.18920812941232318</v>
      </c>
      <c r="M188" s="318">
        <f t="shared" si="32"/>
        <v>0.19725396779047311</v>
      </c>
      <c r="N188" s="318">
        <f t="shared" si="32"/>
        <v>0.19943004900732605</v>
      </c>
      <c r="O188" s="318">
        <f t="shared" si="32"/>
        <v>0.19721874470261636</v>
      </c>
      <c r="P188" s="318">
        <f t="shared" si="32"/>
        <v>0.19317279416491151</v>
      </c>
      <c r="Q188" s="318">
        <f t="shared" si="32"/>
        <v>0.19241015001750844</v>
      </c>
      <c r="R188" s="318">
        <f t="shared" si="32"/>
        <v>0.19272833206618328</v>
      </c>
      <c r="S188" s="318">
        <f t="shared" si="32"/>
        <v>0.19396081709990695</v>
      </c>
      <c r="T188" s="318">
        <f t="shared" si="32"/>
        <v>0.19413456514448799</v>
      </c>
      <c r="U188" s="318">
        <f t="shared" si="32"/>
        <v>0.19656612153786535</v>
      </c>
      <c r="V188" s="318">
        <f t="shared" si="32"/>
        <v>0.19417480942445126</v>
      </c>
      <c r="W188" s="318">
        <f t="shared" si="32"/>
        <v>0.19075970705938319</v>
      </c>
      <c r="X188" s="318">
        <f t="shared" si="32"/>
        <v>0.17907091198925576</v>
      </c>
      <c r="Y188" s="318">
        <f t="shared" si="32"/>
        <v>0.18283870404446501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3.5823181463401489E-3</v>
      </c>
      <c r="C189" s="318">
        <f t="shared" si="33"/>
        <v>3.4338932599535881E-3</v>
      </c>
      <c r="D189" s="318">
        <f t="shared" si="33"/>
        <v>2.219726350184555E-3</v>
      </c>
      <c r="E189" s="318">
        <f t="shared" si="33"/>
        <v>2.6168801338679326E-3</v>
      </c>
      <c r="F189" s="318">
        <f t="shared" si="33"/>
        <v>2.2235945946116357E-3</v>
      </c>
      <c r="G189" s="318">
        <f t="shared" si="33"/>
        <v>1.9623409893574678E-3</v>
      </c>
      <c r="H189" s="318">
        <f t="shared" si="33"/>
        <v>1.9846252607333926E-3</v>
      </c>
      <c r="I189" s="318">
        <f t="shared" si="33"/>
        <v>1.725063386820252E-3</v>
      </c>
      <c r="J189" s="318">
        <f t="shared" si="33"/>
        <v>1.366464043566099E-3</v>
      </c>
      <c r="K189" s="318">
        <f t="shared" si="33"/>
        <v>1.8723979272218E-3</v>
      </c>
      <c r="L189" s="318">
        <f t="shared" si="33"/>
        <v>1.3897282062385475E-3</v>
      </c>
      <c r="M189" s="318">
        <f t="shared" si="33"/>
        <v>6.8859550091456923E-4</v>
      </c>
      <c r="N189" s="318">
        <f t="shared" si="33"/>
        <v>5.4788022737118811E-4</v>
      </c>
      <c r="O189" s="318">
        <f t="shared" si="33"/>
        <v>6.975081236539212E-4</v>
      </c>
      <c r="P189" s="318">
        <f t="shared" si="33"/>
        <v>8.6960860518333109E-4</v>
      </c>
      <c r="Q189" s="318">
        <f t="shared" si="33"/>
        <v>9.1214247990903429E-4</v>
      </c>
      <c r="R189" s="318">
        <f t="shared" si="33"/>
        <v>9.0121733843053625E-4</v>
      </c>
      <c r="S189" s="318">
        <f t="shared" si="33"/>
        <v>8.1332967338150638E-4</v>
      </c>
      <c r="T189" s="318">
        <f t="shared" si="33"/>
        <v>7.4748537045924161E-4</v>
      </c>
      <c r="U189" s="318">
        <f t="shared" si="33"/>
        <v>6.6741374597261967E-4</v>
      </c>
      <c r="V189" s="318">
        <f t="shared" si="33"/>
        <v>7.2123883303786668E-4</v>
      </c>
      <c r="W189" s="318">
        <f t="shared" si="33"/>
        <v>9.4248380127924948E-4</v>
      </c>
      <c r="X189" s="318">
        <f t="shared" si="33"/>
        <v>2.1114103872793572E-3</v>
      </c>
      <c r="Y189" s="318">
        <f t="shared" si="33"/>
        <v>1.6098755209911311E-3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4.7648743109853606E-2</v>
      </c>
      <c r="C190" s="269">
        <f t="shared" si="34"/>
        <v>4.7695894328634775E-2</v>
      </c>
      <c r="D190" s="269">
        <f t="shared" si="34"/>
        <v>4.7846038326839958E-2</v>
      </c>
      <c r="E190" s="269">
        <f t="shared" si="34"/>
        <v>4.7744262950619058E-2</v>
      </c>
      <c r="F190" s="269">
        <f t="shared" si="34"/>
        <v>4.7909100001627562E-2</v>
      </c>
      <c r="G190" s="269">
        <f t="shared" si="34"/>
        <v>4.8080290516320331E-2</v>
      </c>
      <c r="H190" s="269">
        <f t="shared" si="34"/>
        <v>4.8094057478153068E-2</v>
      </c>
      <c r="I190" s="269">
        <f t="shared" si="34"/>
        <v>4.8299573043102423E-2</v>
      </c>
      <c r="J190" s="269">
        <f t="shared" si="34"/>
        <v>4.8719772242527042E-2</v>
      </c>
      <c r="K190" s="269">
        <f t="shared" si="34"/>
        <v>4.7951265639836753E-2</v>
      </c>
      <c r="L190" s="269">
        <f t="shared" si="34"/>
        <v>4.8505232909579511E-2</v>
      </c>
      <c r="M190" s="269">
        <f t="shared" si="34"/>
        <v>5.0377187024230566E-2</v>
      </c>
      <c r="N190" s="269">
        <f t="shared" si="34"/>
        <v>5.1016092052881143E-2</v>
      </c>
      <c r="O190" s="269">
        <f t="shared" si="34"/>
        <v>5.0724646592390892E-2</v>
      </c>
      <c r="P190" s="269">
        <f t="shared" si="34"/>
        <v>4.9846081972602763E-2</v>
      </c>
      <c r="Q190" s="269">
        <f t="shared" si="34"/>
        <v>4.9675517000490749E-2</v>
      </c>
      <c r="R190" s="269">
        <f t="shared" si="34"/>
        <v>4.9655855314455093E-2</v>
      </c>
      <c r="S190" s="269">
        <f t="shared" si="34"/>
        <v>4.9874814778091109E-2</v>
      </c>
      <c r="T190" s="269">
        <f t="shared" si="34"/>
        <v>5.0034269267711838E-2</v>
      </c>
      <c r="U190" s="269">
        <f t="shared" si="34"/>
        <v>5.0514971174689546E-2</v>
      </c>
      <c r="V190" s="269">
        <f t="shared" si="34"/>
        <v>4.9979612974644275E-2</v>
      </c>
      <c r="W190" s="269">
        <f t="shared" si="34"/>
        <v>4.9278460955902346E-2</v>
      </c>
      <c r="X190" s="269">
        <f t="shared" si="34"/>
        <v>4.7475552965263193E-2</v>
      </c>
      <c r="Y190" s="269">
        <f t="shared" si="34"/>
        <v>4.7849316888766182E-2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2.8431575888752073E-2</v>
      </c>
      <c r="C191" s="318">
        <f t="shared" si="35"/>
        <v>2.7922548930981502E-2</v>
      </c>
      <c r="D191" s="318">
        <f t="shared" si="35"/>
        <v>3.1516117071612205E-2</v>
      </c>
      <c r="E191" s="318">
        <f t="shared" si="35"/>
        <v>3.0269755586113261E-2</v>
      </c>
      <c r="F191" s="318">
        <f t="shared" si="35"/>
        <v>3.2082418981190783E-2</v>
      </c>
      <c r="G191" s="318">
        <f t="shared" si="35"/>
        <v>3.325845111835081E-2</v>
      </c>
      <c r="H191" s="318">
        <f t="shared" si="35"/>
        <v>3.3232870730322037E-2</v>
      </c>
      <c r="I191" s="318">
        <f t="shared" si="35"/>
        <v>3.3972289861791488E-2</v>
      </c>
      <c r="J191" s="318">
        <f t="shared" si="35"/>
        <v>3.5136299643089466E-2</v>
      </c>
      <c r="K191" s="318">
        <f t="shared" si="35"/>
        <v>3.2789920672104809E-2</v>
      </c>
      <c r="L191" s="318">
        <f t="shared" si="35"/>
        <v>3.4703120669433429E-2</v>
      </c>
      <c r="M191" s="318">
        <f t="shared" si="35"/>
        <v>3.8444257780200795E-2</v>
      </c>
      <c r="N191" s="318">
        <f t="shared" si="35"/>
        <v>3.9466867288941332E-2</v>
      </c>
      <c r="O191" s="318">
        <f t="shared" si="35"/>
        <v>3.9024090912638337E-2</v>
      </c>
      <c r="P191" s="318">
        <f t="shared" si="35"/>
        <v>3.7895538013636078E-2</v>
      </c>
      <c r="Q191" s="318">
        <f t="shared" si="35"/>
        <v>3.7648168434042853E-2</v>
      </c>
      <c r="R191" s="318">
        <f t="shared" si="35"/>
        <v>3.7694090249498845E-2</v>
      </c>
      <c r="S191" s="318">
        <f t="shared" si="35"/>
        <v>3.8087135531324111E-2</v>
      </c>
      <c r="T191" s="318">
        <f t="shared" si="35"/>
        <v>3.8387612367333596E-2</v>
      </c>
      <c r="U191" s="318">
        <f t="shared" si="35"/>
        <v>3.9056802975695054E-2</v>
      </c>
      <c r="V191" s="318">
        <f t="shared" si="35"/>
        <v>3.845320664214779E-2</v>
      </c>
      <c r="W191" s="318">
        <f t="shared" si="35"/>
        <v>3.7345212986120577E-2</v>
      </c>
      <c r="X191" s="318">
        <f t="shared" si="35"/>
        <v>3.3216030991454655E-2</v>
      </c>
      <c r="Y191" s="318">
        <f t="shared" si="35"/>
        <v>3.4640296469676604E-2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8.8156119925484229E-3</v>
      </c>
      <c r="C192" s="318">
        <f t="shared" si="36"/>
        <v>8.8489474373362777E-3</v>
      </c>
      <c r="D192" s="318">
        <f t="shared" si="36"/>
        <v>9.1600841267838115E-3</v>
      </c>
      <c r="E192" s="318">
        <f t="shared" si="36"/>
        <v>9.0400210687297498E-3</v>
      </c>
      <c r="F192" s="318">
        <f t="shared" si="36"/>
        <v>9.1444244519843284E-3</v>
      </c>
      <c r="G192" s="318">
        <f t="shared" si="36"/>
        <v>9.2244621857104549E-3</v>
      </c>
      <c r="H192" s="318">
        <f t="shared" si="36"/>
        <v>9.2107585736121763E-3</v>
      </c>
      <c r="I192" s="318">
        <f t="shared" si="36"/>
        <v>9.3150517929525591E-3</v>
      </c>
      <c r="J192" s="318">
        <f t="shared" si="36"/>
        <v>9.4533427397218567E-3</v>
      </c>
      <c r="K192" s="318">
        <f t="shared" si="36"/>
        <v>9.2960360383589867E-3</v>
      </c>
      <c r="L192" s="318">
        <f t="shared" si="36"/>
        <v>9.4964113070278681E-3</v>
      </c>
      <c r="M192" s="318">
        <f t="shared" si="36"/>
        <v>9.8180270044732672E-3</v>
      </c>
      <c r="N192" s="318">
        <f t="shared" si="36"/>
        <v>9.9082912386084833E-3</v>
      </c>
      <c r="O192" s="318">
        <f t="shared" si="36"/>
        <v>9.7743572266474846E-3</v>
      </c>
      <c r="P192" s="318">
        <f t="shared" si="36"/>
        <v>9.5808130111009089E-3</v>
      </c>
      <c r="Q192" s="318">
        <f t="shared" si="36"/>
        <v>9.5455754399659792E-3</v>
      </c>
      <c r="R192" s="318">
        <f t="shared" si="36"/>
        <v>9.5647699524199579E-3</v>
      </c>
      <c r="S192" s="318">
        <f t="shared" si="36"/>
        <v>9.6214826240444661E-3</v>
      </c>
      <c r="T192" s="318">
        <f t="shared" si="36"/>
        <v>9.6210182404772287E-3</v>
      </c>
      <c r="U192" s="318">
        <f t="shared" si="36"/>
        <v>9.6784768451025141E-3</v>
      </c>
      <c r="V192" s="318">
        <f t="shared" si="36"/>
        <v>9.6235545949269734E-3</v>
      </c>
      <c r="W192" s="318">
        <f t="shared" si="36"/>
        <v>9.4677335534178453E-3</v>
      </c>
      <c r="X192" s="318">
        <f t="shared" si="36"/>
        <v>8.9472507166928738E-3</v>
      </c>
      <c r="Y192" s="318">
        <f t="shared" si="36"/>
        <v>9.112817142889135E-3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1.040155522855311E-2</v>
      </c>
      <c r="C193" s="318">
        <f t="shared" si="37"/>
        <v>1.0924397960316988E-2</v>
      </c>
      <c r="D193" s="318">
        <f t="shared" si="37"/>
        <v>7.1698371284439413E-3</v>
      </c>
      <c r="E193" s="318">
        <f t="shared" si="37"/>
        <v>8.4344862957760509E-3</v>
      </c>
      <c r="F193" s="318">
        <f t="shared" si="37"/>
        <v>6.682256568452451E-3</v>
      </c>
      <c r="G193" s="318">
        <f t="shared" si="37"/>
        <v>5.5973772122590642E-3</v>
      </c>
      <c r="H193" s="318">
        <f t="shared" si="37"/>
        <v>5.6504281742188606E-3</v>
      </c>
      <c r="I193" s="318">
        <f t="shared" si="37"/>
        <v>5.0122313883583765E-3</v>
      </c>
      <c r="J193" s="318">
        <f t="shared" si="37"/>
        <v>4.1301298597157176E-3</v>
      </c>
      <c r="K193" s="318">
        <f t="shared" si="37"/>
        <v>5.865308929372955E-3</v>
      </c>
      <c r="L193" s="318">
        <f t="shared" si="37"/>
        <v>4.3057009331182138E-3</v>
      </c>
      <c r="M193" s="318">
        <f t="shared" si="37"/>
        <v>2.1149022395565036E-3</v>
      </c>
      <c r="N193" s="318">
        <f t="shared" si="37"/>
        <v>1.6409335253313282E-3</v>
      </c>
      <c r="O193" s="318">
        <f t="shared" si="37"/>
        <v>1.9261984531050744E-3</v>
      </c>
      <c r="P193" s="318">
        <f t="shared" si="37"/>
        <v>2.3697309478657776E-3</v>
      </c>
      <c r="Q193" s="318">
        <f t="shared" si="37"/>
        <v>2.4817731264819179E-3</v>
      </c>
      <c r="R193" s="318">
        <f t="shared" si="37"/>
        <v>2.3969951125362922E-3</v>
      </c>
      <c r="S193" s="318">
        <f t="shared" si="37"/>
        <v>2.166196622722535E-3</v>
      </c>
      <c r="T193" s="318">
        <f t="shared" si="37"/>
        <v>2.0256386599010147E-3</v>
      </c>
      <c r="U193" s="318">
        <f t="shared" si="37"/>
        <v>1.779691353891984E-3</v>
      </c>
      <c r="V193" s="318">
        <f t="shared" si="37"/>
        <v>1.9028517375695188E-3</v>
      </c>
      <c r="W193" s="318">
        <f t="shared" si="37"/>
        <v>2.4655144163639284E-3</v>
      </c>
      <c r="X193" s="318">
        <f t="shared" si="37"/>
        <v>5.3122712571156607E-3</v>
      </c>
      <c r="Y193" s="318">
        <f t="shared" si="37"/>
        <v>4.0962032762004432E-3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2.5208953247254327E-2</v>
      </c>
      <c r="C194" s="319">
        <f t="shared" si="38"/>
        <v>2.4957609559451293E-2</v>
      </c>
      <c r="D194" s="319">
        <f t="shared" si="38"/>
        <v>2.2092580876701014E-2</v>
      </c>
      <c r="E194" s="319">
        <f t="shared" si="38"/>
        <v>2.3204066557800319E-2</v>
      </c>
      <c r="F194" s="319">
        <f t="shared" si="38"/>
        <v>2.2197390294380601E-2</v>
      </c>
      <c r="G194" s="319">
        <f t="shared" si="38"/>
        <v>2.1420875095789448E-2</v>
      </c>
      <c r="H194" s="319">
        <f t="shared" si="38"/>
        <v>2.1526936360787282E-2</v>
      </c>
      <c r="I194" s="319">
        <f t="shared" si="38"/>
        <v>2.0549296202140053E-2</v>
      </c>
      <c r="J194" s="319">
        <f t="shared" si="38"/>
        <v>1.9217789243282362E-2</v>
      </c>
      <c r="K194" s="319">
        <f t="shared" si="38"/>
        <v>2.0857471771701407E-2</v>
      </c>
      <c r="L194" s="319">
        <f t="shared" si="38"/>
        <v>1.8938933567133696E-2</v>
      </c>
      <c r="M194" s="319">
        <f t="shared" si="38"/>
        <v>1.5547450038502201E-2</v>
      </c>
      <c r="N194" s="319">
        <f t="shared" si="38"/>
        <v>1.4575237703081832E-2</v>
      </c>
      <c r="O194" s="319">
        <f t="shared" si="38"/>
        <v>1.5751325118968911E-2</v>
      </c>
      <c r="P194" s="319">
        <f t="shared" si="38"/>
        <v>1.6931853601988456E-2</v>
      </c>
      <c r="Q194" s="319">
        <f t="shared" si="38"/>
        <v>1.7187959852264685E-2</v>
      </c>
      <c r="R194" s="319">
        <f t="shared" si="38"/>
        <v>1.696982201091185E-2</v>
      </c>
      <c r="S194" s="319">
        <f t="shared" si="38"/>
        <v>1.6329293085974406E-2</v>
      </c>
      <c r="T194" s="319">
        <f t="shared" si="38"/>
        <v>1.6175912367680862E-2</v>
      </c>
      <c r="U194" s="319">
        <f t="shared" si="38"/>
        <v>1.5177043579790682E-2</v>
      </c>
      <c r="V194" s="319">
        <f t="shared" si="38"/>
        <v>1.5810546599685393E-2</v>
      </c>
      <c r="W194" s="319">
        <f t="shared" si="38"/>
        <v>1.7339130040207911E-2</v>
      </c>
      <c r="X194" s="319">
        <f t="shared" si="38"/>
        <v>2.2053485270508443E-2</v>
      </c>
      <c r="Y194" s="319">
        <f t="shared" si="38"/>
        <v>2.029359776426079E-2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0.99999999999999989</v>
      </c>
      <c r="C197" s="232">
        <f t="shared" si="39"/>
        <v>0.99999999999999989</v>
      </c>
      <c r="D197" s="232">
        <f t="shared" si="39"/>
        <v>0.99999999999999967</v>
      </c>
      <c r="E197" s="232">
        <f t="shared" si="39"/>
        <v>0.99999999999999978</v>
      </c>
      <c r="F197" s="232">
        <f t="shared" si="39"/>
        <v>0.99999999999999967</v>
      </c>
      <c r="G197" s="232">
        <f t="shared" si="39"/>
        <v>0.99999999999999967</v>
      </c>
      <c r="H197" s="232">
        <f t="shared" si="39"/>
        <v>0.99999999999999978</v>
      </c>
      <c r="I197" s="232">
        <f t="shared" si="39"/>
        <v>0.99999999999999978</v>
      </c>
      <c r="J197" s="232">
        <f t="shared" si="39"/>
        <v>0.99999999999999967</v>
      </c>
      <c r="K197" s="232">
        <f t="shared" si="39"/>
        <v>1</v>
      </c>
      <c r="L197" s="232">
        <f t="shared" si="39"/>
        <v>0.99999999999999967</v>
      </c>
      <c r="M197" s="232">
        <f t="shared" si="39"/>
        <v>1.0000000000000004</v>
      </c>
      <c r="N197" s="232">
        <f t="shared" si="39"/>
        <v>0.99999999999999978</v>
      </c>
      <c r="O197" s="232">
        <f t="shared" si="39"/>
        <v>1</v>
      </c>
      <c r="P197" s="232">
        <f t="shared" si="39"/>
        <v>0.99999999999999967</v>
      </c>
      <c r="Q197" s="232">
        <f t="shared" si="39"/>
        <v>1</v>
      </c>
      <c r="R197" s="232">
        <f t="shared" si="39"/>
        <v>0.99999999999999978</v>
      </c>
      <c r="S197" s="232">
        <f t="shared" si="39"/>
        <v>1</v>
      </c>
      <c r="T197" s="232">
        <f t="shared" si="39"/>
        <v>1.0000000000000002</v>
      </c>
      <c r="U197" s="232">
        <f t="shared" si="39"/>
        <v>1</v>
      </c>
      <c r="V197" s="232">
        <f t="shared" si="39"/>
        <v>0.99999999999999978</v>
      </c>
      <c r="W197" s="232">
        <f t="shared" si="39"/>
        <v>0.99999999999999978</v>
      </c>
      <c r="X197" s="232">
        <f t="shared" si="39"/>
        <v>1.0000000000000004</v>
      </c>
      <c r="Y197" s="232">
        <f t="shared" si="39"/>
        <v>0.99999999999999978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2.1764442691095281E-3</v>
      </c>
      <c r="C198" s="266">
        <f t="shared" si="40"/>
        <v>2.1531538343259765E-3</v>
      </c>
      <c r="D198" s="266">
        <f t="shared" si="40"/>
        <v>1.8892585081928186E-3</v>
      </c>
      <c r="E198" s="266">
        <f t="shared" si="40"/>
        <v>1.9913095844298449E-3</v>
      </c>
      <c r="F198" s="266">
        <f t="shared" si="40"/>
        <v>1.8981614602032917E-3</v>
      </c>
      <c r="G198" s="266">
        <f t="shared" si="40"/>
        <v>1.8265696973493513E-3</v>
      </c>
      <c r="H198" s="266">
        <f t="shared" si="40"/>
        <v>1.8360599861286394E-3</v>
      </c>
      <c r="I198" s="266">
        <f t="shared" si="40"/>
        <v>1.7467147806575778E-3</v>
      </c>
      <c r="J198" s="266">
        <f t="shared" si="40"/>
        <v>1.6252076899653063E-3</v>
      </c>
      <c r="K198" s="266">
        <f t="shared" si="40"/>
        <v>1.7767575278754555E-3</v>
      </c>
      <c r="L198" s="266">
        <f t="shared" si="40"/>
        <v>1.6016575399870443E-3</v>
      </c>
      <c r="M198" s="266">
        <f t="shared" si="40"/>
        <v>1.2944558695696421E-3</v>
      </c>
      <c r="N198" s="266">
        <f t="shared" si="40"/>
        <v>1.207746173836615E-3</v>
      </c>
      <c r="O198" s="266">
        <f t="shared" si="40"/>
        <v>1.3104738397548845E-3</v>
      </c>
      <c r="P198" s="266">
        <f t="shared" si="40"/>
        <v>1.4095412471164868E-3</v>
      </c>
      <c r="Q198" s="266">
        <f t="shared" si="40"/>
        <v>1.4486741221089938E-3</v>
      </c>
      <c r="R198" s="266">
        <f t="shared" si="40"/>
        <v>1.8435132859624061E-3</v>
      </c>
      <c r="S198" s="266">
        <f t="shared" si="40"/>
        <v>1.8225309751266968E-3</v>
      </c>
      <c r="T198" s="266">
        <f t="shared" si="40"/>
        <v>1.6878218397480152E-3</v>
      </c>
      <c r="U198" s="266">
        <f t="shared" si="40"/>
        <v>1.8608161362290473E-3</v>
      </c>
      <c r="V198" s="266">
        <f t="shared" si="40"/>
        <v>1.8805731646524882E-3</v>
      </c>
      <c r="W198" s="266">
        <f t="shared" si="40"/>
        <v>1.5526144579239935E-3</v>
      </c>
      <c r="X198" s="266">
        <f t="shared" si="40"/>
        <v>2.1449790009537462E-3</v>
      </c>
      <c r="Y198" s="266">
        <f t="shared" si="40"/>
        <v>1.9621600591413404E-3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4.6806394660879888E-3</v>
      </c>
      <c r="C199" s="267">
        <f t="shared" si="41"/>
        <v>4.6305512879630129E-3</v>
      </c>
      <c r="D199" s="267">
        <f t="shared" si="41"/>
        <v>4.0630206160564052E-3</v>
      </c>
      <c r="E199" s="267">
        <f t="shared" si="41"/>
        <v>4.2824906487934277E-3</v>
      </c>
      <c r="F199" s="267">
        <f t="shared" si="41"/>
        <v>4.082167216378935E-3</v>
      </c>
      <c r="G199" s="267">
        <f t="shared" si="41"/>
        <v>3.928202681004884E-3</v>
      </c>
      <c r="H199" s="267">
        <f t="shared" si="41"/>
        <v>3.9486124019590917E-3</v>
      </c>
      <c r="I199" s="267">
        <f t="shared" si="41"/>
        <v>3.756467488914895E-3</v>
      </c>
      <c r="J199" s="267">
        <f t="shared" si="41"/>
        <v>3.4951555443933518E-3</v>
      </c>
      <c r="K199" s="267">
        <f t="shared" si="41"/>
        <v>3.8210771232131502E-3</v>
      </c>
      <c r="L199" s="267">
        <f t="shared" si="41"/>
        <v>3.444508825345664E-3</v>
      </c>
      <c r="M199" s="267">
        <f t="shared" si="41"/>
        <v>2.7838439587960805E-3</v>
      </c>
      <c r="N199" s="267">
        <f t="shared" si="41"/>
        <v>2.5973669468638892E-3</v>
      </c>
      <c r="O199" s="267">
        <f t="shared" si="41"/>
        <v>2.8182920466611285E-3</v>
      </c>
      <c r="P199" s="267">
        <f t="shared" si="41"/>
        <v>3.0313454306972153E-3</v>
      </c>
      <c r="Q199" s="267">
        <f t="shared" si="41"/>
        <v>3.115504203660583E-3</v>
      </c>
      <c r="R199" s="267">
        <f t="shared" si="41"/>
        <v>3.9646413946834392E-3</v>
      </c>
      <c r="S199" s="267">
        <f t="shared" si="41"/>
        <v>3.9195170450360538E-3</v>
      </c>
      <c r="T199" s="267">
        <f t="shared" si="41"/>
        <v>3.6298129141078533E-3</v>
      </c>
      <c r="U199" s="267">
        <f t="shared" si="41"/>
        <v>4.0018527329121851E-3</v>
      </c>
      <c r="V199" s="267">
        <f t="shared" si="41"/>
        <v>4.0443420023522038E-3</v>
      </c>
      <c r="W199" s="267">
        <f t="shared" si="41"/>
        <v>3.3390372593143217E-3</v>
      </c>
      <c r="X199" s="267">
        <f t="shared" si="41"/>
        <v>4.6129705723647113E-3</v>
      </c>
      <c r="Y199" s="267">
        <f t="shared" si="41"/>
        <v>4.2198019687203388E-3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3.0107564674008439E-2</v>
      </c>
      <c r="C200" s="267">
        <f t="shared" si="42"/>
        <v>2.9785379409959182E-2</v>
      </c>
      <c r="D200" s="267">
        <f t="shared" si="42"/>
        <v>2.6134817017211438E-2</v>
      </c>
      <c r="E200" s="267">
        <f t="shared" si="42"/>
        <v>2.7546527586357093E-2</v>
      </c>
      <c r="F200" s="267">
        <f t="shared" si="42"/>
        <v>2.6257974870251496E-2</v>
      </c>
      <c r="G200" s="267">
        <f t="shared" si="42"/>
        <v>2.5267619334461377E-2</v>
      </c>
      <c r="H200" s="267">
        <f t="shared" si="42"/>
        <v>2.5398902035908347E-2</v>
      </c>
      <c r="I200" s="267">
        <f t="shared" si="42"/>
        <v>2.4162956512188069E-2</v>
      </c>
      <c r="J200" s="267">
        <f t="shared" si="42"/>
        <v>2.2482103644374953E-2</v>
      </c>
      <c r="K200" s="267">
        <f t="shared" si="42"/>
        <v>2.4578549030537831E-2</v>
      </c>
      <c r="L200" s="267">
        <f t="shared" si="42"/>
        <v>2.2156325643248737E-2</v>
      </c>
      <c r="M200" s="267">
        <f t="shared" si="42"/>
        <v>1.7906690450963499E-2</v>
      </c>
      <c r="N200" s="267">
        <f t="shared" si="42"/>
        <v>1.6707202915629632E-2</v>
      </c>
      <c r="O200" s="267">
        <f t="shared" si="42"/>
        <v>1.8128273001981832E-2</v>
      </c>
      <c r="P200" s="267">
        <f t="shared" si="42"/>
        <v>1.9498709367644494E-2</v>
      </c>
      <c r="Q200" s="267">
        <f t="shared" si="42"/>
        <v>2.0040049011135024E-2</v>
      </c>
      <c r="R200" s="267">
        <f t="shared" si="42"/>
        <v>2.5502006310143526E-2</v>
      </c>
      <c r="S200" s="267">
        <f t="shared" si="42"/>
        <v>2.521175018483748E-2</v>
      </c>
      <c r="T200" s="267">
        <f t="shared" si="42"/>
        <v>2.334826851284743E-2</v>
      </c>
      <c r="U200" s="267">
        <f t="shared" si="42"/>
        <v>2.5741363086166435E-2</v>
      </c>
      <c r="V200" s="267">
        <f t="shared" si="42"/>
        <v>2.6014669423235354E-2</v>
      </c>
      <c r="W200" s="267">
        <f t="shared" si="42"/>
        <v>2.1477894412096563E-2</v>
      </c>
      <c r="X200" s="267">
        <f t="shared" si="42"/>
        <v>2.9672293893391169E-2</v>
      </c>
      <c r="Y200" s="267">
        <f t="shared" si="42"/>
        <v>2.7143291339834959E-2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4.1988897069792662E-2</v>
      </c>
      <c r="C201" s="267">
        <f t="shared" si="43"/>
        <v>4.153956800462099E-2</v>
      </c>
      <c r="D201" s="267">
        <f t="shared" si="43"/>
        <v>3.6448386096830598E-2</v>
      </c>
      <c r="E201" s="267">
        <f t="shared" si="43"/>
        <v>3.8417199264617868E-2</v>
      </c>
      <c r="F201" s="267">
        <f t="shared" si="43"/>
        <v>3.6620145668573703E-2</v>
      </c>
      <c r="G201" s="267">
        <f t="shared" si="43"/>
        <v>3.5238966649113204E-2</v>
      </c>
      <c r="H201" s="267">
        <f t="shared" si="43"/>
        <v>3.5422057373912332E-2</v>
      </c>
      <c r="I201" s="267">
        <f t="shared" si="43"/>
        <v>3.3698371318886998E-2</v>
      </c>
      <c r="J201" s="267">
        <f t="shared" si="43"/>
        <v>3.135420436881152E-2</v>
      </c>
      <c r="K201" s="267">
        <f t="shared" si="43"/>
        <v>3.4277968893945236E-2</v>
      </c>
      <c r="L201" s="267">
        <f t="shared" si="43"/>
        <v>3.0899864766621758E-2</v>
      </c>
      <c r="M201" s="267">
        <f t="shared" si="43"/>
        <v>2.4973198275821954E-2</v>
      </c>
      <c r="N201" s="267">
        <f t="shared" si="43"/>
        <v>2.3300357605944965E-2</v>
      </c>
      <c r="O201" s="267">
        <f t="shared" si="43"/>
        <v>2.5282223832286278E-2</v>
      </c>
      <c r="P201" s="267">
        <f t="shared" si="43"/>
        <v>2.7193474779400786E-2</v>
      </c>
      <c r="Q201" s="267">
        <f t="shared" si="43"/>
        <v>2.7948443001388695E-2</v>
      </c>
      <c r="R201" s="267">
        <f t="shared" si="43"/>
        <v>3.5565849633604936E-2</v>
      </c>
      <c r="S201" s="267">
        <f t="shared" si="43"/>
        <v>3.5161049886388109E-2</v>
      </c>
      <c r="T201" s="267">
        <f t="shared" si="43"/>
        <v>3.2562183423296726E-2</v>
      </c>
      <c r="U201" s="267">
        <f t="shared" si="43"/>
        <v>3.5899663648129319E-2</v>
      </c>
      <c r="V201" s="267">
        <f t="shared" si="43"/>
        <v>3.628082472110096E-2</v>
      </c>
      <c r="W201" s="267">
        <f t="shared" si="43"/>
        <v>2.9953704575911514E-2</v>
      </c>
      <c r="X201" s="267">
        <f t="shared" si="43"/>
        <v>4.1381855610188839E-2</v>
      </c>
      <c r="Y201" s="267">
        <f t="shared" si="43"/>
        <v>3.7854834110433076E-2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6.7949320951071049E-2</v>
      </c>
      <c r="C202" s="268">
        <f t="shared" si="44"/>
        <v>6.7764983226339615E-2</v>
      </c>
      <c r="D202" s="268">
        <f t="shared" si="44"/>
        <v>6.8361705295924446E-2</v>
      </c>
      <c r="E202" s="268">
        <f t="shared" si="44"/>
        <v>6.8143096272049397E-2</v>
      </c>
      <c r="F202" s="268">
        <f t="shared" si="44"/>
        <v>6.8662691695818887E-2</v>
      </c>
      <c r="G202" s="268">
        <f t="shared" si="44"/>
        <v>6.9031588813909792E-2</v>
      </c>
      <c r="H202" s="268">
        <f t="shared" si="44"/>
        <v>6.9059011904627834E-2</v>
      </c>
      <c r="I202" s="268">
        <f t="shared" si="44"/>
        <v>6.9276950378037064E-2</v>
      </c>
      <c r="J202" s="268">
        <f t="shared" si="44"/>
        <v>6.9791416573495482E-2</v>
      </c>
      <c r="K202" s="268">
        <f t="shared" si="44"/>
        <v>6.8586047347497084E-2</v>
      </c>
      <c r="L202" s="268">
        <f t="shared" si="44"/>
        <v>6.9385010700517225E-2</v>
      </c>
      <c r="M202" s="268">
        <f t="shared" si="44"/>
        <v>7.1807425073362227E-2</v>
      </c>
      <c r="N202" s="268">
        <f t="shared" si="44"/>
        <v>7.2602659255596003E-2</v>
      </c>
      <c r="O202" s="268">
        <f t="shared" si="44"/>
        <v>7.2484624216201346E-2</v>
      </c>
      <c r="P202" s="268">
        <f t="shared" si="44"/>
        <v>8.220219582466079E-2</v>
      </c>
      <c r="Q202" s="268">
        <f t="shared" si="44"/>
        <v>8.3327323229298131E-2</v>
      </c>
      <c r="R202" s="268">
        <f t="shared" si="44"/>
        <v>8.1809997495536926E-2</v>
      </c>
      <c r="S202" s="268">
        <f t="shared" si="44"/>
        <v>8.3139905036743803E-2</v>
      </c>
      <c r="T202" s="268">
        <f t="shared" si="44"/>
        <v>8.5433996949112995E-2</v>
      </c>
      <c r="U202" s="268">
        <f t="shared" si="44"/>
        <v>8.5913650696345059E-2</v>
      </c>
      <c r="V202" s="268">
        <f t="shared" si="44"/>
        <v>8.8774350805265342E-2</v>
      </c>
      <c r="W202" s="268">
        <f t="shared" si="44"/>
        <v>9.1470992796627931E-2</v>
      </c>
      <c r="X202" s="268">
        <f t="shared" si="44"/>
        <v>9.3535347426545595E-2</v>
      </c>
      <c r="Y202" s="268">
        <f t="shared" si="44"/>
        <v>9.6860146091510793E-2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0.4548125768976844</v>
      </c>
      <c r="C203" s="269">
        <f t="shared" si="45"/>
        <v>0.45618935036097663</v>
      </c>
      <c r="D203" s="269">
        <f t="shared" si="45"/>
        <v>0.46802094173861247</v>
      </c>
      <c r="E203" s="269">
        <f t="shared" si="45"/>
        <v>0.46354082492492954</v>
      </c>
      <c r="F203" s="269">
        <f t="shared" si="45"/>
        <v>0.46720858178435692</v>
      </c>
      <c r="G203" s="269">
        <f t="shared" si="45"/>
        <v>0.46994571614862102</v>
      </c>
      <c r="H203" s="269">
        <f t="shared" si="45"/>
        <v>0.4693640881165046</v>
      </c>
      <c r="I203" s="269">
        <f t="shared" si="45"/>
        <v>0.4730430852289163</v>
      </c>
      <c r="J203" s="269">
        <f t="shared" si="45"/>
        <v>0.4775903701393211</v>
      </c>
      <c r="K203" s="269">
        <f t="shared" si="45"/>
        <v>0.4731079692524422</v>
      </c>
      <c r="L203" s="269">
        <f t="shared" si="45"/>
        <v>0.47976951927475997</v>
      </c>
      <c r="M203" s="269">
        <f t="shared" si="45"/>
        <v>0.48825915019717131</v>
      </c>
      <c r="N203" s="269">
        <f t="shared" si="45"/>
        <v>0.49038839911882554</v>
      </c>
      <c r="O203" s="269">
        <f t="shared" si="45"/>
        <v>0.48573757323259642</v>
      </c>
      <c r="P203" s="269">
        <f t="shared" si="45"/>
        <v>0.47643205902586128</v>
      </c>
      <c r="Q203" s="269">
        <f t="shared" si="45"/>
        <v>0.47439613413108755</v>
      </c>
      <c r="R203" s="269">
        <f t="shared" si="45"/>
        <v>0.46169161241543516</v>
      </c>
      <c r="S203" s="269">
        <f t="shared" si="45"/>
        <v>0.46180503313354904</v>
      </c>
      <c r="T203" s="269">
        <f t="shared" si="45"/>
        <v>0.46484641395310977</v>
      </c>
      <c r="U203" s="269">
        <f t="shared" si="45"/>
        <v>0.45862545676536548</v>
      </c>
      <c r="V203" s="269">
        <f t="shared" si="45"/>
        <v>0.45631856511299285</v>
      </c>
      <c r="W203" s="269">
        <f t="shared" si="45"/>
        <v>0.4660956572208812</v>
      </c>
      <c r="X203" s="269">
        <f t="shared" si="45"/>
        <v>0.44240808832272993</v>
      </c>
      <c r="Y203" s="269">
        <f t="shared" si="45"/>
        <v>0.44789932822747602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0.45436870906226701</v>
      </c>
      <c r="C204" s="318">
        <f t="shared" si="46"/>
        <v>0.45575023241739887</v>
      </c>
      <c r="D204" s="318">
        <f t="shared" si="46"/>
        <v>0.46763564306752886</v>
      </c>
      <c r="E204" s="318">
        <f t="shared" si="46"/>
        <v>0.46313471377959409</v>
      </c>
      <c r="F204" s="318">
        <f t="shared" si="46"/>
        <v>0.46682146742973207</v>
      </c>
      <c r="G204" s="318">
        <f t="shared" si="46"/>
        <v>0.46957320234281924</v>
      </c>
      <c r="H204" s="318">
        <f t="shared" si="46"/>
        <v>0.46898963884467793</v>
      </c>
      <c r="I204" s="318">
        <f t="shared" si="46"/>
        <v>0.47268685717392483</v>
      </c>
      <c r="J204" s="318">
        <f t="shared" si="46"/>
        <v>0.4772589224520602</v>
      </c>
      <c r="K204" s="318">
        <f t="shared" si="46"/>
        <v>0.47274561422725137</v>
      </c>
      <c r="L204" s="318">
        <f t="shared" si="46"/>
        <v>0.47944287444610795</v>
      </c>
      <c r="M204" s="318">
        <f t="shared" si="46"/>
        <v>0.48799515661230258</v>
      </c>
      <c r="N204" s="318">
        <f t="shared" si="46"/>
        <v>0.49014208926034525</v>
      </c>
      <c r="O204" s="318">
        <f t="shared" si="46"/>
        <v>0.48547031291498627</v>
      </c>
      <c r="P204" s="318">
        <f t="shared" si="46"/>
        <v>0.47614459472862697</v>
      </c>
      <c r="Q204" s="318">
        <f t="shared" si="46"/>
        <v>0.47410449942402128</v>
      </c>
      <c r="R204" s="318">
        <f t="shared" si="46"/>
        <v>0.46141194973860783</v>
      </c>
      <c r="S204" s="318">
        <f t="shared" si="46"/>
        <v>0.461537361761926</v>
      </c>
      <c r="T204" s="318">
        <f t="shared" si="46"/>
        <v>0.46457957405066719</v>
      </c>
      <c r="U204" s="318">
        <f t="shared" si="46"/>
        <v>0.45837481497878224</v>
      </c>
      <c r="V204" s="318">
        <f t="shared" si="46"/>
        <v>0.45606146048165946</v>
      </c>
      <c r="W204" s="318">
        <f t="shared" si="46"/>
        <v>0.46580423167381746</v>
      </c>
      <c r="X204" s="318">
        <f t="shared" si="46"/>
        <v>0.44203587830145963</v>
      </c>
      <c r="Y204" s="318">
        <f t="shared" si="46"/>
        <v>0.44755884207958185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4.438678354174065E-4</v>
      </c>
      <c r="C205" s="318">
        <f t="shared" si="47"/>
        <v>4.3911794357775265E-4</v>
      </c>
      <c r="D205" s="318">
        <f t="shared" si="47"/>
        <v>3.852986710836219E-4</v>
      </c>
      <c r="E205" s="318">
        <f t="shared" si="47"/>
        <v>4.0611114533543332E-4</v>
      </c>
      <c r="F205" s="318">
        <f t="shared" si="47"/>
        <v>3.8711435462479967E-4</v>
      </c>
      <c r="G205" s="318">
        <f t="shared" si="47"/>
        <v>3.7251380580178922E-4</v>
      </c>
      <c r="H205" s="318">
        <f t="shared" si="47"/>
        <v>3.7444927182668898E-4</v>
      </c>
      <c r="I205" s="318">
        <f t="shared" si="47"/>
        <v>3.562280549914014E-4</v>
      </c>
      <c r="J205" s="318">
        <f t="shared" si="47"/>
        <v>3.3144768726091421E-4</v>
      </c>
      <c r="K205" s="318">
        <f t="shared" si="47"/>
        <v>3.623550251908484E-4</v>
      </c>
      <c r="L205" s="318">
        <f t="shared" si="47"/>
        <v>3.2664482865204988E-4</v>
      </c>
      <c r="M205" s="318">
        <f t="shared" si="47"/>
        <v>2.63993584868733E-4</v>
      </c>
      <c r="N205" s="318">
        <f t="shared" si="47"/>
        <v>2.4630985848024718E-4</v>
      </c>
      <c r="O205" s="318">
        <f t="shared" si="47"/>
        <v>2.672603176102118E-4</v>
      </c>
      <c r="P205" s="318">
        <f t="shared" si="47"/>
        <v>2.8746429723428007E-4</v>
      </c>
      <c r="Q205" s="318">
        <f t="shared" si="47"/>
        <v>2.9163470706630121E-4</v>
      </c>
      <c r="R205" s="318">
        <f t="shared" si="47"/>
        <v>2.7966267682733779E-4</v>
      </c>
      <c r="S205" s="318">
        <f t="shared" si="47"/>
        <v>2.676713716230968E-4</v>
      </c>
      <c r="T205" s="318">
        <f t="shared" si="47"/>
        <v>2.6683990244254148E-4</v>
      </c>
      <c r="U205" s="318">
        <f t="shared" si="47"/>
        <v>2.5064178658329819E-4</v>
      </c>
      <c r="V205" s="318">
        <f t="shared" si="47"/>
        <v>2.5710463133336685E-4</v>
      </c>
      <c r="W205" s="318">
        <f t="shared" si="47"/>
        <v>2.9142554706371659E-4</v>
      </c>
      <c r="X205" s="318">
        <f t="shared" si="47"/>
        <v>3.7221002127027757E-4</v>
      </c>
      <c r="Y205" s="318">
        <f t="shared" si="47"/>
        <v>3.4048614789419866E-4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0.16617743753287431</v>
      </c>
      <c r="C206" s="269">
        <f t="shared" si="48"/>
        <v>0.16634206785906072</v>
      </c>
      <c r="D206" s="269">
        <f t="shared" si="48"/>
        <v>0.17079979608882306</v>
      </c>
      <c r="E206" s="269">
        <f t="shared" si="48"/>
        <v>0.16910241649659377</v>
      </c>
      <c r="F206" s="269">
        <f t="shared" si="48"/>
        <v>0.17056457115460197</v>
      </c>
      <c r="G206" s="269">
        <f t="shared" si="48"/>
        <v>0.17166500128912665</v>
      </c>
      <c r="H206" s="269">
        <f t="shared" si="48"/>
        <v>0.17155983276310979</v>
      </c>
      <c r="I206" s="269">
        <f t="shared" si="48"/>
        <v>0.1729164507263061</v>
      </c>
      <c r="J206" s="269">
        <f t="shared" si="48"/>
        <v>0.17460308475341954</v>
      </c>
      <c r="K206" s="269">
        <f t="shared" si="48"/>
        <v>0.17255863408610711</v>
      </c>
      <c r="L206" s="269">
        <f t="shared" si="48"/>
        <v>0.17497519003782119</v>
      </c>
      <c r="M206" s="269">
        <f t="shared" si="48"/>
        <v>0.17890051319831762</v>
      </c>
      <c r="N206" s="269">
        <f t="shared" si="48"/>
        <v>0.17988146182325393</v>
      </c>
      <c r="O206" s="269">
        <f t="shared" si="48"/>
        <v>0.17874629024668925</v>
      </c>
      <c r="P206" s="269">
        <f t="shared" si="48"/>
        <v>0.17535342190109784</v>
      </c>
      <c r="Q206" s="269">
        <f t="shared" si="48"/>
        <v>0.17459628807661032</v>
      </c>
      <c r="R206" s="269">
        <f t="shared" si="48"/>
        <v>0.16985058643959317</v>
      </c>
      <c r="S206" s="269">
        <f t="shared" si="48"/>
        <v>0.16989370249310334</v>
      </c>
      <c r="T206" s="269">
        <f t="shared" si="48"/>
        <v>0.17111655219843722</v>
      </c>
      <c r="U206" s="269">
        <f t="shared" si="48"/>
        <v>0.16882705741648393</v>
      </c>
      <c r="V206" s="269">
        <f t="shared" si="48"/>
        <v>0.16794690302751578</v>
      </c>
      <c r="W206" s="269">
        <f t="shared" si="48"/>
        <v>0.17150057708079203</v>
      </c>
      <c r="X206" s="269">
        <f t="shared" si="48"/>
        <v>0.16276643177112804</v>
      </c>
      <c r="Y206" s="269">
        <f t="shared" si="48"/>
        <v>0.16472287283465417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0.16282005204917005</v>
      </c>
      <c r="C207" s="318">
        <f t="shared" si="49"/>
        <v>0.16312616307434941</v>
      </c>
      <c r="D207" s="318">
        <f t="shared" si="49"/>
        <v>0.16873921984790824</v>
      </c>
      <c r="E207" s="318">
        <f t="shared" si="49"/>
        <v>0.16666458979803039</v>
      </c>
      <c r="F207" s="318">
        <f t="shared" si="49"/>
        <v>0.16850046912941374</v>
      </c>
      <c r="G207" s="318">
        <f t="shared" si="49"/>
        <v>0.16984857477621554</v>
      </c>
      <c r="H207" s="318">
        <f t="shared" si="49"/>
        <v>0.16972233224107855</v>
      </c>
      <c r="I207" s="318">
        <f t="shared" si="49"/>
        <v>0.1713247023410161</v>
      </c>
      <c r="J207" s="318">
        <f t="shared" si="49"/>
        <v>0.1733486503161395</v>
      </c>
      <c r="K207" s="318">
        <f t="shared" si="49"/>
        <v>0.17082718801754962</v>
      </c>
      <c r="L207" s="318">
        <f t="shared" si="49"/>
        <v>0.17369937319483147</v>
      </c>
      <c r="M207" s="318">
        <f t="shared" si="49"/>
        <v>0.1782781604993767</v>
      </c>
      <c r="N207" s="318">
        <f t="shared" si="49"/>
        <v>0.17938863995745735</v>
      </c>
      <c r="O207" s="318">
        <f t="shared" si="49"/>
        <v>0.17811634203506102</v>
      </c>
      <c r="P207" s="318">
        <f t="shared" si="49"/>
        <v>0.17456756869346571</v>
      </c>
      <c r="Q207" s="318">
        <f t="shared" si="49"/>
        <v>0.17377249952573107</v>
      </c>
      <c r="R207" s="318">
        <f t="shared" si="49"/>
        <v>0.16906004442824915</v>
      </c>
      <c r="S207" s="318">
        <f t="shared" si="49"/>
        <v>0.16918426753036614</v>
      </c>
      <c r="T207" s="318">
        <f t="shared" si="49"/>
        <v>0.17046022125839536</v>
      </c>
      <c r="U207" s="318">
        <f t="shared" si="49"/>
        <v>0.16825576765762157</v>
      </c>
      <c r="V207" s="318">
        <f t="shared" si="49"/>
        <v>0.16732539310243069</v>
      </c>
      <c r="W207" s="318">
        <f t="shared" si="49"/>
        <v>0.17065741240394086</v>
      </c>
      <c r="X207" s="318">
        <f t="shared" si="49"/>
        <v>0.16086963118796882</v>
      </c>
      <c r="Y207" s="318">
        <f t="shared" si="49"/>
        <v>0.16328516417162955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3.3573854837042733E-3</v>
      </c>
      <c r="C208" s="318">
        <f t="shared" si="50"/>
        <v>3.2159047847112317E-3</v>
      </c>
      <c r="D208" s="318">
        <f t="shared" si="50"/>
        <v>2.0605762409148299E-3</v>
      </c>
      <c r="E208" s="318">
        <f t="shared" si="50"/>
        <v>2.4378266985633948E-3</v>
      </c>
      <c r="F208" s="318">
        <f t="shared" si="50"/>
        <v>2.0641020251881987E-3</v>
      </c>
      <c r="G208" s="318">
        <f t="shared" si="50"/>
        <v>1.8164265129111058E-3</v>
      </c>
      <c r="H208" s="318">
        <f t="shared" si="50"/>
        <v>1.83750052203125E-3</v>
      </c>
      <c r="I208" s="318">
        <f t="shared" si="50"/>
        <v>1.5917483852899773E-3</v>
      </c>
      <c r="J208" s="318">
        <f t="shared" si="50"/>
        <v>1.2544344372800327E-3</v>
      </c>
      <c r="K208" s="318">
        <f t="shared" si="50"/>
        <v>1.7314460685574865E-3</v>
      </c>
      <c r="L208" s="318">
        <f t="shared" si="50"/>
        <v>1.2758168429896815E-3</v>
      </c>
      <c r="M208" s="318">
        <f t="shared" si="50"/>
        <v>6.2235269894086965E-4</v>
      </c>
      <c r="N208" s="318">
        <f t="shared" si="50"/>
        <v>4.9282186579661024E-4</v>
      </c>
      <c r="O208" s="318">
        <f t="shared" si="50"/>
        <v>6.2994821162821915E-4</v>
      </c>
      <c r="P208" s="318">
        <f t="shared" si="50"/>
        <v>7.8585320763219799E-4</v>
      </c>
      <c r="Q208" s="318">
        <f t="shared" si="50"/>
        <v>8.2378855087929953E-4</v>
      </c>
      <c r="R208" s="318">
        <f t="shared" si="50"/>
        <v>7.9054201134400026E-4</v>
      </c>
      <c r="S208" s="318">
        <f t="shared" si="50"/>
        <v>7.0943496273726512E-4</v>
      </c>
      <c r="T208" s="318">
        <f t="shared" si="50"/>
        <v>6.5633094004184146E-4</v>
      </c>
      <c r="U208" s="318">
        <f t="shared" si="50"/>
        <v>5.7128975886233733E-4</v>
      </c>
      <c r="V208" s="318">
        <f t="shared" si="50"/>
        <v>6.215099250850754E-4</v>
      </c>
      <c r="W208" s="318">
        <f t="shared" si="50"/>
        <v>8.4316467685116039E-4</v>
      </c>
      <c r="X208" s="318">
        <f t="shared" si="50"/>
        <v>1.8968005831592363E-3</v>
      </c>
      <c r="Y208" s="318">
        <f t="shared" si="50"/>
        <v>1.4377086630246335E-3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0.1778916546220074</v>
      </c>
      <c r="C209" s="269">
        <f t="shared" si="51"/>
        <v>0.17795964877429915</v>
      </c>
      <c r="D209" s="269">
        <f t="shared" si="51"/>
        <v>0.17722043880010882</v>
      </c>
      <c r="E209" s="269">
        <f t="shared" si="51"/>
        <v>0.17737239592597104</v>
      </c>
      <c r="F209" s="269">
        <f t="shared" si="51"/>
        <v>0.17742229680435748</v>
      </c>
      <c r="G209" s="269">
        <f t="shared" si="51"/>
        <v>0.17759628467495972</v>
      </c>
      <c r="H209" s="269">
        <f t="shared" si="51"/>
        <v>0.17767498057610104</v>
      </c>
      <c r="I209" s="269">
        <f t="shared" si="51"/>
        <v>0.1778881475534822</v>
      </c>
      <c r="J209" s="269">
        <f t="shared" si="51"/>
        <v>0.17857435617725173</v>
      </c>
      <c r="K209" s="269">
        <f t="shared" si="51"/>
        <v>0.17703377261044093</v>
      </c>
      <c r="L209" s="269">
        <f t="shared" si="51"/>
        <v>0.17787045891151451</v>
      </c>
      <c r="M209" s="269">
        <f t="shared" si="51"/>
        <v>0.1818296858473149</v>
      </c>
      <c r="N209" s="269">
        <f t="shared" si="51"/>
        <v>0.18322971702500268</v>
      </c>
      <c r="O209" s="269">
        <f t="shared" si="51"/>
        <v>0.18284820306788771</v>
      </c>
      <c r="P209" s="269">
        <f t="shared" si="51"/>
        <v>0.17976742596721035</v>
      </c>
      <c r="Q209" s="269">
        <f t="shared" si="51"/>
        <v>0.17904095357711877</v>
      </c>
      <c r="R209" s="269">
        <f t="shared" si="51"/>
        <v>0.17384967567016926</v>
      </c>
      <c r="S209" s="269">
        <f t="shared" si="51"/>
        <v>0.17364706554555343</v>
      </c>
      <c r="T209" s="269">
        <f t="shared" si="51"/>
        <v>0.17533112378876761</v>
      </c>
      <c r="U209" s="269">
        <f t="shared" si="51"/>
        <v>0.17277700627304041</v>
      </c>
      <c r="V209" s="269">
        <f t="shared" si="51"/>
        <v>0.17189448876109809</v>
      </c>
      <c r="W209" s="269">
        <f t="shared" si="51"/>
        <v>0.17593372642835553</v>
      </c>
      <c r="X209" s="269">
        <f t="shared" si="51"/>
        <v>0.17004637215263638</v>
      </c>
      <c r="Y209" s="269">
        <f t="shared" si="51"/>
        <v>0.17045994393145764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0.10114379276507</v>
      </c>
      <c r="C210" s="318">
        <f t="shared" si="52"/>
        <v>9.9259640691848269E-2</v>
      </c>
      <c r="D210" s="318">
        <f t="shared" si="52"/>
        <v>0.11105118651071386</v>
      </c>
      <c r="E210" s="318">
        <f t="shared" si="52"/>
        <v>0.10703582494942655</v>
      </c>
      <c r="F210" s="318">
        <f t="shared" si="52"/>
        <v>0.1130430597500325</v>
      </c>
      <c r="G210" s="318">
        <f t="shared" si="52"/>
        <v>0.116854818234</v>
      </c>
      <c r="H210" s="318">
        <f t="shared" si="52"/>
        <v>0.1167933356285048</v>
      </c>
      <c r="I210" s="318">
        <f t="shared" si="52"/>
        <v>0.11898588052016842</v>
      </c>
      <c r="J210" s="318">
        <f t="shared" si="52"/>
        <v>0.12243540700357092</v>
      </c>
      <c r="K210" s="318">
        <f t="shared" si="52"/>
        <v>0.11509393284672827</v>
      </c>
      <c r="L210" s="318">
        <f t="shared" si="52"/>
        <v>0.12092838059798658</v>
      </c>
      <c r="M210" s="318">
        <f t="shared" si="52"/>
        <v>0.13188795207920984</v>
      </c>
      <c r="N210" s="318">
        <f t="shared" si="52"/>
        <v>0.13475293842245234</v>
      </c>
      <c r="O210" s="318">
        <f t="shared" si="52"/>
        <v>0.13377951575283073</v>
      </c>
      <c r="P210" s="318">
        <f t="shared" si="52"/>
        <v>0.12998909685609489</v>
      </c>
      <c r="Q210" s="318">
        <f t="shared" si="52"/>
        <v>0.12906193443513159</v>
      </c>
      <c r="R210" s="318">
        <f t="shared" si="52"/>
        <v>0.12550757242000368</v>
      </c>
      <c r="S210" s="318">
        <f t="shared" si="52"/>
        <v>0.12610303217067634</v>
      </c>
      <c r="T210" s="318">
        <f t="shared" si="52"/>
        <v>0.12794182132571227</v>
      </c>
      <c r="U210" s="318">
        <f t="shared" si="52"/>
        <v>0.1268993010979009</v>
      </c>
      <c r="V210" s="318">
        <f t="shared" si="52"/>
        <v>0.12577744714185743</v>
      </c>
      <c r="W210" s="318">
        <f t="shared" si="52"/>
        <v>0.12681618894857974</v>
      </c>
      <c r="X210" s="318">
        <f t="shared" si="52"/>
        <v>0.11326559359042528</v>
      </c>
      <c r="Y210" s="318">
        <f t="shared" si="52"/>
        <v>0.11742523573726679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3.974489196924242E-2</v>
      </c>
      <c r="C211" s="318">
        <f t="shared" si="53"/>
        <v>3.9865737651190933E-2</v>
      </c>
      <c r="D211" s="318">
        <f t="shared" si="53"/>
        <v>4.0905387505764799E-2</v>
      </c>
      <c r="E211" s="318">
        <f t="shared" si="53"/>
        <v>4.0511678729737176E-2</v>
      </c>
      <c r="F211" s="318">
        <f t="shared" si="53"/>
        <v>4.0834169303184349E-2</v>
      </c>
      <c r="G211" s="318">
        <f t="shared" si="53"/>
        <v>4.1074871192789283E-2</v>
      </c>
      <c r="H211" s="318">
        <f t="shared" si="53"/>
        <v>4.1023825274071231E-2</v>
      </c>
      <c r="I211" s="318">
        <f t="shared" si="53"/>
        <v>4.1347231222042188E-2</v>
      </c>
      <c r="J211" s="318">
        <f t="shared" si="53"/>
        <v>4.174716246055294E-2</v>
      </c>
      <c r="K211" s="318">
        <f t="shared" si="53"/>
        <v>4.1352370864562255E-2</v>
      </c>
      <c r="L211" s="318">
        <f t="shared" si="53"/>
        <v>4.1938198802488953E-2</v>
      </c>
      <c r="M211" s="318">
        <f t="shared" si="53"/>
        <v>4.268629065830222E-2</v>
      </c>
      <c r="N211" s="318">
        <f t="shared" si="53"/>
        <v>4.2874088815305196E-2</v>
      </c>
      <c r="O211" s="318">
        <f t="shared" si="53"/>
        <v>4.246543557302105E-2</v>
      </c>
      <c r="P211" s="318">
        <f t="shared" si="53"/>
        <v>4.164968912204426E-2</v>
      </c>
      <c r="Q211" s="318">
        <f t="shared" si="53"/>
        <v>4.1471236323972288E-2</v>
      </c>
      <c r="R211" s="318">
        <f t="shared" si="53"/>
        <v>4.0360983777968144E-2</v>
      </c>
      <c r="S211" s="318">
        <f t="shared" si="53"/>
        <v>4.0371953915697721E-2</v>
      </c>
      <c r="T211" s="318">
        <f t="shared" si="53"/>
        <v>4.0638064667498953E-2</v>
      </c>
      <c r="U211" s="318">
        <f t="shared" si="53"/>
        <v>4.0095317171712538E-2</v>
      </c>
      <c r="V211" s="318">
        <f t="shared" si="53"/>
        <v>3.9892961633708042E-2</v>
      </c>
      <c r="W211" s="318">
        <f t="shared" si="53"/>
        <v>4.0745188868529167E-2</v>
      </c>
      <c r="X211" s="318">
        <f t="shared" si="53"/>
        <v>3.8666105035884142E-2</v>
      </c>
      <c r="Y211" s="318">
        <f t="shared" si="53"/>
        <v>3.9149214005171511E-2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3.7002969887694942E-2</v>
      </c>
      <c r="C212" s="318">
        <f t="shared" si="54"/>
        <v>3.8834270431259969E-2</v>
      </c>
      <c r="D212" s="318">
        <f t="shared" si="54"/>
        <v>2.5263864783630158E-2</v>
      </c>
      <c r="E212" s="318">
        <f t="shared" si="54"/>
        <v>2.9824892246807337E-2</v>
      </c>
      <c r="F212" s="318">
        <f t="shared" si="54"/>
        <v>2.3545067751140628E-2</v>
      </c>
      <c r="G212" s="318">
        <f t="shared" si="54"/>
        <v>1.9666595248170431E-2</v>
      </c>
      <c r="H212" s="318">
        <f t="shared" si="54"/>
        <v>1.9857819673525023E-2</v>
      </c>
      <c r="I212" s="318">
        <f t="shared" si="54"/>
        <v>1.7555035811271585E-2</v>
      </c>
      <c r="J212" s="318">
        <f t="shared" si="54"/>
        <v>1.4391786713127882E-2</v>
      </c>
      <c r="K212" s="318">
        <f t="shared" si="54"/>
        <v>2.0587468899150391E-2</v>
      </c>
      <c r="L212" s="318">
        <f t="shared" si="54"/>
        <v>1.5003879511038966E-2</v>
      </c>
      <c r="M212" s="318">
        <f t="shared" si="54"/>
        <v>7.2554431098028295E-3</v>
      </c>
      <c r="N212" s="318">
        <f t="shared" si="54"/>
        <v>5.6026897872451199E-3</v>
      </c>
      <c r="O212" s="318">
        <f t="shared" si="54"/>
        <v>6.6032517420359458E-3</v>
      </c>
      <c r="P212" s="318">
        <f t="shared" si="54"/>
        <v>8.1286399890712086E-3</v>
      </c>
      <c r="Q212" s="318">
        <f t="shared" si="54"/>
        <v>8.5077828180148973E-3</v>
      </c>
      <c r="R212" s="318">
        <f t="shared" si="54"/>
        <v>7.9811194721974583E-3</v>
      </c>
      <c r="S212" s="318">
        <f t="shared" si="54"/>
        <v>7.1720794591793634E-3</v>
      </c>
      <c r="T212" s="318">
        <f t="shared" si="54"/>
        <v>6.7512377955563961E-3</v>
      </c>
      <c r="U212" s="318">
        <f t="shared" si="54"/>
        <v>5.7823880034269656E-3</v>
      </c>
      <c r="V212" s="318">
        <f t="shared" si="54"/>
        <v>6.2240799855326065E-3</v>
      </c>
      <c r="W212" s="318">
        <f t="shared" si="54"/>
        <v>8.3723486112466036E-3</v>
      </c>
      <c r="X212" s="318">
        <f t="shared" si="54"/>
        <v>1.8114673526326976E-2</v>
      </c>
      <c r="Y212" s="318">
        <f t="shared" si="54"/>
        <v>1.3885494189019333E-2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5.4215464517364129E-2</v>
      </c>
      <c r="C213" s="319">
        <f t="shared" si="55"/>
        <v>5.3635297242454701E-2</v>
      </c>
      <c r="D213" s="319">
        <f t="shared" si="55"/>
        <v>4.7061635838239593E-2</v>
      </c>
      <c r="E213" s="319">
        <f t="shared" si="55"/>
        <v>4.960373929625779E-2</v>
      </c>
      <c r="F213" s="319">
        <f t="shared" si="55"/>
        <v>4.7283409345456925E-2</v>
      </c>
      <c r="G213" s="319">
        <f t="shared" si="55"/>
        <v>4.5500050711453688E-2</v>
      </c>
      <c r="H213" s="319">
        <f t="shared" si="55"/>
        <v>4.5736454841748091E-2</v>
      </c>
      <c r="I213" s="319">
        <f t="shared" si="55"/>
        <v>4.3510856012610691E-2</v>
      </c>
      <c r="J213" s="319">
        <f t="shared" si="55"/>
        <v>4.0484101108966761E-2</v>
      </c>
      <c r="K213" s="319">
        <f t="shared" si="55"/>
        <v>4.4259224127941019E-2</v>
      </c>
      <c r="L213" s="319">
        <f t="shared" si="55"/>
        <v>3.9897464300183504E-2</v>
      </c>
      <c r="M213" s="319">
        <f t="shared" si="55"/>
        <v>3.2245037128683283E-2</v>
      </c>
      <c r="N213" s="319">
        <f t="shared" si="55"/>
        <v>3.0085089135046501E-2</v>
      </c>
      <c r="O213" s="319">
        <f t="shared" si="55"/>
        <v>3.2644046515941084E-2</v>
      </c>
      <c r="P213" s="319">
        <f t="shared" si="55"/>
        <v>3.5111826456310405E-2</v>
      </c>
      <c r="Q213" s="319">
        <f t="shared" si="55"/>
        <v>3.608663064759194E-2</v>
      </c>
      <c r="R213" s="319">
        <f t="shared" si="55"/>
        <v>4.5922117354870971E-2</v>
      </c>
      <c r="S213" s="319">
        <f t="shared" si="55"/>
        <v>4.5399445699661908E-2</v>
      </c>
      <c r="T213" s="319">
        <f t="shared" si="55"/>
        <v>4.2043826420572486E-2</v>
      </c>
      <c r="U213" s="319">
        <f t="shared" si="55"/>
        <v>4.6353133245328026E-2</v>
      </c>
      <c r="V213" s="319">
        <f t="shared" si="55"/>
        <v>4.6845282981786827E-2</v>
      </c>
      <c r="W213" s="319">
        <f t="shared" si="55"/>
        <v>3.8675795768096766E-2</v>
      </c>
      <c r="X213" s="319">
        <f t="shared" si="55"/>
        <v>5.3431661250061907E-2</v>
      </c>
      <c r="Y213" s="319">
        <f t="shared" si="55"/>
        <v>4.8877621436771504E-2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341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1267</v>
      </c>
      <c r="B217" s="322">
        <f>IF(B$5=0,0,(B$5-B$16)/(CHI_fec!B$5-CHI_fec!B$16))</f>
        <v>0.48126708323839096</v>
      </c>
      <c r="C217" s="322">
        <f>IF(C$5=0,0,(C$5-C$16)/(CHI_fec!C$5-CHI_fec!C$16))</f>
        <v>0.47794058416872781</v>
      </c>
      <c r="D217" s="322">
        <f>IF(D$5=0,0,(D$5-D$16)/(CHI_fec!D$5-CHI_fec!D$16))</f>
        <v>0.4810760474298188</v>
      </c>
      <c r="E217" s="322">
        <f>IF(E$5=0,0,(E$5-E$16)/(CHI_fec!E$5-CHI_fec!E$16))</f>
        <v>0.48154206071163291</v>
      </c>
      <c r="F217" s="322">
        <f>IF(F$5=0,0,(F$5-F$16)/(CHI_fec!F$5-CHI_fec!F$16))</f>
        <v>0.48805566500202474</v>
      </c>
      <c r="G217" s="322">
        <f>IF(G$5=0,0,(G$5-G$16)/(CHI_fec!G$5-CHI_fec!G$16))</f>
        <v>0.49437385806439305</v>
      </c>
      <c r="H217" s="322">
        <f>IF(H$5=0,0,(H$5-H$16)/(CHI_fec!H$5-CHI_fec!H$16))</f>
        <v>0.4938305540652142</v>
      </c>
      <c r="I217" s="322">
        <f>IF(I$5=0,0,(I$5-I$16)/(CHI_fec!I$5-CHI_fec!I$16))</f>
        <v>0.49559444121707485</v>
      </c>
      <c r="J217" s="322">
        <f>IF(J$5=0,0,(J$5-J$16)/(CHI_fec!J$5-CHI_fec!J$16))</f>
        <v>0.49567463130101413</v>
      </c>
      <c r="K217" s="322">
        <f>IF(K$5=0,0,(K$5-K$16)/(CHI_fec!K$5-CHI_fec!K$16))</f>
        <v>0.49548726803302834</v>
      </c>
      <c r="L217" s="322">
        <f>IF(L$5=0,0,(L$5-L$16)/(CHI_fec!L$5-CHI_fec!L$16))</f>
        <v>0.49789297623539114</v>
      </c>
      <c r="M217" s="322">
        <f>IF(M$5=0,0,(M$5-M$16)/(CHI_fec!M$5-CHI_fec!M$16))</f>
        <v>0.49956000719640214</v>
      </c>
      <c r="N217" s="322">
        <f>IF(N$5=0,0,(N$5-N$16)/(CHI_fec!N$5-CHI_fec!N$16))</f>
        <v>0.51211571167854908</v>
      </c>
      <c r="O217" s="322">
        <f>IF(O$5=0,0,(O$5-O$16)/(CHI_fec!O$5-CHI_fec!O$16))</f>
        <v>0.51367230460570468</v>
      </c>
      <c r="P217" s="322">
        <f>IF(P$5=0,0,(P$5-P$16)/(CHI_fec!P$5-CHI_fec!P$16))</f>
        <v>0.51335585727405375</v>
      </c>
      <c r="Q217" s="322">
        <f>IF(Q$5=0,0,(Q$5-Q$16)/(CHI_fec!Q$5-CHI_fec!Q$16))</f>
        <v>0.52560696734430545</v>
      </c>
      <c r="R217" s="322">
        <f>IF(R$5=0,0,(R$5-R$16)/(CHI_fec!R$5-CHI_fec!R$16))</f>
        <v>0.52741386048186523</v>
      </c>
      <c r="S217" s="322">
        <f>IF(S$5=0,0,(S$5-S$16)/(CHI_fec!S$5-CHI_fec!S$16))</f>
        <v>0.55144403411585108</v>
      </c>
      <c r="T217" s="322">
        <f>IF(T$5=0,0,(T$5-T$16)/(CHI_fec!T$5-CHI_fec!T$16))</f>
        <v>0.5509013070832629</v>
      </c>
      <c r="U217" s="322">
        <f>IF(U$5=0,0,(U$5-U$16)/(CHI_fec!U$5-CHI_fec!U$16))</f>
        <v>0.55327282627743901</v>
      </c>
      <c r="V217" s="322">
        <f>IF(V$5=0,0,(V$5-V$16)/(CHI_fec!V$5-CHI_fec!V$16))</f>
        <v>0.55366647604610553</v>
      </c>
      <c r="W217" s="322">
        <f>IF(W$5=0,0,(W$5-W$16)/(CHI_fec!W$5-CHI_fec!W$16))</f>
        <v>0.57318225546764667</v>
      </c>
      <c r="X217" s="322">
        <f>IF(X$5=0,0,(X$5-X$16)/(CHI_fec!X$5-CHI_fec!X$16))</f>
        <v>0.57954496327936633</v>
      </c>
      <c r="Y217" s="322">
        <f>IF(Y$5=0,0,(Y$5-Y$16)/(CHI_fec!Y$5-CHI_fec!Y$16))</f>
        <v>0.58401746049386993</v>
      </c>
      <c r="DA217" s="95"/>
    </row>
    <row r="218" spans="1:105" ht="12" customHeight="1" x14ac:dyDescent="0.25">
      <c r="A218" s="55" t="s">
        <v>91</v>
      </c>
      <c r="B218" s="305">
        <f>IF(B$6=0,0,B$6/CHI_fec!B$6)</f>
        <v>0.40649349707702304</v>
      </c>
      <c r="C218" s="305">
        <f>IF(C$6=0,0,C$6/CHI_fec!C$6)</f>
        <v>0.40649349707702315</v>
      </c>
      <c r="D218" s="305">
        <f>IF(D$6=0,0,D$6/CHI_fec!D$6)</f>
        <v>0.40649349707702309</v>
      </c>
      <c r="E218" s="305">
        <f>IF(E$6=0,0,E$6/CHI_fec!E$6)</f>
        <v>0.40845627651132937</v>
      </c>
      <c r="F218" s="305">
        <f>IF(F$6=0,0,F$6/CHI_fec!F$6)</f>
        <v>0.41088902029771929</v>
      </c>
      <c r="G218" s="305">
        <f>IF(G$6=0,0,G$6/CHI_fec!G$6)</f>
        <v>0.41348304035882072</v>
      </c>
      <c r="H218" s="305">
        <f>IF(H$6=0,0,H$6/CHI_fec!H$6)</f>
        <v>0.41348304035882055</v>
      </c>
      <c r="I218" s="305">
        <f>IF(I$6=0,0,I$6/CHI_fec!I$6)</f>
        <v>0.41348304035882055</v>
      </c>
      <c r="J218" s="305">
        <f>IF(J$6=0,0,J$6/CHI_fec!J$6)</f>
        <v>0.41348304035882066</v>
      </c>
      <c r="K218" s="305">
        <f>IF(K$6=0,0,K$6/CHI_fec!K$6)</f>
        <v>0.41348304035882061</v>
      </c>
      <c r="L218" s="305">
        <f>IF(L$6=0,0,L$6/CHI_fec!L$6)</f>
        <v>0.41348304035882061</v>
      </c>
      <c r="M218" s="305">
        <f>IF(M$6=0,0,M$6/CHI_fec!M$6)</f>
        <v>0.41348304035882039</v>
      </c>
      <c r="N218" s="305">
        <f>IF(N$6=0,0,N$6/CHI_fec!N$6)</f>
        <v>0.42206306862159493</v>
      </c>
      <c r="O218" s="305">
        <f>IF(O$6=0,0,O$6/CHI_fec!O$6)</f>
        <v>0.42206306862159521</v>
      </c>
      <c r="P218" s="305">
        <f>IF(P$6=0,0,P$6/CHI_fec!P$6)</f>
        <v>0.42206306862159521</v>
      </c>
      <c r="Q218" s="305">
        <f>IF(Q$6=0,0,Q$6/CHI_fec!Q$6)</f>
        <v>0.43227264169229462</v>
      </c>
      <c r="R218" s="305">
        <f>IF(R$6=0,0,R$6/CHI_fec!R$6)</f>
        <v>0.43227264169229462</v>
      </c>
      <c r="S218" s="305">
        <f>IF(S$6=0,0,S$6/CHI_fec!S$6)</f>
        <v>0.44404537752306528</v>
      </c>
      <c r="T218" s="305">
        <f>IF(T$6=0,0,T$6/CHI_fec!T$6)</f>
        <v>0.45169867850108114</v>
      </c>
      <c r="U218" s="305">
        <f>IF(U$6=0,0,U$6/CHI_fec!U$6)</f>
        <v>0.45169867850108136</v>
      </c>
      <c r="V218" s="305">
        <f>IF(V$6=0,0,V$6/CHI_fec!V$6)</f>
        <v>0.45169867850108097</v>
      </c>
      <c r="W218" s="305">
        <f>IF(W$6=0,0,W$6/CHI_fec!W$6)</f>
        <v>0.46152881065097295</v>
      </c>
      <c r="X218" s="305">
        <f>IF(X$6=0,0,X$6/CHI_fec!X$6)</f>
        <v>0.47037592958587576</v>
      </c>
      <c r="Y218" s="305">
        <f>IF(Y$6=0,0,Y$6/CHI_fec!Y$6)</f>
        <v>0.47833833662728825</v>
      </c>
      <c r="DA218" s="76"/>
    </row>
    <row r="219" spans="1:105" ht="12" customHeight="1" x14ac:dyDescent="0.25">
      <c r="A219" s="173" t="s">
        <v>92</v>
      </c>
      <c r="B219" s="306">
        <f>IF(B$7=0,0,B$7/CHI_fec!B$7)</f>
        <v>0.10650899688750386</v>
      </c>
      <c r="C219" s="306">
        <f>IF(C$7=0,0,C$7/CHI_fec!C$7)</f>
        <v>0.10650899688750377</v>
      </c>
      <c r="D219" s="306">
        <f>IF(D$7=0,0,D$7/CHI_fec!D$7)</f>
        <v>0.10650899688750383</v>
      </c>
      <c r="E219" s="306">
        <f>IF(E$7=0,0,E$7/CHI_fec!E$7)</f>
        <v>0.10702328228238132</v>
      </c>
      <c r="F219" s="306">
        <f>IF(F$7=0,0,F$7/CHI_fec!F$7)</f>
        <v>0.10766070724055631</v>
      </c>
      <c r="G219" s="306">
        <f>IF(G$7=0,0,G$7/CHI_fec!G$7)</f>
        <v>0.10834038963793938</v>
      </c>
      <c r="H219" s="306">
        <f>IF(H$7=0,0,H$7/CHI_fec!H$7)</f>
        <v>0.10834038963793938</v>
      </c>
      <c r="I219" s="306">
        <f>IF(I$7=0,0,I$7/CHI_fec!I$7)</f>
        <v>0.10834038963793936</v>
      </c>
      <c r="J219" s="306">
        <f>IF(J$7=0,0,J$7/CHI_fec!J$7)</f>
        <v>0.10834038963793931</v>
      </c>
      <c r="K219" s="306">
        <f>IF(K$7=0,0,K$7/CHI_fec!K$7)</f>
        <v>0.10834038963793936</v>
      </c>
      <c r="L219" s="306">
        <f>IF(L$7=0,0,L$7/CHI_fec!L$7)</f>
        <v>0.10834038963793934</v>
      </c>
      <c r="M219" s="306">
        <f>IF(M$7=0,0,M$7/CHI_fec!M$7)</f>
        <v>0.10834038963793934</v>
      </c>
      <c r="N219" s="306">
        <f>IF(N$7=0,0,N$7/CHI_fec!N$7)</f>
        <v>0.11058851958369686</v>
      </c>
      <c r="O219" s="306">
        <f>IF(O$7=0,0,O$7/CHI_fec!O$7)</f>
        <v>0.11058851958369685</v>
      </c>
      <c r="P219" s="306">
        <f>IF(P$7=0,0,P$7/CHI_fec!P$7)</f>
        <v>0.11058851958369686</v>
      </c>
      <c r="Q219" s="306">
        <f>IF(Q$7=0,0,Q$7/CHI_fec!Q$7)</f>
        <v>0.11326362113938995</v>
      </c>
      <c r="R219" s="306">
        <f>IF(R$7=0,0,R$7/CHI_fec!R$7)</f>
        <v>0.11326362113938998</v>
      </c>
      <c r="S219" s="306">
        <f>IF(S$7=0,0,S$7/CHI_fec!S$7)</f>
        <v>0.11835361079206952</v>
      </c>
      <c r="T219" s="306">
        <f>IF(T$7=0,0,T$7/CHI_fec!T$7)</f>
        <v>0.11835361079206955</v>
      </c>
      <c r="U219" s="306">
        <f>IF(U$7=0,0,U$7/CHI_fec!U$7)</f>
        <v>0.11835361079206956</v>
      </c>
      <c r="V219" s="306">
        <f>IF(V$7=0,0,V$7/CHI_fec!V$7)</f>
        <v>0.11835361079206955</v>
      </c>
      <c r="W219" s="306">
        <f>IF(W$7=0,0,W$7/CHI_fec!W$7)</f>
        <v>0.12329363586812001</v>
      </c>
      <c r="X219" s="306">
        <f>IF(X$7=0,0,X$7/CHI_fec!X$7)</f>
        <v>0.12596979081633836</v>
      </c>
      <c r="Y219" s="306">
        <f>IF(Y$7=0,0,Y$7/CHI_fec!Y$7)</f>
        <v>0.1259697908163383</v>
      </c>
      <c r="DA219" s="77"/>
    </row>
    <row r="220" spans="1:105" ht="12" customHeight="1" x14ac:dyDescent="0.25">
      <c r="A220" s="173" t="s">
        <v>93</v>
      </c>
      <c r="B220" s="306">
        <f>IF(B$8=0,0,B$8/CHI_fec!B$8)</f>
        <v>0.57729129518153277</v>
      </c>
      <c r="C220" s="306">
        <f>IF(C$8=0,0,C$8/CHI_fec!C$8)</f>
        <v>0.57729129518153288</v>
      </c>
      <c r="D220" s="306">
        <f>IF(D$8=0,0,D$8/CHI_fec!D$8)</f>
        <v>0.57729129518153299</v>
      </c>
      <c r="E220" s="306">
        <f>IF(E$8=0,0,E$8/CHI_fec!E$8)</f>
        <v>0.58007878253356715</v>
      </c>
      <c r="F220" s="306">
        <f>IF(F$8=0,0,F$8/CHI_fec!F$8)</f>
        <v>0.58353370080750855</v>
      </c>
      <c r="G220" s="306">
        <f>IF(G$8=0,0,G$8/CHI_fec!G$8)</f>
        <v>0.58721765937404957</v>
      </c>
      <c r="H220" s="306">
        <f>IF(H$8=0,0,H$8/CHI_fec!H$8)</f>
        <v>0.58721765937404957</v>
      </c>
      <c r="I220" s="306">
        <f>IF(I$8=0,0,I$8/CHI_fec!I$8)</f>
        <v>0.58721765937404968</v>
      </c>
      <c r="J220" s="306">
        <f>IF(J$8=0,0,J$8/CHI_fec!J$8)</f>
        <v>0.58721765937404957</v>
      </c>
      <c r="K220" s="306">
        <f>IF(K$8=0,0,K$8/CHI_fec!K$8)</f>
        <v>0.58721765937404957</v>
      </c>
      <c r="L220" s="306">
        <f>IF(L$8=0,0,L$8/CHI_fec!L$8)</f>
        <v>0.58721765937404946</v>
      </c>
      <c r="M220" s="306">
        <f>IF(M$8=0,0,M$8/CHI_fec!M$8)</f>
        <v>0.58721765937404957</v>
      </c>
      <c r="N220" s="306">
        <f>IF(N$8=0,0,N$8/CHI_fec!N$8)</f>
        <v>0.59940278819930271</v>
      </c>
      <c r="O220" s="306">
        <f>IF(O$8=0,0,O$8/CHI_fec!O$8)</f>
        <v>0.59940278819930293</v>
      </c>
      <c r="P220" s="306">
        <f>IF(P$8=0,0,P$8/CHI_fec!P$8)</f>
        <v>0.59940278819930282</v>
      </c>
      <c r="Q220" s="306">
        <f>IF(Q$8=0,0,Q$8/CHI_fec!Q$8)</f>
        <v>0.61390215338869913</v>
      </c>
      <c r="R220" s="306">
        <f>IF(R$8=0,0,R$8/CHI_fec!R$8)</f>
        <v>0.61390215338869902</v>
      </c>
      <c r="S220" s="306">
        <f>IF(S$8=0,0,S$8/CHI_fec!S$8)</f>
        <v>0.62912793996556249</v>
      </c>
      <c r="T220" s="306">
        <f>IF(T$8=0,0,T$8/CHI_fec!T$8)</f>
        <v>0.6414904962040916</v>
      </c>
      <c r="U220" s="306">
        <f>IF(U$8=0,0,U$8/CHI_fec!U$8)</f>
        <v>0.64149049620409149</v>
      </c>
      <c r="V220" s="306">
        <f>IF(V$8=0,0,V$8/CHI_fec!V$8)</f>
        <v>0.64149049620409138</v>
      </c>
      <c r="W220" s="306">
        <f>IF(W$8=0,0,W$8/CHI_fec!W$8)</f>
        <v>0.65395744849941517</v>
      </c>
      <c r="X220" s="306">
        <f>IF(X$8=0,0,X$8/CHI_fec!X$8)</f>
        <v>0.66517770556520672</v>
      </c>
      <c r="Y220" s="306">
        <f>IF(Y$8=0,0,Y$8/CHI_fec!Y$8)</f>
        <v>0.67527593692441923</v>
      </c>
      <c r="DA220" s="77"/>
    </row>
    <row r="221" spans="1:105" ht="12" customHeight="1" x14ac:dyDescent="0.25">
      <c r="A221" s="173" t="s">
        <v>94</v>
      </c>
      <c r="B221" s="306">
        <f>IF(B$9=0,0,B$9/CHI_fec!B$9)</f>
        <v>0.40979153113526856</v>
      </c>
      <c r="C221" s="306">
        <f>IF(C$9=0,0,C$9/CHI_fec!C$9)</f>
        <v>0.40979153113526862</v>
      </c>
      <c r="D221" s="306">
        <f>IF(D$9=0,0,D$9/CHI_fec!D$9)</f>
        <v>0.40979153113526856</v>
      </c>
      <c r="E221" s="306">
        <f>IF(E$9=0,0,E$9/CHI_fec!E$9)</f>
        <v>0.41177023533459495</v>
      </c>
      <c r="F221" s="306">
        <f>IF(F$9=0,0,F$9/CHI_fec!F$9)</f>
        <v>0.41422271688289297</v>
      </c>
      <c r="G221" s="306">
        <f>IF(G$9=0,0,G$9/CHI_fec!G$9)</f>
        <v>0.4168377832007506</v>
      </c>
      <c r="H221" s="306">
        <f>IF(H$9=0,0,H$9/CHI_fec!H$9)</f>
        <v>0.41683778320075071</v>
      </c>
      <c r="I221" s="306">
        <f>IF(I$9=0,0,I$9/CHI_fec!I$9)</f>
        <v>0.4168377832007506</v>
      </c>
      <c r="J221" s="306">
        <f>IF(J$9=0,0,J$9/CHI_fec!J$9)</f>
        <v>0.41683778320075049</v>
      </c>
      <c r="K221" s="306">
        <f>IF(K$9=0,0,K$9/CHI_fec!K$9)</f>
        <v>0.41683778320075054</v>
      </c>
      <c r="L221" s="306">
        <f>IF(L$9=0,0,L$9/CHI_fec!L$9)</f>
        <v>0.41683778320075071</v>
      </c>
      <c r="M221" s="306">
        <f>IF(M$9=0,0,M$9/CHI_fec!M$9)</f>
        <v>0.4168377832007506</v>
      </c>
      <c r="N221" s="306">
        <f>IF(N$9=0,0,N$9/CHI_fec!N$9)</f>
        <v>0.42548742444782811</v>
      </c>
      <c r="O221" s="306">
        <f>IF(O$9=0,0,O$9/CHI_fec!O$9)</f>
        <v>0.42548742444782811</v>
      </c>
      <c r="P221" s="306">
        <f>IF(P$9=0,0,P$9/CHI_fec!P$9)</f>
        <v>0.42548742444782839</v>
      </c>
      <c r="Q221" s="306">
        <f>IF(Q$9=0,0,Q$9/CHI_fec!Q$9)</f>
        <v>0.43577983161046141</v>
      </c>
      <c r="R221" s="306">
        <f>IF(R$9=0,0,R$9/CHI_fec!R$9)</f>
        <v>0.43577983161046135</v>
      </c>
      <c r="S221" s="306">
        <f>IF(S$9=0,0,S$9/CHI_fec!S$9)</f>
        <v>0.45536347913497355</v>
      </c>
      <c r="T221" s="306">
        <f>IF(T$9=0,0,T$9/CHI_fec!T$9)</f>
        <v>0.45536347913497355</v>
      </c>
      <c r="U221" s="306">
        <f>IF(U$9=0,0,U$9/CHI_fec!U$9)</f>
        <v>0.45536347913497366</v>
      </c>
      <c r="V221" s="306">
        <f>IF(V$9=0,0,V$9/CHI_fec!V$9)</f>
        <v>0.45536347913497338</v>
      </c>
      <c r="W221" s="306">
        <f>IF(W$9=0,0,W$9/CHI_fec!W$9)</f>
        <v>0.47497934914670459</v>
      </c>
      <c r="X221" s="306">
        <f>IF(X$9=0,0,X$9/CHI_fec!X$9)</f>
        <v>0.48466660060595507</v>
      </c>
      <c r="Y221" s="306">
        <f>IF(Y$9=0,0,Y$9/CHI_fec!Y$9)</f>
        <v>0.48466660060595507</v>
      </c>
      <c r="DA221" s="77"/>
    </row>
    <row r="222" spans="1:105" ht="12" customHeight="1" x14ac:dyDescent="0.25">
      <c r="A222" s="56" t="s">
        <v>95</v>
      </c>
      <c r="B222" s="307">
        <f>IF(B$10=0,0,B$10/CHI_fec!B$10)</f>
        <v>0.5998483312546774</v>
      </c>
      <c r="C222" s="307">
        <f>IF(C$10=0,0,C$10/CHI_fec!C$10)</f>
        <v>0.6003851169177683</v>
      </c>
      <c r="D222" s="307">
        <f>IF(D$10=0,0,D$10/CHI_fec!D$10)</f>
        <v>0.59118792601010739</v>
      </c>
      <c r="E222" s="307">
        <f>IF(E$10=0,0,E$10/CHI_fec!E$10)</f>
        <v>0.59684923077974339</v>
      </c>
      <c r="F222" s="307">
        <f>IF(F$10=0,0,F$10/CHI_fec!F$10)</f>
        <v>0.59611477079356323</v>
      </c>
      <c r="G222" s="307">
        <f>IF(G$10=0,0,G$10/CHI_fec!G$10)</f>
        <v>0.59743370384165939</v>
      </c>
      <c r="H222" s="307">
        <f>IF(H$10=0,0,H$10/CHI_fec!H$10)</f>
        <v>0.59908288432802559</v>
      </c>
      <c r="I222" s="307">
        <f>IF(I$10=0,0,I$10/CHI_fec!I$10)</f>
        <v>0.59662264340624027</v>
      </c>
      <c r="J222" s="307">
        <f>IF(J$10=0,0,J$10/CHI_fec!J$10)</f>
        <v>0.59428493404996974</v>
      </c>
      <c r="K222" s="307">
        <f>IF(K$10=0,0,K$10/CHI_fec!K$10)</f>
        <v>0.59749876457303264</v>
      </c>
      <c r="L222" s="307">
        <f>IF(L$10=0,0,L$10/CHI_fec!L$10)</f>
        <v>0.59371622123560275</v>
      </c>
      <c r="M222" s="307">
        <f>IF(M$10=0,0,M$10/CHI_fec!M$10)</f>
        <v>0.58987972549755174</v>
      </c>
      <c r="N222" s="307">
        <f>IF(N$10=0,0,N$10/CHI_fec!N$10)</f>
        <v>0.60071966151805622</v>
      </c>
      <c r="O222" s="307">
        <f>IF(O$10=0,0,O$10/CHI_fec!O$10)</f>
        <v>0.60289741976812017</v>
      </c>
      <c r="P222" s="307">
        <f>IF(P$10=0,0,P$10/CHI_fec!P$10)</f>
        <v>0.64270069881657965</v>
      </c>
      <c r="Q222" s="307">
        <f>IF(Q$10=0,0,Q$10/CHI_fec!Q$10)</f>
        <v>0.66326529726165062</v>
      </c>
      <c r="R222" s="307">
        <f>IF(R$10=0,0,R$10/CHI_fec!R$10)</f>
        <v>0.66602514626016762</v>
      </c>
      <c r="S222" s="307">
        <f>IF(S$10=0,0,S$10/CHI_fec!S$10)</f>
        <v>0.69978567884704845</v>
      </c>
      <c r="T222" s="307">
        <f>IF(T$10=0,0,T$10/CHI_fec!T$10)</f>
        <v>0.70367019415193766</v>
      </c>
      <c r="U222" s="307">
        <f>IF(U$10=0,0,U$10/CHI_fec!U$10)</f>
        <v>0.70832776930026597</v>
      </c>
      <c r="V222" s="307">
        <f>IF(V$10=0,0,V$10/CHI_fec!V$10)</f>
        <v>0.71873173317023986</v>
      </c>
      <c r="W222" s="307">
        <f>IF(W$10=0,0,W$10/CHI_fec!W$10)</f>
        <v>0.75452246115754629</v>
      </c>
      <c r="X222" s="307">
        <f>IF(X$10=0,0,X$10/CHI_fec!X$10)</f>
        <v>0.79310530270152191</v>
      </c>
      <c r="Y222" s="307">
        <f>IF(Y$10=0,0,Y$10/CHI_fec!Y$10)</f>
        <v>0.7971854245781318</v>
      </c>
      <c r="DA222" s="78"/>
    </row>
    <row r="223" spans="1:105" ht="12" customHeight="1" x14ac:dyDescent="0.25">
      <c r="A223" s="134" t="s">
        <v>997</v>
      </c>
      <c r="B223" s="323">
        <f>IF(B$16=0,0,B$16/CHI_fec!B$16)</f>
        <v>1</v>
      </c>
      <c r="C223" s="323">
        <f>IF(C$16=0,0,C$16/CHI_fec!C$16)</f>
        <v>1</v>
      </c>
      <c r="D223" s="323">
        <f>IF(D$16=0,0,D$16/CHI_fec!D$16)</f>
        <v>1</v>
      </c>
      <c r="E223" s="323">
        <f>IF(E$16=0,0,E$16/CHI_fec!E$16)</f>
        <v>1</v>
      </c>
      <c r="F223" s="323">
        <f>IF(F$16=0,0,F$16/CHI_fec!F$16)</f>
        <v>1</v>
      </c>
      <c r="G223" s="323">
        <f>IF(G$16=0,0,G$16/CHI_fec!G$16)</f>
        <v>1</v>
      </c>
      <c r="H223" s="323">
        <f>IF(H$16=0,0,H$16/CHI_fec!H$16)</f>
        <v>1</v>
      </c>
      <c r="I223" s="323">
        <f>IF(I$16=0,0,I$16/CHI_fec!I$16)</f>
        <v>1</v>
      </c>
      <c r="J223" s="323">
        <f>IF(J$16=0,0,J$16/CHI_fec!J$16)</f>
        <v>1</v>
      </c>
      <c r="K223" s="323">
        <f>IF(K$16=0,0,K$16/CHI_fec!K$16)</f>
        <v>1</v>
      </c>
      <c r="L223" s="323">
        <f>IF(L$16=0,0,L$16/CHI_fec!L$16)</f>
        <v>1</v>
      </c>
      <c r="M223" s="323">
        <f>IF(M$16=0,0,M$16/CHI_fec!M$16)</f>
        <v>1</v>
      </c>
      <c r="N223" s="323">
        <f>IF(N$16=0,0,N$16/CHI_fec!N$16)</f>
        <v>1</v>
      </c>
      <c r="O223" s="323">
        <f>IF(O$16=0,0,O$16/CHI_fec!O$16)</f>
        <v>1</v>
      </c>
      <c r="P223" s="323">
        <f>IF(P$16=0,0,P$16/CHI_fec!P$16)</f>
        <v>1</v>
      </c>
      <c r="Q223" s="323">
        <f>IF(Q$16=0,0,Q$16/CHI_fec!Q$16)</f>
        <v>1</v>
      </c>
      <c r="R223" s="323">
        <f>IF(R$16=0,0,R$16/CHI_fec!R$16)</f>
        <v>1</v>
      </c>
      <c r="S223" s="323">
        <f>IF(S$16=0,0,S$16/CHI_fec!S$16)</f>
        <v>1</v>
      </c>
      <c r="T223" s="323">
        <f>IF(T$16=0,0,T$16/CHI_fec!T$16)</f>
        <v>1</v>
      </c>
      <c r="U223" s="323">
        <f>IF(U$16=0,0,U$16/CHI_fec!U$16)</f>
        <v>1</v>
      </c>
      <c r="V223" s="323">
        <f>IF(V$16=0,0,V$16/CHI_fec!V$16)</f>
        <v>1</v>
      </c>
      <c r="W223" s="323">
        <f>IF(W$16=0,0,W$16/CHI_fec!W$16)</f>
        <v>1</v>
      </c>
      <c r="X223" s="323">
        <f>IF(X$16=0,0,X$16/CHI_fec!X$16)</f>
        <v>1</v>
      </c>
      <c r="Y223" s="323">
        <f>IF(Y$16=0,0,Y$16/CHI_fec!Y$16)</f>
        <v>1</v>
      </c>
      <c r="DA223" s="140"/>
    </row>
    <row r="224" spans="1:105" ht="12" customHeight="1" x14ac:dyDescent="0.25">
      <c r="A224" s="174" t="s">
        <v>998</v>
      </c>
      <c r="B224" s="308">
        <f>IF(B$25=0,0,B$25/CHI_fec!B$25)</f>
        <v>0.56561986183317581</v>
      </c>
      <c r="C224" s="308">
        <f>IF(C$25=0,0,C$25/CHI_fec!C$25)</f>
        <v>0.5579979839341388</v>
      </c>
      <c r="D224" s="308">
        <f>IF(D$25=0,0,D$25/CHI_fec!D$25)</f>
        <v>0.5611812030167862</v>
      </c>
      <c r="E224" s="308">
        <f>IF(E$25=0,0,E$25/CHI_fec!E$25)</f>
        <v>0.56209219725717818</v>
      </c>
      <c r="F224" s="308">
        <f>IF(F$25=0,0,F$25/CHI_fec!F$25)</f>
        <v>0.57290378855166779</v>
      </c>
      <c r="G224" s="308">
        <f>IF(G$25=0,0,G$25/CHI_fec!G$25)</f>
        <v>0.58221661408660852</v>
      </c>
      <c r="H224" s="308">
        <f>IF(H$25=0,0,H$25/CHI_fec!H$25)</f>
        <v>0.58125457508037026</v>
      </c>
      <c r="I224" s="308">
        <f>IF(I$25=0,0,I$25/CHI_fec!I$25)</f>
        <v>0.5813696984055865</v>
      </c>
      <c r="J224" s="308">
        <f>IF(J$25=0,0,J$25/CHI_fec!J$25)</f>
        <v>0.57963605628475301</v>
      </c>
      <c r="K224" s="308">
        <f>IF(K$25=0,0,K$25/CHI_fec!K$25)</f>
        <v>0.57613996406969137</v>
      </c>
      <c r="L224" s="308">
        <f>IF(L$25=0,0,L$25/CHI_fec!L$25)</f>
        <v>0.57851902013929379</v>
      </c>
      <c r="M224" s="308">
        <f>IF(M$25=0,0,M$25/CHI_fec!M$25)</f>
        <v>0.58176700900238731</v>
      </c>
      <c r="N224" s="308">
        <f>IF(N$25=0,0,N$25/CHI_fec!N$25)</f>
        <v>0.59717572761782634</v>
      </c>
      <c r="O224" s="308">
        <f>IF(O$25=0,0,O$25/CHI_fec!O$25)</f>
        <v>0.60081010897751375</v>
      </c>
      <c r="P224" s="308">
        <f>IF(P$25=0,0,P$25/CHI_fec!P$25)</f>
        <v>0.60136429213002052</v>
      </c>
      <c r="Q224" s="308">
        <f>IF(Q$25=0,0,Q$25/CHI_fec!Q$25)</f>
        <v>0.61606344259213608</v>
      </c>
      <c r="R224" s="308">
        <f>IF(R$25=0,0,R$25/CHI_fec!R$25)</f>
        <v>0.61857957995888779</v>
      </c>
      <c r="S224" s="308">
        <f>IF(S$25=0,0,S$25/CHI_fec!S$25)</f>
        <v>0.646565980844091</v>
      </c>
      <c r="T224" s="308">
        <f>IF(T$25=0,0,T$25/CHI_fec!T$25)</f>
        <v>0.64542538273579941</v>
      </c>
      <c r="U224" s="308">
        <f>IF(U$25=0,0,U$25/CHI_fec!U$25)</f>
        <v>0.64754646312182562</v>
      </c>
      <c r="V224" s="308">
        <f>IF(V$25=0,0,V$25/CHI_fec!V$25)</f>
        <v>0.64812065901749516</v>
      </c>
      <c r="W224" s="308">
        <f>IF(W$25=0,0,W$25/CHI_fec!W$25)</f>
        <v>0.67295719589224146</v>
      </c>
      <c r="X224" s="308">
        <f>IF(X$25=0,0,X$25/CHI_fec!X$25)</f>
        <v>0.68732800215999346</v>
      </c>
      <c r="Y224" s="308">
        <f>IF(Y$25=0,0,Y$25/CHI_fec!Y$25)</f>
        <v>0.6886844023531199</v>
      </c>
      <c r="DA224" s="79"/>
    </row>
    <row r="225" spans="1:105" ht="12" customHeight="1" x14ac:dyDescent="0.25">
      <c r="A225" s="174" t="s">
        <v>1010</v>
      </c>
      <c r="B225" s="308">
        <f>IF(B$36=0,0,B$36/CHI_fec!B$36)</f>
        <v>0.37225506850410717</v>
      </c>
      <c r="C225" s="308">
        <f>IF(C$36=0,0,C$36/CHI_fec!C$36)</f>
        <v>0.3673194607324668</v>
      </c>
      <c r="D225" s="308">
        <f>IF(D$36=0,0,D$36/CHI_fec!D$36)</f>
        <v>0.36834060900764481</v>
      </c>
      <c r="E225" s="308">
        <f>IF(E$36=0,0,E$36/CHI_fec!E$36)</f>
        <v>0.36923429286310105</v>
      </c>
      <c r="F225" s="308">
        <f>IF(F$36=0,0,F$36/CHI_fec!F$36)</f>
        <v>0.37596507532805218</v>
      </c>
      <c r="G225" s="308">
        <f>IF(G$36=0,0,G$36/CHI_fec!G$36)</f>
        <v>0.38183076393886956</v>
      </c>
      <c r="H225" s="308">
        <f>IF(H$36=0,0,H$36/CHI_fec!H$36)</f>
        <v>0.38137786087643821</v>
      </c>
      <c r="I225" s="308">
        <f>IF(I$36=0,0,I$36/CHI_fec!I$36)</f>
        <v>0.38098324223479391</v>
      </c>
      <c r="J225" s="308">
        <f>IF(J$36=0,0,J$36/CHI_fec!J$36)</f>
        <v>0.37961111769411382</v>
      </c>
      <c r="K225" s="308">
        <f>IF(K$36=0,0,K$36/CHI_fec!K$36)</f>
        <v>0.37787329528167185</v>
      </c>
      <c r="L225" s="308">
        <f>IF(L$36=0,0,L$36/CHI_fec!L$36)</f>
        <v>0.37918782244008453</v>
      </c>
      <c r="M225" s="308">
        <f>IF(M$36=0,0,M$36/CHI_fec!M$36)</f>
        <v>0.38020069852822247</v>
      </c>
      <c r="N225" s="308">
        <f>IF(N$36=0,0,N$36/CHI_fec!N$36)</f>
        <v>0.389861843519478</v>
      </c>
      <c r="O225" s="308">
        <f>IF(O$36=0,0,O$36/CHI_fec!O$36)</f>
        <v>0.39099817757012728</v>
      </c>
      <c r="P225" s="308">
        <f>IF(P$36=0,0,P$36/CHI_fec!P$36)</f>
        <v>0.39128675809410013</v>
      </c>
      <c r="Q225" s="308">
        <f>IF(Q$36=0,0,Q$36/CHI_fec!Q$36)</f>
        <v>0.40086291531479257</v>
      </c>
      <c r="R225" s="308">
        <f>IF(R$36=0,0,R$36/CHI_fec!R$36)</f>
        <v>0.40244516705477773</v>
      </c>
      <c r="S225" s="308">
        <f>IF(S$36=0,0,S$36/CHI_fec!S$36)</f>
        <v>0.42061423593732666</v>
      </c>
      <c r="T225" s="308">
        <f>IF(T$36=0,0,T$36/CHI_fec!T$36)</f>
        <v>0.41986586579640778</v>
      </c>
      <c r="U225" s="308">
        <f>IF(U$36=0,0,U$36/CHI_fec!U$36)</f>
        <v>0.42115458634929298</v>
      </c>
      <c r="V225" s="308">
        <f>IF(V$36=0,0,V$36/CHI_fec!V$36)</f>
        <v>0.42158711380192032</v>
      </c>
      <c r="W225" s="308">
        <f>IF(W$36=0,0,W$36/CHI_fec!W$36)</f>
        <v>0.44023088925493964</v>
      </c>
      <c r="X225" s="308">
        <f>IF(X$36=0,0,X$36/CHI_fec!X$36)</f>
        <v>0.44801790936562347</v>
      </c>
      <c r="Y225" s="308">
        <f>IF(Y$36=0,0,Y$36/CHI_fec!Y$36)</f>
        <v>0.44858133017305274</v>
      </c>
      <c r="DA225" s="79"/>
    </row>
    <row r="226" spans="1:105" ht="12" customHeight="1" x14ac:dyDescent="0.25">
      <c r="A226" s="174" t="s">
        <v>1021</v>
      </c>
      <c r="B226" s="308">
        <f>IF(B$44=0,0,B$44/CHI_fec!B$44)</f>
        <v>0.52600358928375912</v>
      </c>
      <c r="C226" s="308">
        <f>IF(C$44=0,0,C$44/CHI_fec!C$44)</f>
        <v>0.52590234269137426</v>
      </c>
      <c r="D226" s="308">
        <f>IF(D$44=0,0,D$44/CHI_fec!D$44)</f>
        <v>0.51183888146252321</v>
      </c>
      <c r="E226" s="308">
        <f>IF(E$44=0,0,E$44/CHI_fec!E$44)</f>
        <v>0.51881491572551475</v>
      </c>
      <c r="F226" s="308">
        <f>IF(F$44=0,0,F$44/CHI_fec!F$44)</f>
        <v>0.51704999164393273</v>
      </c>
      <c r="G226" s="308">
        <f>IF(G$44=0,0,G$44/CHI_fec!G$44)</f>
        <v>0.51758070037863091</v>
      </c>
      <c r="H226" s="308">
        <f>IF(H$44=0,0,H$44/CHI_fec!H$44)</f>
        <v>0.51755338163753439</v>
      </c>
      <c r="I226" s="308">
        <f>IF(I$44=0,0,I$44/CHI_fec!I$44)</f>
        <v>0.51506853438117206</v>
      </c>
      <c r="J226" s="308">
        <f>IF(J$44=0,0,J$44/CHI_fec!J$44)</f>
        <v>0.51124600802711906</v>
      </c>
      <c r="K226" s="308">
        <f>IF(K$44=0,0,K$44/CHI_fec!K$44)</f>
        <v>0.51692351807717885</v>
      </c>
      <c r="L226" s="308">
        <f>IF(L$44=0,0,L$44/CHI_fec!L$44)</f>
        <v>0.51152829336086147</v>
      </c>
      <c r="M226" s="308">
        <f>IF(M$44=0,0,M$44/CHI_fec!M$44)</f>
        <v>0.50442621529321807</v>
      </c>
      <c r="N226" s="308">
        <f>IF(N$44=0,0,N$44/CHI_fec!N$44)</f>
        <v>0.51405669753023542</v>
      </c>
      <c r="O226" s="308">
        <f>IF(O$44=0,0,O$44/CHI_fec!O$44)</f>
        <v>0.51600429197952691</v>
      </c>
      <c r="P226" s="308">
        <f>IF(P$44=0,0,P$44/CHI_fec!P$44)</f>
        <v>0.51781784211487392</v>
      </c>
      <c r="Q226" s="308">
        <f>IF(Q$44=0,0,Q$44/CHI_fec!Q$44)</f>
        <v>0.53081297770752078</v>
      </c>
      <c r="R226" s="308">
        <f>IF(R$44=0,0,R$44/CHI_fec!R$44)</f>
        <v>0.53107784255436319</v>
      </c>
      <c r="S226" s="308">
        <f>IF(S$44=0,0,S$44/CHI_fec!S$44)</f>
        <v>0.55407105616814079</v>
      </c>
      <c r="T226" s="308">
        <f>IF(T$44=0,0,T$44/CHI_fec!T$44)</f>
        <v>0.55329450028771265</v>
      </c>
      <c r="U226" s="308">
        <f>IF(U$44=0,0,U$44/CHI_fec!U$44)</f>
        <v>0.55279470203344905</v>
      </c>
      <c r="V226" s="308">
        <f>IF(V$44=0,0,V$44/CHI_fec!V$44)</f>
        <v>0.55346075879663192</v>
      </c>
      <c r="W226" s="308">
        <f>IF(W$44=0,0,W$44/CHI_fec!W$44)</f>
        <v>0.57956708091149989</v>
      </c>
      <c r="X226" s="308">
        <f>IF(X$44=0,0,X$44/CHI_fec!X$44)</f>
        <v>0.60368526667561895</v>
      </c>
      <c r="Y226" s="308">
        <f>IF(Y$44=0,0,Y$44/CHI_fec!Y$44)</f>
        <v>0.59846776438936156</v>
      </c>
      <c r="DA226" s="79"/>
    </row>
    <row r="227" spans="1:105" ht="12" customHeight="1" x14ac:dyDescent="0.25">
      <c r="A227" s="41" t="s">
        <v>1038</v>
      </c>
      <c r="B227" s="309">
        <f>IF(B$58=0,0,B$58/CHI_fec!B$58)</f>
        <v>0.57979828533483713</v>
      </c>
      <c r="C227" s="309">
        <f>IF(C$58=0,0,C$58/CHI_fec!C$58)</f>
        <v>0.57979828533483713</v>
      </c>
      <c r="D227" s="309">
        <f>IF(D$58=0,0,D$58/CHI_fec!D$58)</f>
        <v>0.57979828533483679</v>
      </c>
      <c r="E227" s="309">
        <f>IF(E$58=0,0,E$58/CHI_fec!E$58)</f>
        <v>0.58259787784661021</v>
      </c>
      <c r="F227" s="309">
        <f>IF(F$58=0,0,F$58/CHI_fec!F$58)</f>
        <v>0.5860677997178092</v>
      </c>
      <c r="G227" s="309">
        <f>IF(G$58=0,0,G$58/CHI_fec!G$58)</f>
        <v>0.58976775652982649</v>
      </c>
      <c r="H227" s="309">
        <f>IF(H$58=0,0,H$58/CHI_fec!H$58)</f>
        <v>0.58976775652982638</v>
      </c>
      <c r="I227" s="309">
        <f>IF(I$58=0,0,I$58/CHI_fec!I$58)</f>
        <v>0.5897677565298266</v>
      </c>
      <c r="J227" s="309">
        <f>IF(J$58=0,0,J$58/CHI_fec!J$58)</f>
        <v>0.58976775652982638</v>
      </c>
      <c r="K227" s="309">
        <f>IF(K$58=0,0,K$58/CHI_fec!K$58)</f>
        <v>0.58976775652982638</v>
      </c>
      <c r="L227" s="309">
        <f>IF(L$58=0,0,L$58/CHI_fec!L$58)</f>
        <v>0.58976775652982616</v>
      </c>
      <c r="M227" s="309">
        <f>IF(M$58=0,0,M$58/CHI_fec!M$58)</f>
        <v>0.58976775652982605</v>
      </c>
      <c r="N227" s="309">
        <f>IF(N$58=0,0,N$58/CHI_fec!N$58)</f>
        <v>0.6020058014448193</v>
      </c>
      <c r="O227" s="309">
        <f>IF(O$58=0,0,O$58/CHI_fec!O$58)</f>
        <v>0.60200580144481908</v>
      </c>
      <c r="P227" s="309">
        <f>IF(P$58=0,0,P$58/CHI_fec!P$58)</f>
        <v>0.6020058014448193</v>
      </c>
      <c r="Q227" s="309">
        <f>IF(Q$58=0,0,Q$58/CHI_fec!Q$58)</f>
        <v>0.61656813270708488</v>
      </c>
      <c r="R227" s="309">
        <f>IF(R$58=0,0,R$58/CHI_fec!R$58)</f>
        <v>0.61656813270708477</v>
      </c>
      <c r="S227" s="309">
        <f>IF(S$58=0,0,S$58/CHI_fec!S$58)</f>
        <v>0.63399881943637582</v>
      </c>
      <c r="T227" s="309">
        <f>IF(T$58=0,0,T$58/CHI_fec!T$58)</f>
        <v>0.64427628280930271</v>
      </c>
      <c r="U227" s="309">
        <f>IF(U$58=0,0,U$58/CHI_fec!U$58)</f>
        <v>0.64427628280930294</v>
      </c>
      <c r="V227" s="309">
        <f>IF(V$58=0,0,V$58/CHI_fec!V$58)</f>
        <v>0.64427628280930316</v>
      </c>
      <c r="W227" s="309">
        <f>IF(W$58=0,0,W$58/CHI_fec!W$58)</f>
        <v>0.65893615452837284</v>
      </c>
      <c r="X227" s="309">
        <f>IF(X$58=0,0,X$58/CHI_fec!X$58)</f>
        <v>0.67213003907553515</v>
      </c>
      <c r="Y227" s="309">
        <f>IF(Y$58=0,0,Y$58/CHI_fec!Y$58)</f>
        <v>0.68400453516798165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2">
        <f>IF(B$61=0,0,B$61/CHI_fec!B$61)</f>
        <v>0.49734347550241054</v>
      </c>
      <c r="C229" s="322">
        <f>IF(C$61=0,0,C$61/CHI_fec!C$61)</f>
        <v>0.49412125053966344</v>
      </c>
      <c r="D229" s="322">
        <f>IF(D$61=0,0,D$61/CHI_fec!D$61)</f>
        <v>0.49812735247140583</v>
      </c>
      <c r="E229" s="322">
        <f>IF(E$61=0,0,E$61/CHI_fec!E$61)</f>
        <v>0.49612942703965063</v>
      </c>
      <c r="F229" s="322">
        <f>IF(F$61=0,0,F$61/CHI_fec!F$61)</f>
        <v>0.50706075747240786</v>
      </c>
      <c r="G229" s="322">
        <f>IF(G$61=0,0,G$61/CHI_fec!G$61)</f>
        <v>0.51117968369549738</v>
      </c>
      <c r="H229" s="322">
        <f>IF(H$61=0,0,H$61/CHI_fec!H$61)</f>
        <v>0.51445822938590868</v>
      </c>
      <c r="I229" s="322">
        <f>IF(I$61=0,0,I$61/CHI_fec!I$61)</f>
        <v>0.51547192921044727</v>
      </c>
      <c r="J229" s="322">
        <f>IF(J$61=0,0,J$61/CHI_fec!J$61)</f>
        <v>0.51581107289966532</v>
      </c>
      <c r="K229" s="322">
        <f>IF(K$61=0,0,K$61/CHI_fec!K$61)</f>
        <v>0.51806800167371903</v>
      </c>
      <c r="L229" s="322">
        <f>IF(L$61=0,0,L$61/CHI_fec!L$61)</f>
        <v>0.52161481512750651</v>
      </c>
      <c r="M229" s="322">
        <f>IF(M$61=0,0,M$61/CHI_fec!M$61)</f>
        <v>0.52728616229197534</v>
      </c>
      <c r="N229" s="322">
        <f>IF(N$61=0,0,N$61/CHI_fec!N$61)</f>
        <v>0.53056611143406773</v>
      </c>
      <c r="O229" s="322">
        <f>IF(O$61=0,0,O$61/CHI_fec!O$61)</f>
        <v>0.53093080452056796</v>
      </c>
      <c r="P229" s="322">
        <f>IF(P$61=0,0,P$61/CHI_fec!P$61)</f>
        <v>0.53131738155461927</v>
      </c>
      <c r="Q229" s="322">
        <f>IF(Q$61=0,0,Q$61/CHI_fec!Q$61)</f>
        <v>0.53129012355510952</v>
      </c>
      <c r="R229" s="322">
        <f>IF(R$61=0,0,R$61/CHI_fec!R$61)</f>
        <v>0.53329519328458674</v>
      </c>
      <c r="S229" s="322">
        <f>IF(S$61=0,0,S$61/CHI_fec!S$61)</f>
        <v>0.55017371918911295</v>
      </c>
      <c r="T229" s="322">
        <f>IF(T$61=0,0,T$61/CHI_fec!T$61)</f>
        <v>0.54991447355169532</v>
      </c>
      <c r="U229" s="322">
        <f>IF(U$61=0,0,U$61/CHI_fec!U$61)</f>
        <v>0.57829776156793455</v>
      </c>
      <c r="V229" s="322">
        <f>IF(V$61=0,0,V$61/CHI_fec!V$61)</f>
        <v>0.58187283400169998</v>
      </c>
      <c r="W229" s="322">
        <f>IF(W$61=0,0,W$61/CHI_fec!W$61)</f>
        <v>0.57980483336354205</v>
      </c>
      <c r="X229" s="322">
        <f>IF(X$61=0,0,X$61/CHI_fec!X$61)</f>
        <v>0.57297870071908674</v>
      </c>
      <c r="Y229" s="322">
        <f>IF(Y$61=0,0,Y$61/CHI_fec!Y$61)</f>
        <v>0.57652637317212629</v>
      </c>
      <c r="DA229" s="95"/>
    </row>
    <row r="230" spans="1:105" ht="12" customHeight="1" x14ac:dyDescent="0.25">
      <c r="A230" s="55" t="s">
        <v>91</v>
      </c>
      <c r="B230" s="305">
        <f>IF(B$62=0,0,B$62/CHI_fec!B$62)</f>
        <v>0.41213620923044958</v>
      </c>
      <c r="C230" s="305">
        <f>IF(C$62=0,0,C$62/CHI_fec!C$62)</f>
        <v>0.41279392583692481</v>
      </c>
      <c r="D230" s="305">
        <f>IF(D$62=0,0,D$62/CHI_fec!D$62)</f>
        <v>0.41279392583692492</v>
      </c>
      <c r="E230" s="305">
        <f>IF(E$62=0,0,E$62/CHI_fec!E$62)</f>
        <v>0.41279392583692481</v>
      </c>
      <c r="F230" s="305">
        <f>IF(F$62=0,0,F$62/CHI_fec!F$62)</f>
        <v>0.41754168011384341</v>
      </c>
      <c r="G230" s="305">
        <f>IF(G$62=0,0,G$62/CHI_fec!G$62)</f>
        <v>0.41754168011384346</v>
      </c>
      <c r="H230" s="305">
        <f>IF(H$62=0,0,H$62/CHI_fec!H$62)</f>
        <v>0.42073969756113283</v>
      </c>
      <c r="I230" s="305">
        <f>IF(I$62=0,0,I$62/CHI_fec!I$62)</f>
        <v>0.42073969756113283</v>
      </c>
      <c r="J230" s="305">
        <f>IF(J$62=0,0,J$62/CHI_fec!J$62)</f>
        <v>0.42073969756113283</v>
      </c>
      <c r="K230" s="305">
        <f>IF(K$62=0,0,K$62/CHI_fec!K$62)</f>
        <v>0.42561981020403894</v>
      </c>
      <c r="L230" s="305">
        <f>IF(L$62=0,0,L$62/CHI_fec!L$62)</f>
        <v>0.42561981020403894</v>
      </c>
      <c r="M230" s="305">
        <f>IF(M$62=0,0,M$62/CHI_fec!M$62)</f>
        <v>0.42561981020403894</v>
      </c>
      <c r="N230" s="305">
        <f>IF(N$62=0,0,N$62/CHI_fec!N$62)</f>
        <v>0.42561981020403888</v>
      </c>
      <c r="O230" s="305">
        <f>IF(O$62=0,0,O$62/CHI_fec!O$62)</f>
        <v>0.42561981020403894</v>
      </c>
      <c r="P230" s="305">
        <f>IF(P$62=0,0,P$62/CHI_fec!P$62)</f>
        <v>0.42561981020403888</v>
      </c>
      <c r="Q230" s="305">
        <f>IF(Q$62=0,0,Q$62/CHI_fec!Q$62)</f>
        <v>0.42561981020403883</v>
      </c>
      <c r="R230" s="305">
        <f>IF(R$62=0,0,R$62/CHI_fec!R$62)</f>
        <v>0.42561981020403883</v>
      </c>
      <c r="S230" s="305">
        <f>IF(S$62=0,0,S$62/CHI_fec!S$62)</f>
        <v>0.43805782918363495</v>
      </c>
      <c r="T230" s="305">
        <f>IF(T$62=0,0,T$62/CHI_fec!T$62)</f>
        <v>0.43817538690119545</v>
      </c>
      <c r="U230" s="305">
        <f>IF(U$62=0,0,U$62/CHI_fec!U$62)</f>
        <v>0.44935784821107583</v>
      </c>
      <c r="V230" s="305">
        <f>IF(V$62=0,0,V$62/CHI_fec!V$62)</f>
        <v>0.45942206338996833</v>
      </c>
      <c r="W230" s="305">
        <f>IF(W$62=0,0,W$62/CHI_fec!W$62)</f>
        <v>0.4614509616761146</v>
      </c>
      <c r="X230" s="305">
        <f>IF(X$62=0,0,X$62/CHI_fec!X$62)</f>
        <v>0.4614509616761146</v>
      </c>
      <c r="Y230" s="305">
        <f>IF(Y$62=0,0,Y$62/CHI_fec!Y$62)</f>
        <v>0.46145096167611466</v>
      </c>
      <c r="DA230" s="76"/>
    </row>
    <row r="231" spans="1:105" ht="12" customHeight="1" x14ac:dyDescent="0.25">
      <c r="A231" s="173" t="s">
        <v>92</v>
      </c>
      <c r="B231" s="306">
        <f>IF(B$63=0,0,B$63/CHI_fec!B$63)</f>
        <v>0.10962846694722665</v>
      </c>
      <c r="C231" s="306">
        <f>IF(C$63=0,0,C$63/CHI_fec!C$63)</f>
        <v>0.10980341994004482</v>
      </c>
      <c r="D231" s="306">
        <f>IF(D$63=0,0,D$63/CHI_fec!D$63)</f>
        <v>0.10980341994004483</v>
      </c>
      <c r="E231" s="306">
        <f>IF(E$63=0,0,E$63/CHI_fec!E$63)</f>
        <v>0.10980341994004485</v>
      </c>
      <c r="F231" s="306">
        <f>IF(F$63=0,0,F$63/CHI_fec!F$63)</f>
        <v>0.11106632528823686</v>
      </c>
      <c r="G231" s="306">
        <f>IF(G$63=0,0,G$63/CHI_fec!G$63)</f>
        <v>0.11106632528823689</v>
      </c>
      <c r="H231" s="306">
        <f>IF(H$63=0,0,H$63/CHI_fec!H$63)</f>
        <v>0.11191699975499013</v>
      </c>
      <c r="I231" s="306">
        <f>IF(I$63=0,0,I$63/CHI_fec!I$63)</f>
        <v>0.11191699975499013</v>
      </c>
      <c r="J231" s="306">
        <f>IF(J$63=0,0,J$63/CHI_fec!J$63)</f>
        <v>0.11191699975499013</v>
      </c>
      <c r="K231" s="306">
        <f>IF(K$63=0,0,K$63/CHI_fec!K$63)</f>
        <v>0.11321511250409931</v>
      </c>
      <c r="L231" s="306">
        <f>IF(L$63=0,0,L$63/CHI_fec!L$63)</f>
        <v>0.11321511250409932</v>
      </c>
      <c r="M231" s="306">
        <f>IF(M$63=0,0,M$63/CHI_fec!M$63)</f>
        <v>0.11321511250409931</v>
      </c>
      <c r="N231" s="306">
        <f>IF(N$63=0,0,N$63/CHI_fec!N$63)</f>
        <v>0.11321511250409931</v>
      </c>
      <c r="O231" s="306">
        <f>IF(O$63=0,0,O$63/CHI_fec!O$63)</f>
        <v>0.1132151125040993</v>
      </c>
      <c r="P231" s="306">
        <f>IF(P$63=0,0,P$63/CHI_fec!P$63)</f>
        <v>0.11321511250409934</v>
      </c>
      <c r="Q231" s="306">
        <f>IF(Q$63=0,0,Q$63/CHI_fec!Q$63)</f>
        <v>0.11321511250409934</v>
      </c>
      <c r="R231" s="306">
        <f>IF(R$63=0,0,R$63/CHI_fec!R$63)</f>
        <v>0.1132151125040993</v>
      </c>
      <c r="S231" s="306">
        <f>IF(S$63=0,0,S$63/CHI_fec!S$63)</f>
        <v>0.11655490307362421</v>
      </c>
      <c r="T231" s="306">
        <f>IF(T$63=0,0,T$63/CHI_fec!T$63)</f>
        <v>0.11655490307362421</v>
      </c>
      <c r="U231" s="306">
        <f>IF(U$63=0,0,U$63/CHI_fec!U$63)</f>
        <v>0.12167479892151919</v>
      </c>
      <c r="V231" s="306">
        <f>IF(V$63=0,0,V$63/CHI_fec!V$63)</f>
        <v>0.12274621925196839</v>
      </c>
      <c r="W231" s="306">
        <f>IF(W$63=0,0,W$63/CHI_fec!W$63)</f>
        <v>0.12274621925196841</v>
      </c>
      <c r="X231" s="306">
        <f>IF(X$63=0,0,X$63/CHI_fec!X$63)</f>
        <v>0.12274621925196839</v>
      </c>
      <c r="Y231" s="306">
        <f>IF(Y$63=0,0,Y$63/CHI_fec!Y$63)</f>
        <v>0.12274621925196841</v>
      </c>
      <c r="DA231" s="77"/>
    </row>
    <row r="232" spans="1:105" ht="12" customHeight="1" x14ac:dyDescent="0.25">
      <c r="A232" s="173" t="s">
        <v>93</v>
      </c>
      <c r="B232" s="306">
        <f>IF(B$64=0,0,B$64/CHI_fec!B$64)</f>
        <v>0.58302792065244713</v>
      </c>
      <c r="C232" s="306">
        <f>IF(C$64=0,0,C$64/CHI_fec!C$64)</f>
        <v>0.58395835854376421</v>
      </c>
      <c r="D232" s="306">
        <f>IF(D$64=0,0,D$64/CHI_fec!D$64)</f>
        <v>0.5839583585437641</v>
      </c>
      <c r="E232" s="306">
        <f>IF(E$64=0,0,E$64/CHI_fec!E$64)</f>
        <v>0.5839583585437641</v>
      </c>
      <c r="F232" s="306">
        <f>IF(F$64=0,0,F$64/CHI_fec!F$64)</f>
        <v>0.59067476259137053</v>
      </c>
      <c r="G232" s="306">
        <f>IF(G$64=0,0,G$64/CHI_fec!G$64)</f>
        <v>0.59067476259137064</v>
      </c>
      <c r="H232" s="306">
        <f>IF(H$64=0,0,H$64/CHI_fec!H$64)</f>
        <v>0.59519883356777159</v>
      </c>
      <c r="I232" s="306">
        <f>IF(I$64=0,0,I$64/CHI_fec!I$64)</f>
        <v>0.5951988335677717</v>
      </c>
      <c r="J232" s="306">
        <f>IF(J$64=0,0,J$64/CHI_fec!J$64)</f>
        <v>0.59519883356777181</v>
      </c>
      <c r="K232" s="306">
        <f>IF(K$64=0,0,K$64/CHI_fec!K$64)</f>
        <v>0.60210247819549301</v>
      </c>
      <c r="L232" s="306">
        <f>IF(L$64=0,0,L$64/CHI_fec!L$64)</f>
        <v>0.60210247819549334</v>
      </c>
      <c r="M232" s="306">
        <f>IF(M$64=0,0,M$64/CHI_fec!M$64)</f>
        <v>0.60210247819549301</v>
      </c>
      <c r="N232" s="306">
        <f>IF(N$64=0,0,N$64/CHI_fec!N$64)</f>
        <v>0.60210247819549323</v>
      </c>
      <c r="O232" s="306">
        <f>IF(O$64=0,0,O$64/CHI_fec!O$64)</f>
        <v>0.60210247819549312</v>
      </c>
      <c r="P232" s="306">
        <f>IF(P$64=0,0,P$64/CHI_fec!P$64)</f>
        <v>0.60210247819549312</v>
      </c>
      <c r="Q232" s="306">
        <f>IF(Q$64=0,0,Q$64/CHI_fec!Q$64)</f>
        <v>0.60210247819549312</v>
      </c>
      <c r="R232" s="306">
        <f>IF(R$64=0,0,R$64/CHI_fec!R$64)</f>
        <v>0.60210247819549312</v>
      </c>
      <c r="S232" s="306">
        <f>IF(S$64=0,0,S$64/CHI_fec!S$64)</f>
        <v>0.61850823229167684</v>
      </c>
      <c r="T232" s="306">
        <f>IF(T$64=0,0,T$64/CHI_fec!T$64)</f>
        <v>0.61986420747427684</v>
      </c>
      <c r="U232" s="306">
        <f>IF(U$64=0,0,U$64/CHI_fec!U$64)</f>
        <v>0.6344937886425821</v>
      </c>
      <c r="V232" s="306">
        <f>IF(V$64=0,0,V$64/CHI_fec!V$64)</f>
        <v>0.64766041169405719</v>
      </c>
      <c r="W232" s="306">
        <f>IF(W$64=0,0,W$64/CHI_fec!W$64)</f>
        <v>0.65279096726650787</v>
      </c>
      <c r="X232" s="306">
        <f>IF(X$64=0,0,X$64/CHI_fec!X$64)</f>
        <v>0.65279096726650798</v>
      </c>
      <c r="Y232" s="306">
        <f>IF(Y$64=0,0,Y$64/CHI_fec!Y$64)</f>
        <v>0.65279096726650798</v>
      </c>
      <c r="DA232" s="77"/>
    </row>
    <row r="233" spans="1:105" ht="12" customHeight="1" x14ac:dyDescent="0.25">
      <c r="A233" s="173" t="s">
        <v>94</v>
      </c>
      <c r="B233" s="306">
        <f>IF(B$65=0,0,B$65/CHI_fec!B$65)</f>
        <v>0.42859113401448568</v>
      </c>
      <c r="C233" s="306">
        <f>IF(C$65=0,0,C$65/CHI_fec!C$65)</f>
        <v>0.42927511057348683</v>
      </c>
      <c r="D233" s="306">
        <f>IF(D$65=0,0,D$65/CHI_fec!D$65)</f>
        <v>0.42927511057348711</v>
      </c>
      <c r="E233" s="306">
        <f>IF(E$65=0,0,E$65/CHI_fec!E$65)</f>
        <v>0.42927511057348711</v>
      </c>
      <c r="F233" s="306">
        <f>IF(F$65=0,0,F$65/CHI_fec!F$65)</f>
        <v>0.43421242339384369</v>
      </c>
      <c r="G233" s="306">
        <f>IF(G$65=0,0,G$65/CHI_fec!G$65)</f>
        <v>0.43421242339384369</v>
      </c>
      <c r="H233" s="306">
        <f>IF(H$65=0,0,H$65/CHI_fec!H$65)</f>
        <v>0.43753812468781922</v>
      </c>
      <c r="I233" s="306">
        <f>IF(I$65=0,0,I$65/CHI_fec!I$65)</f>
        <v>0.43753812468781939</v>
      </c>
      <c r="J233" s="306">
        <f>IF(J$65=0,0,J$65/CHI_fec!J$65)</f>
        <v>0.43753812468781922</v>
      </c>
      <c r="K233" s="306">
        <f>IF(K$65=0,0,K$65/CHI_fec!K$65)</f>
        <v>0.44261308040609249</v>
      </c>
      <c r="L233" s="306">
        <f>IF(L$65=0,0,L$65/CHI_fec!L$65)</f>
        <v>0.44261308040609249</v>
      </c>
      <c r="M233" s="306">
        <f>IF(M$65=0,0,M$65/CHI_fec!M$65)</f>
        <v>0.44261308040609254</v>
      </c>
      <c r="N233" s="306">
        <f>IF(N$65=0,0,N$65/CHI_fec!N$65)</f>
        <v>0.44261308040609254</v>
      </c>
      <c r="O233" s="306">
        <f>IF(O$65=0,0,O$65/CHI_fec!O$65)</f>
        <v>0.44261308040609276</v>
      </c>
      <c r="P233" s="306">
        <f>IF(P$65=0,0,P$65/CHI_fec!P$65)</f>
        <v>0.44261308040609254</v>
      </c>
      <c r="Q233" s="306">
        <f>IF(Q$65=0,0,Q$65/CHI_fec!Q$65)</f>
        <v>0.44261308040609254</v>
      </c>
      <c r="R233" s="306">
        <f>IF(R$65=0,0,R$65/CHI_fec!R$65)</f>
        <v>0.44261308040609243</v>
      </c>
      <c r="S233" s="306">
        <f>IF(S$65=0,0,S$65/CHI_fec!S$65)</f>
        <v>0.45566995028143803</v>
      </c>
      <c r="T233" s="306">
        <f>IF(T$65=0,0,T$65/CHI_fec!T$65)</f>
        <v>0.45566995028143809</v>
      </c>
      <c r="U233" s="306">
        <f>IF(U$65=0,0,U$65/CHI_fec!U$65)</f>
        <v>0.47525517317852262</v>
      </c>
      <c r="V233" s="306">
        <f>IF(V$65=0,0,V$65/CHI_fec!V$65)</f>
        <v>0.47987482421437522</v>
      </c>
      <c r="W233" s="306">
        <f>IF(W$65=0,0,W$65/CHI_fec!W$65)</f>
        <v>0.47987482421437511</v>
      </c>
      <c r="X233" s="306">
        <f>IF(X$65=0,0,X$65/CHI_fec!X$65)</f>
        <v>0.479874824214375</v>
      </c>
      <c r="Y233" s="306">
        <f>IF(Y$65=0,0,Y$65/CHI_fec!Y$65)</f>
        <v>0.47987482421437516</v>
      </c>
      <c r="DA233" s="77"/>
    </row>
    <row r="234" spans="1:105" ht="12" customHeight="1" x14ac:dyDescent="0.25">
      <c r="A234" s="56" t="s">
        <v>95</v>
      </c>
      <c r="B234" s="307">
        <f>IF(B$66=0,0,B$66/CHI_fec!B$66)</f>
        <v>0.60636173145902661</v>
      </c>
      <c r="C234" s="307">
        <f>IF(C$66=0,0,C$66/CHI_fec!C$66)</f>
        <v>0.60787288736977141</v>
      </c>
      <c r="D234" s="307">
        <f>IF(D$66=0,0,D$66/CHI_fec!D$66)</f>
        <v>0.59856099266220042</v>
      </c>
      <c r="E234" s="307">
        <f>IF(E$66=0,0,E$66/CHI_fec!E$66)</f>
        <v>0.60138905811343912</v>
      </c>
      <c r="F234" s="307">
        <f>IF(F$66=0,0,F$66/CHI_fec!F$66)</f>
        <v>0.60396022848985831</v>
      </c>
      <c r="G234" s="307">
        <f>IF(G$66=0,0,G$66/CHI_fec!G$66)</f>
        <v>0.6014991422020084</v>
      </c>
      <c r="H234" s="307">
        <f>IF(H$66=0,0,H$66/CHI_fec!H$66)</f>
        <v>0.60777923898169495</v>
      </c>
      <c r="I234" s="307">
        <f>IF(I$66=0,0,I$66/CHI_fec!I$66)</f>
        <v>0.60528328492546857</v>
      </c>
      <c r="J234" s="307">
        <f>IF(J$66=0,0,J$66/CHI_fec!J$66)</f>
        <v>0.60291164111676898</v>
      </c>
      <c r="K234" s="307">
        <f>IF(K$66=0,0,K$66/CHI_fec!K$66)</f>
        <v>0.61320304656023805</v>
      </c>
      <c r="L234" s="307">
        <f>IF(L$66=0,0,L$66/CHI_fec!L$66)</f>
        <v>0.60932108523113726</v>
      </c>
      <c r="M234" s="307">
        <f>IF(M$66=0,0,M$66/CHI_fec!M$66)</f>
        <v>0.60538375345042739</v>
      </c>
      <c r="N234" s="307">
        <f>IF(N$66=0,0,N$66/CHI_fec!N$66)</f>
        <v>0.60397573039520824</v>
      </c>
      <c r="O234" s="307">
        <f>IF(O$66=0,0,O$66/CHI_fec!O$66)</f>
        <v>0.60616529270515929</v>
      </c>
      <c r="P234" s="307">
        <f>IF(P$66=0,0,P$66/CHI_fec!P$66)</f>
        <v>0.64618431667828247</v>
      </c>
      <c r="Q234" s="307">
        <f>IF(Q$66=0,0,Q$66/CHI_fec!Q$66)</f>
        <v>0.65111022906484228</v>
      </c>
      <c r="R234" s="307">
        <f>IF(R$66=0,0,R$66/CHI_fec!R$66)</f>
        <v>0.6538195007861699</v>
      </c>
      <c r="S234" s="307">
        <f>IF(S$66=0,0,S$66/CHI_fec!S$66)</f>
        <v>0.67681858099392023</v>
      </c>
      <c r="T234" s="307">
        <f>IF(T$66=0,0,T$66/CHI_fec!T$66)</f>
        <v>0.68056792029338742</v>
      </c>
      <c r="U234" s="307">
        <f>IF(U$66=0,0,U$66/CHI_fec!U$66)</f>
        <v>0.72144894991985997</v>
      </c>
      <c r="V234" s="307">
        <f>IF(V$66=0,0,V$66/CHI_fec!V$66)</f>
        <v>0.73206006323846418</v>
      </c>
      <c r="W234" s="307">
        <f>IF(W$66=0,0,W$66/CHI_fec!W$66)</f>
        <v>0.73577312413148244</v>
      </c>
      <c r="X234" s="307">
        <f>IF(X$66=0,0,X$66/CHI_fec!X$66)</f>
        <v>0.75898062592865334</v>
      </c>
      <c r="Y234" s="307">
        <f>IF(Y$66=0,0,Y$66/CHI_fec!Y$66)</f>
        <v>0.76287669611889075</v>
      </c>
      <c r="DA234" s="78"/>
    </row>
    <row r="235" spans="1:105" ht="12" customHeight="1" x14ac:dyDescent="0.25">
      <c r="A235" s="174" t="s">
        <v>1051</v>
      </c>
      <c r="B235" s="308">
        <f>IF(B$72=0,0,B$72/CHI_fec!B$72)</f>
        <v>0.59437257730694992</v>
      </c>
      <c r="C235" s="308">
        <f>IF(C$72=0,0,C$72/CHI_fec!C$72)</f>
        <v>0.58730557464708522</v>
      </c>
      <c r="D235" s="308">
        <f>IF(D$72=0,0,D$72/CHI_fec!D$72)</f>
        <v>0.59065894018040388</v>
      </c>
      <c r="E235" s="308">
        <f>IF(E$72=0,0,E$72/CHI_fec!E$72)</f>
        <v>0.58877406577155611</v>
      </c>
      <c r="F235" s="308">
        <f>IF(F$72=0,0,F$72/CHI_fec!F$72)</f>
        <v>0.6034037550574276</v>
      </c>
      <c r="G235" s="308">
        <f>IF(G$72=0,0,G$72/CHI_fec!G$72)</f>
        <v>0.60936319545117146</v>
      </c>
      <c r="H235" s="308">
        <f>IF(H$72=0,0,H$72/CHI_fec!H$72)</f>
        <v>0.61301618341362496</v>
      </c>
      <c r="I235" s="308">
        <f>IF(I$72=0,0,I$72/CHI_fec!I$72)</f>
        <v>0.6131397393557696</v>
      </c>
      <c r="J235" s="308">
        <f>IF(J$72=0,0,J$72/CHI_fec!J$72)</f>
        <v>0.61131528626565179</v>
      </c>
      <c r="K235" s="308">
        <f>IF(K$72=0,0,K$72/CHI_fec!K$72)</f>
        <v>0.61467470998425688</v>
      </c>
      <c r="L235" s="308">
        <f>IF(L$72=0,0,L$72/CHI_fec!L$72)</f>
        <v>0.61721539319045948</v>
      </c>
      <c r="M235" s="308">
        <f>IF(M$72=0,0,M$72/CHI_fec!M$72)</f>
        <v>0.6206858444013289</v>
      </c>
      <c r="N235" s="308">
        <f>IF(N$72=0,0,N$72/CHI_fec!N$72)</f>
        <v>0.62417393794549036</v>
      </c>
      <c r="O235" s="308">
        <f>IF(O$72=0,0,O$72/CHI_fec!O$72)</f>
        <v>0.62796835982941424</v>
      </c>
      <c r="P235" s="308">
        <f>IF(P$72=0,0,P$72/CHI_fec!P$72)</f>
        <v>0.62854427855904049</v>
      </c>
      <c r="Q235" s="308">
        <f>IF(Q$72=0,0,Q$72/CHI_fec!Q$72)</f>
        <v>0.62869900833554104</v>
      </c>
      <c r="R235" s="308">
        <f>IF(R$72=0,0,R$72/CHI_fec!R$72)</f>
        <v>0.63126601550233163</v>
      </c>
      <c r="S235" s="308">
        <f>IF(S$72=0,0,S$72/CHI_fec!S$72)</f>
        <v>0.65007845739259484</v>
      </c>
      <c r="T235" s="308">
        <f>IF(T$72=0,0,T$72/CHI_fec!T$72)</f>
        <v>0.64893253992098454</v>
      </c>
      <c r="U235" s="308">
        <f>IF(U$72=0,0,U$72/CHI_fec!U$72)</f>
        <v>0.68150390993461429</v>
      </c>
      <c r="V235" s="308">
        <f>IF(V$72=0,0,V$72/CHI_fec!V$72)</f>
        <v>0.68625663907594925</v>
      </c>
      <c r="W235" s="308">
        <f>IF(W$72=0,0,W$72/CHI_fec!W$72)</f>
        <v>0.68574677250031857</v>
      </c>
      <c r="X235" s="308">
        <f>IF(X$72=0,0,X$72/CHI_fec!X$72)</f>
        <v>0.68375289364766989</v>
      </c>
      <c r="Y235" s="308">
        <f>IF(Y$72=0,0,Y$72/CHI_fec!Y$72)</f>
        <v>0.68510664878015892</v>
      </c>
      <c r="DA235" s="79"/>
    </row>
    <row r="236" spans="1:105" ht="12" customHeight="1" x14ac:dyDescent="0.25">
      <c r="A236" s="174" t="s">
        <v>1010</v>
      </c>
      <c r="B236" s="308">
        <f>IF(B$85=0,0,B$85/CHI_fec!B$85)</f>
        <v>0.39334555522333697</v>
      </c>
      <c r="C236" s="308">
        <f>IF(C$85=0,0,C$85/CHI_fec!C$85)</f>
        <v>0.38874972188537238</v>
      </c>
      <c r="D236" s="308">
        <f>IF(D$85=0,0,D$85/CHI_fec!D$85)</f>
        <v>0.38983044629672714</v>
      </c>
      <c r="E236" s="308">
        <f>IF(E$85=0,0,E$85/CHI_fec!E$85)</f>
        <v>0.38889844908361676</v>
      </c>
      <c r="F236" s="308">
        <f>IF(F$85=0,0,F$85/CHI_fec!F$85)</f>
        <v>0.39817066394137679</v>
      </c>
      <c r="G236" s="308">
        <f>IF(G$85=0,0,G$85/CHI_fec!G$85)</f>
        <v>0.40184586821466256</v>
      </c>
      <c r="H236" s="308">
        <f>IF(H$85=0,0,H$85/CHI_fec!H$85)</f>
        <v>0.40444337458895857</v>
      </c>
      <c r="I236" s="308">
        <f>IF(I$85=0,0,I$85/CHI_fec!I$85)</f>
        <v>0.40402488963879535</v>
      </c>
      <c r="J236" s="308">
        <f>IF(J$85=0,0,J$85/CHI_fec!J$85)</f>
        <v>0.40256977979494218</v>
      </c>
      <c r="K236" s="308">
        <f>IF(K$85=0,0,K$85/CHI_fec!K$85)</f>
        <v>0.40537484080379899</v>
      </c>
      <c r="L236" s="308">
        <f>IF(L$85=0,0,L$85/CHI_fec!L$85)</f>
        <v>0.40678503899517027</v>
      </c>
      <c r="M236" s="308">
        <f>IF(M$85=0,0,M$85/CHI_fec!M$85)</f>
        <v>0.40787163200957416</v>
      </c>
      <c r="N236" s="308">
        <f>IF(N$85=0,0,N$85/CHI_fec!N$85)</f>
        <v>0.40973368641465979</v>
      </c>
      <c r="O236" s="308">
        <f>IF(O$85=0,0,O$85/CHI_fec!O$85)</f>
        <v>0.41092794111619163</v>
      </c>
      <c r="P236" s="308">
        <f>IF(P$85=0,0,P$85/CHI_fec!P$85)</f>
        <v>0.41123123102229653</v>
      </c>
      <c r="Q236" s="308">
        <f>IF(Q$85=0,0,Q$85/CHI_fec!Q$85)</f>
        <v>0.41134518842430567</v>
      </c>
      <c r="R236" s="308">
        <f>IF(R$85=0,0,R$85/CHI_fec!R$85)</f>
        <v>0.41296881489423726</v>
      </c>
      <c r="S236" s="308">
        <f>IF(S$85=0,0,S$85/CHI_fec!S$85)</f>
        <v>0.42523556874907659</v>
      </c>
      <c r="T236" s="308">
        <f>IF(T$85=0,0,T$85/CHI_fec!T$85)</f>
        <v>0.42447897618677444</v>
      </c>
      <c r="U236" s="308">
        <f>IF(U$85=0,0,U$85/CHI_fec!U$85)</f>
        <v>0.44839909499938163</v>
      </c>
      <c r="V236" s="308">
        <f>IF(V$85=0,0,V$85/CHI_fec!V$85)</f>
        <v>0.4488596026718768</v>
      </c>
      <c r="W236" s="308">
        <f>IF(W$85=0,0,W$85/CHI_fec!W$85)</f>
        <v>0.44873378737460212</v>
      </c>
      <c r="X236" s="308">
        <f>IF(X$85=0,0,X$85/CHI_fec!X$85)</f>
        <v>0.44816059903989719</v>
      </c>
      <c r="Y236" s="308">
        <f>IF(Y$85=0,0,Y$85/CHI_fec!Y$85)</f>
        <v>0.44872419929178614</v>
      </c>
      <c r="DA236" s="79"/>
    </row>
    <row r="237" spans="1:105" ht="12" customHeight="1" x14ac:dyDescent="0.25">
      <c r="A237" s="174" t="s">
        <v>1021</v>
      </c>
      <c r="B237" s="308">
        <f>IF(B$93=0,0,B$93/CHI_fec!B$93)</f>
        <v>0.55661949358746032</v>
      </c>
      <c r="C237" s="308">
        <f>IF(C$93=0,0,C$93/CHI_fec!C$93)</f>
        <v>0.55809012014894765</v>
      </c>
      <c r="D237" s="308">
        <f>IF(D$93=0,0,D$93/CHI_fec!D$93)</f>
        <v>0.54171687895626397</v>
      </c>
      <c r="E237" s="308">
        <f>IF(E$93=0,0,E$93/CHI_fec!E$93)</f>
        <v>0.54699855921343787</v>
      </c>
      <c r="F237" s="308">
        <f>IF(F$93=0,0,F$93/CHI_fec!F$93)</f>
        <v>0.54707203264488335</v>
      </c>
      <c r="G237" s="308">
        <f>IF(G$93=0,0,G$93/CHI_fec!G$93)</f>
        <v>0.54348731515826432</v>
      </c>
      <c r="H237" s="308">
        <f>IF(H$93=0,0,H$93/CHI_fec!H$93)</f>
        <v>0.54769248896644085</v>
      </c>
      <c r="I237" s="308">
        <f>IF(I$93=0,0,I$93/CHI_fec!I$93)</f>
        <v>0.54484470345133795</v>
      </c>
      <c r="J237" s="308">
        <f>IF(J$93=0,0,J$93/CHI_fec!J$93)</f>
        <v>0.5406062765721672</v>
      </c>
      <c r="K237" s="308">
        <f>IF(K$93=0,0,K$93/CHI_fec!K$93)</f>
        <v>0.55379254010043588</v>
      </c>
      <c r="L237" s="308">
        <f>IF(L$93=0,0,L$93/CHI_fec!L$93)</f>
        <v>0.54732748465854797</v>
      </c>
      <c r="M237" s="308">
        <f>IF(M$93=0,0,M$93/CHI_fec!M$93)</f>
        <v>0.53878175848778986</v>
      </c>
      <c r="N237" s="308">
        <f>IF(N$93=0,0,N$93/CHI_fec!N$93)</f>
        <v>0.53756164347815072</v>
      </c>
      <c r="O237" s="308">
        <f>IF(O$93=0,0,O$93/CHI_fec!O$93)</f>
        <v>0.53947832209516966</v>
      </c>
      <c r="P237" s="308">
        <f>IF(P$93=0,0,P$93/CHI_fec!P$93)</f>
        <v>0.541489617826175</v>
      </c>
      <c r="Q237" s="308">
        <f>IF(Q$93=0,0,Q$93/CHI_fec!Q$93)</f>
        <v>0.54199782660408469</v>
      </c>
      <c r="R237" s="308">
        <f>IF(R$93=0,0,R$93/CHI_fec!R$93)</f>
        <v>0.54210676959085979</v>
      </c>
      <c r="S237" s="308">
        <f>IF(S$93=0,0,S$93/CHI_fec!S$93)</f>
        <v>0.55713446535253619</v>
      </c>
      <c r="T237" s="308">
        <f>IF(T$93=0,0,T$93/CHI_fec!T$93)</f>
        <v>0.55636543186156151</v>
      </c>
      <c r="U237" s="308">
        <f>IF(U$93=0,0,U$93/CHI_fec!U$93)</f>
        <v>0.58450271257875619</v>
      </c>
      <c r="V237" s="308">
        <f>IF(V$93=0,0,V$93/CHI_fec!V$93)</f>
        <v>0.58590485945751114</v>
      </c>
      <c r="W237" s="308">
        <f>IF(W$93=0,0,W$93/CHI_fec!W$93)</f>
        <v>0.58839336858186098</v>
      </c>
      <c r="X237" s="308">
        <f>IF(X$93=0,0,X$93/CHI_fec!X$93)</f>
        <v>0.60182717808694186</v>
      </c>
      <c r="Y237" s="308">
        <f>IF(Y$93=0,0,Y$93/CHI_fec!Y$93)</f>
        <v>0.59611048989271798</v>
      </c>
      <c r="DA237" s="79"/>
    </row>
    <row r="238" spans="1:105" ht="12" customHeight="1" x14ac:dyDescent="0.25">
      <c r="A238" s="41" t="s">
        <v>1038</v>
      </c>
      <c r="B238" s="309">
        <f>IF(B$107=0,0,B$107/CHI_fec!B$107)</f>
        <v>0.59274434620343752</v>
      </c>
      <c r="C238" s="309">
        <f>IF(C$107=0,0,C$107/CHI_fec!C$107)</f>
        <v>0.59369029026552378</v>
      </c>
      <c r="D238" s="309">
        <f>IF(D$107=0,0,D$107/CHI_fec!D$107)</f>
        <v>0.59369029026552367</v>
      </c>
      <c r="E238" s="309">
        <f>IF(E$107=0,0,E$107/CHI_fec!E$107)</f>
        <v>0.59369029026552367</v>
      </c>
      <c r="F238" s="309">
        <f>IF(F$107=0,0,F$107/CHI_fec!F$107)</f>
        <v>0.60051862624226637</v>
      </c>
      <c r="G238" s="309">
        <f>IF(G$107=0,0,G$107/CHI_fec!G$107)</f>
        <v>0.60051862624226637</v>
      </c>
      <c r="H238" s="309">
        <f>IF(H$107=0,0,H$107/CHI_fec!H$107)</f>
        <v>0.60511809291975238</v>
      </c>
      <c r="I238" s="309">
        <f>IF(I$107=0,0,I$107/CHI_fec!I$107)</f>
        <v>0.60511809291975238</v>
      </c>
      <c r="J238" s="309">
        <f>IF(J$107=0,0,J$107/CHI_fec!J$107)</f>
        <v>0.60511809291975227</v>
      </c>
      <c r="K238" s="309">
        <f>IF(K$107=0,0,K$107/CHI_fec!K$107)</f>
        <v>0.61213678992606435</v>
      </c>
      <c r="L238" s="309">
        <f>IF(L$107=0,0,L$107/CHI_fec!L$107)</f>
        <v>0.6121367899260638</v>
      </c>
      <c r="M238" s="309">
        <f>IF(M$107=0,0,M$107/CHI_fec!M$107)</f>
        <v>0.61213678992606391</v>
      </c>
      <c r="N238" s="309">
        <f>IF(N$107=0,0,N$107/CHI_fec!N$107)</f>
        <v>0.61213678992606424</v>
      </c>
      <c r="O238" s="309">
        <f>IF(O$107=0,0,O$107/CHI_fec!O$107)</f>
        <v>0.61213678992606402</v>
      </c>
      <c r="P238" s="309">
        <f>IF(P$107=0,0,P$107/CHI_fec!P$107)</f>
        <v>0.61213678992606413</v>
      </c>
      <c r="Q238" s="309">
        <f>IF(Q$107=0,0,Q$107/CHI_fec!Q$107)</f>
        <v>0.61213678992606402</v>
      </c>
      <c r="R238" s="309">
        <f>IF(R$107=0,0,R$107/CHI_fec!R$107)</f>
        <v>0.61213678992606391</v>
      </c>
      <c r="S238" s="309">
        <f>IF(S$107=0,0,S$107/CHI_fec!S$107)</f>
        <v>0.63001061093345767</v>
      </c>
      <c r="T238" s="309">
        <f>IF(T$107=0,0,T$107/CHI_fec!T$107)</f>
        <v>0.63019452650412289</v>
      </c>
      <c r="U238" s="309">
        <f>IF(U$107=0,0,U$107/CHI_fec!U$107)</f>
        <v>0.64626257385371066</v>
      </c>
      <c r="V238" s="309">
        <f>IF(V$107=0,0,V$107/CHI_fec!V$107)</f>
        <v>0.66072381646833933</v>
      </c>
      <c r="W238" s="309">
        <f>IF(W$107=0,0,W$107/CHI_fec!W$107)</f>
        <v>0.66367002572858969</v>
      </c>
      <c r="X238" s="309">
        <f>IF(X$107=0,0,X$107/CHI_fec!X$107)</f>
        <v>0.66367002572858991</v>
      </c>
      <c r="Y238" s="309">
        <f>IF(Y$107=0,0,Y$107/CHI_fec!Y$107)</f>
        <v>0.66367002572858957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2">
        <f>IF(B$110=0,0,B$110/CHI_fec!B$110)</f>
        <v>0.442873225132286</v>
      </c>
      <c r="C240" s="322">
        <f>IF(C$110=0,0,C$110/CHI_fec!C$110)</f>
        <v>0.43930968691474409</v>
      </c>
      <c r="D240" s="322">
        <f>IF(D$110=0,0,D$110/CHI_fec!D$110)</f>
        <v>0.44078106637388609</v>
      </c>
      <c r="E240" s="322">
        <f>IF(E$110=0,0,E$110/CHI_fec!E$110)</f>
        <v>0.44045256405938427</v>
      </c>
      <c r="F240" s="322">
        <f>IF(F$110=0,0,F$110/CHI_fec!F$110)</f>
        <v>0.44807889540572876</v>
      </c>
      <c r="G240" s="322">
        <f>IF(G$110=0,0,G$110/CHI_fec!G$110)</f>
        <v>0.45359785970975108</v>
      </c>
      <c r="H240" s="322">
        <f>IF(H$110=0,0,H$110/CHI_fec!H$110)</f>
        <v>0.45652763615632935</v>
      </c>
      <c r="I240" s="322">
        <f>IF(I$110=0,0,I$110/CHI_fec!I$110)</f>
        <v>0.45816285102339455</v>
      </c>
      <c r="J240" s="322">
        <f>IF(J$110=0,0,J$110/CHI_fec!J$110)</f>
        <v>0.45902067418273163</v>
      </c>
      <c r="K240" s="322">
        <f>IF(K$110=0,0,K$110/CHI_fec!K$110)</f>
        <v>0.46908358417904666</v>
      </c>
      <c r="L240" s="322">
        <f>IF(L$110=0,0,L$110/CHI_fec!L$110)</f>
        <v>0.46988669827110829</v>
      </c>
      <c r="M240" s="322">
        <f>IF(M$110=0,0,M$110/CHI_fec!M$110)</f>
        <v>0.47101462754179302</v>
      </c>
      <c r="N240" s="322">
        <f>IF(N$110=0,0,N$110/CHI_fec!N$110)</f>
        <v>0.4727585154086264</v>
      </c>
      <c r="O240" s="322">
        <f>IF(O$110=0,0,O$110/CHI_fec!O$110)</f>
        <v>0.47420453309664284</v>
      </c>
      <c r="P240" s="322">
        <f>IF(P$110=0,0,P$110/CHI_fec!P$110)</f>
        <v>0.47696702088419879</v>
      </c>
      <c r="Q240" s="322">
        <f>IF(Q$110=0,0,Q$110/CHI_fec!Q$110)</f>
        <v>0.47729573841684547</v>
      </c>
      <c r="R240" s="322">
        <f>IF(R$110=0,0,R$110/CHI_fec!R$110)</f>
        <v>0.476920851830407</v>
      </c>
      <c r="S240" s="322">
        <f>IF(S$110=0,0,S$110/CHI_fec!S$110)</f>
        <v>0.47723260759049813</v>
      </c>
      <c r="T240" s="322">
        <f>IF(T$110=0,0,T$110/CHI_fec!T$110)</f>
        <v>0.47749716955484145</v>
      </c>
      <c r="U240" s="322">
        <f>IF(U$110=0,0,U$110/CHI_fec!U$110)</f>
        <v>0.47789585168995641</v>
      </c>
      <c r="V240" s="322">
        <f>IF(V$110=0,0,V$110/CHI_fec!V$110)</f>
        <v>0.48529792338288624</v>
      </c>
      <c r="W240" s="322">
        <f>IF(W$110=0,0,W$110/CHI_fec!W$110)</f>
        <v>0.4992531744823886</v>
      </c>
      <c r="X240" s="322">
        <f>IF(X$110=0,0,X$110/CHI_fec!X$110)</f>
        <v>0.49899477631336892</v>
      </c>
      <c r="Y240" s="322">
        <f>IF(Y$110=0,0,Y$110/CHI_fec!Y$110)</f>
        <v>0.5001521612460289</v>
      </c>
      <c r="DA240" s="95"/>
    </row>
    <row r="241" spans="1:105" ht="12" customHeight="1" x14ac:dyDescent="0.25">
      <c r="A241" s="55" t="s">
        <v>91</v>
      </c>
      <c r="B241" s="305">
        <f>IF(B$111=0,0,B$111/CHI_fec!B$111)</f>
        <v>0.34517589953583316</v>
      </c>
      <c r="C241" s="305">
        <f>IF(C$111=0,0,C$111/CHI_fec!C$111)</f>
        <v>0.34517589953583305</v>
      </c>
      <c r="D241" s="305">
        <f>IF(D$111=0,0,D$111/CHI_fec!D$111)</f>
        <v>0.3466387206232634</v>
      </c>
      <c r="E241" s="305">
        <f>IF(E$111=0,0,E$111/CHI_fec!E$111)</f>
        <v>0.34663872062326356</v>
      </c>
      <c r="F241" s="305">
        <f>IF(F$111=0,0,F$111/CHI_fec!F$111)</f>
        <v>0.35028762620287907</v>
      </c>
      <c r="G241" s="305">
        <f>IF(G$111=0,0,G$111/CHI_fec!G$111)</f>
        <v>0.35266640284907491</v>
      </c>
      <c r="H241" s="305">
        <f>IF(H$111=0,0,H$111/CHI_fec!H$111)</f>
        <v>0.35526084831955396</v>
      </c>
      <c r="I241" s="305">
        <f>IF(I$111=0,0,I$111/CHI_fec!I$111)</f>
        <v>0.3567203144884476</v>
      </c>
      <c r="J241" s="305">
        <f>IF(J$111=0,0,J$111/CHI_fec!J$111)</f>
        <v>0.35832254041801415</v>
      </c>
      <c r="K241" s="305">
        <f>IF(K$111=0,0,K$111/CHI_fec!K$111)</f>
        <v>0.36706913135740521</v>
      </c>
      <c r="L241" s="305">
        <f>IF(L$111=0,0,L$111/CHI_fec!L$111)</f>
        <v>0.36706913135740515</v>
      </c>
      <c r="M241" s="305">
        <f>IF(M$111=0,0,M$111/CHI_fec!M$111)</f>
        <v>0.36706913135740532</v>
      </c>
      <c r="N241" s="305">
        <f>IF(N$111=0,0,N$111/CHI_fec!N$111)</f>
        <v>0.36706913135740521</v>
      </c>
      <c r="O241" s="305">
        <f>IF(O$111=0,0,O$111/CHI_fec!O$111)</f>
        <v>0.36706913135740526</v>
      </c>
      <c r="P241" s="305">
        <f>IF(P$111=0,0,P$111/CHI_fec!P$111)</f>
        <v>0.36706913135740526</v>
      </c>
      <c r="Q241" s="305">
        <f>IF(Q$111=0,0,Q$111/CHI_fec!Q$111)</f>
        <v>0.36706913135740526</v>
      </c>
      <c r="R241" s="305">
        <f>IF(R$111=0,0,R$111/CHI_fec!R$111)</f>
        <v>0.36706913135740521</v>
      </c>
      <c r="S241" s="305">
        <f>IF(S$111=0,0,S$111/CHI_fec!S$111)</f>
        <v>0.36706913135740532</v>
      </c>
      <c r="T241" s="305">
        <f>IF(T$111=0,0,T$111/CHI_fec!T$111)</f>
        <v>0.36706913135740526</v>
      </c>
      <c r="U241" s="305">
        <f>IF(U$111=0,0,U$111/CHI_fec!U$111)</f>
        <v>0.36706913135740526</v>
      </c>
      <c r="V241" s="305">
        <f>IF(V$111=0,0,V$111/CHI_fec!V$111)</f>
        <v>0.37194779960968227</v>
      </c>
      <c r="W241" s="305">
        <f>IF(W$111=0,0,W$111/CHI_fec!W$111)</f>
        <v>0.38103579962753259</v>
      </c>
      <c r="X241" s="305">
        <f>IF(X$111=0,0,X$111/CHI_fec!X$111)</f>
        <v>0.38103579962753265</v>
      </c>
      <c r="Y241" s="305">
        <f>IF(Y$111=0,0,Y$111/CHI_fec!Y$111)</f>
        <v>0.38103579962753281</v>
      </c>
      <c r="DA241" s="76"/>
    </row>
    <row r="242" spans="1:105" ht="12" customHeight="1" x14ac:dyDescent="0.25">
      <c r="A242" s="173" t="s">
        <v>92</v>
      </c>
      <c r="B242" s="306">
        <f>IF(B$112=0,0,B$112/CHI_fec!B$112)</f>
        <v>9.3022597757934103E-2</v>
      </c>
      <c r="C242" s="306">
        <f>IF(C$112=0,0,C$112/CHI_fec!C$112)</f>
        <v>9.3022597757934075E-2</v>
      </c>
      <c r="D242" s="306">
        <f>IF(D$112=0,0,D$112/CHI_fec!D$112)</f>
        <v>9.3416818263452731E-2</v>
      </c>
      <c r="E242" s="306">
        <f>IF(E$112=0,0,E$112/CHI_fec!E$112)</f>
        <v>9.3416818263452717E-2</v>
      </c>
      <c r="F242" s="306">
        <f>IF(F$112=0,0,F$112/CHI_fec!F$112)</f>
        <v>9.4400173927755182E-2</v>
      </c>
      <c r="G242" s="306">
        <f>IF(G$112=0,0,G$112/CHI_fec!G$112)</f>
        <v>9.5041238334084219E-2</v>
      </c>
      <c r="H242" s="306">
        <f>IF(H$112=0,0,H$112/CHI_fec!H$112)</f>
        <v>9.5740424047020198E-2</v>
      </c>
      <c r="I242" s="306">
        <f>IF(I$112=0,0,I$112/CHI_fec!I$112)</f>
        <v>9.6133740424417524E-2</v>
      </c>
      <c r="J242" s="306">
        <f>IF(J$112=0,0,J$112/CHI_fec!J$112)</f>
        <v>9.6565529603105382E-2</v>
      </c>
      <c r="K242" s="306">
        <f>IF(K$112=0,0,K$112/CHI_fec!K$112)</f>
        <v>9.8922677398772085E-2</v>
      </c>
      <c r="L242" s="306">
        <f>IF(L$112=0,0,L$112/CHI_fec!L$112)</f>
        <v>9.8922677398772113E-2</v>
      </c>
      <c r="M242" s="306">
        <f>IF(M$112=0,0,M$112/CHI_fec!M$112)</f>
        <v>9.8922677398772071E-2</v>
      </c>
      <c r="N242" s="306">
        <f>IF(N$112=0,0,N$112/CHI_fec!N$112)</f>
        <v>9.8922677398772071E-2</v>
      </c>
      <c r="O242" s="306">
        <f>IF(O$112=0,0,O$112/CHI_fec!O$112)</f>
        <v>9.8922677398772071E-2</v>
      </c>
      <c r="P242" s="306">
        <f>IF(P$112=0,0,P$112/CHI_fec!P$112)</f>
        <v>9.8922677398772085E-2</v>
      </c>
      <c r="Q242" s="306">
        <f>IF(Q$112=0,0,Q$112/CHI_fec!Q$112)</f>
        <v>9.8922677398772085E-2</v>
      </c>
      <c r="R242" s="306">
        <f>IF(R$112=0,0,R$112/CHI_fec!R$112)</f>
        <v>9.8922677398772085E-2</v>
      </c>
      <c r="S242" s="306">
        <f>IF(S$112=0,0,S$112/CHI_fec!S$112)</f>
        <v>9.8922677398772085E-2</v>
      </c>
      <c r="T242" s="306">
        <f>IF(T$112=0,0,T$112/CHI_fec!T$112)</f>
        <v>9.8922677398772085E-2</v>
      </c>
      <c r="U242" s="306">
        <f>IF(U$112=0,0,U$112/CHI_fec!U$112)</f>
        <v>9.8922677398772085E-2</v>
      </c>
      <c r="V242" s="306">
        <f>IF(V$112=0,0,V$112/CHI_fec!V$112)</f>
        <v>0.10023744588358295</v>
      </c>
      <c r="W242" s="306">
        <f>IF(W$112=0,0,W$112/CHI_fec!W$112)</f>
        <v>0.10268660114390508</v>
      </c>
      <c r="X242" s="306">
        <f>IF(X$112=0,0,X$112/CHI_fec!X$112)</f>
        <v>0.1026866011439051</v>
      </c>
      <c r="Y242" s="306">
        <f>IF(Y$112=0,0,Y$112/CHI_fec!Y$112)</f>
        <v>0.10268660114390511</v>
      </c>
      <c r="DA242" s="77"/>
    </row>
    <row r="243" spans="1:105" ht="12" customHeight="1" x14ac:dyDescent="0.25">
      <c r="A243" s="173" t="s">
        <v>93</v>
      </c>
      <c r="B243" s="306">
        <f>IF(B$113=0,0,B$113/CHI_fec!B$113)</f>
        <v>0.48801819374765359</v>
      </c>
      <c r="C243" s="306">
        <f>IF(C$113=0,0,C$113/CHI_fec!C$113)</f>
        <v>0.48801819374765343</v>
      </c>
      <c r="D243" s="306">
        <f>IF(D$113=0,0,D$113/CHI_fec!D$113)</f>
        <v>0.4900863662528131</v>
      </c>
      <c r="E243" s="306">
        <f>IF(E$113=0,0,E$113/CHI_fec!E$113)</f>
        <v>0.4900863662528131</v>
      </c>
      <c r="F243" s="306">
        <f>IF(F$113=0,0,F$113/CHI_fec!F$113)</f>
        <v>0.49524527888986081</v>
      </c>
      <c r="G243" s="306">
        <f>IF(G$113=0,0,G$113/CHI_fec!G$113)</f>
        <v>0.4986084519380562</v>
      </c>
      <c r="H243" s="306">
        <f>IF(H$113=0,0,H$113/CHI_fec!H$113)</f>
        <v>0.50227654288525925</v>
      </c>
      <c r="I243" s="306">
        <f>IF(I$113=0,0,I$113/CHI_fec!I$113)</f>
        <v>0.50433997212390824</v>
      </c>
      <c r="J243" s="306">
        <f>IF(J$113=0,0,J$113/CHI_fec!J$113)</f>
        <v>0.50660523863056262</v>
      </c>
      <c r="K243" s="306">
        <f>IF(K$113=0,0,K$113/CHI_fec!K$113)</f>
        <v>0.51897138446354563</v>
      </c>
      <c r="L243" s="306">
        <f>IF(L$113=0,0,L$113/CHI_fec!L$113)</f>
        <v>0.51897138446354552</v>
      </c>
      <c r="M243" s="306">
        <f>IF(M$113=0,0,M$113/CHI_fec!M$113)</f>
        <v>0.51897138446354563</v>
      </c>
      <c r="N243" s="306">
        <f>IF(N$113=0,0,N$113/CHI_fec!N$113)</f>
        <v>0.51897138446354574</v>
      </c>
      <c r="O243" s="306">
        <f>IF(O$113=0,0,O$113/CHI_fec!O$113)</f>
        <v>0.51897138446354563</v>
      </c>
      <c r="P243" s="306">
        <f>IF(P$113=0,0,P$113/CHI_fec!P$113)</f>
        <v>0.51897138446354574</v>
      </c>
      <c r="Q243" s="306">
        <f>IF(Q$113=0,0,Q$113/CHI_fec!Q$113)</f>
        <v>0.51897138446354563</v>
      </c>
      <c r="R243" s="306">
        <f>IF(R$113=0,0,R$113/CHI_fec!R$113)</f>
        <v>0.51897138446354563</v>
      </c>
      <c r="S243" s="306">
        <f>IF(S$113=0,0,S$113/CHI_fec!S$113)</f>
        <v>0.51897138446354552</v>
      </c>
      <c r="T243" s="306">
        <f>IF(T$113=0,0,T$113/CHI_fec!T$113)</f>
        <v>0.51897138446354552</v>
      </c>
      <c r="U243" s="306">
        <f>IF(U$113=0,0,U$113/CHI_fec!U$113)</f>
        <v>0.51897138446354563</v>
      </c>
      <c r="V243" s="306">
        <f>IF(V$113=0,0,V$113/CHI_fec!V$113)</f>
        <v>0.52586896587514442</v>
      </c>
      <c r="W243" s="306">
        <f>IF(W$113=0,0,W$113/CHI_fec!W$113)</f>
        <v>0.53871780427740257</v>
      </c>
      <c r="X243" s="306">
        <f>IF(X$113=0,0,X$113/CHI_fec!X$113)</f>
        <v>0.53871780427740257</v>
      </c>
      <c r="Y243" s="306">
        <f>IF(Y$113=0,0,Y$113/CHI_fec!Y$113)</f>
        <v>0.53871780427740268</v>
      </c>
      <c r="DA243" s="77"/>
    </row>
    <row r="244" spans="1:105" ht="12" customHeight="1" x14ac:dyDescent="0.25">
      <c r="A244" s="173" t="s">
        <v>94</v>
      </c>
      <c r="B244" s="306">
        <f>IF(B$114=0,0,B$114/CHI_fec!B$114)</f>
        <v>0.36755071047234827</v>
      </c>
      <c r="C244" s="306">
        <f>IF(C$114=0,0,C$114/CHI_fec!C$114)</f>
        <v>0.36755071047234816</v>
      </c>
      <c r="D244" s="306">
        <f>IF(D$114=0,0,D$114/CHI_fec!D$114)</f>
        <v>0.36910835378030221</v>
      </c>
      <c r="E244" s="306">
        <f>IF(E$114=0,0,E$114/CHI_fec!E$114)</f>
        <v>0.36910835378030199</v>
      </c>
      <c r="F244" s="306">
        <f>IF(F$114=0,0,F$114/CHI_fec!F$114)</f>
        <v>0.37299378680166223</v>
      </c>
      <c r="G244" s="306">
        <f>IF(G$114=0,0,G$114/CHI_fec!G$114)</f>
        <v>0.37552675925871959</v>
      </c>
      <c r="H244" s="306">
        <f>IF(H$114=0,0,H$114/CHI_fec!H$114)</f>
        <v>0.37828938051135819</v>
      </c>
      <c r="I244" s="306">
        <f>IF(I$114=0,0,I$114/CHI_fec!I$114)</f>
        <v>0.37984345143000753</v>
      </c>
      <c r="J244" s="306">
        <f>IF(J$114=0,0,J$114/CHI_fec!J$114)</f>
        <v>0.38154953600758484</v>
      </c>
      <c r="K244" s="306">
        <f>IF(K$114=0,0,K$114/CHI_fec!K$114)</f>
        <v>0.39086309387274049</v>
      </c>
      <c r="L244" s="306">
        <f>IF(L$114=0,0,L$114/CHI_fec!L$114)</f>
        <v>0.39086309387274043</v>
      </c>
      <c r="M244" s="306">
        <f>IF(M$114=0,0,M$114/CHI_fec!M$114)</f>
        <v>0.39086309387274043</v>
      </c>
      <c r="N244" s="306">
        <f>IF(N$114=0,0,N$114/CHI_fec!N$114)</f>
        <v>0.39086309387274043</v>
      </c>
      <c r="O244" s="306">
        <f>IF(O$114=0,0,O$114/CHI_fec!O$114)</f>
        <v>0.39086309387274082</v>
      </c>
      <c r="P244" s="306">
        <f>IF(P$114=0,0,P$114/CHI_fec!P$114)</f>
        <v>0.3908630938727406</v>
      </c>
      <c r="Q244" s="306">
        <f>IF(Q$114=0,0,Q$114/CHI_fec!Q$114)</f>
        <v>0.3908630938727406</v>
      </c>
      <c r="R244" s="306">
        <f>IF(R$114=0,0,R$114/CHI_fec!R$114)</f>
        <v>0.39086309387274054</v>
      </c>
      <c r="S244" s="306">
        <f>IF(S$114=0,0,S$114/CHI_fec!S$114)</f>
        <v>0.39086309387274054</v>
      </c>
      <c r="T244" s="306">
        <f>IF(T$114=0,0,T$114/CHI_fec!T$114)</f>
        <v>0.39086309387274054</v>
      </c>
      <c r="U244" s="306">
        <f>IF(U$114=0,0,U$114/CHI_fec!U$114)</f>
        <v>0.39086309387274049</v>
      </c>
      <c r="V244" s="306">
        <f>IF(V$114=0,0,V$114/CHI_fec!V$114)</f>
        <v>0.39605800459708307</v>
      </c>
      <c r="W244" s="306">
        <f>IF(W$114=0,0,W$114/CHI_fec!W$114)</f>
        <v>0.40573510218073661</v>
      </c>
      <c r="X244" s="306">
        <f>IF(X$114=0,0,X$114/CHI_fec!X$114)</f>
        <v>0.40573510218073666</v>
      </c>
      <c r="Y244" s="306">
        <f>IF(Y$114=0,0,Y$114/CHI_fec!Y$114)</f>
        <v>0.40573510218073666</v>
      </c>
      <c r="DA244" s="77"/>
    </row>
    <row r="245" spans="1:105" ht="12" customHeight="1" x14ac:dyDescent="0.25">
      <c r="A245" s="56" t="s">
        <v>95</v>
      </c>
      <c r="B245" s="307">
        <f>IF(B$115=0,0,B$115/CHI_fec!B$115)</f>
        <v>0.50756565506410933</v>
      </c>
      <c r="C245" s="307">
        <f>IF(C$115=0,0,C$115/CHI_fec!C$115)</f>
        <v>0.50801985982307907</v>
      </c>
      <c r="D245" s="307">
        <f>IF(D$115=0,0,D$115/CHI_fec!D$115)</f>
        <v>0.50235755267950721</v>
      </c>
      <c r="E245" s="307">
        <f>IF(E$115=0,0,E$115/CHI_fec!E$115)</f>
        <v>0.50473107861306821</v>
      </c>
      <c r="F245" s="307">
        <f>IF(F$115=0,0,F$115/CHI_fec!F$115)</f>
        <v>0.50640041457046525</v>
      </c>
      <c r="G245" s="307">
        <f>IF(G$115=0,0,G$115/CHI_fec!G$115)</f>
        <v>0.50776178957662987</v>
      </c>
      <c r="H245" s="307">
        <f>IF(H$115=0,0,H$115/CHI_fec!H$115)</f>
        <v>0.51290917637113009</v>
      </c>
      <c r="I245" s="307">
        <f>IF(I$115=0,0,I$115/CHI_fec!I$115)</f>
        <v>0.51290127968908183</v>
      </c>
      <c r="J245" s="307">
        <f>IF(J$115=0,0,J$115/CHI_fec!J$115)</f>
        <v>0.51318630403569787</v>
      </c>
      <c r="K245" s="307">
        <f>IF(K$115=0,0,K$115/CHI_fec!K$115)</f>
        <v>0.52855609373572543</v>
      </c>
      <c r="L245" s="307">
        <f>IF(L$115=0,0,L$115/CHI_fec!L$115)</f>
        <v>0.52521000090782399</v>
      </c>
      <c r="M245" s="307">
        <f>IF(M$115=0,0,M$115/CHI_fec!M$115)</f>
        <v>0.52181618100195803</v>
      </c>
      <c r="N245" s="307">
        <f>IF(N$115=0,0,N$115/CHI_fec!N$115)</f>
        <v>0.52060252237757398</v>
      </c>
      <c r="O245" s="307">
        <f>IF(O$115=0,0,O$115/CHI_fec!O$115)</f>
        <v>0.5224898360627076</v>
      </c>
      <c r="P245" s="307">
        <f>IF(P$115=0,0,P$115/CHI_fec!P$115)</f>
        <v>0.55698460758252344</v>
      </c>
      <c r="Q245" s="307">
        <f>IF(Q$115=0,0,Q$115/CHI_fec!Q$115)</f>
        <v>0.56123054377564796</v>
      </c>
      <c r="R245" s="307">
        <f>IF(R$115=0,0,R$115/CHI_fec!R$115)</f>
        <v>0.56356582584237325</v>
      </c>
      <c r="S245" s="307">
        <f>IF(S$115=0,0,S$115/CHI_fec!S$115)</f>
        <v>0.56667350596771227</v>
      </c>
      <c r="T245" s="307">
        <f>IF(T$115=0,0,T$115/CHI_fec!T$115)</f>
        <v>0.56981267989933149</v>
      </c>
      <c r="U245" s="307">
        <f>IF(U$115=0,0,U$115/CHI_fec!U$115)</f>
        <v>0.57358425555957404</v>
      </c>
      <c r="V245" s="307">
        <f>IF(V$115=0,0,V$115/CHI_fec!V$115)</f>
        <v>0.58974450551919222</v>
      </c>
      <c r="W245" s="307">
        <f>IF(W$115=0,0,W$115/CHI_fec!W$115)</f>
        <v>0.60721836169060817</v>
      </c>
      <c r="X245" s="307">
        <f>IF(X$115=0,0,X$115/CHI_fec!X$115)</f>
        <v>0.62637103356462476</v>
      </c>
      <c r="Y245" s="307">
        <f>IF(Y$115=0,0,Y$115/CHI_fec!Y$115)</f>
        <v>0.62958637981791499</v>
      </c>
      <c r="DA245" s="78"/>
    </row>
    <row r="246" spans="1:105" ht="12" customHeight="1" x14ac:dyDescent="0.25">
      <c r="A246" s="174" t="s">
        <v>1051</v>
      </c>
      <c r="B246" s="308">
        <f>IF(B$121=0,0,B$121/CHI_fec!B$121)</f>
        <v>0.51166431772859755</v>
      </c>
      <c r="C246" s="308">
        <f>IF(C$121=0,0,C$121/CHI_fec!C$121)</f>
        <v>0.50477756065623447</v>
      </c>
      <c r="D246" s="308">
        <f>IF(D$121=0,0,D$121/CHI_fec!D$121)</f>
        <v>0.50981294141214029</v>
      </c>
      <c r="E246" s="308">
        <f>IF(E$121=0,0,E$121/CHI_fec!E$121)</f>
        <v>0.50818548936869912</v>
      </c>
      <c r="F246" s="308">
        <f>IF(F$121=0,0,F$121/CHI_fec!F$121)</f>
        <v>0.52030981549391131</v>
      </c>
      <c r="G246" s="308">
        <f>IF(G$121=0,0,G$121/CHI_fec!G$121)</f>
        <v>0.52901630341404327</v>
      </c>
      <c r="H246" s="308">
        <f>IF(H$121=0,0,H$121/CHI_fec!H$121)</f>
        <v>0.53202797722251871</v>
      </c>
      <c r="I246" s="308">
        <f>IF(I$121=0,0,I$121/CHI_fec!I$121)</f>
        <v>0.53432233294548204</v>
      </c>
      <c r="J246" s="308">
        <f>IF(J$121=0,0,J$121/CHI_fec!J$121)</f>
        <v>0.53512696523277803</v>
      </c>
      <c r="K246" s="308">
        <f>IF(K$121=0,0,K$121/CHI_fec!K$121)</f>
        <v>0.54488095139783932</v>
      </c>
      <c r="L246" s="308">
        <f>IF(L$121=0,0,L$121/CHI_fec!L$121)</f>
        <v>0.54713457008925359</v>
      </c>
      <c r="M246" s="308">
        <f>IF(M$121=0,0,M$121/CHI_fec!M$121)</f>
        <v>0.55021371529529661</v>
      </c>
      <c r="N246" s="308">
        <f>IF(N$121=0,0,N$121/CHI_fec!N$121)</f>
        <v>0.55330620392471086</v>
      </c>
      <c r="O246" s="308">
        <f>IF(O$121=0,0,O$121/CHI_fec!O$121)</f>
        <v>0.55666795673190173</v>
      </c>
      <c r="P246" s="308">
        <f>IF(P$121=0,0,P$121/CHI_fec!P$121)</f>
        <v>0.55717694840782706</v>
      </c>
      <c r="Q246" s="308">
        <f>IF(Q$121=0,0,Q$121/CHI_fec!Q$121)</f>
        <v>0.55731377244184332</v>
      </c>
      <c r="R246" s="308">
        <f>IF(R$121=0,0,R$121/CHI_fec!R$121)</f>
        <v>0.5595890933370552</v>
      </c>
      <c r="S246" s="308">
        <f>IF(S$121=0,0,S$121/CHI_fec!S$121)</f>
        <v>0.55975374148726864</v>
      </c>
      <c r="T246" s="308">
        <f>IF(T$121=0,0,T$121/CHI_fec!T$121)</f>
        <v>0.55876738950422034</v>
      </c>
      <c r="U246" s="308">
        <f>IF(U$121=0,0,U$121/CHI_fec!U$121)</f>
        <v>0.56060474651110592</v>
      </c>
      <c r="V246" s="308">
        <f>IF(V$121=0,0,V$121/CHI_fec!V$121)</f>
        <v>0.5685576381781372</v>
      </c>
      <c r="W246" s="308">
        <f>IF(W$121=0,0,W$121/CHI_fec!W$121)</f>
        <v>0.58201502460363352</v>
      </c>
      <c r="X246" s="308">
        <f>IF(X$121=0,0,X$121/CHI_fec!X$121)</f>
        <v>0.5803168630040213</v>
      </c>
      <c r="Y246" s="308">
        <f>IF(Y$121=0,0,Y$121/CHI_fec!Y$121)</f>
        <v>0.58146788357902801</v>
      </c>
      <c r="DA246" s="79"/>
    </row>
    <row r="247" spans="1:105" ht="12" customHeight="1" x14ac:dyDescent="0.25">
      <c r="A247" s="174" t="s">
        <v>1010</v>
      </c>
      <c r="B247" s="308">
        <f>IF(B$134=0,0,B$134/CHI_fec!B$134)</f>
        <v>0.31984556511688117</v>
      </c>
      <c r="C247" s="308">
        <f>IF(C$134=0,0,C$134/CHI_fec!C$134)</f>
        <v>0.31560483774879111</v>
      </c>
      <c r="D247" s="308">
        <f>IF(D$134=0,0,D$134/CHI_fec!D$134)</f>
        <v>0.31782343947581998</v>
      </c>
      <c r="E247" s="308">
        <f>IF(E$134=0,0,E$134/CHI_fec!E$134)</f>
        <v>0.31706359487500335</v>
      </c>
      <c r="F247" s="308">
        <f>IF(F$134=0,0,F$134/CHI_fec!F$134)</f>
        <v>0.324310204701662</v>
      </c>
      <c r="G247" s="308">
        <f>IF(G$134=0,0,G$134/CHI_fec!G$134)</f>
        <v>0.32952635469977426</v>
      </c>
      <c r="H247" s="308">
        <f>IF(H$134=0,0,H$134/CHI_fec!H$134)</f>
        <v>0.33155682840728895</v>
      </c>
      <c r="I247" s="308">
        <f>IF(I$134=0,0,I$134/CHI_fec!I$134)</f>
        <v>0.33257443753438953</v>
      </c>
      <c r="J247" s="308">
        <f>IF(J$134=0,0,J$134/CHI_fec!J$134)</f>
        <v>0.33286505272465405</v>
      </c>
      <c r="K247" s="308">
        <f>IF(K$134=0,0,K$134/CHI_fec!K$134)</f>
        <v>0.33942921102811913</v>
      </c>
      <c r="L247" s="308">
        <f>IF(L$134=0,0,L$134/CHI_fec!L$134)</f>
        <v>0.34061000078443793</v>
      </c>
      <c r="M247" s="308">
        <f>IF(M$134=0,0,M$134/CHI_fec!M$134)</f>
        <v>0.34151982885580168</v>
      </c>
      <c r="N247" s="308">
        <f>IF(N$134=0,0,N$134/CHI_fec!N$134)</f>
        <v>0.34307896769223356</v>
      </c>
      <c r="O247" s="308">
        <f>IF(O$134=0,0,O$134/CHI_fec!O$134)</f>
        <v>0.34407894324647326</v>
      </c>
      <c r="P247" s="308">
        <f>IF(P$134=0,0,P$134/CHI_fec!P$134)</f>
        <v>0.34433289451127735</v>
      </c>
      <c r="Q247" s="308">
        <f>IF(Q$134=0,0,Q$134/CHI_fec!Q$134)</f>
        <v>0.34442831353377551</v>
      </c>
      <c r="R247" s="308">
        <f>IF(R$134=0,0,R$134/CHI_fec!R$134)</f>
        <v>0.34578781145081555</v>
      </c>
      <c r="S247" s="308">
        <f>IF(S$134=0,0,S$134/CHI_fec!S$134)</f>
        <v>0.34585643636954178</v>
      </c>
      <c r="T247" s="308">
        <f>IF(T$134=0,0,T$134/CHI_fec!T$134)</f>
        <v>0.34524107766812534</v>
      </c>
      <c r="U247" s="308">
        <f>IF(U$134=0,0,U$134/CHI_fec!U$134)</f>
        <v>0.34630074769309221</v>
      </c>
      <c r="V247" s="308">
        <f>IF(V$134=0,0,V$134/CHI_fec!V$134)</f>
        <v>0.35126376523730279</v>
      </c>
      <c r="W247" s="308">
        <f>IF(W$134=0,0,W$134/CHI_fec!W$134)</f>
        <v>0.35974551625195156</v>
      </c>
      <c r="X247" s="308">
        <f>IF(X$134=0,0,X$134/CHI_fec!X$134)</f>
        <v>0.35928599673463524</v>
      </c>
      <c r="Y247" s="308">
        <f>IF(Y$134=0,0,Y$134/CHI_fec!Y$134)</f>
        <v>0.35973782957914141</v>
      </c>
      <c r="DA247" s="79"/>
    </row>
    <row r="248" spans="1:105" ht="12" customHeight="1" x14ac:dyDescent="0.25">
      <c r="A248" s="174" t="s">
        <v>1021</v>
      </c>
      <c r="B248" s="308">
        <f>IF(B$142=0,0,B$142/CHI_fec!B$142)</f>
        <v>0.47269169999809185</v>
      </c>
      <c r="C248" s="308">
        <f>IF(C$142=0,0,C$142/CHI_fec!C$142)</f>
        <v>0.47278162821204472</v>
      </c>
      <c r="D248" s="308">
        <f>IF(D$142=0,0,D$142/CHI_fec!D$142)</f>
        <v>0.46165753975217438</v>
      </c>
      <c r="E248" s="308">
        <f>IF(E$142=0,0,E$142/CHI_fec!E$142)</f>
        <v>0.46586028858077849</v>
      </c>
      <c r="F248" s="308">
        <f>IF(F$142=0,0,F$142/CHI_fec!F$142)</f>
        <v>0.46608615172223766</v>
      </c>
      <c r="G248" s="308">
        <f>IF(G$142=0,0,G$142/CHI_fec!G$142)</f>
        <v>0.46658637640715123</v>
      </c>
      <c r="H248" s="308">
        <f>IF(H$142=0,0,H$142/CHI_fec!H$142)</f>
        <v>0.47001584622467435</v>
      </c>
      <c r="I248" s="308">
        <f>IF(I$142=0,0,I$142/CHI_fec!I$142)</f>
        <v>0.46961199779992563</v>
      </c>
      <c r="J248" s="308">
        <f>IF(J$142=0,0,J$142/CHI_fec!J$142)</f>
        <v>0.46815892767451261</v>
      </c>
      <c r="K248" s="308">
        <f>IF(K$142=0,0,K$142/CHI_fec!K$142)</f>
        <v>0.48514720686865792</v>
      </c>
      <c r="L248" s="308">
        <f>IF(L$142=0,0,L$142/CHI_fec!L$142)</f>
        <v>0.4798802647014942</v>
      </c>
      <c r="M248" s="308">
        <f>IF(M$142=0,0,M$142/CHI_fec!M$142)</f>
        <v>0.47296115809682798</v>
      </c>
      <c r="N248" s="308">
        <f>IF(N$142=0,0,N$142/CHI_fec!N$142)</f>
        <v>0.4721014669585803</v>
      </c>
      <c r="O248" s="308">
        <f>IF(O$142=0,0,O$142/CHI_fec!O$142)</f>
        <v>0.47386728109326348</v>
      </c>
      <c r="P248" s="308">
        <f>IF(P$142=0,0,P$142/CHI_fec!P$142)</f>
        <v>0.47556818956697827</v>
      </c>
      <c r="Q248" s="308">
        <f>IF(Q$142=0,0,Q$142/CHI_fec!Q$142)</f>
        <v>0.47599743589733784</v>
      </c>
      <c r="R248" s="308">
        <f>IF(R$142=0,0,R$142/CHI_fec!R$142)</f>
        <v>0.47618678267696485</v>
      </c>
      <c r="S248" s="308">
        <f>IF(S$142=0,0,S$142/CHI_fec!S$142)</f>
        <v>0.47541230618162306</v>
      </c>
      <c r="T248" s="308">
        <f>IF(T$142=0,0,T$142/CHI_fec!T$142)</f>
        <v>0.47475351160896623</v>
      </c>
      <c r="U248" s="308">
        <f>IF(U$142=0,0,U$142/CHI_fec!U$142)</f>
        <v>0.47427001993239154</v>
      </c>
      <c r="V248" s="308">
        <f>IF(V$142=0,0,V$142/CHI_fec!V$142)</f>
        <v>0.4811565732679115</v>
      </c>
      <c r="W248" s="308">
        <f>IF(W$142=0,0,W$142/CHI_fec!W$142)</f>
        <v>0.49487968470228205</v>
      </c>
      <c r="X248" s="308">
        <f>IF(X$142=0,0,X$142/CHI_fec!X$142)</f>
        <v>0.50553808110474541</v>
      </c>
      <c r="Y248" s="308">
        <f>IF(Y$142=0,0,Y$142/CHI_fec!Y$142)</f>
        <v>0.50101698441643783</v>
      </c>
      <c r="DA248" s="79"/>
    </row>
    <row r="249" spans="1:105" ht="12" customHeight="1" x14ac:dyDescent="0.25">
      <c r="A249" s="41" t="s">
        <v>1038</v>
      </c>
      <c r="B249" s="309">
        <f>IF(B$156=0,0,B$156/CHI_fec!B$156)</f>
        <v>0.50776706872681554</v>
      </c>
      <c r="C249" s="309">
        <f>IF(C$156=0,0,C$156/CHI_fec!C$156)</f>
        <v>0.50776706872681532</v>
      </c>
      <c r="D249" s="309">
        <f>IF(D$156=0,0,D$156/CHI_fec!D$156)</f>
        <v>0.50991893499741858</v>
      </c>
      <c r="E249" s="309">
        <f>IF(E$156=0,0,E$156/CHI_fec!E$156)</f>
        <v>0.50991893499741858</v>
      </c>
      <c r="F249" s="309">
        <f>IF(F$156=0,0,F$156/CHI_fec!F$156)</f>
        <v>0.51528661591811398</v>
      </c>
      <c r="G249" s="309">
        <f>IF(G$156=0,0,G$156/CHI_fec!G$156)</f>
        <v>0.51878588816284155</v>
      </c>
      <c r="H249" s="309">
        <f>IF(H$156=0,0,H$156/CHI_fec!H$156)</f>
        <v>0.52260241757085724</v>
      </c>
      <c r="I249" s="309">
        <f>IF(I$156=0,0,I$156/CHI_fec!I$156)</f>
        <v>0.52474934862682487</v>
      </c>
      <c r="J249" s="309">
        <f>IF(J$156=0,0,J$156/CHI_fec!J$156)</f>
        <v>0.52710628479991284</v>
      </c>
      <c r="K249" s="309">
        <f>IF(K$156=0,0,K$156/CHI_fec!K$156)</f>
        <v>0.5399728576070506</v>
      </c>
      <c r="L249" s="309">
        <f>IF(L$156=0,0,L$156/CHI_fec!L$156)</f>
        <v>0.53997285760705049</v>
      </c>
      <c r="M249" s="309">
        <f>IF(M$156=0,0,M$156/CHI_fec!M$156)</f>
        <v>0.53997285760705072</v>
      </c>
      <c r="N249" s="309">
        <f>IF(N$156=0,0,N$156/CHI_fec!N$156)</f>
        <v>0.5399728576070506</v>
      </c>
      <c r="O249" s="309">
        <f>IF(O$156=0,0,O$156/CHI_fec!O$156)</f>
        <v>0.5399728576070506</v>
      </c>
      <c r="P249" s="309">
        <f>IF(P$156=0,0,P$156/CHI_fec!P$156)</f>
        <v>0.53997285760705049</v>
      </c>
      <c r="Q249" s="309">
        <f>IF(Q$156=0,0,Q$156/CHI_fec!Q$156)</f>
        <v>0.53997285760705072</v>
      </c>
      <c r="R249" s="309">
        <f>IF(R$156=0,0,R$156/CHI_fec!R$156)</f>
        <v>0.5399728576070506</v>
      </c>
      <c r="S249" s="309">
        <f>IF(S$156=0,0,S$156/CHI_fec!S$156)</f>
        <v>0.53997285760705049</v>
      </c>
      <c r="T249" s="309">
        <f>IF(T$156=0,0,T$156/CHI_fec!T$156)</f>
        <v>0.53997285760705038</v>
      </c>
      <c r="U249" s="309">
        <f>IF(U$156=0,0,U$156/CHI_fec!U$156)</f>
        <v>0.53997285760705072</v>
      </c>
      <c r="V249" s="309">
        <f>IF(V$156=0,0,V$156/CHI_fec!V$156)</f>
        <v>0.54714956687638361</v>
      </c>
      <c r="W249" s="309">
        <f>IF(W$156=0,0,W$156/CHI_fec!W$156)</f>
        <v>0.56051836561308188</v>
      </c>
      <c r="X249" s="309">
        <f>IF(X$156=0,0,X$156/CHI_fec!X$156)</f>
        <v>0.56051836561308177</v>
      </c>
      <c r="Y249" s="309">
        <f>IF(Y$156=0,0,Y$156/CHI_fec!Y$156)</f>
        <v>0.56051836561308177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Y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ES: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SUM(B6:B10)+B16+B25+B36+B44+B58+B59</f>
        <v>6999.9278791884271</v>
      </c>
      <c r="C5" s="223">
        <f t="shared" si="0"/>
        <v>7191.2930754739446</v>
      </c>
      <c r="D5" s="223">
        <f t="shared" si="0"/>
        <v>7889.8332593570312</v>
      </c>
      <c r="E5" s="223">
        <f t="shared" si="0"/>
        <v>8133.4776874155359</v>
      </c>
      <c r="F5" s="223">
        <f t="shared" si="0"/>
        <v>8728.5634928994659</v>
      </c>
      <c r="G5" s="223">
        <f t="shared" si="0"/>
        <v>8958.4103730907264</v>
      </c>
      <c r="H5" s="223">
        <f t="shared" si="0"/>
        <v>8839.9809901909866</v>
      </c>
      <c r="I5" s="223">
        <f t="shared" si="0"/>
        <v>8986.0427679614404</v>
      </c>
      <c r="J5" s="223">
        <f t="shared" si="0"/>
        <v>8368.9890886508674</v>
      </c>
      <c r="K5" s="223">
        <f t="shared" si="0"/>
        <v>6272.9688611274223</v>
      </c>
      <c r="L5" s="223">
        <f t="shared" si="0"/>
        <v>7137.0701758936739</v>
      </c>
      <c r="M5" s="223">
        <f t="shared" si="0"/>
        <v>8595.2989890737026</v>
      </c>
      <c r="N5" s="223">
        <f t="shared" si="0"/>
        <v>8466.6644819141238</v>
      </c>
      <c r="O5" s="223">
        <f t="shared" si="0"/>
        <v>7501.4666312878217</v>
      </c>
      <c r="P5" s="223">
        <f t="shared" si="0"/>
        <v>7967.6470805919453</v>
      </c>
      <c r="Q5" s="223">
        <f t="shared" si="0"/>
        <v>8173.1657831838475</v>
      </c>
      <c r="R5" s="223">
        <f t="shared" si="0"/>
        <v>8239.6350355913746</v>
      </c>
      <c r="S5" s="223">
        <f t="shared" si="0"/>
        <v>8271.9396988435801</v>
      </c>
      <c r="T5" s="223">
        <f t="shared" si="0"/>
        <v>8303.3912515677657</v>
      </c>
      <c r="U5" s="223">
        <f t="shared" si="0"/>
        <v>8437.2061474648617</v>
      </c>
      <c r="V5" s="223">
        <f t="shared" si="0"/>
        <v>8223.4188012810027</v>
      </c>
      <c r="W5" s="223">
        <f t="shared" si="0"/>
        <v>8239.2068907737412</v>
      </c>
      <c r="X5" s="223">
        <f t="shared" si="0"/>
        <v>7198.5960915800943</v>
      </c>
      <c r="Y5" s="223">
        <f t="shared" si="0"/>
        <v>6762.5335734200426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1268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1269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1270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1271</v>
      </c>
    </row>
    <row r="10" spans="1:105" ht="12" customHeight="1" x14ac:dyDescent="0.25">
      <c r="A10" s="56" t="s">
        <v>95</v>
      </c>
      <c r="B10" s="260">
        <v>120.7989700721772</v>
      </c>
      <c r="C10" s="260">
        <v>114.73956122695149</v>
      </c>
      <c r="D10" s="260">
        <v>142.1058382486446</v>
      </c>
      <c r="E10" s="260">
        <v>137.03820321913099</v>
      </c>
      <c r="F10" s="260">
        <v>163.1664154787631</v>
      </c>
      <c r="G10" s="260">
        <v>178.01105287418241</v>
      </c>
      <c r="H10" s="260">
        <v>169.73404773530041</v>
      </c>
      <c r="I10" s="260">
        <v>167.58846685266101</v>
      </c>
      <c r="J10" s="260">
        <v>166.9567836754776</v>
      </c>
      <c r="K10" s="260">
        <v>95.334305866931558</v>
      </c>
      <c r="L10" s="260">
        <v>116.46035005489711</v>
      </c>
      <c r="M10" s="260">
        <v>177.8266997281126</v>
      </c>
      <c r="N10" s="260">
        <v>188.5448243915603</v>
      </c>
      <c r="O10" s="260">
        <v>158.59434295167031</v>
      </c>
      <c r="P10" s="260">
        <v>150.1615758991363</v>
      </c>
      <c r="Q10" s="260">
        <v>154.75635176395809</v>
      </c>
      <c r="R10" s="260">
        <v>154.8933594722001</v>
      </c>
      <c r="S10" s="260">
        <v>154.36938977658599</v>
      </c>
      <c r="T10" s="260">
        <v>153.64329742731391</v>
      </c>
      <c r="U10" s="260">
        <v>163.47073131685659</v>
      </c>
      <c r="V10" s="260">
        <v>155.69065157993819</v>
      </c>
      <c r="W10" s="260">
        <v>154.6243740473158</v>
      </c>
      <c r="X10" s="260">
        <v>109.2457081253891</v>
      </c>
      <c r="Y10" s="260">
        <v>105.2954632638628</v>
      </c>
      <c r="DA10" s="68" t="s">
        <v>1272</v>
      </c>
    </row>
    <row r="11" spans="1:105" ht="12" customHeight="1" x14ac:dyDescent="0.25">
      <c r="A11" s="37" t="s">
        <v>159</v>
      </c>
      <c r="B11" s="226">
        <v>9.0484138962315264</v>
      </c>
      <c r="C11" s="226">
        <v>10.53060647458182</v>
      </c>
      <c r="D11" s="226">
        <v>10.59151734692291</v>
      </c>
      <c r="E11" s="226">
        <v>11.65434024016448</v>
      </c>
      <c r="F11" s="226">
        <v>12.61300090679592</v>
      </c>
      <c r="G11" s="226">
        <v>12.34701438808527</v>
      </c>
      <c r="H11" s="226">
        <v>6.7017487568309067</v>
      </c>
      <c r="I11" s="226">
        <v>9.2303008206887736</v>
      </c>
      <c r="J11" s="226">
        <v>9.3777936597164331</v>
      </c>
      <c r="K11" s="226">
        <v>7.9580478968425821</v>
      </c>
      <c r="L11" s="226">
        <v>9.3261769915082322</v>
      </c>
      <c r="M11" s="226">
        <v>7.9561390222388404</v>
      </c>
      <c r="N11" s="226">
        <v>9.3577728941657341</v>
      </c>
      <c r="O11" s="226">
        <v>2.8577898127185808</v>
      </c>
      <c r="P11" s="226">
        <v>2.792706040375744</v>
      </c>
      <c r="Q11" s="226">
        <v>2.9675571382323578</v>
      </c>
      <c r="R11" s="226">
        <v>2.910679985630201</v>
      </c>
      <c r="S11" s="226">
        <v>3.0055910951501739</v>
      </c>
      <c r="T11" s="226">
        <v>3.2034782597492799</v>
      </c>
      <c r="U11" s="226">
        <v>2.8030070966417759</v>
      </c>
      <c r="V11" s="226">
        <v>2.3536664066135549</v>
      </c>
      <c r="W11" s="226">
        <v>2.2552261313838922</v>
      </c>
      <c r="X11" s="226">
        <v>2.03351200046672</v>
      </c>
      <c r="Y11" s="226">
        <v>2.056042187471435</v>
      </c>
      <c r="DA11" s="69" t="s">
        <v>1273</v>
      </c>
    </row>
    <row r="12" spans="1:105" ht="12" customHeight="1" x14ac:dyDescent="0.25">
      <c r="A12" s="37" t="s">
        <v>35</v>
      </c>
      <c r="B12" s="226">
        <v>111.7505561759457</v>
      </c>
      <c r="C12" s="226">
        <v>104.20895475236961</v>
      </c>
      <c r="D12" s="226">
        <v>131.5143209017217</v>
      </c>
      <c r="E12" s="226">
        <v>125.3838629789665</v>
      </c>
      <c r="F12" s="226">
        <v>150.55341457196721</v>
      </c>
      <c r="G12" s="226">
        <v>165.6640384860971</v>
      </c>
      <c r="H12" s="226">
        <v>163.0322989784695</v>
      </c>
      <c r="I12" s="226">
        <v>158.35816603197219</v>
      </c>
      <c r="J12" s="226">
        <v>157.57899001576109</v>
      </c>
      <c r="K12" s="226">
        <v>87.376257970088972</v>
      </c>
      <c r="L12" s="226">
        <v>107.1341730633889</v>
      </c>
      <c r="M12" s="226">
        <v>169.87056070587369</v>
      </c>
      <c r="N12" s="226">
        <v>179.18705149739449</v>
      </c>
      <c r="O12" s="226">
        <v>155.73655313895171</v>
      </c>
      <c r="P12" s="226">
        <v>147.3688698587606</v>
      </c>
      <c r="Q12" s="226">
        <v>151.7887946257257</v>
      </c>
      <c r="R12" s="226">
        <v>151.98267948656991</v>
      </c>
      <c r="S12" s="226">
        <v>151.36379868143581</v>
      </c>
      <c r="T12" s="226">
        <v>150.43981916756459</v>
      </c>
      <c r="U12" s="226">
        <v>160.66772422021489</v>
      </c>
      <c r="V12" s="226">
        <v>153.33698517332471</v>
      </c>
      <c r="W12" s="226">
        <v>152.3691479159319</v>
      </c>
      <c r="X12" s="226">
        <v>107.2121961249224</v>
      </c>
      <c r="Y12" s="226">
        <v>103.23942107639139</v>
      </c>
      <c r="DA12" s="69" t="s">
        <v>1274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1275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1276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1277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/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/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/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/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/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/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/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/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/>
    </row>
    <row r="25" spans="1:105" ht="12" customHeight="1" x14ac:dyDescent="0.25">
      <c r="A25" s="57" t="s">
        <v>998</v>
      </c>
      <c r="B25" s="294">
        <v>2488.922186028236</v>
      </c>
      <c r="C25" s="294">
        <v>2555.7004097827271</v>
      </c>
      <c r="D25" s="294">
        <v>2872.52588563173</v>
      </c>
      <c r="E25" s="294">
        <v>2888.400089643249</v>
      </c>
      <c r="F25" s="294">
        <v>3131.9580320775322</v>
      </c>
      <c r="G25" s="294">
        <v>3192.3078352205171</v>
      </c>
      <c r="H25" s="294">
        <v>3079.619364516569</v>
      </c>
      <c r="I25" s="294">
        <v>2989.392695164704</v>
      </c>
      <c r="J25" s="294">
        <v>2958.0976548963458</v>
      </c>
      <c r="K25" s="294">
        <v>1813.0387236840249</v>
      </c>
      <c r="L25" s="294">
        <v>2117.0844116161611</v>
      </c>
      <c r="M25" s="294">
        <v>2974.006552811748</v>
      </c>
      <c r="N25" s="294">
        <v>3027.997910295966</v>
      </c>
      <c r="O25" s="294">
        <v>2477.1647561356372</v>
      </c>
      <c r="P25" s="294">
        <v>2585.702712098449</v>
      </c>
      <c r="Q25" s="294">
        <v>2697.8782939052389</v>
      </c>
      <c r="R25" s="294">
        <v>2679.09594243009</v>
      </c>
      <c r="S25" s="294">
        <v>2678.4335049304591</v>
      </c>
      <c r="T25" s="294">
        <v>2699.968171288971</v>
      </c>
      <c r="U25" s="294">
        <v>2859.7311658095482</v>
      </c>
      <c r="V25" s="294">
        <v>2798.915024920826</v>
      </c>
      <c r="W25" s="294">
        <v>2835.2686251502441</v>
      </c>
      <c r="X25" s="294">
        <v>2273.2572400127792</v>
      </c>
      <c r="Y25" s="294">
        <v>2156.6470478385659</v>
      </c>
      <c r="DA25" s="70" t="s">
        <v>1278</v>
      </c>
    </row>
    <row r="26" spans="1:105" ht="12" customHeight="1" x14ac:dyDescent="0.25">
      <c r="A26" s="46" t="s">
        <v>28</v>
      </c>
      <c r="B26" s="229">
        <v>96.145597154593602</v>
      </c>
      <c r="C26" s="229">
        <v>368.28286654630932</v>
      </c>
      <c r="D26" s="229">
        <v>400.20773417773421</v>
      </c>
      <c r="E26" s="229">
        <v>512.306672463837</v>
      </c>
      <c r="F26" s="229">
        <v>394.50356436783937</v>
      </c>
      <c r="G26" s="229">
        <v>235.92594207652411</v>
      </c>
      <c r="H26" s="229">
        <v>184.30349915006599</v>
      </c>
      <c r="I26" s="229">
        <v>198.07777287517271</v>
      </c>
      <c r="J26" s="229">
        <v>248.21688363184239</v>
      </c>
      <c r="K26" s="229">
        <v>161.48278364843969</v>
      </c>
      <c r="L26" s="229">
        <v>190.1838362517307</v>
      </c>
      <c r="M26" s="229">
        <v>269.4082757242661</v>
      </c>
      <c r="N26" s="229">
        <v>249.2198413459694</v>
      </c>
      <c r="O26" s="229">
        <v>214.4184651885449</v>
      </c>
      <c r="P26" s="229">
        <v>249.02135667976609</v>
      </c>
      <c r="Q26" s="229">
        <v>236.9218850507628</v>
      </c>
      <c r="R26" s="229">
        <v>193.95291877764569</v>
      </c>
      <c r="S26" s="229">
        <v>162.87733716712719</v>
      </c>
      <c r="T26" s="229">
        <v>200.0334259483605</v>
      </c>
      <c r="U26" s="229">
        <v>183.60155329169729</v>
      </c>
      <c r="V26" s="229">
        <v>176.18851084063729</v>
      </c>
      <c r="W26" s="229">
        <v>174.52426574785679</v>
      </c>
      <c r="X26" s="229">
        <v>212.49641117468289</v>
      </c>
      <c r="Y26" s="229">
        <v>169.0148994927672</v>
      </c>
      <c r="DA26" s="73" t="s">
        <v>1279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1280</v>
      </c>
    </row>
    <row r="28" spans="1:105" ht="12" customHeight="1" x14ac:dyDescent="0.25">
      <c r="A28" s="46" t="s">
        <v>31</v>
      </c>
      <c r="B28" s="229">
        <v>229.0662466939101</v>
      </c>
      <c r="C28" s="229">
        <v>231.2555556884094</v>
      </c>
      <c r="D28" s="229">
        <v>233.70726574227271</v>
      </c>
      <c r="E28" s="229">
        <v>228.20973914360971</v>
      </c>
      <c r="F28" s="229">
        <v>235.58594158500381</v>
      </c>
      <c r="G28" s="229">
        <v>228.969062866245</v>
      </c>
      <c r="H28" s="229">
        <v>212.68249703942681</v>
      </c>
      <c r="I28" s="229">
        <v>209.89268535569829</v>
      </c>
      <c r="J28" s="229">
        <v>206.3019668225007</v>
      </c>
      <c r="K28" s="229">
        <v>171.649696129966</v>
      </c>
      <c r="L28" s="229">
        <v>188.18410683711369</v>
      </c>
      <c r="M28" s="229">
        <v>193.96269136897101</v>
      </c>
      <c r="N28" s="229">
        <v>176.2674352436961</v>
      </c>
      <c r="O28" s="229">
        <v>1.995447408066706</v>
      </c>
      <c r="P28" s="229">
        <v>2.1585972135491072</v>
      </c>
      <c r="Q28" s="229">
        <v>6.6251070264359404</v>
      </c>
      <c r="R28" s="229">
        <v>14.11424256259197</v>
      </c>
      <c r="S28" s="229">
        <v>5.3921122300490154</v>
      </c>
      <c r="T28" s="229">
        <v>5.3413318616777019</v>
      </c>
      <c r="U28" s="229">
        <v>5.5100642637329527</v>
      </c>
      <c r="V28" s="229">
        <v>3.284030954489829</v>
      </c>
      <c r="W28" s="229">
        <v>2.1246435418176191</v>
      </c>
      <c r="X28" s="229">
        <v>1.538066590281459</v>
      </c>
      <c r="Y28" s="229">
        <v>2.4650090320838798</v>
      </c>
      <c r="DA28" s="73" t="s">
        <v>1281</v>
      </c>
    </row>
    <row r="29" spans="1:105" ht="12" customHeight="1" x14ac:dyDescent="0.25">
      <c r="A29" s="46" t="s">
        <v>159</v>
      </c>
      <c r="B29" s="229">
        <v>114.25263923941679</v>
      </c>
      <c r="C29" s="229">
        <v>121.4067924128973</v>
      </c>
      <c r="D29" s="229">
        <v>120.3897952645313</v>
      </c>
      <c r="E29" s="229">
        <v>133.1718668884711</v>
      </c>
      <c r="F29" s="229">
        <v>154.60962967339651</v>
      </c>
      <c r="G29" s="229">
        <v>159.17051682724579</v>
      </c>
      <c r="H29" s="229">
        <v>84.974949977054322</v>
      </c>
      <c r="I29" s="229">
        <v>116.30976137501931</v>
      </c>
      <c r="J29" s="229">
        <v>113.6475724142214</v>
      </c>
      <c r="K29" s="229">
        <v>93.888918678921456</v>
      </c>
      <c r="L29" s="229">
        <v>111.06283953365271</v>
      </c>
      <c r="M29" s="229">
        <v>94.918641148332952</v>
      </c>
      <c r="N29" s="229">
        <v>115.36796571064821</v>
      </c>
      <c r="O29" s="229">
        <v>38.435906307323677</v>
      </c>
      <c r="P29" s="229">
        <v>41.777142928054147</v>
      </c>
      <c r="Q29" s="229">
        <v>45.022591945139467</v>
      </c>
      <c r="R29" s="229">
        <v>45.472483998314402</v>
      </c>
      <c r="S29" s="229">
        <v>47.399306939076773</v>
      </c>
      <c r="T29" s="229">
        <v>50.192333645502309</v>
      </c>
      <c r="U29" s="229">
        <v>45.079994029900952</v>
      </c>
      <c r="V29" s="229">
        <v>39.235543714372398</v>
      </c>
      <c r="W29" s="229">
        <v>38.179112852652374</v>
      </c>
      <c r="X29" s="229">
        <v>37.961194853716748</v>
      </c>
      <c r="Y29" s="229">
        <v>38.632940340561547</v>
      </c>
      <c r="DA29" s="73" t="s">
        <v>1282</v>
      </c>
    </row>
    <row r="30" spans="1:105" ht="12" customHeight="1" x14ac:dyDescent="0.25">
      <c r="A30" s="46" t="s">
        <v>32</v>
      </c>
      <c r="B30" s="229">
        <v>387.23002237942768</v>
      </c>
      <c r="C30" s="229">
        <v>357.10986794176921</v>
      </c>
      <c r="D30" s="229">
        <v>369.01895600664909</v>
      </c>
      <c r="E30" s="229">
        <v>310.70480305242131</v>
      </c>
      <c r="F30" s="229">
        <v>217.57627964399569</v>
      </c>
      <c r="G30" s="229">
        <v>149.49549216647131</v>
      </c>
      <c r="H30" s="229">
        <v>259.18043255984549</v>
      </c>
      <c r="I30" s="229">
        <v>235.1080078644224</v>
      </c>
      <c r="J30" s="229">
        <v>258.19973932660059</v>
      </c>
      <c r="K30" s="229">
        <v>180.82338569953151</v>
      </c>
      <c r="L30" s="229">
        <v>147.0516633348806</v>
      </c>
      <c r="M30" s="229">
        <v>199.51751682907681</v>
      </c>
      <c r="N30" s="229">
        <v>111.27744401598881</v>
      </c>
      <c r="O30" s="229">
        <v>118.11820783134119</v>
      </c>
      <c r="P30" s="229">
        <v>88.199110838358195</v>
      </c>
      <c r="Q30" s="229">
        <v>106.42972762704601</v>
      </c>
      <c r="R30" s="229">
        <v>51.186735651183227</v>
      </c>
      <c r="S30" s="229">
        <v>75.700465384542966</v>
      </c>
      <c r="T30" s="229">
        <v>87.29889746419073</v>
      </c>
      <c r="U30" s="229">
        <v>41.564630535075032</v>
      </c>
      <c r="V30" s="229">
        <v>24.084301176359311</v>
      </c>
      <c r="W30" s="229">
        <v>40.956970484060307</v>
      </c>
      <c r="X30" s="229">
        <v>19.826681377870411</v>
      </c>
      <c r="Y30" s="229">
        <v>6.6503464522560298</v>
      </c>
      <c r="DA30" s="73" t="s">
        <v>1283</v>
      </c>
    </row>
    <row r="31" spans="1:105" ht="12" customHeight="1" x14ac:dyDescent="0.25">
      <c r="A31" s="46" t="s">
        <v>33</v>
      </c>
      <c r="B31" s="229">
        <v>251.17419361860499</v>
      </c>
      <c r="C31" s="229">
        <v>275.25233812077403</v>
      </c>
      <c r="D31" s="229">
        <v>253.34699982263939</v>
      </c>
      <c r="E31" s="229">
        <v>270.80467866459281</v>
      </c>
      <c r="F31" s="229">
        <v>283.38097983108872</v>
      </c>
      <c r="G31" s="229">
        <v>282.33331506381421</v>
      </c>
      <c r="H31" s="229">
        <v>270.76429214463548</v>
      </c>
      <c r="I31" s="229">
        <v>234.2728793344474</v>
      </c>
      <c r="J31" s="229">
        <v>221.05430168884399</v>
      </c>
      <c r="K31" s="229">
        <v>174.3302798252673</v>
      </c>
      <c r="L31" s="229">
        <v>204.77099200861591</v>
      </c>
      <c r="M31" s="229">
        <v>189.6030160597839</v>
      </c>
      <c r="N31" s="229">
        <v>166.74497210518581</v>
      </c>
      <c r="O31" s="229">
        <v>8.0223464630157562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1.9075901030556539E-2</v>
      </c>
      <c r="Y31" s="229">
        <v>1.9768241861225319E-2</v>
      </c>
      <c r="DA31" s="73" t="s">
        <v>1284</v>
      </c>
    </row>
    <row r="32" spans="1:105" ht="12" customHeight="1" x14ac:dyDescent="0.25">
      <c r="A32" s="46" t="s">
        <v>35</v>
      </c>
      <c r="B32" s="229">
        <v>1411.053486942282</v>
      </c>
      <c r="C32" s="229">
        <v>1201.4194023605239</v>
      </c>
      <c r="D32" s="229">
        <v>1494.87383621309</v>
      </c>
      <c r="E32" s="229">
        <v>1432.7368831272049</v>
      </c>
      <c r="F32" s="229">
        <v>1845.4773645893799</v>
      </c>
      <c r="G32" s="229">
        <v>2135.644277775074</v>
      </c>
      <c r="H32" s="229">
        <v>2067.17111503456</v>
      </c>
      <c r="I32" s="229">
        <v>1995.4496457667949</v>
      </c>
      <c r="J32" s="229">
        <v>1909.667703151147</v>
      </c>
      <c r="K32" s="229">
        <v>1030.863659701899</v>
      </c>
      <c r="L32" s="229">
        <v>1275.8309736501669</v>
      </c>
      <c r="M32" s="229">
        <v>2026.5964116813179</v>
      </c>
      <c r="N32" s="229">
        <v>2209.1202518744781</v>
      </c>
      <c r="O32" s="229">
        <v>2094.5821622129679</v>
      </c>
      <c r="P32" s="229">
        <v>2204.5465044387211</v>
      </c>
      <c r="Q32" s="229">
        <v>2302.8789822558551</v>
      </c>
      <c r="R32" s="229">
        <v>2374.369561440355</v>
      </c>
      <c r="S32" s="229">
        <v>2387.0642832096628</v>
      </c>
      <c r="T32" s="229">
        <v>2357.1021823692399</v>
      </c>
      <c r="U32" s="229">
        <v>2583.9749236891421</v>
      </c>
      <c r="V32" s="229">
        <v>2556.1226382349669</v>
      </c>
      <c r="W32" s="229">
        <v>2579.4836325238571</v>
      </c>
      <c r="X32" s="229">
        <v>2001.415810115197</v>
      </c>
      <c r="Y32" s="229">
        <v>1939.864084279036</v>
      </c>
      <c r="DA32" s="73" t="s">
        <v>1285</v>
      </c>
    </row>
    <row r="33" spans="1:105" ht="12" customHeight="1" x14ac:dyDescent="0.25">
      <c r="A33" s="46" t="s">
        <v>36</v>
      </c>
      <c r="B33" s="229">
        <v>0</v>
      </c>
      <c r="C33" s="229">
        <v>0.9735867120431656</v>
      </c>
      <c r="D33" s="229">
        <v>0.98129840481405883</v>
      </c>
      <c r="E33" s="229">
        <v>0.46544630311204321</v>
      </c>
      <c r="F33" s="229">
        <v>0.82427238682813719</v>
      </c>
      <c r="G33" s="229">
        <v>0.7692284451425887</v>
      </c>
      <c r="H33" s="229">
        <v>0.54257861098072135</v>
      </c>
      <c r="I33" s="229">
        <v>0.28194259314851478</v>
      </c>
      <c r="J33" s="229">
        <v>1.009487861190087</v>
      </c>
      <c r="K33" s="229">
        <v>0</v>
      </c>
      <c r="L33" s="229">
        <v>0</v>
      </c>
      <c r="M33" s="229">
        <v>0</v>
      </c>
      <c r="N33" s="229">
        <v>0</v>
      </c>
      <c r="O33" s="229">
        <v>1.5922207243771309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1286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1287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1288</v>
      </c>
    </row>
    <row r="36" spans="1:105" ht="12" customHeight="1" x14ac:dyDescent="0.25">
      <c r="A36" s="57" t="s">
        <v>1010</v>
      </c>
      <c r="B36" s="261">
        <v>1362.6794503974311</v>
      </c>
      <c r="C36" s="261">
        <v>1399.7414157463891</v>
      </c>
      <c r="D36" s="261">
        <v>1595.7534219574011</v>
      </c>
      <c r="E36" s="261">
        <v>1598.4796843883789</v>
      </c>
      <c r="F36" s="261">
        <v>1734.7701641923859</v>
      </c>
      <c r="G36" s="261">
        <v>1768.729906410216</v>
      </c>
      <c r="H36" s="261">
        <v>1706.1334494062401</v>
      </c>
      <c r="I36" s="261">
        <v>1667.1689661940129</v>
      </c>
      <c r="J36" s="261">
        <v>1657.2400012814071</v>
      </c>
      <c r="K36" s="261">
        <v>999.43680341431036</v>
      </c>
      <c r="L36" s="261">
        <v>1168.623385107953</v>
      </c>
      <c r="M36" s="261">
        <v>1676.8482495736221</v>
      </c>
      <c r="N36" s="261">
        <v>1716.564762624633</v>
      </c>
      <c r="O36" s="261">
        <v>1440.34597479382</v>
      </c>
      <c r="P36" s="261">
        <v>1503.6939130086159</v>
      </c>
      <c r="Q36" s="261">
        <v>1568.4334177142221</v>
      </c>
      <c r="R36" s="261">
        <v>1558.1008332992451</v>
      </c>
      <c r="S36" s="261">
        <v>1558.3800160839039</v>
      </c>
      <c r="T36" s="261">
        <v>1572.2916831444591</v>
      </c>
      <c r="U36" s="261">
        <v>1666.046701649753</v>
      </c>
      <c r="V36" s="261">
        <v>1630.69447647008</v>
      </c>
      <c r="W36" s="261">
        <v>1651.024147096952</v>
      </c>
      <c r="X36" s="261">
        <v>1316.5660617097931</v>
      </c>
      <c r="Y36" s="261">
        <v>1252.170448741344</v>
      </c>
      <c r="DA36" s="70" t="s">
        <v>1289</v>
      </c>
    </row>
    <row r="37" spans="1:105" ht="12" customHeight="1" x14ac:dyDescent="0.25">
      <c r="A37" s="60" t="s">
        <v>1012</v>
      </c>
      <c r="B37" s="262">
        <v>1362.6794503974311</v>
      </c>
      <c r="C37" s="262">
        <v>1399.7414157463891</v>
      </c>
      <c r="D37" s="262">
        <v>1595.7534219574011</v>
      </c>
      <c r="E37" s="262">
        <v>1598.4796843883789</v>
      </c>
      <c r="F37" s="262">
        <v>1734.7701641923859</v>
      </c>
      <c r="G37" s="262">
        <v>1768.729906410216</v>
      </c>
      <c r="H37" s="262">
        <v>1706.1334494062401</v>
      </c>
      <c r="I37" s="262">
        <v>1667.1689661940129</v>
      </c>
      <c r="J37" s="262">
        <v>1657.2400012814071</v>
      </c>
      <c r="K37" s="262">
        <v>999.43680341431036</v>
      </c>
      <c r="L37" s="262">
        <v>1168.623385107953</v>
      </c>
      <c r="M37" s="262">
        <v>1676.8482495736221</v>
      </c>
      <c r="N37" s="262">
        <v>1716.564762624633</v>
      </c>
      <c r="O37" s="262">
        <v>1440.34597479382</v>
      </c>
      <c r="P37" s="262">
        <v>1503.6939130086159</v>
      </c>
      <c r="Q37" s="262">
        <v>1568.4334177142221</v>
      </c>
      <c r="R37" s="262">
        <v>1558.1008332992451</v>
      </c>
      <c r="S37" s="262">
        <v>1558.3800160839039</v>
      </c>
      <c r="T37" s="262">
        <v>1572.2916831444591</v>
      </c>
      <c r="U37" s="262">
        <v>1666.046701649753</v>
      </c>
      <c r="V37" s="262">
        <v>1630.69447647008</v>
      </c>
      <c r="W37" s="262">
        <v>1651.024147096952</v>
      </c>
      <c r="X37" s="262">
        <v>1316.5660617097931</v>
      </c>
      <c r="Y37" s="262">
        <v>1252.170448741344</v>
      </c>
      <c r="DA37" s="72" t="s">
        <v>1290</v>
      </c>
    </row>
    <row r="38" spans="1:105" ht="12" customHeight="1" x14ac:dyDescent="0.25">
      <c r="A38" s="59" t="s">
        <v>28</v>
      </c>
      <c r="B38" s="230">
        <v>58.547982137915092</v>
      </c>
      <c r="C38" s="230">
        <v>226.14895863859491</v>
      </c>
      <c r="D38" s="230">
        <v>243.9208042892929</v>
      </c>
      <c r="E38" s="230">
        <v>312.90452486626077</v>
      </c>
      <c r="F38" s="230">
        <v>240.3203740061368</v>
      </c>
      <c r="G38" s="230">
        <v>143.43754654840819</v>
      </c>
      <c r="H38" s="230">
        <v>111.9698628415205</v>
      </c>
      <c r="I38" s="230">
        <v>119.8724320724814</v>
      </c>
      <c r="J38" s="230">
        <v>150.34716995216519</v>
      </c>
      <c r="K38" s="230">
        <v>98.487218822161481</v>
      </c>
      <c r="L38" s="230">
        <v>116.222203031408</v>
      </c>
      <c r="M38" s="230">
        <v>162.2454466840185</v>
      </c>
      <c r="N38" s="230">
        <v>149.51561677448171</v>
      </c>
      <c r="O38" s="230">
        <v>125.15926713021651</v>
      </c>
      <c r="P38" s="230">
        <v>144.8162994517734</v>
      </c>
      <c r="Q38" s="230">
        <v>137.73645858708099</v>
      </c>
      <c r="R38" s="230">
        <v>112.7985749155963</v>
      </c>
      <c r="S38" s="230">
        <v>94.766133580307468</v>
      </c>
      <c r="T38" s="230">
        <v>116.48688873963729</v>
      </c>
      <c r="U38" s="230">
        <v>106.9641670995361</v>
      </c>
      <c r="V38" s="230">
        <v>102.6503587594422</v>
      </c>
      <c r="W38" s="230">
        <v>101.6283869712021</v>
      </c>
      <c r="X38" s="230">
        <v>123.0691828091113</v>
      </c>
      <c r="Y38" s="230">
        <v>98.132609442558746</v>
      </c>
      <c r="DA38" s="71" t="s">
        <v>1291</v>
      </c>
    </row>
    <row r="39" spans="1:105" ht="12" customHeight="1" x14ac:dyDescent="0.25">
      <c r="A39" s="59" t="s">
        <v>31</v>
      </c>
      <c r="B39" s="295">
        <v>139.4901786118194</v>
      </c>
      <c r="C39" s="295">
        <v>142.0055284916362</v>
      </c>
      <c r="D39" s="295">
        <v>142.44118581374039</v>
      </c>
      <c r="E39" s="295">
        <v>139.3849891768198</v>
      </c>
      <c r="F39" s="295">
        <v>143.5122688511542</v>
      </c>
      <c r="G39" s="295">
        <v>139.20792399493601</v>
      </c>
      <c r="H39" s="295">
        <v>129.21094896253999</v>
      </c>
      <c r="I39" s="295">
        <v>127.0225644331509</v>
      </c>
      <c r="J39" s="295">
        <v>124.9589327425971</v>
      </c>
      <c r="K39" s="295">
        <v>104.68794754191021</v>
      </c>
      <c r="L39" s="295">
        <v>115.00015933613901</v>
      </c>
      <c r="M39" s="295">
        <v>116.80993620775619</v>
      </c>
      <c r="N39" s="295">
        <v>105.7489409967618</v>
      </c>
      <c r="O39" s="295">
        <v>1.164772516074617</v>
      </c>
      <c r="P39" s="295">
        <v>1.2553142615598449</v>
      </c>
      <c r="Q39" s="295">
        <v>3.8515596792004181</v>
      </c>
      <c r="R39" s="295">
        <v>8.2085201764796718</v>
      </c>
      <c r="S39" s="295">
        <v>3.137266588221002</v>
      </c>
      <c r="T39" s="295">
        <v>3.110455801788611</v>
      </c>
      <c r="U39" s="295">
        <v>3.2101004815505898</v>
      </c>
      <c r="V39" s="295">
        <v>1.9133310909268539</v>
      </c>
      <c r="W39" s="295">
        <v>1.2372153242899859</v>
      </c>
      <c r="X39" s="295">
        <v>0.89078491879248911</v>
      </c>
      <c r="Y39" s="295">
        <v>1.431221562973618</v>
      </c>
      <c r="DA39" s="122" t="s">
        <v>1292</v>
      </c>
    </row>
    <row r="40" spans="1:105" ht="12" customHeight="1" x14ac:dyDescent="0.25">
      <c r="A40" s="59" t="s">
        <v>159</v>
      </c>
      <c r="B40" s="295">
        <v>69.574288156360282</v>
      </c>
      <c r="C40" s="295">
        <v>74.551444473391967</v>
      </c>
      <c r="D40" s="295">
        <v>73.375832552267426</v>
      </c>
      <c r="E40" s="295">
        <v>81.338155394084609</v>
      </c>
      <c r="F40" s="295">
        <v>94.183798028796616</v>
      </c>
      <c r="G40" s="295">
        <v>96.772013351278176</v>
      </c>
      <c r="H40" s="295">
        <v>51.624811996372962</v>
      </c>
      <c r="I40" s="295">
        <v>70.38818019515945</v>
      </c>
      <c r="J40" s="295">
        <v>68.83734351348528</v>
      </c>
      <c r="K40" s="295">
        <v>57.262193962659047</v>
      </c>
      <c r="L40" s="295">
        <v>67.871003866173254</v>
      </c>
      <c r="M40" s="295">
        <v>57.162747841915007</v>
      </c>
      <c r="N40" s="295">
        <v>69.213239427831766</v>
      </c>
      <c r="O40" s="295">
        <v>22.435613745673329</v>
      </c>
      <c r="P40" s="295">
        <v>24.295150107501659</v>
      </c>
      <c r="Q40" s="295">
        <v>26.17424882300795</v>
      </c>
      <c r="R40" s="295">
        <v>26.44575511009684</v>
      </c>
      <c r="S40" s="295">
        <v>27.57810958312448</v>
      </c>
      <c r="T40" s="295">
        <v>29.228858913088569</v>
      </c>
      <c r="U40" s="295">
        <v>26.26308943366913</v>
      </c>
      <c r="V40" s="295">
        <v>22.859280773676669</v>
      </c>
      <c r="W40" s="295">
        <v>22.23233335822929</v>
      </c>
      <c r="X40" s="295">
        <v>21.985562971526409</v>
      </c>
      <c r="Y40" s="295">
        <v>22.43087004421308</v>
      </c>
      <c r="DA40" s="122" t="s">
        <v>1293</v>
      </c>
    </row>
    <row r="41" spans="1:105" ht="12" customHeight="1" x14ac:dyDescent="0.25">
      <c r="A41" s="59" t="s">
        <v>32</v>
      </c>
      <c r="B41" s="295">
        <v>235.8042084556547</v>
      </c>
      <c r="C41" s="295">
        <v>219.28803126778681</v>
      </c>
      <c r="D41" s="295">
        <v>224.91169675187379</v>
      </c>
      <c r="E41" s="295">
        <v>189.7709789826047</v>
      </c>
      <c r="F41" s="295">
        <v>132.54129397460889</v>
      </c>
      <c r="G41" s="295">
        <v>90.889820880529371</v>
      </c>
      <c r="H41" s="295">
        <v>157.4598291338055</v>
      </c>
      <c r="I41" s="295">
        <v>142.2823383630485</v>
      </c>
      <c r="J41" s="295">
        <v>156.39387426891861</v>
      </c>
      <c r="K41" s="295">
        <v>110.2829165635698</v>
      </c>
      <c r="L41" s="295">
        <v>89.863936962504212</v>
      </c>
      <c r="M41" s="295">
        <v>120.1552125753947</v>
      </c>
      <c r="N41" s="295">
        <v>66.75919375151912</v>
      </c>
      <c r="O41" s="295">
        <v>68.947365675365646</v>
      </c>
      <c r="P41" s="295">
        <v>51.291459563338186</v>
      </c>
      <c r="Q41" s="295">
        <v>61.873784975989217</v>
      </c>
      <c r="R41" s="295">
        <v>29.769032981937691</v>
      </c>
      <c r="S41" s="295">
        <v>44.044435766788233</v>
      </c>
      <c r="T41" s="295">
        <v>50.837388340433662</v>
      </c>
      <c r="U41" s="295">
        <v>24.215078828449631</v>
      </c>
      <c r="V41" s="295">
        <v>14.03191470560701</v>
      </c>
      <c r="W41" s="295">
        <v>23.849926127383231</v>
      </c>
      <c r="X41" s="295">
        <v>11.48279851646665</v>
      </c>
      <c r="Y41" s="295">
        <v>3.8612918329420731</v>
      </c>
      <c r="DA41" s="122" t="s">
        <v>1294</v>
      </c>
    </row>
    <row r="42" spans="1:105" ht="12" customHeight="1" x14ac:dyDescent="0.25">
      <c r="A42" s="59" t="s">
        <v>35</v>
      </c>
      <c r="B42" s="295">
        <v>859.26279303568163</v>
      </c>
      <c r="C42" s="295">
        <v>737.74745287497933</v>
      </c>
      <c r="D42" s="295">
        <v>911.10390255022696</v>
      </c>
      <c r="E42" s="295">
        <v>875.08103596860917</v>
      </c>
      <c r="F42" s="295">
        <v>1124.2124293316899</v>
      </c>
      <c r="G42" s="295">
        <v>1298.422601635064</v>
      </c>
      <c r="H42" s="295">
        <v>1255.8679964720011</v>
      </c>
      <c r="I42" s="295">
        <v>1207.603451130173</v>
      </c>
      <c r="J42" s="295">
        <v>1156.702680804241</v>
      </c>
      <c r="K42" s="295">
        <v>628.71652652400985</v>
      </c>
      <c r="L42" s="295">
        <v>779.6660819117285</v>
      </c>
      <c r="M42" s="295">
        <v>1220.474906264538</v>
      </c>
      <c r="N42" s="295">
        <v>1325.3277716740381</v>
      </c>
      <c r="O42" s="295">
        <v>1222.6389557264899</v>
      </c>
      <c r="P42" s="295">
        <v>1282.035689624443</v>
      </c>
      <c r="Q42" s="295">
        <v>1338.797365648943</v>
      </c>
      <c r="R42" s="295">
        <v>1380.878950115135</v>
      </c>
      <c r="S42" s="295">
        <v>1388.854070565463</v>
      </c>
      <c r="T42" s="295">
        <v>1372.6280913495109</v>
      </c>
      <c r="U42" s="295">
        <v>1505.394265806548</v>
      </c>
      <c r="V42" s="295">
        <v>1489.2395911404269</v>
      </c>
      <c r="W42" s="295">
        <v>1502.0762853158481</v>
      </c>
      <c r="X42" s="295">
        <v>1159.137732493896</v>
      </c>
      <c r="Y42" s="295">
        <v>1126.3144558586559</v>
      </c>
      <c r="DA42" s="122" t="s">
        <v>1295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1296</v>
      </c>
    </row>
    <row r="44" spans="1:105" ht="12" customHeight="1" x14ac:dyDescent="0.25">
      <c r="A44" s="57" t="s">
        <v>1021</v>
      </c>
      <c r="B44" s="261">
        <f t="shared" ref="B44:Y44" si="1">B45+B46+B57</f>
        <v>173.90093269058283</v>
      </c>
      <c r="C44" s="261">
        <f t="shared" si="1"/>
        <v>168.94440871787654</v>
      </c>
      <c r="D44" s="261">
        <f t="shared" si="1"/>
        <v>203.54471351925559</v>
      </c>
      <c r="E44" s="261">
        <f t="shared" si="1"/>
        <v>198.45781016477787</v>
      </c>
      <c r="F44" s="261">
        <f t="shared" si="1"/>
        <v>229.52952115078511</v>
      </c>
      <c r="G44" s="261">
        <f t="shared" si="1"/>
        <v>245.6003185858107</v>
      </c>
      <c r="H44" s="261">
        <f t="shared" si="1"/>
        <v>237.05166853287599</v>
      </c>
      <c r="I44" s="261">
        <f t="shared" si="1"/>
        <v>231.8042897500616</v>
      </c>
      <c r="J44" s="261">
        <f t="shared" si="1"/>
        <v>230.45808879763715</v>
      </c>
      <c r="K44" s="261">
        <f t="shared" si="1"/>
        <v>133.48621816215581</v>
      </c>
      <c r="L44" s="261">
        <f t="shared" si="1"/>
        <v>161.06010911466279</v>
      </c>
      <c r="M44" s="261">
        <f t="shared" si="1"/>
        <v>242.15720696021947</v>
      </c>
      <c r="N44" s="261">
        <f t="shared" si="1"/>
        <v>253.40144460196507</v>
      </c>
      <c r="O44" s="261">
        <f t="shared" si="1"/>
        <v>213.08299740669426</v>
      </c>
      <c r="P44" s="261">
        <f t="shared" si="1"/>
        <v>221.0448595857452</v>
      </c>
      <c r="Q44" s="261">
        <f t="shared" si="1"/>
        <v>230.51989980042791</v>
      </c>
      <c r="R44" s="261">
        <f t="shared" si="1"/>
        <v>231.40076038983949</v>
      </c>
      <c r="S44" s="261">
        <f t="shared" si="1"/>
        <v>232.56049805263186</v>
      </c>
      <c r="T44" s="261">
        <f t="shared" si="1"/>
        <v>234.02568970702009</v>
      </c>
      <c r="U44" s="261">
        <f t="shared" si="1"/>
        <v>251.20405868870543</v>
      </c>
      <c r="V44" s="261">
        <f t="shared" si="1"/>
        <v>245.87243831015877</v>
      </c>
      <c r="W44" s="261">
        <f t="shared" si="1"/>
        <v>246.7946644792288</v>
      </c>
      <c r="X44" s="261">
        <f t="shared" si="1"/>
        <v>187.38872173213247</v>
      </c>
      <c r="Y44" s="261">
        <f t="shared" si="1"/>
        <v>182.21235357626995</v>
      </c>
      <c r="DA44" s="70"/>
    </row>
    <row r="45" spans="1:105" ht="12" customHeight="1" x14ac:dyDescent="0.25">
      <c r="A45" s="60" t="s">
        <v>1022</v>
      </c>
      <c r="B45" s="262">
        <v>111.7384260296579</v>
      </c>
      <c r="C45" s="262">
        <v>105.1140709763956</v>
      </c>
      <c r="D45" s="262">
        <v>131.8014462923243</v>
      </c>
      <c r="E45" s="262">
        <v>126.3180740091905</v>
      </c>
      <c r="F45" s="262">
        <v>151.3067614664258</v>
      </c>
      <c r="G45" s="262">
        <v>165.87028195204709</v>
      </c>
      <c r="H45" s="262">
        <v>160.1361022952006</v>
      </c>
      <c r="I45" s="262">
        <v>157.14219530273121</v>
      </c>
      <c r="J45" s="262">
        <v>156.57760904282549</v>
      </c>
      <c r="K45" s="262">
        <v>88.204355848343582</v>
      </c>
      <c r="L45" s="262">
        <v>108.18450111952519</v>
      </c>
      <c r="M45" s="262">
        <v>167.879391773153</v>
      </c>
      <c r="N45" s="262">
        <v>177.77515892510769</v>
      </c>
      <c r="O45" s="262">
        <v>151.21414047018291</v>
      </c>
      <c r="P45" s="262">
        <v>156.46519415213569</v>
      </c>
      <c r="Q45" s="262">
        <v>163.1385737161151</v>
      </c>
      <c r="R45" s="262">
        <v>164.48853617429381</v>
      </c>
      <c r="S45" s="262">
        <v>165.66481865946531</v>
      </c>
      <c r="T45" s="262">
        <v>166.59216752854411</v>
      </c>
      <c r="U45" s="262">
        <v>179.78034820028361</v>
      </c>
      <c r="V45" s="262">
        <v>175.96765187019011</v>
      </c>
      <c r="W45" s="262">
        <v>175.98192240726189</v>
      </c>
      <c r="X45" s="262">
        <v>130.61259224220589</v>
      </c>
      <c r="Y45" s="262">
        <v>128.34864211550189</v>
      </c>
      <c r="DA45" s="72" t="s">
        <v>1297</v>
      </c>
    </row>
    <row r="46" spans="1:105" ht="12" customHeight="1" x14ac:dyDescent="0.25">
      <c r="A46" s="60" t="s">
        <v>1024</v>
      </c>
      <c r="B46" s="262">
        <v>62.162506660924933</v>
      </c>
      <c r="C46" s="262">
        <v>63.830337741480939</v>
      </c>
      <c r="D46" s="262">
        <v>71.743267226931295</v>
      </c>
      <c r="E46" s="262">
        <v>72.139736155587372</v>
      </c>
      <c r="F46" s="262">
        <v>78.222759684359318</v>
      </c>
      <c r="G46" s="262">
        <v>79.730036633763604</v>
      </c>
      <c r="H46" s="262">
        <v>76.915566237675392</v>
      </c>
      <c r="I46" s="262">
        <v>74.662094447330389</v>
      </c>
      <c r="J46" s="262">
        <v>73.88047975481166</v>
      </c>
      <c r="K46" s="262">
        <v>45.281862313812233</v>
      </c>
      <c r="L46" s="262">
        <v>52.875607995137599</v>
      </c>
      <c r="M46" s="262">
        <v>74.277815187066452</v>
      </c>
      <c r="N46" s="262">
        <v>75.626285676857393</v>
      </c>
      <c r="O46" s="262">
        <v>61.868856936511349</v>
      </c>
      <c r="P46" s="262">
        <v>64.57966543360952</v>
      </c>
      <c r="Q46" s="262">
        <v>67.381326084312803</v>
      </c>
      <c r="R46" s="262">
        <v>66.912224215545692</v>
      </c>
      <c r="S46" s="262">
        <v>66.895679393166546</v>
      </c>
      <c r="T46" s="262">
        <v>67.433522178475982</v>
      </c>
      <c r="U46" s="262">
        <v>71.423710488421818</v>
      </c>
      <c r="V46" s="262">
        <v>69.904786439968646</v>
      </c>
      <c r="W46" s="262">
        <v>70.812742071966923</v>
      </c>
      <c r="X46" s="262">
        <v>56.776129489926561</v>
      </c>
      <c r="Y46" s="262">
        <v>53.863711460768059</v>
      </c>
      <c r="DA46" s="72" t="s">
        <v>1298</v>
      </c>
    </row>
    <row r="47" spans="1:105" ht="12" customHeight="1" x14ac:dyDescent="0.25">
      <c r="A47" s="64" t="s">
        <v>28</v>
      </c>
      <c r="B47" s="229">
        <v>2.401300995704664</v>
      </c>
      <c r="C47" s="229">
        <v>9.1981124493579358</v>
      </c>
      <c r="D47" s="229">
        <v>9.9954575041482823</v>
      </c>
      <c r="E47" s="229">
        <v>12.7952039313407</v>
      </c>
      <c r="F47" s="229">
        <v>9.8529920241934956</v>
      </c>
      <c r="G47" s="229">
        <v>5.8924091834386259</v>
      </c>
      <c r="H47" s="229">
        <v>4.6031039290264806</v>
      </c>
      <c r="I47" s="229">
        <v>4.947125685509242</v>
      </c>
      <c r="J47" s="229">
        <v>6.1993837206863143</v>
      </c>
      <c r="K47" s="229">
        <v>4.0331412008462681</v>
      </c>
      <c r="L47" s="229">
        <v>4.7499693056552426</v>
      </c>
      <c r="M47" s="229">
        <v>6.7286530001737894</v>
      </c>
      <c r="N47" s="229">
        <v>6.22443326459533</v>
      </c>
      <c r="O47" s="229">
        <v>5.355245473454513</v>
      </c>
      <c r="P47" s="229">
        <v>6.2194759764751097</v>
      </c>
      <c r="Q47" s="229">
        <v>5.9172835294979587</v>
      </c>
      <c r="R47" s="229">
        <v>4.8441046783631592</v>
      </c>
      <c r="S47" s="229">
        <v>4.0679711135213434</v>
      </c>
      <c r="T47" s="229">
        <v>4.9959694371825272</v>
      </c>
      <c r="U47" s="229">
        <v>4.5855723587984514</v>
      </c>
      <c r="V47" s="229">
        <v>4.4004266345453802</v>
      </c>
      <c r="W47" s="229">
        <v>4.3588609933027094</v>
      </c>
      <c r="X47" s="229">
        <v>5.3072408809003306</v>
      </c>
      <c r="Y47" s="229">
        <v>4.2212608632335549</v>
      </c>
      <c r="DA47" s="73" t="s">
        <v>1299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1300</v>
      </c>
    </row>
    <row r="49" spans="1:105" ht="12" customHeight="1" x14ac:dyDescent="0.25">
      <c r="A49" s="64" t="s">
        <v>31</v>
      </c>
      <c r="B49" s="229">
        <v>5.7210836746270708</v>
      </c>
      <c r="C49" s="229">
        <v>5.7757631401874479</v>
      </c>
      <c r="D49" s="229">
        <v>5.8369962488034854</v>
      </c>
      <c r="E49" s="229">
        <v>5.6996918221217738</v>
      </c>
      <c r="F49" s="229">
        <v>5.8839174423398131</v>
      </c>
      <c r="G49" s="229">
        <v>5.7186564431256288</v>
      </c>
      <c r="H49" s="229">
        <v>5.3118885006096077</v>
      </c>
      <c r="I49" s="229">
        <v>5.2422110762425387</v>
      </c>
      <c r="J49" s="229">
        <v>5.1525304642931617</v>
      </c>
      <c r="K49" s="229">
        <v>4.2870666824871586</v>
      </c>
      <c r="L49" s="229">
        <v>4.7000247176910266</v>
      </c>
      <c r="M49" s="229">
        <v>4.8443487554085376</v>
      </c>
      <c r="N49" s="229">
        <v>4.4023978246285393</v>
      </c>
      <c r="O49" s="229">
        <v>4.9837641968797503E-2</v>
      </c>
      <c r="P49" s="229">
        <v>5.3912418161866218E-2</v>
      </c>
      <c r="Q49" s="229">
        <v>0.16546650673613811</v>
      </c>
      <c r="R49" s="229">
        <v>0.35251270700074833</v>
      </c>
      <c r="S49" s="229">
        <v>0.1346716318808506</v>
      </c>
      <c r="T49" s="229">
        <v>0.1334033580051763</v>
      </c>
      <c r="U49" s="229">
        <v>0.13761756330478481</v>
      </c>
      <c r="V49" s="229">
        <v>8.2020883267919772E-2</v>
      </c>
      <c r="W49" s="229">
        <v>5.3064402359275127E-2</v>
      </c>
      <c r="X49" s="229">
        <v>3.8414248223601427E-2</v>
      </c>
      <c r="Y49" s="229">
        <v>6.1565259547417581E-2</v>
      </c>
      <c r="DA49" s="73" t="s">
        <v>1301</v>
      </c>
    </row>
    <row r="50" spans="1:105" ht="12" customHeight="1" x14ac:dyDescent="0.25">
      <c r="A50" s="64" t="s">
        <v>159</v>
      </c>
      <c r="B50" s="229">
        <v>2.8535365579596812</v>
      </c>
      <c r="C50" s="229">
        <v>3.032216348270619</v>
      </c>
      <c r="D50" s="229">
        <v>3.0068161600428249</v>
      </c>
      <c r="E50" s="229">
        <v>3.3260570012888642</v>
      </c>
      <c r="F50" s="229">
        <v>3.8614795546310501</v>
      </c>
      <c r="G50" s="229">
        <v>3.9753907808125759</v>
      </c>
      <c r="H50" s="229">
        <v>2.1223065645092349</v>
      </c>
      <c r="I50" s="229">
        <v>2.90491456775628</v>
      </c>
      <c r="J50" s="229">
        <v>2.8384246067855332</v>
      </c>
      <c r="K50" s="229">
        <v>2.344938932011789</v>
      </c>
      <c r="L50" s="229">
        <v>2.7738691635470851</v>
      </c>
      <c r="M50" s="229">
        <v>2.3706569436969351</v>
      </c>
      <c r="N50" s="229">
        <v>2.8813925872024719</v>
      </c>
      <c r="O50" s="229">
        <v>0.95996262770289309</v>
      </c>
      <c r="P50" s="229">
        <v>1.043412260985052</v>
      </c>
      <c r="Q50" s="229">
        <v>1.1244695344003359</v>
      </c>
      <c r="R50" s="229">
        <v>1.13570589120939</v>
      </c>
      <c r="S50" s="229">
        <v>1.183829590922437</v>
      </c>
      <c r="T50" s="229">
        <v>1.2535873126451</v>
      </c>
      <c r="U50" s="229">
        <v>1.1259031900993239</v>
      </c>
      <c r="V50" s="229">
        <v>0.9799341101064124</v>
      </c>
      <c r="W50" s="229">
        <v>0.95354903834839433</v>
      </c>
      <c r="X50" s="229">
        <v>0.94810638966439209</v>
      </c>
      <c r="Y50" s="229">
        <v>0.96488368528851576</v>
      </c>
      <c r="DA50" s="73" t="s">
        <v>1302</v>
      </c>
    </row>
    <row r="51" spans="1:105" ht="12" customHeight="1" x14ac:dyDescent="0.25">
      <c r="A51" s="64" t="s">
        <v>32</v>
      </c>
      <c r="B51" s="229">
        <v>9.671330417880009</v>
      </c>
      <c r="C51" s="229">
        <v>8.9190592896906313</v>
      </c>
      <c r="D51" s="229">
        <v>9.2164967790241157</v>
      </c>
      <c r="E51" s="229">
        <v>7.76006156309316</v>
      </c>
      <c r="F51" s="229">
        <v>5.4341140147142051</v>
      </c>
      <c r="G51" s="229">
        <v>3.7337505285394639</v>
      </c>
      <c r="H51" s="229">
        <v>6.4732057337207687</v>
      </c>
      <c r="I51" s="229">
        <v>5.8719807260150096</v>
      </c>
      <c r="J51" s="229">
        <v>6.4487122602059586</v>
      </c>
      <c r="K51" s="229">
        <v>4.5161857534547343</v>
      </c>
      <c r="L51" s="229">
        <v>3.6727142587538122</v>
      </c>
      <c r="M51" s="229">
        <v>4.9830842597173861</v>
      </c>
      <c r="N51" s="229">
        <v>2.7792290549239902</v>
      </c>
      <c r="O51" s="229">
        <v>2.950081735102088</v>
      </c>
      <c r="P51" s="229">
        <v>2.2028321519067768</v>
      </c>
      <c r="Q51" s="229">
        <v>2.6581540755575941</v>
      </c>
      <c r="R51" s="229">
        <v>1.2784231719776169</v>
      </c>
      <c r="S51" s="229">
        <v>1.890670070007719</v>
      </c>
      <c r="T51" s="229">
        <v>2.180348717036023</v>
      </c>
      <c r="U51" s="229">
        <v>1.03810462094783</v>
      </c>
      <c r="V51" s="229">
        <v>0.60152163081010579</v>
      </c>
      <c r="W51" s="229">
        <v>1.022927902213582</v>
      </c>
      <c r="X51" s="229">
        <v>0.49518471093010069</v>
      </c>
      <c r="Y51" s="229">
        <v>0.1660968783823337</v>
      </c>
      <c r="DA51" s="73" t="s">
        <v>1303</v>
      </c>
    </row>
    <row r="52" spans="1:105" ht="12" customHeight="1" x14ac:dyDescent="0.25">
      <c r="A52" s="64" t="s">
        <v>33</v>
      </c>
      <c r="B52" s="229">
        <v>6.2732445278993758</v>
      </c>
      <c r="C52" s="229">
        <v>6.8746123916280846</v>
      </c>
      <c r="D52" s="229">
        <v>6.3275118251613804</v>
      </c>
      <c r="E52" s="229">
        <v>6.7635291033989846</v>
      </c>
      <c r="F52" s="229">
        <v>7.0776306889851686</v>
      </c>
      <c r="G52" s="229">
        <v>7.0514645563355769</v>
      </c>
      <c r="H52" s="229">
        <v>6.7625204228825897</v>
      </c>
      <c r="I52" s="229">
        <v>5.8511228289305937</v>
      </c>
      <c r="J52" s="229">
        <v>5.5209799560214083</v>
      </c>
      <c r="K52" s="229">
        <v>4.3540160643319323</v>
      </c>
      <c r="L52" s="229">
        <v>5.1142933379578901</v>
      </c>
      <c r="M52" s="229">
        <v>4.7354629304646574</v>
      </c>
      <c r="N52" s="229">
        <v>4.1645678990491213</v>
      </c>
      <c r="O52" s="229">
        <v>0.2003635020182214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4.7643346647465801E-4</v>
      </c>
      <c r="Y52" s="229">
        <v>4.937251446716195E-4</v>
      </c>
      <c r="DA52" s="73" t="s">
        <v>1304</v>
      </c>
    </row>
    <row r="53" spans="1:105" ht="12" customHeight="1" x14ac:dyDescent="0.25">
      <c r="A53" s="64" t="s">
        <v>35</v>
      </c>
      <c r="B53" s="229">
        <v>35.242010486854127</v>
      </c>
      <c r="C53" s="229">
        <v>30.00625813898117</v>
      </c>
      <c r="D53" s="229">
        <v>37.335480121669171</v>
      </c>
      <c r="E53" s="229">
        <v>35.783567899674523</v>
      </c>
      <c r="F53" s="229">
        <v>46.092039201892547</v>
      </c>
      <c r="G53" s="229">
        <v>53.339153143397297</v>
      </c>
      <c r="H53" s="229">
        <v>51.628989820957642</v>
      </c>
      <c r="I53" s="229">
        <v>49.837697856863187</v>
      </c>
      <c r="J53" s="229">
        <v>47.695236108092509</v>
      </c>
      <c r="K53" s="229">
        <v>25.746513680680351</v>
      </c>
      <c r="L53" s="229">
        <v>31.86473721153255</v>
      </c>
      <c r="M53" s="229">
        <v>50.61560929760514</v>
      </c>
      <c r="N53" s="229">
        <v>55.17426504645794</v>
      </c>
      <c r="O53" s="229">
        <v>52.313599172096033</v>
      </c>
      <c r="P53" s="229">
        <v>55.060032626080719</v>
      </c>
      <c r="Q53" s="229">
        <v>57.515952438120777</v>
      </c>
      <c r="R53" s="229">
        <v>59.301477766994779</v>
      </c>
      <c r="S53" s="229">
        <v>59.618536986834208</v>
      </c>
      <c r="T53" s="229">
        <v>58.870213353607149</v>
      </c>
      <c r="U53" s="229">
        <v>64.536512755271431</v>
      </c>
      <c r="V53" s="229">
        <v>63.840883181238823</v>
      </c>
      <c r="W53" s="229">
        <v>64.424339735742961</v>
      </c>
      <c r="X53" s="229">
        <v>49.98670682674166</v>
      </c>
      <c r="Y53" s="229">
        <v>48.449411049171573</v>
      </c>
      <c r="DA53" s="73" t="s">
        <v>1305</v>
      </c>
    </row>
    <row r="54" spans="1:105" ht="12" customHeight="1" x14ac:dyDescent="0.25">
      <c r="A54" s="64" t="s">
        <v>36</v>
      </c>
      <c r="B54" s="229">
        <v>0</v>
      </c>
      <c r="C54" s="229">
        <v>2.4315983365051929E-2</v>
      </c>
      <c r="D54" s="229">
        <v>2.4508588082036941E-2</v>
      </c>
      <c r="E54" s="229">
        <v>1.162483466937003E-2</v>
      </c>
      <c r="F54" s="229">
        <v>2.0586757603051599E-2</v>
      </c>
      <c r="G54" s="229">
        <v>1.9211998114434671E-2</v>
      </c>
      <c r="H54" s="229">
        <v>1.355126596906066E-2</v>
      </c>
      <c r="I54" s="229">
        <v>7.0417060135419462E-3</v>
      </c>
      <c r="J54" s="229">
        <v>2.5212638726761619E-2</v>
      </c>
      <c r="K54" s="229">
        <v>0</v>
      </c>
      <c r="L54" s="229">
        <v>0</v>
      </c>
      <c r="M54" s="229">
        <v>0</v>
      </c>
      <c r="N54" s="229">
        <v>0</v>
      </c>
      <c r="O54" s="229">
        <v>3.9766784168813407E-2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1306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1307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1308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1309</v>
      </c>
    </row>
    <row r="58" spans="1:105" ht="12" customHeight="1" x14ac:dyDescent="0.25">
      <c r="A58" s="133" t="s">
        <v>1038</v>
      </c>
      <c r="B58" s="324">
        <v>0</v>
      </c>
      <c r="C58" s="324">
        <v>0</v>
      </c>
      <c r="D58" s="324">
        <v>0</v>
      </c>
      <c r="E58" s="324">
        <v>0</v>
      </c>
      <c r="F58" s="324">
        <v>0</v>
      </c>
      <c r="G58" s="324">
        <v>0</v>
      </c>
      <c r="H58" s="324">
        <v>0</v>
      </c>
      <c r="I58" s="324">
        <v>0</v>
      </c>
      <c r="J58" s="324">
        <v>0</v>
      </c>
      <c r="K58" s="324">
        <v>0</v>
      </c>
      <c r="L58" s="324">
        <v>0</v>
      </c>
      <c r="M58" s="324">
        <v>0</v>
      </c>
      <c r="N58" s="324">
        <v>0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0</v>
      </c>
      <c r="U58" s="324">
        <v>0</v>
      </c>
      <c r="V58" s="324">
        <v>0</v>
      </c>
      <c r="W58" s="324">
        <v>0</v>
      </c>
      <c r="X58" s="324">
        <v>0</v>
      </c>
      <c r="Y58" s="324">
        <v>0</v>
      </c>
      <c r="DA58" s="138" t="s">
        <v>1310</v>
      </c>
    </row>
    <row r="59" spans="1:105" ht="12" customHeight="1" x14ac:dyDescent="0.25">
      <c r="A59" s="100" t="s">
        <v>105</v>
      </c>
      <c r="B59" s="279">
        <v>2853.6263399999998</v>
      </c>
      <c r="C59" s="279">
        <v>2952.1672800000001</v>
      </c>
      <c r="D59" s="279">
        <v>3075.9034000000001</v>
      </c>
      <c r="E59" s="279">
        <v>3311.1019000000001</v>
      </c>
      <c r="F59" s="279">
        <v>3469.1393600000001</v>
      </c>
      <c r="G59" s="279">
        <v>3573.7612600000002</v>
      </c>
      <c r="H59" s="279">
        <v>3647.4424600000002</v>
      </c>
      <c r="I59" s="279">
        <v>3930.08835</v>
      </c>
      <c r="J59" s="279">
        <v>3356.2365599999998</v>
      </c>
      <c r="K59" s="279">
        <v>3231.67281</v>
      </c>
      <c r="L59" s="279">
        <v>3573.8419199999998</v>
      </c>
      <c r="M59" s="279">
        <v>3524.4602799999998</v>
      </c>
      <c r="N59" s="279">
        <v>3280.1555400000002</v>
      </c>
      <c r="O59" s="279">
        <v>3212.2785600000002</v>
      </c>
      <c r="P59" s="279">
        <v>3507.0440199999998</v>
      </c>
      <c r="Q59" s="279">
        <v>3521.57782</v>
      </c>
      <c r="R59" s="279">
        <v>3616.1441399999999</v>
      </c>
      <c r="S59" s="279">
        <v>3648.1962899999999</v>
      </c>
      <c r="T59" s="279">
        <v>3643.4624100000001</v>
      </c>
      <c r="U59" s="279">
        <v>3496.7534900000001</v>
      </c>
      <c r="V59" s="279">
        <v>3392.2462099999998</v>
      </c>
      <c r="W59" s="279">
        <v>3351.4950800000001</v>
      </c>
      <c r="X59" s="279">
        <v>3312.1383599999999</v>
      </c>
      <c r="Y59" s="279">
        <v>3066.2082599999999</v>
      </c>
      <c r="DA59" s="105" t="s">
        <v>1311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f t="shared" ref="B61:Y61" si="2">SUM(B62:B66)+B72+B85+B93+B107+B108</f>
        <v>2243.5592803199229</v>
      </c>
      <c r="C61" s="223">
        <f t="shared" si="2"/>
        <v>2284.0458029954707</v>
      </c>
      <c r="D61" s="223">
        <f t="shared" si="2"/>
        <v>2588.0093266814138</v>
      </c>
      <c r="E61" s="223">
        <f t="shared" si="2"/>
        <v>2602.0257260985454</v>
      </c>
      <c r="F61" s="223">
        <f t="shared" si="2"/>
        <v>2786.781655219288</v>
      </c>
      <c r="G61" s="223">
        <f t="shared" si="2"/>
        <v>2946.2027285004924</v>
      </c>
      <c r="H61" s="223">
        <f t="shared" si="2"/>
        <v>2678.5965920911367</v>
      </c>
      <c r="I61" s="223">
        <f t="shared" si="2"/>
        <v>2584.9129032681526</v>
      </c>
      <c r="J61" s="223">
        <f t="shared" si="2"/>
        <v>2517.7348678044837</v>
      </c>
      <c r="K61" s="223">
        <f t="shared" si="2"/>
        <v>2179.2226067196034</v>
      </c>
      <c r="L61" s="223">
        <f t="shared" si="2"/>
        <v>2136.8109947959779</v>
      </c>
      <c r="M61" s="223">
        <f t="shared" si="2"/>
        <v>2336.7657981864104</v>
      </c>
      <c r="N61" s="223">
        <f t="shared" si="2"/>
        <v>2723.1882553100927</v>
      </c>
      <c r="O61" s="223">
        <f t="shared" si="2"/>
        <v>3085.401111494637</v>
      </c>
      <c r="P61" s="223">
        <f t="shared" si="2"/>
        <v>2533.8660134920938</v>
      </c>
      <c r="Q61" s="223">
        <f t="shared" si="2"/>
        <v>2477.7218336761257</v>
      </c>
      <c r="R61" s="223">
        <f t="shared" si="2"/>
        <v>2763.8866439909825</v>
      </c>
      <c r="S61" s="223">
        <f t="shared" si="2"/>
        <v>2856.9256554998524</v>
      </c>
      <c r="T61" s="223">
        <f t="shared" si="2"/>
        <v>2857.6398477526031</v>
      </c>
      <c r="U61" s="223">
        <f t="shared" si="2"/>
        <v>2786.8714765603117</v>
      </c>
      <c r="V61" s="223">
        <f t="shared" si="2"/>
        <v>2754.6298067401458</v>
      </c>
      <c r="W61" s="223">
        <f t="shared" si="2"/>
        <v>2499.540590487441</v>
      </c>
      <c r="X61" s="223">
        <f t="shared" si="2"/>
        <v>1670.4931115830625</v>
      </c>
      <c r="Y61" s="223">
        <f t="shared" si="2"/>
        <v>2000.5026563509259</v>
      </c>
      <c r="DA61" s="89"/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DA62" s="67" t="s">
        <v>1312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</v>
      </c>
      <c r="M63" s="224">
        <v>0</v>
      </c>
      <c r="N63" s="224">
        <v>0</v>
      </c>
      <c r="O63" s="224">
        <v>0</v>
      </c>
      <c r="P63" s="224">
        <v>0</v>
      </c>
      <c r="Q63" s="224">
        <v>0</v>
      </c>
      <c r="R63" s="224">
        <v>0</v>
      </c>
      <c r="S63" s="224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24">
        <v>0</v>
      </c>
      <c r="DA63" s="177" t="s">
        <v>1313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</v>
      </c>
      <c r="M64" s="224">
        <v>0</v>
      </c>
      <c r="N64" s="224">
        <v>0</v>
      </c>
      <c r="O64" s="224">
        <v>0</v>
      </c>
      <c r="P64" s="224">
        <v>0</v>
      </c>
      <c r="Q64" s="224">
        <v>0</v>
      </c>
      <c r="R64" s="224">
        <v>0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DA64" s="177" t="s">
        <v>1314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DA65" s="177" t="s">
        <v>1315</v>
      </c>
    </row>
    <row r="66" spans="1:105" ht="12" customHeight="1" x14ac:dyDescent="0.25">
      <c r="A66" s="56" t="s">
        <v>95</v>
      </c>
      <c r="B66" s="260">
        <v>73.612442380990728</v>
      </c>
      <c r="C66" s="260">
        <v>69.684006281918613</v>
      </c>
      <c r="D66" s="260">
        <v>86.046564545408543</v>
      </c>
      <c r="E66" s="260">
        <v>83.314872843838543</v>
      </c>
      <c r="F66" s="260">
        <v>97.313594273463551</v>
      </c>
      <c r="G66" s="260">
        <v>109.53962163733379</v>
      </c>
      <c r="H66" s="260">
        <v>98.476553228981643</v>
      </c>
      <c r="I66" s="260">
        <v>96.365325519116624</v>
      </c>
      <c r="J66" s="260">
        <v>94.314950067775115</v>
      </c>
      <c r="K66" s="260">
        <v>76.874916672336028</v>
      </c>
      <c r="L66" s="260">
        <v>78.553245975597477</v>
      </c>
      <c r="M66" s="260">
        <v>92.108719738084218</v>
      </c>
      <c r="N66" s="260">
        <v>111.2280674682633</v>
      </c>
      <c r="O66" s="260">
        <v>128.19553275589871</v>
      </c>
      <c r="P66" s="260">
        <v>95.900059819453517</v>
      </c>
      <c r="Q66" s="260">
        <v>92.681189017513915</v>
      </c>
      <c r="R66" s="260">
        <v>104.08886807801871</v>
      </c>
      <c r="S66" s="260">
        <v>107.2181318567262</v>
      </c>
      <c r="T66" s="260">
        <v>105.9217412095817</v>
      </c>
      <c r="U66" s="260">
        <v>103.64644837324271</v>
      </c>
      <c r="V66" s="260">
        <v>99.789688682224835</v>
      </c>
      <c r="W66" s="260">
        <v>88.904916910124953</v>
      </c>
      <c r="X66" s="260">
        <v>52.849322587115097</v>
      </c>
      <c r="Y66" s="260">
        <v>64.119302583661053</v>
      </c>
      <c r="DA66" s="68" t="s">
        <v>1316</v>
      </c>
    </row>
    <row r="67" spans="1:105" ht="12" customHeight="1" x14ac:dyDescent="0.25">
      <c r="A67" s="37" t="s">
        <v>159</v>
      </c>
      <c r="B67" s="226">
        <v>5.513919913205549</v>
      </c>
      <c r="C67" s="226">
        <v>6.3954824289044314</v>
      </c>
      <c r="D67" s="226">
        <v>6.4132740234865704</v>
      </c>
      <c r="E67" s="226">
        <v>7.0854685217631541</v>
      </c>
      <c r="F67" s="226">
        <v>7.5224821800079331</v>
      </c>
      <c r="G67" s="226">
        <v>7.5977713888221938</v>
      </c>
      <c r="H67" s="226">
        <v>3.8882305994878141</v>
      </c>
      <c r="I67" s="226">
        <v>5.307530762287179</v>
      </c>
      <c r="J67" s="226">
        <v>5.2975753442952964</v>
      </c>
      <c r="K67" s="226">
        <v>6.4171471474093726</v>
      </c>
      <c r="L67" s="226">
        <v>6.290565629251244</v>
      </c>
      <c r="M67" s="226">
        <v>4.1210334585137662</v>
      </c>
      <c r="N67" s="226">
        <v>5.5204219908119772</v>
      </c>
      <c r="O67" s="226">
        <v>2.3100186345075451</v>
      </c>
      <c r="P67" s="226">
        <v>1.7835499842521529</v>
      </c>
      <c r="Q67" s="226">
        <v>1.777224139195819</v>
      </c>
      <c r="R67" s="226">
        <v>1.955986919477767</v>
      </c>
      <c r="S67" s="226">
        <v>2.0875502767329812</v>
      </c>
      <c r="T67" s="226">
        <v>2.208478995708941</v>
      </c>
      <c r="U67" s="226">
        <v>1.7772094612386251</v>
      </c>
      <c r="V67" s="226">
        <v>1.508578939032728</v>
      </c>
      <c r="W67" s="226">
        <v>1.296695252993382</v>
      </c>
      <c r="X67" s="226">
        <v>0.98374328421291124</v>
      </c>
      <c r="Y67" s="226">
        <v>1.252019669763851</v>
      </c>
      <c r="DA67" s="69" t="s">
        <v>1317</v>
      </c>
    </row>
    <row r="68" spans="1:105" ht="12" customHeight="1" x14ac:dyDescent="0.25">
      <c r="A68" s="37" t="s">
        <v>35</v>
      </c>
      <c r="B68" s="226">
        <v>68.098522467785173</v>
      </c>
      <c r="C68" s="226">
        <v>63.288523853014183</v>
      </c>
      <c r="D68" s="226">
        <v>79.633290521921978</v>
      </c>
      <c r="E68" s="226">
        <v>76.229404322075382</v>
      </c>
      <c r="F68" s="226">
        <v>89.791112093455624</v>
      </c>
      <c r="G68" s="226">
        <v>101.9418502485116</v>
      </c>
      <c r="H68" s="226">
        <v>94.588322629493831</v>
      </c>
      <c r="I68" s="226">
        <v>91.057794756829452</v>
      </c>
      <c r="J68" s="226">
        <v>89.017374723479818</v>
      </c>
      <c r="K68" s="226">
        <v>70.457769524926661</v>
      </c>
      <c r="L68" s="226">
        <v>72.262680346346229</v>
      </c>
      <c r="M68" s="226">
        <v>87.987686279570454</v>
      </c>
      <c r="N68" s="226">
        <v>105.70764547745129</v>
      </c>
      <c r="O68" s="226">
        <v>125.8855141213912</v>
      </c>
      <c r="P68" s="226">
        <v>94.11650983520137</v>
      </c>
      <c r="Q68" s="226">
        <v>90.903964878318092</v>
      </c>
      <c r="R68" s="226">
        <v>102.1328811585409</v>
      </c>
      <c r="S68" s="226">
        <v>105.1305815799932</v>
      </c>
      <c r="T68" s="226">
        <v>103.7132622138728</v>
      </c>
      <c r="U68" s="226">
        <v>101.86923891200399</v>
      </c>
      <c r="V68" s="226">
        <v>98.281109743192104</v>
      </c>
      <c r="W68" s="226">
        <v>87.608221657131566</v>
      </c>
      <c r="X68" s="226">
        <v>51.865579302902191</v>
      </c>
      <c r="Y68" s="226">
        <v>62.867282913897213</v>
      </c>
      <c r="DA68" s="69" t="s">
        <v>1318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1319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1320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</v>
      </c>
      <c r="M71" s="226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DA71" s="69" t="s">
        <v>1321</v>
      </c>
    </row>
    <row r="72" spans="1:105" ht="12" customHeight="1" x14ac:dyDescent="0.25">
      <c r="A72" s="57" t="s">
        <v>1051</v>
      </c>
      <c r="B72" s="261">
        <f t="shared" ref="B72:Y72" si="3">B73+B84</f>
        <v>1376.383975828654</v>
      </c>
      <c r="C72" s="261">
        <f t="shared" si="3"/>
        <v>1408.5431698265991</v>
      </c>
      <c r="D72" s="261">
        <f t="shared" si="3"/>
        <v>1578.4319341183309</v>
      </c>
      <c r="E72" s="261">
        <f t="shared" si="3"/>
        <v>1593.597071065383</v>
      </c>
      <c r="F72" s="261">
        <f t="shared" si="3"/>
        <v>1695.1142217358829</v>
      </c>
      <c r="G72" s="261">
        <f t="shared" si="3"/>
        <v>1782.66330299629</v>
      </c>
      <c r="H72" s="261">
        <f t="shared" si="3"/>
        <v>1621.441207565337</v>
      </c>
      <c r="I72" s="261">
        <f t="shared" si="3"/>
        <v>1559.9113813661011</v>
      </c>
      <c r="J72" s="261">
        <f t="shared" si="3"/>
        <v>1516.4540997720139</v>
      </c>
      <c r="K72" s="261">
        <f t="shared" si="3"/>
        <v>1326.7308332118951</v>
      </c>
      <c r="L72" s="261">
        <f t="shared" si="3"/>
        <v>1295.8791783299621</v>
      </c>
      <c r="M72" s="261">
        <f t="shared" si="3"/>
        <v>1397.9318230006529</v>
      </c>
      <c r="N72" s="261">
        <f t="shared" si="3"/>
        <v>1621.047125135899</v>
      </c>
      <c r="O72" s="261">
        <f t="shared" si="3"/>
        <v>1817.106512767705</v>
      </c>
      <c r="P72" s="261">
        <f t="shared" si="3"/>
        <v>1498.57659201976</v>
      </c>
      <c r="Q72" s="261">
        <f t="shared" si="3"/>
        <v>1466.2423547278181</v>
      </c>
      <c r="R72" s="261">
        <f t="shared" si="3"/>
        <v>1633.804342850229</v>
      </c>
      <c r="S72" s="261">
        <f t="shared" si="3"/>
        <v>1688.2167717422451</v>
      </c>
      <c r="T72" s="261">
        <f t="shared" si="3"/>
        <v>1689.158603625782</v>
      </c>
      <c r="U72" s="261">
        <f t="shared" si="3"/>
        <v>1645.4319301566491</v>
      </c>
      <c r="V72" s="261">
        <f t="shared" si="3"/>
        <v>1627.995267142202</v>
      </c>
      <c r="W72" s="261">
        <f t="shared" si="3"/>
        <v>1479.3888150949431</v>
      </c>
      <c r="X72" s="261">
        <f t="shared" si="3"/>
        <v>997.98477712728936</v>
      </c>
      <c r="Y72" s="261">
        <f t="shared" si="3"/>
        <v>1191.7866010982029</v>
      </c>
      <c r="DA72" s="70"/>
    </row>
    <row r="73" spans="1:105" ht="12" customHeight="1" x14ac:dyDescent="0.25">
      <c r="A73" s="60" t="s">
        <v>1052</v>
      </c>
      <c r="B73" s="262">
        <v>1376.383975828654</v>
      </c>
      <c r="C73" s="262">
        <v>1408.5431698265991</v>
      </c>
      <c r="D73" s="262">
        <v>1578.4319341183309</v>
      </c>
      <c r="E73" s="262">
        <v>1593.597071065383</v>
      </c>
      <c r="F73" s="262">
        <v>1695.1142217358829</v>
      </c>
      <c r="G73" s="262">
        <v>1782.66330299629</v>
      </c>
      <c r="H73" s="262">
        <v>1621.441207565337</v>
      </c>
      <c r="I73" s="262">
        <v>1559.9113813661011</v>
      </c>
      <c r="J73" s="262">
        <v>1516.4540997720139</v>
      </c>
      <c r="K73" s="262">
        <v>1326.7308332118951</v>
      </c>
      <c r="L73" s="262">
        <v>1295.8791783299621</v>
      </c>
      <c r="M73" s="262">
        <v>1397.9318230006529</v>
      </c>
      <c r="N73" s="262">
        <v>1621.047125135899</v>
      </c>
      <c r="O73" s="262">
        <v>1817.106512767705</v>
      </c>
      <c r="P73" s="262">
        <v>1498.57659201976</v>
      </c>
      <c r="Q73" s="262">
        <v>1466.2423547278181</v>
      </c>
      <c r="R73" s="262">
        <v>1633.804342850229</v>
      </c>
      <c r="S73" s="262">
        <v>1688.2167717422451</v>
      </c>
      <c r="T73" s="262">
        <v>1689.158603625782</v>
      </c>
      <c r="U73" s="262">
        <v>1645.4319301566491</v>
      </c>
      <c r="V73" s="262">
        <v>1627.995267142202</v>
      </c>
      <c r="W73" s="262">
        <v>1479.3888150949431</v>
      </c>
      <c r="X73" s="262">
        <v>997.98477712728936</v>
      </c>
      <c r="Y73" s="262">
        <v>1191.7866010982029</v>
      </c>
      <c r="DA73" s="72" t="s">
        <v>1322</v>
      </c>
    </row>
    <row r="74" spans="1:105" ht="12" customHeight="1" x14ac:dyDescent="0.25">
      <c r="A74" s="64" t="s">
        <v>28</v>
      </c>
      <c r="B74" s="229">
        <v>53.168901789265647</v>
      </c>
      <c r="C74" s="229">
        <v>202.97461871990919</v>
      </c>
      <c r="D74" s="229">
        <v>219.91121857840159</v>
      </c>
      <c r="E74" s="229">
        <v>282.65142895299488</v>
      </c>
      <c r="F74" s="229">
        <v>213.51774054323189</v>
      </c>
      <c r="G74" s="229">
        <v>131.74685552704389</v>
      </c>
      <c r="H74" s="229">
        <v>97.037085707282188</v>
      </c>
      <c r="I74" s="229">
        <v>103.3600479466642</v>
      </c>
      <c r="J74" s="229">
        <v>127.2471550062231</v>
      </c>
      <c r="K74" s="229">
        <v>118.16856711363261</v>
      </c>
      <c r="L74" s="229">
        <v>116.41258709443299</v>
      </c>
      <c r="M74" s="229">
        <v>126.6353638860073</v>
      </c>
      <c r="N74" s="229">
        <v>133.42053703769591</v>
      </c>
      <c r="O74" s="229">
        <v>157.28513357325781</v>
      </c>
      <c r="P74" s="229">
        <v>144.32346544991839</v>
      </c>
      <c r="Q74" s="229">
        <v>128.7622586267731</v>
      </c>
      <c r="R74" s="229">
        <v>118.27912393460851</v>
      </c>
      <c r="S74" s="229">
        <v>102.6615937398079</v>
      </c>
      <c r="T74" s="229">
        <v>125.1452465427047</v>
      </c>
      <c r="U74" s="229">
        <v>105.6406496612051</v>
      </c>
      <c r="V74" s="229">
        <v>102.48044660859389</v>
      </c>
      <c r="W74" s="229">
        <v>91.063416150332216</v>
      </c>
      <c r="X74" s="229">
        <v>93.28824728402607</v>
      </c>
      <c r="Y74" s="229">
        <v>93.399470628870944</v>
      </c>
      <c r="DA74" s="73" t="s">
        <v>1323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1324</v>
      </c>
    </row>
    <row r="76" spans="1:105" ht="12" customHeight="1" x14ac:dyDescent="0.25">
      <c r="A76" s="64" t="s">
        <v>31</v>
      </c>
      <c r="B76" s="229">
        <v>126.6745554049774</v>
      </c>
      <c r="C76" s="229">
        <v>127.4536843999865</v>
      </c>
      <c r="D76" s="229">
        <v>128.42043071857481</v>
      </c>
      <c r="E76" s="229">
        <v>125.9085862764841</v>
      </c>
      <c r="F76" s="229">
        <v>127.5065233734566</v>
      </c>
      <c r="G76" s="229">
        <v>127.861962868913</v>
      </c>
      <c r="H76" s="229">
        <v>111.9788272541122</v>
      </c>
      <c r="I76" s="229">
        <v>109.5252521629007</v>
      </c>
      <c r="J76" s="229">
        <v>105.7596806721965</v>
      </c>
      <c r="K76" s="229">
        <v>125.6084282106969</v>
      </c>
      <c r="L76" s="229">
        <v>115.1885415644214</v>
      </c>
      <c r="M76" s="229">
        <v>91.172165872729977</v>
      </c>
      <c r="N76" s="229">
        <v>94.36526299615015</v>
      </c>
      <c r="O76" s="229">
        <v>1.463746192941924</v>
      </c>
      <c r="P76" s="229">
        <v>1.251042217919369</v>
      </c>
      <c r="Q76" s="229">
        <v>3.6006118395741238</v>
      </c>
      <c r="R76" s="229">
        <v>8.6073478853794541</v>
      </c>
      <c r="S76" s="229">
        <v>3.398648607526872</v>
      </c>
      <c r="T76" s="229">
        <v>3.341652973881581</v>
      </c>
      <c r="U76" s="229">
        <v>3.1703804137808551</v>
      </c>
      <c r="V76" s="229">
        <v>1.9101640469450001</v>
      </c>
      <c r="W76" s="229">
        <v>1.108598269647953</v>
      </c>
      <c r="X76" s="229">
        <v>0.675228045595202</v>
      </c>
      <c r="Y76" s="229">
        <v>1.362190785445353</v>
      </c>
      <c r="DA76" s="73" t="s">
        <v>1325</v>
      </c>
    </row>
    <row r="77" spans="1:105" ht="12" customHeight="1" x14ac:dyDescent="0.25">
      <c r="A77" s="64" t="s">
        <v>159</v>
      </c>
      <c r="B77" s="229">
        <v>63.18216886330621</v>
      </c>
      <c r="C77" s="229">
        <v>66.911875730489257</v>
      </c>
      <c r="D77" s="229">
        <v>66.153310693565089</v>
      </c>
      <c r="E77" s="229">
        <v>73.473996134652026</v>
      </c>
      <c r="F77" s="229">
        <v>83.6795957648403</v>
      </c>
      <c r="G77" s="229">
        <v>88.884736032132722</v>
      </c>
      <c r="H77" s="229">
        <v>44.739907499973711</v>
      </c>
      <c r="I77" s="229">
        <v>60.692233852826647</v>
      </c>
      <c r="J77" s="229">
        <v>58.260864657871373</v>
      </c>
      <c r="K77" s="229">
        <v>68.705274565309523</v>
      </c>
      <c r="L77" s="229">
        <v>67.982183633382931</v>
      </c>
      <c r="M77" s="229">
        <v>44.616508639425668</v>
      </c>
      <c r="N77" s="229">
        <v>61.762562157694369</v>
      </c>
      <c r="O77" s="229">
        <v>28.194384528593279</v>
      </c>
      <c r="P77" s="229">
        <v>24.212469662700379</v>
      </c>
      <c r="Q77" s="229">
        <v>24.468869251338312</v>
      </c>
      <c r="R77" s="229">
        <v>27.730676106076881</v>
      </c>
      <c r="S77" s="229">
        <v>29.875785527699922</v>
      </c>
      <c r="T77" s="229">
        <v>31.401411733265189</v>
      </c>
      <c r="U77" s="229">
        <v>25.93812400092229</v>
      </c>
      <c r="V77" s="229">
        <v>22.821442916994631</v>
      </c>
      <c r="W77" s="229">
        <v>19.92112917394854</v>
      </c>
      <c r="X77" s="229">
        <v>16.665379491042181</v>
      </c>
      <c r="Y77" s="229">
        <v>21.348982767046611</v>
      </c>
      <c r="DA77" s="73" t="s">
        <v>1326</v>
      </c>
    </row>
    <row r="78" spans="1:105" ht="12" customHeight="1" x14ac:dyDescent="0.25">
      <c r="A78" s="64" t="s">
        <v>32</v>
      </c>
      <c r="B78" s="229">
        <v>214.1397592719955</v>
      </c>
      <c r="C78" s="229">
        <v>196.8167565500452</v>
      </c>
      <c r="D78" s="229">
        <v>202.77321341798969</v>
      </c>
      <c r="E78" s="229">
        <v>171.42301922980499</v>
      </c>
      <c r="F78" s="229">
        <v>117.7591277276063</v>
      </c>
      <c r="G78" s="229">
        <v>83.481964022472994</v>
      </c>
      <c r="H78" s="229">
        <v>136.46031661874281</v>
      </c>
      <c r="I78" s="229">
        <v>122.6829977577826</v>
      </c>
      <c r="J78" s="229">
        <v>132.36481649406829</v>
      </c>
      <c r="K78" s="229">
        <v>132.32147666755819</v>
      </c>
      <c r="L78" s="229">
        <v>90.011143442781659</v>
      </c>
      <c r="M78" s="229">
        <v>93.783211660290419</v>
      </c>
      <c r="N78" s="229">
        <v>59.572689961651292</v>
      </c>
      <c r="O78" s="229">
        <v>86.64476765025762</v>
      </c>
      <c r="P78" s="229">
        <v>51.116906178302948</v>
      </c>
      <c r="Q78" s="229">
        <v>57.842407050553668</v>
      </c>
      <c r="R78" s="229">
        <v>31.215422217157901</v>
      </c>
      <c r="S78" s="229">
        <v>47.714007107373298</v>
      </c>
      <c r="T78" s="229">
        <v>54.616082258586111</v>
      </c>
      <c r="U78" s="229">
        <v>23.915454384403919</v>
      </c>
      <c r="V78" s="229">
        <v>14.008688359036359</v>
      </c>
      <c r="W78" s="229">
        <v>21.37056203310603</v>
      </c>
      <c r="X78" s="229">
        <v>8.7041298484796883</v>
      </c>
      <c r="Y78" s="229">
        <v>3.675053737885897</v>
      </c>
      <c r="DA78" s="73" t="s">
        <v>1327</v>
      </c>
    </row>
    <row r="79" spans="1:105" ht="12" customHeight="1" x14ac:dyDescent="0.25">
      <c r="A79" s="64" t="s">
        <v>33</v>
      </c>
      <c r="B79" s="229">
        <v>138.90033894149619</v>
      </c>
      <c r="C79" s="229">
        <v>151.70197545641841</v>
      </c>
      <c r="D79" s="229">
        <v>139.21232074299681</v>
      </c>
      <c r="E79" s="229">
        <v>149.40919864186799</v>
      </c>
      <c r="F79" s="229">
        <v>153.3747017556577</v>
      </c>
      <c r="G79" s="229">
        <v>157.66187534441971</v>
      </c>
      <c r="H79" s="229">
        <v>142.55929998332411</v>
      </c>
      <c r="I79" s="229">
        <v>122.24721476382589</v>
      </c>
      <c r="J79" s="229">
        <v>113.3223920154973</v>
      </c>
      <c r="K79" s="229">
        <v>127.5700040960341</v>
      </c>
      <c r="L79" s="229">
        <v>125.34146650646031</v>
      </c>
      <c r="M79" s="229">
        <v>89.122900430829461</v>
      </c>
      <c r="N79" s="229">
        <v>89.267385800658317</v>
      </c>
      <c r="O79" s="229">
        <v>5.8847349452709157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8.3745290692993374E-3</v>
      </c>
      <c r="Y79" s="229">
        <v>1.0924145330636631E-2</v>
      </c>
      <c r="DA79" s="73" t="s">
        <v>1328</v>
      </c>
    </row>
    <row r="80" spans="1:105" ht="12" customHeight="1" x14ac:dyDescent="0.25">
      <c r="A80" s="64" t="s">
        <v>35</v>
      </c>
      <c r="B80" s="229">
        <v>780.3182515576126</v>
      </c>
      <c r="C80" s="229">
        <v>662.14767850506291</v>
      </c>
      <c r="D80" s="229">
        <v>821.42222368095361</v>
      </c>
      <c r="E80" s="229">
        <v>790.47404434918917</v>
      </c>
      <c r="F80" s="229">
        <v>998.83041042284128</v>
      </c>
      <c r="G80" s="229">
        <v>1192.596353095958</v>
      </c>
      <c r="H80" s="229">
        <v>1088.3800990555139</v>
      </c>
      <c r="I80" s="229">
        <v>1041.2565128727861</v>
      </c>
      <c r="J80" s="229">
        <v>978.98168197805387</v>
      </c>
      <c r="K80" s="229">
        <v>754.35708255866359</v>
      </c>
      <c r="L80" s="229">
        <v>780.94325608848249</v>
      </c>
      <c r="M80" s="229">
        <v>952.60167251137045</v>
      </c>
      <c r="N80" s="229">
        <v>1182.6586871820491</v>
      </c>
      <c r="O80" s="229">
        <v>1536.465783738061</v>
      </c>
      <c r="P80" s="229">
        <v>1277.6727085109189</v>
      </c>
      <c r="Q80" s="229">
        <v>1251.5682079595781</v>
      </c>
      <c r="R80" s="229">
        <v>1447.971772707006</v>
      </c>
      <c r="S80" s="229">
        <v>1504.5667367598371</v>
      </c>
      <c r="T80" s="229">
        <v>1474.654210117345</v>
      </c>
      <c r="U80" s="229">
        <v>1486.767321696336</v>
      </c>
      <c r="V80" s="229">
        <v>1486.774525210632</v>
      </c>
      <c r="W80" s="229">
        <v>1345.925109467908</v>
      </c>
      <c r="X80" s="229">
        <v>878.64341792907692</v>
      </c>
      <c r="Y80" s="229">
        <v>1071.989979033624</v>
      </c>
      <c r="DA80" s="73" t="s">
        <v>1329</v>
      </c>
    </row>
    <row r="81" spans="1:105" ht="12" customHeight="1" x14ac:dyDescent="0.25">
      <c r="A81" s="64" t="s">
        <v>36</v>
      </c>
      <c r="B81" s="229">
        <v>0</v>
      </c>
      <c r="C81" s="229">
        <v>0.5365804646871426</v>
      </c>
      <c r="D81" s="229">
        <v>0.5392162858498486</v>
      </c>
      <c r="E81" s="229">
        <v>0.25679748038962807</v>
      </c>
      <c r="F81" s="229">
        <v>0.44612214824913332</v>
      </c>
      <c r="G81" s="229">
        <v>0.42955610535030481</v>
      </c>
      <c r="H81" s="229">
        <v>0.28567144638857228</v>
      </c>
      <c r="I81" s="229">
        <v>0.1471220093150086</v>
      </c>
      <c r="J81" s="229">
        <v>0.51750894810314529</v>
      </c>
      <c r="K81" s="229">
        <v>0</v>
      </c>
      <c r="L81" s="229">
        <v>0</v>
      </c>
      <c r="M81" s="229">
        <v>0</v>
      </c>
      <c r="N81" s="229">
        <v>0</v>
      </c>
      <c r="O81" s="229">
        <v>1.1679621393220641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1330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0</v>
      </c>
      <c r="M82" s="229">
        <v>0</v>
      </c>
      <c r="N82" s="229">
        <v>0</v>
      </c>
      <c r="O82" s="229">
        <v>0</v>
      </c>
      <c r="P82" s="229">
        <v>0</v>
      </c>
      <c r="Q82" s="229">
        <v>0</v>
      </c>
      <c r="R82" s="229">
        <v>0</v>
      </c>
      <c r="S82" s="229">
        <v>0</v>
      </c>
      <c r="T82" s="229">
        <v>0</v>
      </c>
      <c r="U82" s="229">
        <v>0</v>
      </c>
      <c r="V82" s="229">
        <v>0</v>
      </c>
      <c r="W82" s="229">
        <v>0</v>
      </c>
      <c r="X82" s="229">
        <v>0</v>
      </c>
      <c r="Y82" s="229">
        <v>0</v>
      </c>
      <c r="DA82" s="73" t="s">
        <v>1331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1332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1333</v>
      </c>
    </row>
    <row r="85" spans="1:105" ht="12" customHeight="1" x14ac:dyDescent="0.25">
      <c r="A85" s="57" t="s">
        <v>1010</v>
      </c>
      <c r="B85" s="261">
        <v>687.19837394438036</v>
      </c>
      <c r="C85" s="261">
        <v>703.50657360111791</v>
      </c>
      <c r="D85" s="261">
        <v>799.62768104790291</v>
      </c>
      <c r="E85" s="261">
        <v>804.24509671035707</v>
      </c>
      <c r="F85" s="261">
        <v>856.21948239941185</v>
      </c>
      <c r="G85" s="261">
        <v>900.71253621466519</v>
      </c>
      <c r="H85" s="261">
        <v>819.1761311365666</v>
      </c>
      <c r="I85" s="261">
        <v>793.33516113999985</v>
      </c>
      <c r="J85" s="261">
        <v>774.75127126713971</v>
      </c>
      <c r="K85" s="261">
        <v>666.94682249927246</v>
      </c>
      <c r="L85" s="261">
        <v>652.32051619462618</v>
      </c>
      <c r="M85" s="261">
        <v>718.7832695085981</v>
      </c>
      <c r="N85" s="261">
        <v>838.03159030042605</v>
      </c>
      <c r="O85" s="261">
        <v>963.50160723576096</v>
      </c>
      <c r="P85" s="261">
        <v>794.73057756072706</v>
      </c>
      <c r="Q85" s="261">
        <v>777.33750366355878</v>
      </c>
      <c r="R85" s="261">
        <v>866.49780523399818</v>
      </c>
      <c r="S85" s="261">
        <v>895.73767168136578</v>
      </c>
      <c r="T85" s="261">
        <v>897.02599758404824</v>
      </c>
      <c r="U85" s="261">
        <v>874.18230443726031</v>
      </c>
      <c r="V85" s="261">
        <v>864.96025554165976</v>
      </c>
      <c r="W85" s="261">
        <v>785.60035606748511</v>
      </c>
      <c r="X85" s="261">
        <v>527.08191751762479</v>
      </c>
      <c r="Y85" s="261">
        <v>631.01982102296256</v>
      </c>
      <c r="DA85" s="70" t="s">
        <v>1334</v>
      </c>
    </row>
    <row r="86" spans="1:105" ht="12" customHeight="1" x14ac:dyDescent="0.25">
      <c r="A86" s="60" t="s">
        <v>1012</v>
      </c>
      <c r="B86" s="262">
        <v>687.19837394438036</v>
      </c>
      <c r="C86" s="262">
        <v>703.50657360111791</v>
      </c>
      <c r="D86" s="262">
        <v>799.62768104790291</v>
      </c>
      <c r="E86" s="262">
        <v>804.24509671035707</v>
      </c>
      <c r="F86" s="262">
        <v>856.21948239941185</v>
      </c>
      <c r="G86" s="262">
        <v>900.71253621466519</v>
      </c>
      <c r="H86" s="262">
        <v>819.1761311365666</v>
      </c>
      <c r="I86" s="262">
        <v>793.33516113999985</v>
      </c>
      <c r="J86" s="262">
        <v>774.75127126713971</v>
      </c>
      <c r="K86" s="262">
        <v>666.94682249927246</v>
      </c>
      <c r="L86" s="262">
        <v>652.32051619462618</v>
      </c>
      <c r="M86" s="262">
        <v>718.7832695085981</v>
      </c>
      <c r="N86" s="262">
        <v>838.03159030042605</v>
      </c>
      <c r="O86" s="262">
        <v>963.50160723576096</v>
      </c>
      <c r="P86" s="262">
        <v>794.73057756072706</v>
      </c>
      <c r="Q86" s="262">
        <v>777.33750366355878</v>
      </c>
      <c r="R86" s="262">
        <v>866.49780523399818</v>
      </c>
      <c r="S86" s="262">
        <v>895.73767168136578</v>
      </c>
      <c r="T86" s="262">
        <v>897.02599758404824</v>
      </c>
      <c r="U86" s="262">
        <v>874.18230443726031</v>
      </c>
      <c r="V86" s="262">
        <v>864.96025554165976</v>
      </c>
      <c r="W86" s="262">
        <v>785.60035606748511</v>
      </c>
      <c r="X86" s="262">
        <v>527.08191751762479</v>
      </c>
      <c r="Y86" s="262">
        <v>631.01982102296256</v>
      </c>
      <c r="DA86" s="72" t="s">
        <v>1335</v>
      </c>
    </row>
    <row r="87" spans="1:105" ht="12" customHeight="1" x14ac:dyDescent="0.25">
      <c r="A87" s="59" t="s">
        <v>28</v>
      </c>
      <c r="B87" s="230">
        <v>29.5257098880925</v>
      </c>
      <c r="C87" s="230">
        <v>113.6619072819695</v>
      </c>
      <c r="D87" s="230">
        <v>122.2280487758173</v>
      </c>
      <c r="E87" s="230">
        <v>157.4320476637543</v>
      </c>
      <c r="F87" s="230">
        <v>118.6133993360217</v>
      </c>
      <c r="G87" s="230">
        <v>73.044502652324041</v>
      </c>
      <c r="H87" s="230">
        <v>53.760764773898387</v>
      </c>
      <c r="I87" s="230">
        <v>57.042217761267239</v>
      </c>
      <c r="J87" s="230">
        <v>70.286537231656894</v>
      </c>
      <c r="K87" s="230">
        <v>65.722752480029996</v>
      </c>
      <c r="L87" s="230">
        <v>64.874730765139788</v>
      </c>
      <c r="M87" s="230">
        <v>69.546730099205433</v>
      </c>
      <c r="N87" s="230">
        <v>72.993931151590047</v>
      </c>
      <c r="O87" s="230">
        <v>83.723742177760926</v>
      </c>
      <c r="P87" s="230">
        <v>76.538144038397576</v>
      </c>
      <c r="Q87" s="230">
        <v>68.264112248754145</v>
      </c>
      <c r="R87" s="230">
        <v>62.730033582566783</v>
      </c>
      <c r="S87" s="230">
        <v>54.470408354427747</v>
      </c>
      <c r="T87" s="230">
        <v>66.458258793406486</v>
      </c>
      <c r="U87" s="230">
        <v>56.124586420472433</v>
      </c>
      <c r="V87" s="230">
        <v>54.448262274247853</v>
      </c>
      <c r="W87" s="230">
        <v>48.3574374920709</v>
      </c>
      <c r="X87" s="230">
        <v>49.270251413067371</v>
      </c>
      <c r="Y87" s="230">
        <v>49.453029105745188</v>
      </c>
      <c r="DA87" s="71" t="s">
        <v>1336</v>
      </c>
    </row>
    <row r="88" spans="1:105" ht="12" customHeight="1" x14ac:dyDescent="0.25">
      <c r="A88" s="59" t="s">
        <v>31</v>
      </c>
      <c r="B88" s="295">
        <v>70.344807720771243</v>
      </c>
      <c r="C88" s="295">
        <v>71.371627400405174</v>
      </c>
      <c r="D88" s="295">
        <v>71.376889142585355</v>
      </c>
      <c r="E88" s="295">
        <v>70.128945144132899</v>
      </c>
      <c r="F88" s="295">
        <v>70.832438261875325</v>
      </c>
      <c r="G88" s="295">
        <v>70.890598857537881</v>
      </c>
      <c r="H88" s="295">
        <v>62.038831316773027</v>
      </c>
      <c r="I88" s="295">
        <v>60.444663178346779</v>
      </c>
      <c r="J88" s="295">
        <v>58.417665470092011</v>
      </c>
      <c r="K88" s="295">
        <v>69.860639240541914</v>
      </c>
      <c r="L88" s="295">
        <v>64.192591262996714</v>
      </c>
      <c r="M88" s="295">
        <v>50.070737098512517</v>
      </c>
      <c r="N88" s="295">
        <v>51.626920886224227</v>
      </c>
      <c r="O88" s="295">
        <v>0.7791601538391365</v>
      </c>
      <c r="P88" s="295">
        <v>0.6634572498292457</v>
      </c>
      <c r="Q88" s="295">
        <v>1.908886760780806</v>
      </c>
      <c r="R88" s="295">
        <v>4.5649579058870762</v>
      </c>
      <c r="S88" s="295">
        <v>1.8032622596371399</v>
      </c>
      <c r="T88" s="295">
        <v>1.774581490477912</v>
      </c>
      <c r="U88" s="295">
        <v>1.684354366332159</v>
      </c>
      <c r="V88" s="295">
        <v>1.0148776323363351</v>
      </c>
      <c r="W88" s="295">
        <v>0.58869932399437286</v>
      </c>
      <c r="X88" s="295">
        <v>0.35662215269560921</v>
      </c>
      <c r="Y88" s="295">
        <v>0.72125098896849371</v>
      </c>
      <c r="DA88" s="122" t="s">
        <v>1337</v>
      </c>
    </row>
    <row r="89" spans="1:105" ht="12" customHeight="1" x14ac:dyDescent="0.25">
      <c r="A89" s="59" t="s">
        <v>159</v>
      </c>
      <c r="B89" s="295">
        <v>35.086268950077873</v>
      </c>
      <c r="C89" s="295">
        <v>37.469371605699941</v>
      </c>
      <c r="D89" s="295">
        <v>36.768429270706662</v>
      </c>
      <c r="E89" s="295">
        <v>40.923768559615738</v>
      </c>
      <c r="F89" s="295">
        <v>46.485698488000843</v>
      </c>
      <c r="G89" s="295">
        <v>49.280427307940592</v>
      </c>
      <c r="H89" s="295">
        <v>24.78693198152752</v>
      </c>
      <c r="I89" s="295">
        <v>33.494756326324122</v>
      </c>
      <c r="J89" s="295">
        <v>32.181107960517728</v>
      </c>
      <c r="K89" s="295">
        <v>38.212359383068168</v>
      </c>
      <c r="L89" s="295">
        <v>37.885300637330452</v>
      </c>
      <c r="M89" s="295">
        <v>24.5028891543136</v>
      </c>
      <c r="N89" s="295">
        <v>33.7900919152409</v>
      </c>
      <c r="O89" s="295">
        <v>15.00802604483366</v>
      </c>
      <c r="P89" s="295">
        <v>12.84044479386592</v>
      </c>
      <c r="Q89" s="295">
        <v>12.97232321790089</v>
      </c>
      <c r="R89" s="295">
        <v>14.70712823645199</v>
      </c>
      <c r="S89" s="295">
        <v>15.85155829284677</v>
      </c>
      <c r="T89" s="295">
        <v>16.675688490777141</v>
      </c>
      <c r="U89" s="295">
        <v>13.78036283138554</v>
      </c>
      <c r="V89" s="295">
        <v>12.12512191879048</v>
      </c>
      <c r="W89" s="295">
        <v>10.57872414110145</v>
      </c>
      <c r="X89" s="295">
        <v>8.8018315417361705</v>
      </c>
      <c r="Y89" s="295">
        <v>11.30383137129318</v>
      </c>
      <c r="DA89" s="122" t="s">
        <v>1338</v>
      </c>
    </row>
    <row r="90" spans="1:105" ht="12" customHeight="1" x14ac:dyDescent="0.25">
      <c r="A90" s="59" t="s">
        <v>32</v>
      </c>
      <c r="B90" s="295">
        <v>118.9159112751768</v>
      </c>
      <c r="C90" s="295">
        <v>110.21362215439861</v>
      </c>
      <c r="D90" s="295">
        <v>112.7026369109368</v>
      </c>
      <c r="E90" s="295">
        <v>95.479711650562194</v>
      </c>
      <c r="F90" s="295">
        <v>65.417563932061285</v>
      </c>
      <c r="G90" s="295">
        <v>46.284964586566687</v>
      </c>
      <c r="H90" s="295">
        <v>75.602136330042143</v>
      </c>
      <c r="I90" s="295">
        <v>67.706143841145092</v>
      </c>
      <c r="J90" s="295">
        <v>73.113340743977929</v>
      </c>
      <c r="K90" s="295">
        <v>73.594288830220691</v>
      </c>
      <c r="L90" s="295">
        <v>50.161660714368629</v>
      </c>
      <c r="M90" s="295">
        <v>51.504694336773348</v>
      </c>
      <c r="N90" s="295">
        <v>32.592020135155153</v>
      </c>
      <c r="O90" s="295">
        <v>46.121486646564783</v>
      </c>
      <c r="P90" s="295">
        <v>27.108503220010629</v>
      </c>
      <c r="Q90" s="295">
        <v>30.665511849107261</v>
      </c>
      <c r="R90" s="295">
        <v>16.555283965908409</v>
      </c>
      <c r="S90" s="295">
        <v>25.316200116196971</v>
      </c>
      <c r="T90" s="295">
        <v>29.00381619995844</v>
      </c>
      <c r="U90" s="295">
        <v>12.70576232432299</v>
      </c>
      <c r="V90" s="295">
        <v>7.4428709391187482</v>
      </c>
      <c r="W90" s="295">
        <v>11.348416975487901</v>
      </c>
      <c r="X90" s="295">
        <v>4.5970921145177499</v>
      </c>
      <c r="Y90" s="295">
        <v>1.9458626289972789</v>
      </c>
      <c r="DA90" s="122" t="s">
        <v>1339</v>
      </c>
    </row>
    <row r="91" spans="1:105" ht="12" customHeight="1" x14ac:dyDescent="0.25">
      <c r="A91" s="59" t="s">
        <v>35</v>
      </c>
      <c r="B91" s="295">
        <v>433.32567611026201</v>
      </c>
      <c r="C91" s="295">
        <v>370.79004515864477</v>
      </c>
      <c r="D91" s="295">
        <v>456.55167694785672</v>
      </c>
      <c r="E91" s="295">
        <v>440.28062369229201</v>
      </c>
      <c r="F91" s="295">
        <v>554.87038238145271</v>
      </c>
      <c r="G91" s="295">
        <v>661.212042810296</v>
      </c>
      <c r="H91" s="295">
        <v>602.98746673432549</v>
      </c>
      <c r="I91" s="295">
        <v>574.64738003291666</v>
      </c>
      <c r="J91" s="295">
        <v>540.75261986089515</v>
      </c>
      <c r="K91" s="295">
        <v>419.55678256541171</v>
      </c>
      <c r="L91" s="295">
        <v>435.20623281479061</v>
      </c>
      <c r="M91" s="295">
        <v>523.15821881979321</v>
      </c>
      <c r="N91" s="295">
        <v>647.02862621221573</v>
      </c>
      <c r="O91" s="295">
        <v>817.86919221276241</v>
      </c>
      <c r="P91" s="295">
        <v>677.58002825862366</v>
      </c>
      <c r="Q91" s="295">
        <v>663.5266695870157</v>
      </c>
      <c r="R91" s="295">
        <v>767.94040154318395</v>
      </c>
      <c r="S91" s="295">
        <v>798.29624265825714</v>
      </c>
      <c r="T91" s="295">
        <v>783.1136526094283</v>
      </c>
      <c r="U91" s="295">
        <v>789.88723849474718</v>
      </c>
      <c r="V91" s="295">
        <v>789.92912277716641</v>
      </c>
      <c r="W91" s="295">
        <v>714.72707813483044</v>
      </c>
      <c r="X91" s="295">
        <v>464.05612029560791</v>
      </c>
      <c r="Y91" s="295">
        <v>567.59584692795841</v>
      </c>
      <c r="DA91" s="122" t="s">
        <v>1340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262">
        <v>0</v>
      </c>
      <c r="N92" s="262">
        <v>0</v>
      </c>
      <c r="O92" s="262">
        <v>0</v>
      </c>
      <c r="P92" s="262">
        <v>0</v>
      </c>
      <c r="Q92" s="262">
        <v>0</v>
      </c>
      <c r="R92" s="262">
        <v>0</v>
      </c>
      <c r="S92" s="262">
        <v>0</v>
      </c>
      <c r="T92" s="262">
        <v>0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DA92" s="72" t="s">
        <v>1341</v>
      </c>
    </row>
    <row r="93" spans="1:105" ht="12" customHeight="1" x14ac:dyDescent="0.25">
      <c r="A93" s="57" t="s">
        <v>1021</v>
      </c>
      <c r="B93" s="261">
        <f t="shared" ref="B93:Y93" si="4">B94+B95+B106</f>
        <v>106.36448816589808</v>
      </c>
      <c r="C93" s="261">
        <f t="shared" si="4"/>
        <v>102.31205328583533</v>
      </c>
      <c r="D93" s="261">
        <f t="shared" si="4"/>
        <v>123.90314696977165</v>
      </c>
      <c r="E93" s="261">
        <f t="shared" si="4"/>
        <v>120.8686854789666</v>
      </c>
      <c r="F93" s="261">
        <f t="shared" si="4"/>
        <v>138.1343568105292</v>
      </c>
      <c r="G93" s="261">
        <f t="shared" si="4"/>
        <v>153.28726765220352</v>
      </c>
      <c r="H93" s="261">
        <f t="shared" si="4"/>
        <v>139.50270016025155</v>
      </c>
      <c r="I93" s="261">
        <f t="shared" si="4"/>
        <v>135.30103524293517</v>
      </c>
      <c r="J93" s="261">
        <f t="shared" si="4"/>
        <v>132.21454669755479</v>
      </c>
      <c r="K93" s="261">
        <f t="shared" si="4"/>
        <v>108.67003433609999</v>
      </c>
      <c r="L93" s="261">
        <f t="shared" si="4"/>
        <v>110.05805429579196</v>
      </c>
      <c r="M93" s="261">
        <f t="shared" si="4"/>
        <v>127.94198593907538</v>
      </c>
      <c r="N93" s="261">
        <f t="shared" si="4"/>
        <v>152.88147240550433</v>
      </c>
      <c r="O93" s="261">
        <f t="shared" si="4"/>
        <v>176.59745873527214</v>
      </c>
      <c r="P93" s="261">
        <f t="shared" si="4"/>
        <v>144.65878409215316</v>
      </c>
      <c r="Q93" s="261">
        <f t="shared" si="4"/>
        <v>141.46078626723502</v>
      </c>
      <c r="R93" s="261">
        <f t="shared" si="4"/>
        <v>159.49562782873613</v>
      </c>
      <c r="S93" s="261">
        <f t="shared" si="4"/>
        <v>165.75308021951548</v>
      </c>
      <c r="T93" s="261">
        <f t="shared" si="4"/>
        <v>165.53350533319104</v>
      </c>
      <c r="U93" s="261">
        <f t="shared" si="4"/>
        <v>163.61079359315934</v>
      </c>
      <c r="V93" s="261">
        <f t="shared" si="4"/>
        <v>161.88459537405936</v>
      </c>
      <c r="W93" s="261">
        <f t="shared" si="4"/>
        <v>145.64650241488781</v>
      </c>
      <c r="X93" s="261">
        <f t="shared" si="4"/>
        <v>92.577094351033367</v>
      </c>
      <c r="Y93" s="261">
        <f t="shared" si="4"/>
        <v>113.57693164609947</v>
      </c>
      <c r="DA93" s="70"/>
    </row>
    <row r="94" spans="1:105" ht="12" customHeight="1" x14ac:dyDescent="0.25">
      <c r="A94" s="60" t="s">
        <v>1022</v>
      </c>
      <c r="B94" s="262">
        <v>76.174910665244155</v>
      </c>
      <c r="C94" s="262">
        <v>71.417096692857257</v>
      </c>
      <c r="D94" s="262">
        <v>89.281853754058815</v>
      </c>
      <c r="E94" s="262">
        <v>85.914760464852151</v>
      </c>
      <c r="F94" s="262">
        <v>100.9537567248981</v>
      </c>
      <c r="G94" s="262">
        <v>114.1863678389976</v>
      </c>
      <c r="H94" s="262">
        <v>103.93804243523201</v>
      </c>
      <c r="I94" s="262">
        <v>101.0859714461109</v>
      </c>
      <c r="J94" s="262">
        <v>98.952674011417926</v>
      </c>
      <c r="K94" s="262">
        <v>79.569547832947094</v>
      </c>
      <c r="L94" s="262">
        <v>81.634267349186004</v>
      </c>
      <c r="M94" s="262">
        <v>97.279778406689445</v>
      </c>
      <c r="N94" s="262">
        <v>117.32545847629621</v>
      </c>
      <c r="O94" s="262">
        <v>136.7410822752683</v>
      </c>
      <c r="P94" s="262">
        <v>111.789036289249</v>
      </c>
      <c r="Q94" s="262">
        <v>109.30025695262511</v>
      </c>
      <c r="R94" s="262">
        <v>123.6597973514985</v>
      </c>
      <c r="S94" s="262">
        <v>128.72376865859599</v>
      </c>
      <c r="T94" s="262">
        <v>128.4835356513257</v>
      </c>
      <c r="U94" s="262">
        <v>127.519923857766</v>
      </c>
      <c r="V94" s="262">
        <v>126.1761810425881</v>
      </c>
      <c r="W94" s="262">
        <v>113.1976189119972</v>
      </c>
      <c r="X94" s="262">
        <v>70.687317004985658</v>
      </c>
      <c r="Y94" s="262">
        <v>87.436309123642673</v>
      </c>
      <c r="DA94" s="72" t="s">
        <v>1342</v>
      </c>
    </row>
    <row r="95" spans="1:105" ht="12" customHeight="1" x14ac:dyDescent="0.25">
      <c r="A95" s="60" t="s">
        <v>1024</v>
      </c>
      <c r="B95" s="262">
        <v>30.189577500653922</v>
      </c>
      <c r="C95" s="262">
        <v>30.89495659297808</v>
      </c>
      <c r="D95" s="262">
        <v>34.621293215712839</v>
      </c>
      <c r="E95" s="262">
        <v>34.953925014114454</v>
      </c>
      <c r="F95" s="262">
        <v>37.180600085631099</v>
      </c>
      <c r="G95" s="262">
        <v>39.100899813205928</v>
      </c>
      <c r="H95" s="262">
        <v>35.564657725019543</v>
      </c>
      <c r="I95" s="262">
        <v>34.215063796824268</v>
      </c>
      <c r="J95" s="262">
        <v>33.261872686136883</v>
      </c>
      <c r="K95" s="262">
        <v>29.10048650315289</v>
      </c>
      <c r="L95" s="262">
        <v>28.423786946605961</v>
      </c>
      <c r="M95" s="262">
        <v>30.662207532385938</v>
      </c>
      <c r="N95" s="262">
        <v>35.556013929208113</v>
      </c>
      <c r="O95" s="262">
        <v>39.85637646000383</v>
      </c>
      <c r="P95" s="262">
        <v>32.869747802904158</v>
      </c>
      <c r="Q95" s="262">
        <v>32.160529314609917</v>
      </c>
      <c r="R95" s="262">
        <v>35.835830477237621</v>
      </c>
      <c r="S95" s="262">
        <v>37.029311560919481</v>
      </c>
      <c r="T95" s="262">
        <v>37.049969681865363</v>
      </c>
      <c r="U95" s="262">
        <v>36.090869735393333</v>
      </c>
      <c r="V95" s="262">
        <v>35.708414331471268</v>
      </c>
      <c r="W95" s="262">
        <v>32.448883502890602</v>
      </c>
      <c r="X95" s="262">
        <v>21.889777346047708</v>
      </c>
      <c r="Y95" s="262">
        <v>26.140622522456791</v>
      </c>
      <c r="DA95" s="72" t="s">
        <v>1343</v>
      </c>
    </row>
    <row r="96" spans="1:105" ht="12" customHeight="1" x14ac:dyDescent="0.25">
      <c r="A96" s="64" t="s">
        <v>28</v>
      </c>
      <c r="B96" s="229">
        <v>1.166205586072238</v>
      </c>
      <c r="C96" s="229">
        <v>4.4520410656635123</v>
      </c>
      <c r="D96" s="229">
        <v>4.8235280947228878</v>
      </c>
      <c r="E96" s="229">
        <v>6.199670564247624</v>
      </c>
      <c r="F96" s="229">
        <v>4.6832936804670293</v>
      </c>
      <c r="G96" s="229">
        <v>2.889732789141608</v>
      </c>
      <c r="H96" s="229">
        <v>2.128409419787002</v>
      </c>
      <c r="I96" s="229">
        <v>2.2670971420445998</v>
      </c>
      <c r="J96" s="229">
        <v>2.791036451499874</v>
      </c>
      <c r="K96" s="229">
        <v>2.5919068934745781</v>
      </c>
      <c r="L96" s="229">
        <v>2.5533912642532282</v>
      </c>
      <c r="M96" s="229">
        <v>2.7776174377927099</v>
      </c>
      <c r="N96" s="229">
        <v>2.926443284588065</v>
      </c>
      <c r="O96" s="229">
        <v>3.4498888486781532</v>
      </c>
      <c r="P96" s="229">
        <v>3.165587889629482</v>
      </c>
      <c r="Q96" s="229">
        <v>2.8242687028028439</v>
      </c>
      <c r="R96" s="229">
        <v>2.5943318444865739</v>
      </c>
      <c r="S96" s="229">
        <v>2.2517772619974279</v>
      </c>
      <c r="T96" s="229">
        <v>2.744933234975238</v>
      </c>
      <c r="U96" s="229">
        <v>2.317119812620815</v>
      </c>
      <c r="V96" s="229">
        <v>2.2478039845887641</v>
      </c>
      <c r="W96" s="229">
        <v>1.9973830759615001</v>
      </c>
      <c r="X96" s="229">
        <v>2.0461824757772971</v>
      </c>
      <c r="Y96" s="229">
        <v>2.0486220463099709</v>
      </c>
      <c r="DA96" s="73" t="s">
        <v>1344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1345</v>
      </c>
    </row>
    <row r="98" spans="1:105" ht="12" customHeight="1" x14ac:dyDescent="0.25">
      <c r="A98" s="64" t="s">
        <v>31</v>
      </c>
      <c r="B98" s="229">
        <v>2.7784770637547189</v>
      </c>
      <c r="C98" s="229">
        <v>2.7955664629274128</v>
      </c>
      <c r="D98" s="229">
        <v>2.8167710565735442</v>
      </c>
      <c r="E98" s="229">
        <v>2.761676312820494</v>
      </c>
      <c r="F98" s="229">
        <v>2.796725431872594</v>
      </c>
      <c r="G98" s="229">
        <v>2.8045216343737258</v>
      </c>
      <c r="H98" s="229">
        <v>2.4561412681261898</v>
      </c>
      <c r="I98" s="229">
        <v>2.4023246031034771</v>
      </c>
      <c r="J98" s="229">
        <v>2.3197306363403678</v>
      </c>
      <c r="K98" s="229">
        <v>2.7550926520480159</v>
      </c>
      <c r="L98" s="229">
        <v>2.5265430750548852</v>
      </c>
      <c r="M98" s="229">
        <v>1.999768390110864</v>
      </c>
      <c r="N98" s="229">
        <v>2.0698057160079268</v>
      </c>
      <c r="O98" s="229">
        <v>3.210577855391173E-2</v>
      </c>
      <c r="P98" s="229">
        <v>2.744033398945105E-2</v>
      </c>
      <c r="Q98" s="229">
        <v>7.8975745205949258E-2</v>
      </c>
      <c r="R98" s="229">
        <v>0.18879338950768321</v>
      </c>
      <c r="S98" s="229">
        <v>7.4545887874529593E-2</v>
      </c>
      <c r="T98" s="229">
        <v>7.3295746831513284E-2</v>
      </c>
      <c r="U98" s="229">
        <v>6.9539058060283335E-2</v>
      </c>
      <c r="V98" s="229">
        <v>4.1897498479296302E-2</v>
      </c>
      <c r="W98" s="229">
        <v>2.4315971390525808E-2</v>
      </c>
      <c r="X98" s="229">
        <v>1.4810437909115241E-2</v>
      </c>
      <c r="Y98" s="229">
        <v>2.9878264357967688E-2</v>
      </c>
      <c r="DA98" s="73" t="s">
        <v>1346</v>
      </c>
    </row>
    <row r="99" spans="1:105" ht="12" customHeight="1" x14ac:dyDescent="0.25">
      <c r="A99" s="64" t="s">
        <v>159</v>
      </c>
      <c r="B99" s="229">
        <v>1.3858363778245879</v>
      </c>
      <c r="C99" s="229">
        <v>1.467643690681274</v>
      </c>
      <c r="D99" s="229">
        <v>1.451005340937539</v>
      </c>
      <c r="E99" s="229">
        <v>1.61157710315131</v>
      </c>
      <c r="F99" s="229">
        <v>1.835426513190191</v>
      </c>
      <c r="G99" s="229">
        <v>1.949595951559737</v>
      </c>
      <c r="H99" s="229">
        <v>0.98132420063185244</v>
      </c>
      <c r="I99" s="229">
        <v>1.3312221950888381</v>
      </c>
      <c r="J99" s="229">
        <v>1.2778925937327821</v>
      </c>
      <c r="K99" s="229">
        <v>1.5069800634262349</v>
      </c>
      <c r="L99" s="229">
        <v>1.4911198019637499</v>
      </c>
      <c r="M99" s="229">
        <v>0.97861757259096382</v>
      </c>
      <c r="N99" s="229">
        <v>1.354698753867789</v>
      </c>
      <c r="O99" s="229">
        <v>0.61841504388101654</v>
      </c>
      <c r="P99" s="229">
        <v>0.53107580602589288</v>
      </c>
      <c r="Q99" s="229">
        <v>0.53669966927063939</v>
      </c>
      <c r="R99" s="229">
        <v>0.60824407298545924</v>
      </c>
      <c r="S99" s="229">
        <v>0.65529485842669677</v>
      </c>
      <c r="T99" s="229">
        <v>0.68875791189054736</v>
      </c>
      <c r="U99" s="229">
        <v>0.56892627239137383</v>
      </c>
      <c r="V99" s="229">
        <v>0.50056505431528575</v>
      </c>
      <c r="W99" s="229">
        <v>0.43694963299422129</v>
      </c>
      <c r="X99" s="229">
        <v>0.36553808716039571</v>
      </c>
      <c r="Y99" s="229">
        <v>0.46826814400962979</v>
      </c>
      <c r="DA99" s="73" t="s">
        <v>1347</v>
      </c>
    </row>
    <row r="100" spans="1:105" ht="12" customHeight="1" x14ac:dyDescent="0.25">
      <c r="A100" s="64" t="s">
        <v>32</v>
      </c>
      <c r="B100" s="229">
        <v>4.6969370263273724</v>
      </c>
      <c r="C100" s="229">
        <v>4.3169746448970736</v>
      </c>
      <c r="D100" s="229">
        <v>4.44762344595991</v>
      </c>
      <c r="E100" s="229">
        <v>3.759988938637969</v>
      </c>
      <c r="F100" s="229">
        <v>2.5829262584967432</v>
      </c>
      <c r="G100" s="229">
        <v>1.831091662663328</v>
      </c>
      <c r="H100" s="229">
        <v>2.9931177466993191</v>
      </c>
      <c r="I100" s="229">
        <v>2.6909263213350658</v>
      </c>
      <c r="J100" s="229">
        <v>2.9032871321403539</v>
      </c>
      <c r="K100" s="229">
        <v>2.9023365172870359</v>
      </c>
      <c r="L100" s="229">
        <v>1.974302548278595</v>
      </c>
      <c r="M100" s="229">
        <v>2.0570390141123198</v>
      </c>
      <c r="N100" s="229">
        <v>1.306666142663369</v>
      </c>
      <c r="O100" s="229">
        <v>1.900464531657148</v>
      </c>
      <c r="P100" s="229">
        <v>1.1211971570175021</v>
      </c>
      <c r="Q100" s="229">
        <v>1.268714153276695</v>
      </c>
      <c r="R100" s="229">
        <v>0.6846784217123435</v>
      </c>
      <c r="S100" s="229">
        <v>1.0465580395670939</v>
      </c>
      <c r="T100" s="229">
        <v>1.19794801238876</v>
      </c>
      <c r="U100" s="229">
        <v>0.52456107908887573</v>
      </c>
      <c r="V100" s="229">
        <v>0.307266279123178</v>
      </c>
      <c r="W100" s="229">
        <v>0.46874146318258508</v>
      </c>
      <c r="X100" s="229">
        <v>0.1909162030735132</v>
      </c>
      <c r="Y100" s="229">
        <v>8.0608552255323707E-2</v>
      </c>
      <c r="DA100" s="73" t="s">
        <v>1348</v>
      </c>
    </row>
    <row r="101" spans="1:105" ht="12" customHeight="1" x14ac:dyDescent="0.25">
      <c r="A101" s="64" t="s">
        <v>33</v>
      </c>
      <c r="B101" s="229">
        <v>3.0466371455805352</v>
      </c>
      <c r="C101" s="229">
        <v>3.3274279746584221</v>
      </c>
      <c r="D101" s="229">
        <v>3.0534801479262459</v>
      </c>
      <c r="E101" s="229">
        <v>3.2771382556918081</v>
      </c>
      <c r="F101" s="229">
        <v>3.3641175185176229</v>
      </c>
      <c r="G101" s="229">
        <v>3.458152294851577</v>
      </c>
      <c r="H101" s="229">
        <v>3.12689272097521</v>
      </c>
      <c r="I101" s="229">
        <v>2.6813678662087601</v>
      </c>
      <c r="J101" s="229">
        <v>2.485610989659794</v>
      </c>
      <c r="K101" s="229">
        <v>2.7981178167213758</v>
      </c>
      <c r="L101" s="229">
        <v>2.7492371195793952</v>
      </c>
      <c r="M101" s="229">
        <v>1.9548198445275571</v>
      </c>
      <c r="N101" s="229">
        <v>1.9579889836244659</v>
      </c>
      <c r="O101" s="229">
        <v>0.12907565390254111</v>
      </c>
      <c r="P101" s="229">
        <v>0</v>
      </c>
      <c r="Q101" s="229">
        <v>0</v>
      </c>
      <c r="R101" s="229">
        <v>0</v>
      </c>
      <c r="S101" s="229">
        <v>0</v>
      </c>
      <c r="T101" s="229">
        <v>0</v>
      </c>
      <c r="U101" s="229">
        <v>0</v>
      </c>
      <c r="V101" s="229">
        <v>0</v>
      </c>
      <c r="W101" s="229">
        <v>0</v>
      </c>
      <c r="X101" s="229">
        <v>1.8368674643780191E-4</v>
      </c>
      <c r="Y101" s="229">
        <v>2.3960997648865209E-4</v>
      </c>
      <c r="DA101" s="73" t="s">
        <v>1349</v>
      </c>
    </row>
    <row r="102" spans="1:105" ht="12" customHeight="1" x14ac:dyDescent="0.25">
      <c r="A102" s="64" t="s">
        <v>35</v>
      </c>
      <c r="B102" s="229">
        <v>17.115484301094469</v>
      </c>
      <c r="C102" s="229">
        <v>14.523533409397411</v>
      </c>
      <c r="D102" s="229">
        <v>18.017057970793161</v>
      </c>
      <c r="E102" s="229">
        <v>17.338241248971091</v>
      </c>
      <c r="F102" s="229">
        <v>21.908325449165389</v>
      </c>
      <c r="G102" s="229">
        <v>26.15838360593483</v>
      </c>
      <c r="H102" s="229">
        <v>23.872506457236099</v>
      </c>
      <c r="I102" s="229">
        <v>22.83889869795097</v>
      </c>
      <c r="J102" s="229">
        <v>21.47296385225884</v>
      </c>
      <c r="K102" s="229">
        <v>16.546052560195651</v>
      </c>
      <c r="L102" s="229">
        <v>17.129193137476111</v>
      </c>
      <c r="M102" s="229">
        <v>20.89434527325152</v>
      </c>
      <c r="N102" s="229">
        <v>25.9404110484565</v>
      </c>
      <c r="O102" s="229">
        <v>33.700808546057708</v>
      </c>
      <c r="P102" s="229">
        <v>28.024446616241828</v>
      </c>
      <c r="Q102" s="229">
        <v>27.451871044053789</v>
      </c>
      <c r="R102" s="229">
        <v>31.759782748545561</v>
      </c>
      <c r="S102" s="229">
        <v>33.001135513053732</v>
      </c>
      <c r="T102" s="229">
        <v>32.345034775779297</v>
      </c>
      <c r="U102" s="229">
        <v>32.610723513231981</v>
      </c>
      <c r="V102" s="229">
        <v>32.610881514964753</v>
      </c>
      <c r="W102" s="229">
        <v>29.521493359361759</v>
      </c>
      <c r="X102" s="229">
        <v>19.272146455380948</v>
      </c>
      <c r="Y102" s="229">
        <v>23.513005905547409</v>
      </c>
      <c r="DA102" s="73" t="s">
        <v>1350</v>
      </c>
    </row>
    <row r="103" spans="1:105" ht="12" customHeight="1" x14ac:dyDescent="0.25">
      <c r="A103" s="64" t="s">
        <v>36</v>
      </c>
      <c r="B103" s="229">
        <v>0</v>
      </c>
      <c r="C103" s="229">
        <v>1.1769344752983401E-2</v>
      </c>
      <c r="D103" s="229">
        <v>1.1827158799548029E-2</v>
      </c>
      <c r="E103" s="229">
        <v>5.6325905941529636E-3</v>
      </c>
      <c r="F103" s="229">
        <v>9.785233921527501E-3</v>
      </c>
      <c r="G103" s="229">
        <v>9.4218746811147811E-3</v>
      </c>
      <c r="H103" s="229">
        <v>6.2659115638711502E-3</v>
      </c>
      <c r="I103" s="229">
        <v>3.2269710925640072E-3</v>
      </c>
      <c r="J103" s="229">
        <v>1.135103050486745E-2</v>
      </c>
      <c r="K103" s="229">
        <v>0</v>
      </c>
      <c r="L103" s="229">
        <v>0</v>
      </c>
      <c r="M103" s="229">
        <v>0</v>
      </c>
      <c r="N103" s="229">
        <v>0</v>
      </c>
      <c r="O103" s="229">
        <v>2.561805727334519E-2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1351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1352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1353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</v>
      </c>
      <c r="M106" s="262">
        <v>0</v>
      </c>
      <c r="N106" s="262">
        <v>0</v>
      </c>
      <c r="O106" s="262">
        <v>0</v>
      </c>
      <c r="P106" s="262">
        <v>0</v>
      </c>
      <c r="Q106" s="262">
        <v>0</v>
      </c>
      <c r="R106" s="262">
        <v>0</v>
      </c>
      <c r="S106" s="262">
        <v>0</v>
      </c>
      <c r="T106" s="262">
        <v>0</v>
      </c>
      <c r="U106" s="262">
        <v>0</v>
      </c>
      <c r="V106" s="262">
        <v>0</v>
      </c>
      <c r="W106" s="262">
        <v>0</v>
      </c>
      <c r="X106" s="262">
        <v>0</v>
      </c>
      <c r="Y106" s="262">
        <v>0</v>
      </c>
      <c r="DA106" s="72" t="s">
        <v>1354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v>0</v>
      </c>
      <c r="V107" s="316">
        <v>0</v>
      </c>
      <c r="W107" s="316">
        <v>0</v>
      </c>
      <c r="X107" s="316">
        <v>0</v>
      </c>
      <c r="Y107" s="316">
        <v>0</v>
      </c>
      <c r="DA107" s="139" t="s">
        <v>1355</v>
      </c>
    </row>
    <row r="108" spans="1:105" ht="12" customHeight="1" x14ac:dyDescent="0.25">
      <c r="A108" s="100" t="s">
        <v>105</v>
      </c>
      <c r="B108" s="279">
        <v>0</v>
      </c>
      <c r="C108" s="279">
        <v>0</v>
      </c>
      <c r="D108" s="279">
        <v>0</v>
      </c>
      <c r="E108" s="279">
        <v>0</v>
      </c>
      <c r="F108" s="279">
        <v>0</v>
      </c>
      <c r="G108" s="279">
        <v>0</v>
      </c>
      <c r="H108" s="279">
        <v>0</v>
      </c>
      <c r="I108" s="279">
        <v>0</v>
      </c>
      <c r="J108" s="279">
        <v>0</v>
      </c>
      <c r="K108" s="279">
        <v>0</v>
      </c>
      <c r="L108" s="279">
        <v>0</v>
      </c>
      <c r="M108" s="279">
        <v>0</v>
      </c>
      <c r="N108" s="279">
        <v>0</v>
      </c>
      <c r="O108" s="279">
        <v>0</v>
      </c>
      <c r="P108" s="279">
        <v>0</v>
      </c>
      <c r="Q108" s="279">
        <v>0</v>
      </c>
      <c r="R108" s="279">
        <v>0</v>
      </c>
      <c r="S108" s="279">
        <v>0</v>
      </c>
      <c r="T108" s="279">
        <v>0</v>
      </c>
      <c r="U108" s="279">
        <v>0</v>
      </c>
      <c r="V108" s="279">
        <v>0</v>
      </c>
      <c r="W108" s="279">
        <v>0</v>
      </c>
      <c r="X108" s="279">
        <v>0</v>
      </c>
      <c r="Y108" s="279">
        <v>0</v>
      </c>
      <c r="DA108" s="105" t="s">
        <v>1356</v>
      </c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549.84982083126886</v>
      </c>
      <c r="C110" s="223">
        <v>617.45993696840003</v>
      </c>
      <c r="D110" s="223">
        <v>646.79227663413894</v>
      </c>
      <c r="E110" s="223">
        <v>668.04947383142007</v>
      </c>
      <c r="F110" s="223">
        <v>681.68831584401789</v>
      </c>
      <c r="G110" s="223">
        <v>703.64497063101317</v>
      </c>
      <c r="H110" s="223">
        <v>748.34920947319551</v>
      </c>
      <c r="I110" s="223">
        <v>794.47500972299622</v>
      </c>
      <c r="J110" s="223">
        <v>847.49956963698958</v>
      </c>
      <c r="K110" s="223">
        <v>798.39425996835371</v>
      </c>
      <c r="L110" s="223">
        <v>671.91024376551525</v>
      </c>
      <c r="M110" s="223">
        <v>628.30445329422707</v>
      </c>
      <c r="N110" s="223">
        <v>659.02922336134009</v>
      </c>
      <c r="O110" s="223">
        <v>758.96696820751879</v>
      </c>
      <c r="P110" s="223">
        <v>840.96865030281731</v>
      </c>
      <c r="Q110" s="223">
        <v>856.16842087400846</v>
      </c>
      <c r="R110" s="223">
        <v>659.42171470298206</v>
      </c>
      <c r="S110" s="223">
        <v>613.96125787733445</v>
      </c>
      <c r="T110" s="223">
        <v>729.3334396984078</v>
      </c>
      <c r="U110" s="223">
        <v>746.24387462421078</v>
      </c>
      <c r="V110" s="223">
        <v>758.77931789981176</v>
      </c>
      <c r="W110" s="223">
        <v>789.39136785266646</v>
      </c>
      <c r="X110" s="223">
        <v>780.9447955690971</v>
      </c>
      <c r="Y110" s="223">
        <v>676.14646587736388</v>
      </c>
      <c r="DA110" s="89" t="s">
        <v>1357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1358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1359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1360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1361</v>
      </c>
    </row>
    <row r="115" spans="1:105" ht="12" customHeight="1" x14ac:dyDescent="0.25">
      <c r="A115" s="56" t="s">
        <v>95</v>
      </c>
      <c r="B115" s="260">
        <v>30.53840178574362</v>
      </c>
      <c r="C115" s="260">
        <v>32.153177495252763</v>
      </c>
      <c r="D115" s="260">
        <v>36.33855930814039</v>
      </c>
      <c r="E115" s="260">
        <v>36.310064331763407</v>
      </c>
      <c r="F115" s="260">
        <v>40.007084580009149</v>
      </c>
      <c r="G115" s="260">
        <v>43.628372367936677</v>
      </c>
      <c r="H115" s="260">
        <v>45.891487238662961</v>
      </c>
      <c r="I115" s="260">
        <v>49.346393070961149</v>
      </c>
      <c r="J115" s="260">
        <v>52.861257753093462</v>
      </c>
      <c r="K115" s="260">
        <v>47.290562470471563</v>
      </c>
      <c r="L115" s="260">
        <v>41.260474810352832</v>
      </c>
      <c r="M115" s="260">
        <v>40.948217360759124</v>
      </c>
      <c r="N115" s="260">
        <v>44.305242916214048</v>
      </c>
      <c r="O115" s="260">
        <v>51.719781851735711</v>
      </c>
      <c r="P115" s="260">
        <v>52.376562101792977</v>
      </c>
      <c r="Q115" s="260">
        <v>52.719935779887557</v>
      </c>
      <c r="R115" s="260">
        <v>40.813540861427747</v>
      </c>
      <c r="S115" s="260">
        <v>37.843639210121189</v>
      </c>
      <c r="T115" s="260">
        <v>44.425903377386703</v>
      </c>
      <c r="U115" s="260">
        <v>45.520516015136273</v>
      </c>
      <c r="V115" s="260">
        <v>45.113183797692358</v>
      </c>
      <c r="W115" s="260">
        <v>46.160172589806777</v>
      </c>
      <c r="X115" s="260">
        <v>41.027874381970378</v>
      </c>
      <c r="Y115" s="260">
        <v>35.858635023376792</v>
      </c>
      <c r="DA115" s="68" t="s">
        <v>1362</v>
      </c>
    </row>
    <row r="116" spans="1:105" ht="12" customHeight="1" x14ac:dyDescent="0.25">
      <c r="A116" s="37" t="s">
        <v>159</v>
      </c>
      <c r="B116" s="226">
        <v>2.2874706541100549</v>
      </c>
      <c r="C116" s="226">
        <v>2.9509652598388549</v>
      </c>
      <c r="D116" s="226">
        <v>2.70840724081248</v>
      </c>
      <c r="E116" s="226">
        <v>3.087969879377078</v>
      </c>
      <c r="F116" s="226">
        <v>3.0926057461352641</v>
      </c>
      <c r="G116" s="226">
        <v>3.026105023581843</v>
      </c>
      <c r="H116" s="226">
        <v>1.8119712671346819</v>
      </c>
      <c r="I116" s="226">
        <v>2.717860369600317</v>
      </c>
      <c r="J116" s="226">
        <v>2.9691633780221611</v>
      </c>
      <c r="K116" s="226">
        <v>3.9475879934966782</v>
      </c>
      <c r="L116" s="226">
        <v>3.3041502163923551</v>
      </c>
      <c r="M116" s="226">
        <v>1.832062960923013</v>
      </c>
      <c r="N116" s="226">
        <v>2.198938117599873</v>
      </c>
      <c r="O116" s="226">
        <v>0.93196429923707447</v>
      </c>
      <c r="P116" s="226">
        <v>0.97409966883967614</v>
      </c>
      <c r="Q116" s="226">
        <v>1.01094022938316</v>
      </c>
      <c r="R116" s="226">
        <v>0.76694802755168578</v>
      </c>
      <c r="S116" s="226">
        <v>0.73682033194943786</v>
      </c>
      <c r="T116" s="226">
        <v>0.92628456966375894</v>
      </c>
      <c r="U116" s="226">
        <v>0.78053317805195044</v>
      </c>
      <c r="V116" s="226">
        <v>0.68200231756043028</v>
      </c>
      <c r="W116" s="226">
        <v>0.67325496445901289</v>
      </c>
      <c r="X116" s="226">
        <v>0.76369750666651837</v>
      </c>
      <c r="Y116" s="226">
        <v>0.70019034161471128</v>
      </c>
      <c r="DA116" s="69" t="s">
        <v>1363</v>
      </c>
    </row>
    <row r="117" spans="1:105" ht="12" customHeight="1" x14ac:dyDescent="0.25">
      <c r="A117" s="37" t="s">
        <v>35</v>
      </c>
      <c r="B117" s="226">
        <v>28.250931131633561</v>
      </c>
      <c r="C117" s="226">
        <v>29.202212235413899</v>
      </c>
      <c r="D117" s="226">
        <v>33.630152067327913</v>
      </c>
      <c r="E117" s="226">
        <v>33.22209445238633</v>
      </c>
      <c r="F117" s="226">
        <v>36.914478833873893</v>
      </c>
      <c r="G117" s="226">
        <v>40.602267344354843</v>
      </c>
      <c r="H117" s="226">
        <v>44.079515971528281</v>
      </c>
      <c r="I117" s="226">
        <v>46.628532701360832</v>
      </c>
      <c r="J117" s="226">
        <v>49.892094375071302</v>
      </c>
      <c r="K117" s="226">
        <v>43.342974476974881</v>
      </c>
      <c r="L117" s="226">
        <v>37.956324593960467</v>
      </c>
      <c r="M117" s="226">
        <v>39.116154399836113</v>
      </c>
      <c r="N117" s="226">
        <v>42.106304798614183</v>
      </c>
      <c r="O117" s="226">
        <v>50.787817552498637</v>
      </c>
      <c r="P117" s="226">
        <v>51.4024624329533</v>
      </c>
      <c r="Q117" s="226">
        <v>51.708995550504397</v>
      </c>
      <c r="R117" s="226">
        <v>40.046592833876062</v>
      </c>
      <c r="S117" s="226">
        <v>37.106818878171751</v>
      </c>
      <c r="T117" s="226">
        <v>43.499618807722953</v>
      </c>
      <c r="U117" s="226">
        <v>44.739982837084312</v>
      </c>
      <c r="V117" s="226">
        <v>44.431181480131933</v>
      </c>
      <c r="W117" s="226">
        <v>45.486917625347772</v>
      </c>
      <c r="X117" s="226">
        <v>40.26417687530386</v>
      </c>
      <c r="Y117" s="226">
        <v>35.158444681762077</v>
      </c>
      <c r="DA117" s="69" t="s">
        <v>1364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1365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1366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1367</v>
      </c>
    </row>
    <row r="121" spans="1:105" ht="12" customHeight="1" x14ac:dyDescent="0.25">
      <c r="A121" s="57" t="s">
        <v>1051</v>
      </c>
      <c r="B121" s="261">
        <f t="shared" ref="B121:Y121" si="5">B122+B133</f>
        <v>273.79065900051222</v>
      </c>
      <c r="C121" s="261">
        <f t="shared" si="5"/>
        <v>311.63404060320607</v>
      </c>
      <c r="D121" s="261">
        <f t="shared" si="5"/>
        <v>319.62737662021379</v>
      </c>
      <c r="E121" s="261">
        <f t="shared" si="5"/>
        <v>333.01741655836372</v>
      </c>
      <c r="F121" s="261">
        <f t="shared" si="5"/>
        <v>334.15372005080849</v>
      </c>
      <c r="G121" s="261">
        <f t="shared" si="5"/>
        <v>340.44819899561418</v>
      </c>
      <c r="H121" s="261">
        <f t="shared" si="5"/>
        <v>362.31343706794092</v>
      </c>
      <c r="I121" s="261">
        <f t="shared" si="5"/>
        <v>383.01738755905018</v>
      </c>
      <c r="J121" s="261">
        <f t="shared" si="5"/>
        <v>407.53992825598431</v>
      </c>
      <c r="K121" s="261">
        <f t="shared" si="5"/>
        <v>391.34211309012602</v>
      </c>
      <c r="L121" s="261">
        <f t="shared" si="5"/>
        <v>326.37624351448972</v>
      </c>
      <c r="M121" s="261">
        <f t="shared" si="5"/>
        <v>297.99171348491438</v>
      </c>
      <c r="N121" s="261">
        <f t="shared" si="5"/>
        <v>309.61380215212807</v>
      </c>
      <c r="O121" s="261">
        <f t="shared" si="5"/>
        <v>351.51844611805973</v>
      </c>
      <c r="P121" s="261">
        <f t="shared" si="5"/>
        <v>392.44698525925719</v>
      </c>
      <c r="Q121" s="261">
        <f t="shared" si="5"/>
        <v>399.91986614473183</v>
      </c>
      <c r="R121" s="261">
        <f t="shared" si="5"/>
        <v>307.17366311220599</v>
      </c>
      <c r="S121" s="261">
        <f t="shared" si="5"/>
        <v>285.71747928002821</v>
      </c>
      <c r="T121" s="261">
        <f t="shared" si="5"/>
        <v>339.707807131989</v>
      </c>
      <c r="U121" s="261">
        <f t="shared" si="5"/>
        <v>346.51067166617008</v>
      </c>
      <c r="V121" s="261">
        <f t="shared" si="5"/>
        <v>352.90262605640447</v>
      </c>
      <c r="W121" s="261">
        <f t="shared" si="5"/>
        <v>368.30525581863782</v>
      </c>
      <c r="X121" s="261">
        <f t="shared" si="5"/>
        <v>371.49027651138232</v>
      </c>
      <c r="Y121" s="261">
        <f t="shared" si="5"/>
        <v>319.5857485738282</v>
      </c>
      <c r="DA121" s="70"/>
    </row>
    <row r="122" spans="1:105" ht="12" customHeight="1" x14ac:dyDescent="0.25">
      <c r="A122" s="60" t="s">
        <v>1052</v>
      </c>
      <c r="B122" s="262">
        <v>273.79065900051222</v>
      </c>
      <c r="C122" s="262">
        <v>311.63404060320607</v>
      </c>
      <c r="D122" s="262">
        <v>319.62737662021379</v>
      </c>
      <c r="E122" s="262">
        <v>333.01741655836372</v>
      </c>
      <c r="F122" s="262">
        <v>334.15372005080849</v>
      </c>
      <c r="G122" s="262">
        <v>340.44819899561418</v>
      </c>
      <c r="H122" s="262">
        <v>362.31343706794092</v>
      </c>
      <c r="I122" s="262">
        <v>383.01738755905018</v>
      </c>
      <c r="J122" s="262">
        <v>407.53992825598431</v>
      </c>
      <c r="K122" s="262">
        <v>391.34211309012602</v>
      </c>
      <c r="L122" s="262">
        <v>326.37624351448972</v>
      </c>
      <c r="M122" s="262">
        <v>297.99171348491438</v>
      </c>
      <c r="N122" s="262">
        <v>309.61380215212807</v>
      </c>
      <c r="O122" s="262">
        <v>351.51844611805973</v>
      </c>
      <c r="P122" s="262">
        <v>392.44698525925719</v>
      </c>
      <c r="Q122" s="262">
        <v>399.91986614473183</v>
      </c>
      <c r="R122" s="262">
        <v>307.17366311220599</v>
      </c>
      <c r="S122" s="262">
        <v>285.71747928002821</v>
      </c>
      <c r="T122" s="262">
        <v>339.707807131989</v>
      </c>
      <c r="U122" s="262">
        <v>346.51067166617008</v>
      </c>
      <c r="V122" s="262">
        <v>352.90262605640447</v>
      </c>
      <c r="W122" s="262">
        <v>368.30525581863782</v>
      </c>
      <c r="X122" s="262">
        <v>371.49027651138232</v>
      </c>
      <c r="Y122" s="262">
        <v>319.5857485738282</v>
      </c>
      <c r="DA122" s="72" t="s">
        <v>1368</v>
      </c>
    </row>
    <row r="123" spans="1:105" ht="12" customHeight="1" x14ac:dyDescent="0.25">
      <c r="A123" s="64" t="s">
        <v>28</v>
      </c>
      <c r="B123" s="229">
        <v>10.576371793672189</v>
      </c>
      <c r="C123" s="229">
        <v>44.907250218938941</v>
      </c>
      <c r="D123" s="229">
        <v>44.531312604766057</v>
      </c>
      <c r="E123" s="229">
        <v>59.066278650680538</v>
      </c>
      <c r="F123" s="229">
        <v>42.090229899847436</v>
      </c>
      <c r="G123" s="229">
        <v>25.160656873414549</v>
      </c>
      <c r="H123" s="229">
        <v>21.683080386524011</v>
      </c>
      <c r="I123" s="229">
        <v>25.37881062694694</v>
      </c>
      <c r="J123" s="229">
        <v>34.1970762120731</v>
      </c>
      <c r="K123" s="229">
        <v>34.855854403510023</v>
      </c>
      <c r="L123" s="229">
        <v>29.319325064431389</v>
      </c>
      <c r="M123" s="229">
        <v>26.99437014830681</v>
      </c>
      <c r="N123" s="229">
        <v>25.482812385208572</v>
      </c>
      <c r="O123" s="229">
        <v>30.42673908362741</v>
      </c>
      <c r="P123" s="229">
        <v>37.795404799197769</v>
      </c>
      <c r="Q123" s="229">
        <v>35.120104850655139</v>
      </c>
      <c r="R123" s="229">
        <v>22.237810743796551</v>
      </c>
      <c r="S123" s="229">
        <v>17.374671471802351</v>
      </c>
      <c r="T123" s="229">
        <v>25.168043536445019</v>
      </c>
      <c r="U123" s="229">
        <v>22.246810578101421</v>
      </c>
      <c r="V123" s="229">
        <v>22.214818100234041</v>
      </c>
      <c r="W123" s="229">
        <v>22.670939808893131</v>
      </c>
      <c r="X123" s="229">
        <v>34.725656716490008</v>
      </c>
      <c r="Y123" s="229">
        <v>25.04570844295592</v>
      </c>
      <c r="DA123" s="73" t="s">
        <v>1369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1370</v>
      </c>
    </row>
    <row r="125" spans="1:105" ht="12" customHeight="1" x14ac:dyDescent="0.25">
      <c r="A125" s="64" t="s">
        <v>31</v>
      </c>
      <c r="B125" s="229">
        <v>25.198135558098979</v>
      </c>
      <c r="C125" s="229">
        <v>28.198572475576501</v>
      </c>
      <c r="D125" s="229">
        <v>26.004723097511029</v>
      </c>
      <c r="E125" s="229">
        <v>26.311388798097429</v>
      </c>
      <c r="F125" s="229">
        <v>25.135049054307601</v>
      </c>
      <c r="G125" s="229">
        <v>24.418730618171089</v>
      </c>
      <c r="H125" s="229">
        <v>25.02183464437439</v>
      </c>
      <c r="I125" s="229">
        <v>26.892602013354409</v>
      </c>
      <c r="J125" s="229">
        <v>28.422418245301799</v>
      </c>
      <c r="K125" s="229">
        <v>37.050369590719171</v>
      </c>
      <c r="L125" s="229">
        <v>29.011040628153339</v>
      </c>
      <c r="M125" s="229">
        <v>19.43481755228126</v>
      </c>
      <c r="N125" s="229">
        <v>18.023404387379671</v>
      </c>
      <c r="O125" s="229">
        <v>0.28316104952508508</v>
      </c>
      <c r="P125" s="229">
        <v>0.32762272510395468</v>
      </c>
      <c r="Q125" s="229">
        <v>0.98207243862418858</v>
      </c>
      <c r="R125" s="229">
        <v>1.61827858470534</v>
      </c>
      <c r="S125" s="229">
        <v>0.57519468432897158</v>
      </c>
      <c r="T125" s="229">
        <v>0.67204204597290274</v>
      </c>
      <c r="U125" s="229">
        <v>0.66764879572495484</v>
      </c>
      <c r="V125" s="229">
        <v>0.41406871504531112</v>
      </c>
      <c r="W125" s="229">
        <v>0.27599408967857092</v>
      </c>
      <c r="X125" s="229">
        <v>0.25134717394031758</v>
      </c>
      <c r="Y125" s="229">
        <v>0.36528079898345189</v>
      </c>
      <c r="DA125" s="73" t="s">
        <v>1371</v>
      </c>
    </row>
    <row r="126" spans="1:105" ht="12" customHeight="1" x14ac:dyDescent="0.25">
      <c r="A126" s="64" t="s">
        <v>159</v>
      </c>
      <c r="B126" s="229">
        <v>12.56821348835564</v>
      </c>
      <c r="C126" s="229">
        <v>14.80396103216275</v>
      </c>
      <c r="D126" s="229">
        <v>13.395832087961921</v>
      </c>
      <c r="E126" s="229">
        <v>15.35401942011798</v>
      </c>
      <c r="F126" s="229">
        <v>16.49555402144814</v>
      </c>
      <c r="G126" s="229">
        <v>16.974965631186901</v>
      </c>
      <c r="H126" s="229">
        <v>9.9971985322594783</v>
      </c>
      <c r="I126" s="229">
        <v>14.90224453332384</v>
      </c>
      <c r="J126" s="229">
        <v>15.65733417606914</v>
      </c>
      <c r="K126" s="229">
        <v>20.265804227775341</v>
      </c>
      <c r="L126" s="229">
        <v>17.121788891438001</v>
      </c>
      <c r="M126" s="229">
        <v>9.510728377753459</v>
      </c>
      <c r="N126" s="229">
        <v>11.79641319723989</v>
      </c>
      <c r="O126" s="229">
        <v>5.4541911380035621</v>
      </c>
      <c r="P126" s="229">
        <v>6.3407574730639453</v>
      </c>
      <c r="Q126" s="229">
        <v>6.6739218684790256</v>
      </c>
      <c r="R126" s="229">
        <v>5.2136802043392638</v>
      </c>
      <c r="S126" s="229">
        <v>5.0562429395106383</v>
      </c>
      <c r="T126" s="229">
        <v>6.3151587410790428</v>
      </c>
      <c r="U126" s="229">
        <v>5.4622963153901649</v>
      </c>
      <c r="V126" s="229">
        <v>4.9470335070085074</v>
      </c>
      <c r="W126" s="229">
        <v>4.9595187564915948</v>
      </c>
      <c r="X126" s="229">
        <v>6.2035279266636891</v>
      </c>
      <c r="Y126" s="229">
        <v>5.7248761083647626</v>
      </c>
      <c r="DA126" s="73" t="s">
        <v>1372</v>
      </c>
    </row>
    <row r="127" spans="1:105" ht="12" customHeight="1" x14ac:dyDescent="0.25">
      <c r="A127" s="64" t="s">
        <v>32</v>
      </c>
      <c r="B127" s="229">
        <v>42.596736694782237</v>
      </c>
      <c r="C127" s="229">
        <v>43.544850037971393</v>
      </c>
      <c r="D127" s="229">
        <v>41.060921825460213</v>
      </c>
      <c r="E127" s="229">
        <v>35.822638004962919</v>
      </c>
      <c r="F127" s="229">
        <v>23.213568794096911</v>
      </c>
      <c r="G127" s="229">
        <v>15.94315889730677</v>
      </c>
      <c r="H127" s="229">
        <v>30.492259668023689</v>
      </c>
      <c r="I127" s="229">
        <v>30.123327427707611</v>
      </c>
      <c r="J127" s="229">
        <v>35.572423738851818</v>
      </c>
      <c r="K127" s="229">
        <v>39.030498869862072</v>
      </c>
      <c r="L127" s="229">
        <v>22.66993664421604</v>
      </c>
      <c r="M127" s="229">
        <v>19.991404072039131</v>
      </c>
      <c r="N127" s="229">
        <v>11.378155981684049</v>
      </c>
      <c r="O127" s="229">
        <v>16.761391737179071</v>
      </c>
      <c r="P127" s="229">
        <v>13.386486771702341</v>
      </c>
      <c r="Q127" s="229">
        <v>15.776605832287959</v>
      </c>
      <c r="R127" s="229">
        <v>5.8688518181503664</v>
      </c>
      <c r="S127" s="229">
        <v>8.0752223679184496</v>
      </c>
      <c r="T127" s="229">
        <v>10.98387652786392</v>
      </c>
      <c r="U127" s="229">
        <v>5.0363433515918956</v>
      </c>
      <c r="V127" s="229">
        <v>3.0366813769599812</v>
      </c>
      <c r="W127" s="229">
        <v>5.3203662460338759</v>
      </c>
      <c r="X127" s="229">
        <v>3.2400289847209498</v>
      </c>
      <c r="Y127" s="229">
        <v>0.98549085783397861</v>
      </c>
      <c r="DA127" s="73" t="s">
        <v>1373</v>
      </c>
    </row>
    <row r="128" spans="1:105" ht="12" customHeight="1" x14ac:dyDescent="0.25">
      <c r="A128" s="64" t="s">
        <v>33</v>
      </c>
      <c r="B128" s="229">
        <v>27.630091603828038</v>
      </c>
      <c r="C128" s="229">
        <v>33.563401244416248</v>
      </c>
      <c r="D128" s="229">
        <v>28.190046026374979</v>
      </c>
      <c r="E128" s="229">
        <v>31.22236244354195</v>
      </c>
      <c r="F128" s="229">
        <v>30.234379781707531</v>
      </c>
      <c r="G128" s="229">
        <v>30.109837018050971</v>
      </c>
      <c r="H128" s="229">
        <v>31.855086525470892</v>
      </c>
      <c r="I128" s="229">
        <v>30.01632618014839</v>
      </c>
      <c r="J128" s="229">
        <v>30.454861455243261</v>
      </c>
      <c r="K128" s="229">
        <v>37.628970187568292</v>
      </c>
      <c r="L128" s="229">
        <v>31.568125855448759</v>
      </c>
      <c r="M128" s="229">
        <v>18.997983573420569</v>
      </c>
      <c r="N128" s="229">
        <v>17.049729336897389</v>
      </c>
      <c r="O128" s="229">
        <v>1.138399355923019</v>
      </c>
      <c r="P128" s="229">
        <v>0</v>
      </c>
      <c r="Q128" s="229">
        <v>0</v>
      </c>
      <c r="R128" s="229">
        <v>0</v>
      </c>
      <c r="S128" s="229">
        <v>0</v>
      </c>
      <c r="T128" s="229">
        <v>0</v>
      </c>
      <c r="U128" s="229">
        <v>0</v>
      </c>
      <c r="V128" s="229">
        <v>0</v>
      </c>
      <c r="W128" s="229">
        <v>0</v>
      </c>
      <c r="X128" s="229">
        <v>3.1173382509519141E-3</v>
      </c>
      <c r="Y128" s="229">
        <v>2.9293844718540529E-3</v>
      </c>
      <c r="DA128" s="73" t="s">
        <v>1374</v>
      </c>
    </row>
    <row r="129" spans="1:105" ht="12" customHeight="1" x14ac:dyDescent="0.25">
      <c r="A129" s="64" t="s">
        <v>35</v>
      </c>
      <c r="B129" s="229">
        <v>155.22110986177509</v>
      </c>
      <c r="C129" s="229">
        <v>146.49728950371349</v>
      </c>
      <c r="D129" s="229">
        <v>166.33535141908939</v>
      </c>
      <c r="E129" s="229">
        <v>165.187065717698</v>
      </c>
      <c r="F129" s="229">
        <v>196.89699553159201</v>
      </c>
      <c r="G129" s="229">
        <v>227.7588144984108</v>
      </c>
      <c r="H129" s="229">
        <v>243.20014360388649</v>
      </c>
      <c r="I129" s="229">
        <v>255.66795274620841</v>
      </c>
      <c r="J129" s="229">
        <v>263.09673632537988</v>
      </c>
      <c r="K129" s="229">
        <v>222.51061581069101</v>
      </c>
      <c r="L129" s="229">
        <v>196.6860264308022</v>
      </c>
      <c r="M129" s="229">
        <v>203.0624097611132</v>
      </c>
      <c r="N129" s="229">
        <v>225.8832868637185</v>
      </c>
      <c r="O129" s="229">
        <v>297.22862199779848</v>
      </c>
      <c r="P129" s="229">
        <v>334.59671349018919</v>
      </c>
      <c r="Q129" s="229">
        <v>341.3671611546855</v>
      </c>
      <c r="R129" s="229">
        <v>272.23504176121452</v>
      </c>
      <c r="S129" s="229">
        <v>254.63614781646791</v>
      </c>
      <c r="T129" s="229">
        <v>296.56868628062813</v>
      </c>
      <c r="U129" s="229">
        <v>313.09757262536158</v>
      </c>
      <c r="V129" s="229">
        <v>322.29002435715671</v>
      </c>
      <c r="W129" s="229">
        <v>335.07843691754061</v>
      </c>
      <c r="X129" s="229">
        <v>327.06659837131627</v>
      </c>
      <c r="Y129" s="229">
        <v>287.46146298121818</v>
      </c>
      <c r="DA129" s="73" t="s">
        <v>1375</v>
      </c>
    </row>
    <row r="130" spans="1:105" ht="12" customHeight="1" x14ac:dyDescent="0.25">
      <c r="A130" s="64" t="s">
        <v>36</v>
      </c>
      <c r="B130" s="229">
        <v>0</v>
      </c>
      <c r="C130" s="229">
        <v>0.1187160904268101</v>
      </c>
      <c r="D130" s="229">
        <v>0.1091895590501667</v>
      </c>
      <c r="E130" s="229">
        <v>5.3663523264935988E-2</v>
      </c>
      <c r="F130" s="229">
        <v>8.7942967808887523E-2</v>
      </c>
      <c r="G130" s="229">
        <v>8.2035459073106817E-2</v>
      </c>
      <c r="H130" s="229">
        <v>6.3833707401964479E-2</v>
      </c>
      <c r="I130" s="229">
        <v>3.612403136063011E-2</v>
      </c>
      <c r="J130" s="229">
        <v>0.13907810306523199</v>
      </c>
      <c r="K130" s="229">
        <v>0</v>
      </c>
      <c r="L130" s="229">
        <v>0</v>
      </c>
      <c r="M130" s="229">
        <v>0</v>
      </c>
      <c r="N130" s="229">
        <v>0</v>
      </c>
      <c r="O130" s="229">
        <v>0.22594175600299651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1376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</v>
      </c>
      <c r="L131" s="229">
        <v>0</v>
      </c>
      <c r="M131" s="229">
        <v>0</v>
      </c>
      <c r="N131" s="229">
        <v>0</v>
      </c>
      <c r="O131" s="229">
        <v>0</v>
      </c>
      <c r="P131" s="229">
        <v>0</v>
      </c>
      <c r="Q131" s="229">
        <v>0</v>
      </c>
      <c r="R131" s="229">
        <v>0</v>
      </c>
      <c r="S131" s="229">
        <v>0</v>
      </c>
      <c r="T131" s="229">
        <v>0</v>
      </c>
      <c r="U131" s="229">
        <v>0</v>
      </c>
      <c r="V131" s="229">
        <v>0</v>
      </c>
      <c r="W131" s="229">
        <v>0</v>
      </c>
      <c r="X131" s="229">
        <v>0</v>
      </c>
      <c r="Y131" s="229">
        <v>0</v>
      </c>
      <c r="DA131" s="73" t="s">
        <v>1377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1378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1379</v>
      </c>
    </row>
    <row r="134" spans="1:105" ht="12" customHeight="1" x14ac:dyDescent="0.25">
      <c r="A134" s="57" t="s">
        <v>1010</v>
      </c>
      <c r="B134" s="261">
        <v>153.4809136804391</v>
      </c>
      <c r="C134" s="261">
        <v>174.75762020860449</v>
      </c>
      <c r="D134" s="261">
        <v>181.8022127565425</v>
      </c>
      <c r="E134" s="261">
        <v>188.69920903252009</v>
      </c>
      <c r="F134" s="261">
        <v>189.5071812050713</v>
      </c>
      <c r="G134" s="261">
        <v>193.13507716545919</v>
      </c>
      <c r="H134" s="261">
        <v>205.51984222259</v>
      </c>
      <c r="I134" s="261">
        <v>218.70992889002341</v>
      </c>
      <c r="J134" s="261">
        <v>233.774117434879</v>
      </c>
      <c r="K134" s="261">
        <v>220.88092110057269</v>
      </c>
      <c r="L134" s="261">
        <v>184.4625886063634</v>
      </c>
      <c r="M134" s="261">
        <v>172.03205979792571</v>
      </c>
      <c r="N134" s="261">
        <v>179.7125041805462</v>
      </c>
      <c r="O134" s="261">
        <v>209.2731019705366</v>
      </c>
      <c r="P134" s="261">
        <v>233.67659142780519</v>
      </c>
      <c r="Q134" s="261">
        <v>238.05103416378401</v>
      </c>
      <c r="R134" s="261">
        <v>182.91302458617511</v>
      </c>
      <c r="S134" s="261">
        <v>170.20905967504609</v>
      </c>
      <c r="T134" s="261">
        <v>202.55051964267579</v>
      </c>
      <c r="U134" s="261">
        <v>206.6959362170374</v>
      </c>
      <c r="V134" s="261">
        <v>210.5189221997621</v>
      </c>
      <c r="W134" s="261">
        <v>219.5940105821393</v>
      </c>
      <c r="X134" s="261">
        <v>220.29005167442011</v>
      </c>
      <c r="Y134" s="261">
        <v>189.98754920842279</v>
      </c>
      <c r="DA134" s="70" t="s">
        <v>1380</v>
      </c>
    </row>
    <row r="135" spans="1:105" ht="12" customHeight="1" x14ac:dyDescent="0.25">
      <c r="A135" s="60" t="s">
        <v>1012</v>
      </c>
      <c r="B135" s="262">
        <v>153.4809136804391</v>
      </c>
      <c r="C135" s="262">
        <v>174.75762020860449</v>
      </c>
      <c r="D135" s="262">
        <v>181.8022127565425</v>
      </c>
      <c r="E135" s="262">
        <v>188.69920903252009</v>
      </c>
      <c r="F135" s="262">
        <v>189.5071812050713</v>
      </c>
      <c r="G135" s="262">
        <v>193.13507716545919</v>
      </c>
      <c r="H135" s="262">
        <v>205.51984222259</v>
      </c>
      <c r="I135" s="262">
        <v>218.70992889002341</v>
      </c>
      <c r="J135" s="262">
        <v>233.774117434879</v>
      </c>
      <c r="K135" s="262">
        <v>220.88092110057269</v>
      </c>
      <c r="L135" s="262">
        <v>184.4625886063634</v>
      </c>
      <c r="M135" s="262">
        <v>172.03205979792571</v>
      </c>
      <c r="N135" s="262">
        <v>179.7125041805462</v>
      </c>
      <c r="O135" s="262">
        <v>209.2731019705366</v>
      </c>
      <c r="P135" s="262">
        <v>233.67659142780519</v>
      </c>
      <c r="Q135" s="262">
        <v>238.05103416378401</v>
      </c>
      <c r="R135" s="262">
        <v>182.91302458617511</v>
      </c>
      <c r="S135" s="262">
        <v>170.20905967504609</v>
      </c>
      <c r="T135" s="262">
        <v>202.55051964267579</v>
      </c>
      <c r="U135" s="262">
        <v>206.6959362170374</v>
      </c>
      <c r="V135" s="262">
        <v>210.5189221997621</v>
      </c>
      <c r="W135" s="262">
        <v>219.5940105821393</v>
      </c>
      <c r="X135" s="262">
        <v>220.29005167442011</v>
      </c>
      <c r="Y135" s="262">
        <v>189.98754920842279</v>
      </c>
      <c r="DA135" s="72" t="s">
        <v>1381</v>
      </c>
    </row>
    <row r="136" spans="1:105" ht="12" customHeight="1" x14ac:dyDescent="0.25">
      <c r="A136" s="59" t="s">
        <v>28</v>
      </c>
      <c r="B136" s="230">
        <v>6.5943592163604112</v>
      </c>
      <c r="C136" s="230">
        <v>28.234682048941799</v>
      </c>
      <c r="D136" s="230">
        <v>27.78959540174672</v>
      </c>
      <c r="E136" s="230">
        <v>36.938121217068861</v>
      </c>
      <c r="F136" s="230">
        <v>26.252720737362651</v>
      </c>
      <c r="G136" s="230">
        <v>15.66255057974122</v>
      </c>
      <c r="H136" s="230">
        <v>13.487824503342839</v>
      </c>
      <c r="I136" s="230">
        <v>15.72563526917018</v>
      </c>
      <c r="J136" s="230">
        <v>21.208320422644089</v>
      </c>
      <c r="K136" s="230">
        <v>21.7662062631235</v>
      </c>
      <c r="L136" s="230">
        <v>18.345216001926431</v>
      </c>
      <c r="M136" s="230">
        <v>16.645166545621159</v>
      </c>
      <c r="N136" s="230">
        <v>15.653254971607909</v>
      </c>
      <c r="O136" s="230">
        <v>18.184844843579182</v>
      </c>
      <c r="P136" s="230">
        <v>22.504699225237111</v>
      </c>
      <c r="Q136" s="230">
        <v>20.90513122099653</v>
      </c>
      <c r="R136" s="230">
        <v>13.24197257704655</v>
      </c>
      <c r="S136" s="230">
        <v>10.35052703401421</v>
      </c>
      <c r="T136" s="230">
        <v>15.006426669245609</v>
      </c>
      <c r="U136" s="230">
        <v>13.270371495841861</v>
      </c>
      <c r="V136" s="230">
        <v>13.251926219947061</v>
      </c>
      <c r="W136" s="230">
        <v>13.51705553382763</v>
      </c>
      <c r="X136" s="230">
        <v>20.592143021930461</v>
      </c>
      <c r="Y136" s="230">
        <v>14.889325957308451</v>
      </c>
      <c r="DA136" s="71" t="s">
        <v>1382</v>
      </c>
    </row>
    <row r="137" spans="1:105" ht="12" customHeight="1" x14ac:dyDescent="0.25">
      <c r="A137" s="59" t="s">
        <v>31</v>
      </c>
      <c r="B137" s="295">
        <v>15.71101703819313</v>
      </c>
      <c r="C137" s="295">
        <v>17.729380538783658</v>
      </c>
      <c r="D137" s="295">
        <v>16.228148041091981</v>
      </c>
      <c r="E137" s="295">
        <v>16.454283070063571</v>
      </c>
      <c r="F137" s="295">
        <v>15.677353749617801</v>
      </c>
      <c r="G137" s="295">
        <v>15.20070025692762</v>
      </c>
      <c r="H137" s="295">
        <v>15.56467570192356</v>
      </c>
      <c r="I137" s="295">
        <v>16.663635539008641</v>
      </c>
      <c r="J137" s="295">
        <v>17.626996810913131</v>
      </c>
      <c r="K137" s="295">
        <v>23.136600735724389</v>
      </c>
      <c r="L137" s="295">
        <v>18.152321228219169</v>
      </c>
      <c r="M137" s="295">
        <v>11.98382378118845</v>
      </c>
      <c r="N137" s="295">
        <v>11.07118555312244</v>
      </c>
      <c r="O137" s="295">
        <v>0.1692340325135108</v>
      </c>
      <c r="P137" s="295">
        <v>0.19507797117107581</v>
      </c>
      <c r="Q137" s="295">
        <v>0.58457550981883677</v>
      </c>
      <c r="R137" s="295">
        <v>0.96363805266522018</v>
      </c>
      <c r="S137" s="295">
        <v>0.34265788217235871</v>
      </c>
      <c r="T137" s="295">
        <v>0.40070455484306822</v>
      </c>
      <c r="U137" s="295">
        <v>0.39825697786732872</v>
      </c>
      <c r="V137" s="295">
        <v>0.24700666181511219</v>
      </c>
      <c r="W137" s="295">
        <v>0.16455548242115811</v>
      </c>
      <c r="X137" s="295">
        <v>0.14904763345999589</v>
      </c>
      <c r="Y137" s="295">
        <v>0.21715436376647329</v>
      </c>
      <c r="DA137" s="122" t="s">
        <v>1383</v>
      </c>
    </row>
    <row r="138" spans="1:105" ht="12" customHeight="1" x14ac:dyDescent="0.25">
      <c r="A138" s="59" t="s">
        <v>159</v>
      </c>
      <c r="B138" s="295">
        <v>7.8362708939288357</v>
      </c>
      <c r="C138" s="295">
        <v>9.3077427535690216</v>
      </c>
      <c r="D138" s="295">
        <v>8.3596178064231452</v>
      </c>
      <c r="E138" s="295">
        <v>9.6019021930208002</v>
      </c>
      <c r="F138" s="295">
        <v>10.288686333232089</v>
      </c>
      <c r="G138" s="295">
        <v>10.566944222698771</v>
      </c>
      <c r="H138" s="295">
        <v>6.2186948037141248</v>
      </c>
      <c r="I138" s="295">
        <v>9.2339733988246326</v>
      </c>
      <c r="J138" s="295">
        <v>9.7103552979554522</v>
      </c>
      <c r="K138" s="295">
        <v>12.65525354229784</v>
      </c>
      <c r="L138" s="295">
        <v>10.71317006317677</v>
      </c>
      <c r="M138" s="295">
        <v>5.864469404106516</v>
      </c>
      <c r="N138" s="295">
        <v>7.2461493156861039</v>
      </c>
      <c r="O138" s="295">
        <v>3.2597518688813381</v>
      </c>
      <c r="P138" s="295">
        <v>3.7755076456942041</v>
      </c>
      <c r="Q138" s="295">
        <v>3.9726308623657132</v>
      </c>
      <c r="R138" s="295">
        <v>3.1045956405852682</v>
      </c>
      <c r="S138" s="295">
        <v>3.01213057874984</v>
      </c>
      <c r="T138" s="295">
        <v>3.7654085592874051</v>
      </c>
      <c r="U138" s="295">
        <v>3.2582963329110992</v>
      </c>
      <c r="V138" s="295">
        <v>2.9510807942105992</v>
      </c>
      <c r="W138" s="295">
        <v>2.95700535653399</v>
      </c>
      <c r="X138" s="295">
        <v>3.6786614389854631</v>
      </c>
      <c r="Y138" s="295">
        <v>3.4033593674058729</v>
      </c>
      <c r="DA138" s="122" t="s">
        <v>1384</v>
      </c>
    </row>
    <row r="139" spans="1:105" ht="12" customHeight="1" x14ac:dyDescent="0.25">
      <c r="A139" s="59" t="s">
        <v>32</v>
      </c>
      <c r="B139" s="295">
        <v>26.55903070447803</v>
      </c>
      <c r="C139" s="295">
        <v>27.378095735028129</v>
      </c>
      <c r="D139" s="295">
        <v>25.623911302137671</v>
      </c>
      <c r="E139" s="295">
        <v>22.402307630857521</v>
      </c>
      <c r="F139" s="295">
        <v>14.47887883528028</v>
      </c>
      <c r="G139" s="295">
        <v>9.9246428217766365</v>
      </c>
      <c r="H139" s="295">
        <v>18.96751936446579</v>
      </c>
      <c r="I139" s="295">
        <v>18.665510657104701</v>
      </c>
      <c r="J139" s="295">
        <v>22.06128255483117</v>
      </c>
      <c r="K139" s="295">
        <v>24.373119049650271</v>
      </c>
      <c r="L139" s="295">
        <v>14.18466774300542</v>
      </c>
      <c r="M139" s="295">
        <v>12.32702405841361</v>
      </c>
      <c r="N139" s="295">
        <v>6.9892276408002321</v>
      </c>
      <c r="O139" s="295">
        <v>10.017613365181999</v>
      </c>
      <c r="P139" s="295">
        <v>7.9707800480065476</v>
      </c>
      <c r="Q139" s="295">
        <v>9.3909746724394108</v>
      </c>
      <c r="R139" s="295">
        <v>3.4947313712693759</v>
      </c>
      <c r="S139" s="295">
        <v>4.8106122501633557</v>
      </c>
      <c r="T139" s="295">
        <v>6.5491279614466222</v>
      </c>
      <c r="U139" s="295">
        <v>3.004212537415397</v>
      </c>
      <c r="V139" s="295">
        <v>1.8114880517764369</v>
      </c>
      <c r="W139" s="295">
        <v>3.1721528359283808</v>
      </c>
      <c r="X139" s="295">
        <v>1.921321194679994</v>
      </c>
      <c r="Y139" s="295">
        <v>0.58586063331598359</v>
      </c>
      <c r="DA139" s="122" t="s">
        <v>1385</v>
      </c>
    </row>
    <row r="140" spans="1:105" ht="12" customHeight="1" x14ac:dyDescent="0.25">
      <c r="A140" s="59" t="s">
        <v>35</v>
      </c>
      <c r="B140" s="295">
        <v>96.780235827478734</v>
      </c>
      <c r="C140" s="295">
        <v>92.107719132281829</v>
      </c>
      <c r="D140" s="295">
        <v>103.80094020514299</v>
      </c>
      <c r="E140" s="295">
        <v>103.3025949215093</v>
      </c>
      <c r="F140" s="295">
        <v>122.8095415495785</v>
      </c>
      <c r="G140" s="295">
        <v>141.780239284315</v>
      </c>
      <c r="H140" s="295">
        <v>151.28112784914359</v>
      </c>
      <c r="I140" s="295">
        <v>158.42117402591529</v>
      </c>
      <c r="J140" s="295">
        <v>163.16716234853519</v>
      </c>
      <c r="K140" s="295">
        <v>138.94974150977669</v>
      </c>
      <c r="L140" s="295">
        <v>123.06721357003561</v>
      </c>
      <c r="M140" s="295">
        <v>125.211576008596</v>
      </c>
      <c r="N140" s="295">
        <v>138.7526866993295</v>
      </c>
      <c r="O140" s="295">
        <v>177.6416578603806</v>
      </c>
      <c r="P140" s="295">
        <v>199.23052653769619</v>
      </c>
      <c r="Q140" s="295">
        <v>203.19772189816359</v>
      </c>
      <c r="R140" s="295">
        <v>162.10808694460869</v>
      </c>
      <c r="S140" s="295">
        <v>151.6931319299463</v>
      </c>
      <c r="T140" s="295">
        <v>176.8288518978531</v>
      </c>
      <c r="U140" s="295">
        <v>186.76479887300169</v>
      </c>
      <c r="V140" s="295">
        <v>192.25742047201291</v>
      </c>
      <c r="W140" s="295">
        <v>199.7832413734281</v>
      </c>
      <c r="X140" s="295">
        <v>193.9488783853642</v>
      </c>
      <c r="Y140" s="295">
        <v>170.89184888662601</v>
      </c>
      <c r="DA140" s="122" t="s">
        <v>1386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1387</v>
      </c>
    </row>
    <row r="142" spans="1:105" ht="12" customHeight="1" x14ac:dyDescent="0.25">
      <c r="A142" s="57" t="s">
        <v>1021</v>
      </c>
      <c r="B142" s="261">
        <f t="shared" ref="B142:Y142" si="6">B143+B144+B155</f>
        <v>92.039846364573947</v>
      </c>
      <c r="C142" s="261">
        <f t="shared" si="6"/>
        <v>98.915098661336657</v>
      </c>
      <c r="D142" s="261">
        <f t="shared" si="6"/>
        <v>109.0241279492421</v>
      </c>
      <c r="E142" s="261">
        <f t="shared" si="6"/>
        <v>110.02278390877288</v>
      </c>
      <c r="F142" s="261">
        <f t="shared" si="6"/>
        <v>118.02033000812881</v>
      </c>
      <c r="G142" s="261">
        <f t="shared" si="6"/>
        <v>126.43332210200307</v>
      </c>
      <c r="H142" s="261">
        <f t="shared" si="6"/>
        <v>134.62444294400157</v>
      </c>
      <c r="I142" s="261">
        <f t="shared" si="6"/>
        <v>143.40130020296164</v>
      </c>
      <c r="J142" s="261">
        <f t="shared" si="6"/>
        <v>153.3242661930328</v>
      </c>
      <c r="K142" s="261">
        <f t="shared" si="6"/>
        <v>138.88066330718354</v>
      </c>
      <c r="L142" s="261">
        <f t="shared" si="6"/>
        <v>119.81093683430919</v>
      </c>
      <c r="M142" s="261">
        <f t="shared" si="6"/>
        <v>117.33246265062783</v>
      </c>
      <c r="N142" s="261">
        <f t="shared" si="6"/>
        <v>125.39767411245168</v>
      </c>
      <c r="O142" s="261">
        <f t="shared" si="6"/>
        <v>146.45563826718686</v>
      </c>
      <c r="P142" s="261">
        <f t="shared" si="6"/>
        <v>162.46851151396186</v>
      </c>
      <c r="Q142" s="261">
        <f t="shared" si="6"/>
        <v>165.47758478560513</v>
      </c>
      <c r="R142" s="261">
        <f t="shared" si="6"/>
        <v>128.52148614317323</v>
      </c>
      <c r="S142" s="261">
        <f t="shared" si="6"/>
        <v>120.19107971213889</v>
      </c>
      <c r="T142" s="261">
        <f t="shared" si="6"/>
        <v>142.64920954635636</v>
      </c>
      <c r="U142" s="261">
        <f t="shared" si="6"/>
        <v>147.51675072586701</v>
      </c>
      <c r="V142" s="261">
        <f t="shared" si="6"/>
        <v>150.24458584595277</v>
      </c>
      <c r="W142" s="261">
        <f t="shared" si="6"/>
        <v>155.33192886208252</v>
      </c>
      <c r="X142" s="261">
        <f t="shared" si="6"/>
        <v>148.13659300132434</v>
      </c>
      <c r="Y142" s="261">
        <f t="shared" si="6"/>
        <v>130.71453307173601</v>
      </c>
      <c r="DA142" s="70"/>
    </row>
    <row r="143" spans="1:105" ht="12" customHeight="1" x14ac:dyDescent="0.25">
      <c r="A143" s="60" t="s">
        <v>1022</v>
      </c>
      <c r="B143" s="262">
        <v>61.247980789276461</v>
      </c>
      <c r="C143" s="262">
        <v>63.867177296996893</v>
      </c>
      <c r="D143" s="262">
        <v>73.077236075709664</v>
      </c>
      <c r="E143" s="262">
        <v>72.569981237083482</v>
      </c>
      <c r="F143" s="262">
        <v>80.439732967852009</v>
      </c>
      <c r="G143" s="262">
        <v>88.144816507641394</v>
      </c>
      <c r="H143" s="262">
        <v>93.876863420847812</v>
      </c>
      <c r="I143" s="262">
        <v>100.3252509550659</v>
      </c>
      <c r="J143" s="262">
        <v>107.4902894852987</v>
      </c>
      <c r="K143" s="262">
        <v>94.868373829471736</v>
      </c>
      <c r="L143" s="262">
        <v>83.105033667430433</v>
      </c>
      <c r="M143" s="262">
        <v>83.81882556134029</v>
      </c>
      <c r="N143" s="262">
        <v>90.576958858951215</v>
      </c>
      <c r="O143" s="262">
        <v>106.92211736615241</v>
      </c>
      <c r="P143" s="262">
        <v>118.331962591337</v>
      </c>
      <c r="Q143" s="262">
        <v>120.5005983384652</v>
      </c>
      <c r="R143" s="262">
        <v>93.975201118872704</v>
      </c>
      <c r="S143" s="262">
        <v>88.057864332840595</v>
      </c>
      <c r="T143" s="262">
        <v>104.44397212053271</v>
      </c>
      <c r="U143" s="262">
        <v>108.5464291623005</v>
      </c>
      <c r="V143" s="262">
        <v>110.5553931526478</v>
      </c>
      <c r="W143" s="262">
        <v>113.9104794625914</v>
      </c>
      <c r="X143" s="262">
        <v>106.3569402599678</v>
      </c>
      <c r="Y143" s="262">
        <v>94.772322896305155</v>
      </c>
      <c r="DA143" s="72" t="s">
        <v>1388</v>
      </c>
    </row>
    <row r="144" spans="1:105" ht="12" customHeight="1" x14ac:dyDescent="0.25">
      <c r="A144" s="60" t="s">
        <v>1024</v>
      </c>
      <c r="B144" s="262">
        <v>30.791865575297489</v>
      </c>
      <c r="C144" s="262">
        <v>35.047921364339771</v>
      </c>
      <c r="D144" s="262">
        <v>35.946891873532437</v>
      </c>
      <c r="E144" s="262">
        <v>37.452802671689398</v>
      </c>
      <c r="F144" s="262">
        <v>37.580597040276793</v>
      </c>
      <c r="G144" s="262">
        <v>38.288505594361681</v>
      </c>
      <c r="H144" s="262">
        <v>40.747579523153753</v>
      </c>
      <c r="I144" s="262">
        <v>43.076049247895753</v>
      </c>
      <c r="J144" s="262">
        <v>45.833976707734102</v>
      </c>
      <c r="K144" s="262">
        <v>44.012289477711803</v>
      </c>
      <c r="L144" s="262">
        <v>36.705903166878763</v>
      </c>
      <c r="M144" s="262">
        <v>33.513637089287542</v>
      </c>
      <c r="N144" s="262">
        <v>34.820715253500467</v>
      </c>
      <c r="O144" s="262">
        <v>39.53352090103445</v>
      </c>
      <c r="P144" s="262">
        <v>44.136548922624847</v>
      </c>
      <c r="Q144" s="262">
        <v>44.976986447139943</v>
      </c>
      <c r="R144" s="262">
        <v>34.546285024300524</v>
      </c>
      <c r="S144" s="262">
        <v>32.133215379298292</v>
      </c>
      <c r="T144" s="262">
        <v>38.205237425823647</v>
      </c>
      <c r="U144" s="262">
        <v>38.970321563566522</v>
      </c>
      <c r="V144" s="262">
        <v>39.689192693304967</v>
      </c>
      <c r="W144" s="262">
        <v>41.421449399491138</v>
      </c>
      <c r="X144" s="262">
        <v>41.779652741356557</v>
      </c>
      <c r="Y144" s="262">
        <v>35.942210175430873</v>
      </c>
      <c r="DA144" s="72" t="s">
        <v>1389</v>
      </c>
    </row>
    <row r="145" spans="1:105" ht="12" customHeight="1" x14ac:dyDescent="0.25">
      <c r="A145" s="64" t="s">
        <v>28</v>
      </c>
      <c r="B145" s="229">
        <v>1.1894716194262589</v>
      </c>
      <c r="C145" s="229">
        <v>5.0504937500268374</v>
      </c>
      <c r="D145" s="229">
        <v>5.0082139274698241</v>
      </c>
      <c r="E145" s="229">
        <v>6.6428888366181136</v>
      </c>
      <c r="F145" s="229">
        <v>4.733677568989104</v>
      </c>
      <c r="G145" s="229">
        <v>2.8296931935538252</v>
      </c>
      <c r="H145" s="229">
        <v>2.438587565249871</v>
      </c>
      <c r="I145" s="229">
        <v>2.8542278547363442</v>
      </c>
      <c r="J145" s="229">
        <v>3.8459740651283072</v>
      </c>
      <c r="K145" s="229">
        <v>3.9200635522887328</v>
      </c>
      <c r="L145" s="229">
        <v>3.2973977981503491</v>
      </c>
      <c r="M145" s="229">
        <v>3.0359217510591971</v>
      </c>
      <c r="N145" s="229">
        <v>2.8659244121414682</v>
      </c>
      <c r="O145" s="229">
        <v>3.4219431122226589</v>
      </c>
      <c r="P145" s="229">
        <v>4.250660077992924</v>
      </c>
      <c r="Q145" s="229">
        <v>3.9497824779687001</v>
      </c>
      <c r="R145" s="229">
        <v>2.5009753130789192</v>
      </c>
      <c r="S145" s="229">
        <v>1.9540423706482011</v>
      </c>
      <c r="T145" s="229">
        <v>2.8305239345875548</v>
      </c>
      <c r="U145" s="229">
        <v>2.5019874794147849</v>
      </c>
      <c r="V145" s="229">
        <v>2.4983894454953348</v>
      </c>
      <c r="W145" s="229">
        <v>2.5496871719783241</v>
      </c>
      <c r="X145" s="229">
        <v>3.9054208698408739</v>
      </c>
      <c r="Y145" s="229">
        <v>2.8167655186956129</v>
      </c>
      <c r="DA145" s="73" t="s">
        <v>1390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1391</v>
      </c>
    </row>
    <row r="147" spans="1:105" ht="12" customHeight="1" x14ac:dyDescent="0.25">
      <c r="A147" s="64" t="s">
        <v>31</v>
      </c>
      <c r="B147" s="229">
        <v>2.8339082337051389</v>
      </c>
      <c r="C147" s="229">
        <v>3.1713523618846708</v>
      </c>
      <c r="D147" s="229">
        <v>2.9246210987055452</v>
      </c>
      <c r="E147" s="229">
        <v>2.9591102557260309</v>
      </c>
      <c r="F147" s="229">
        <v>2.8268132102611281</v>
      </c>
      <c r="G147" s="229">
        <v>2.7462524596674371</v>
      </c>
      <c r="H147" s="229">
        <v>2.8140805520156782</v>
      </c>
      <c r="I147" s="229">
        <v>3.0244763980922902</v>
      </c>
      <c r="J147" s="229">
        <v>3.1965271756498388</v>
      </c>
      <c r="K147" s="229">
        <v>4.1668696956910427</v>
      </c>
      <c r="L147" s="229">
        <v>3.2627265900255589</v>
      </c>
      <c r="M147" s="229">
        <v>2.185736692898486</v>
      </c>
      <c r="N147" s="229">
        <v>2.027002115891702</v>
      </c>
      <c r="O147" s="229">
        <v>3.1845706515211167E-2</v>
      </c>
      <c r="P147" s="229">
        <v>3.6846088714789733E-2</v>
      </c>
      <c r="Q147" s="229">
        <v>0.1104487736203741</v>
      </c>
      <c r="R147" s="229">
        <v>0.18199969577317199</v>
      </c>
      <c r="S147" s="229">
        <v>6.4689268304987085E-2</v>
      </c>
      <c r="T147" s="229">
        <v>7.5581206517738794E-2</v>
      </c>
      <c r="U147" s="229">
        <v>7.5087119642871361E-2</v>
      </c>
      <c r="V147" s="229">
        <v>4.6568236692792059E-2</v>
      </c>
      <c r="W147" s="229">
        <v>3.1039674399349241E-2</v>
      </c>
      <c r="X147" s="229">
        <v>2.8267759100892818E-2</v>
      </c>
      <c r="Y147" s="229">
        <v>4.1081303871344517E-2</v>
      </c>
      <c r="DA147" s="73" t="s">
        <v>1392</v>
      </c>
    </row>
    <row r="148" spans="1:105" ht="12" customHeight="1" x14ac:dyDescent="0.25">
      <c r="A148" s="64" t="s">
        <v>159</v>
      </c>
      <c r="B148" s="229">
        <v>1.4134840891498921</v>
      </c>
      <c r="C148" s="229">
        <v>1.664927429403078</v>
      </c>
      <c r="D148" s="229">
        <v>1.506562212266739</v>
      </c>
      <c r="E148" s="229">
        <v>1.7267897442180291</v>
      </c>
      <c r="F148" s="229">
        <v>1.85517242944924</v>
      </c>
      <c r="G148" s="229">
        <v>1.909089454581518</v>
      </c>
      <c r="H148" s="229">
        <v>1.124334900462471</v>
      </c>
      <c r="I148" s="229">
        <v>1.675980883041964</v>
      </c>
      <c r="J148" s="229">
        <v>1.760902037260994</v>
      </c>
      <c r="K148" s="229">
        <v>2.2791936066591161</v>
      </c>
      <c r="L148" s="229">
        <v>1.925601932068816</v>
      </c>
      <c r="M148" s="229">
        <v>1.06962403611587</v>
      </c>
      <c r="N148" s="229">
        <v>1.3266835719161489</v>
      </c>
      <c r="O148" s="229">
        <v>0.61340558862189043</v>
      </c>
      <c r="P148" s="229">
        <v>0.71311326861513824</v>
      </c>
      <c r="Q148" s="229">
        <v>0.75058260126347121</v>
      </c>
      <c r="R148" s="229">
        <v>0.58635652724844733</v>
      </c>
      <c r="S148" s="229">
        <v>0.56865034577080775</v>
      </c>
      <c r="T148" s="229">
        <v>0.71023430730559356</v>
      </c>
      <c r="U148" s="229">
        <v>0.61431713737035121</v>
      </c>
      <c r="V148" s="229">
        <v>0.55636810729913688</v>
      </c>
      <c r="W148" s="229">
        <v>0.55777226084170417</v>
      </c>
      <c r="X148" s="229">
        <v>0.69767974812491629</v>
      </c>
      <c r="Y148" s="229">
        <v>0.64384817293445396</v>
      </c>
      <c r="DA148" s="73" t="s">
        <v>1393</v>
      </c>
    </row>
    <row r="149" spans="1:105" ht="12" customHeight="1" x14ac:dyDescent="0.25">
      <c r="A149" s="64" t="s">
        <v>32</v>
      </c>
      <c r="B149" s="229">
        <v>4.7906418540364548</v>
      </c>
      <c r="C149" s="229">
        <v>4.8972714180990149</v>
      </c>
      <c r="D149" s="229">
        <v>4.6179164397460477</v>
      </c>
      <c r="E149" s="229">
        <v>4.0287928668862936</v>
      </c>
      <c r="F149" s="229">
        <v>2.6107139390369611</v>
      </c>
      <c r="G149" s="229">
        <v>1.7930473136067071</v>
      </c>
      <c r="H149" s="229">
        <v>3.4293118845339952</v>
      </c>
      <c r="I149" s="229">
        <v>3.387819921325034</v>
      </c>
      <c r="J149" s="229">
        <v>4.0006525202607328</v>
      </c>
      <c r="K149" s="229">
        <v>4.3895649286389471</v>
      </c>
      <c r="L149" s="229">
        <v>2.5495743510661728</v>
      </c>
      <c r="M149" s="229">
        <v>2.2483331940354181</v>
      </c>
      <c r="N149" s="229">
        <v>1.2796442755270441</v>
      </c>
      <c r="O149" s="229">
        <v>1.8850698672855539</v>
      </c>
      <c r="P149" s="229">
        <v>1.5055111913039569</v>
      </c>
      <c r="Q149" s="229">
        <v>1.774315923690283</v>
      </c>
      <c r="R149" s="229">
        <v>0.66004040066789949</v>
      </c>
      <c r="S149" s="229">
        <v>0.90817985738189511</v>
      </c>
      <c r="T149" s="229">
        <v>1.235301638033671</v>
      </c>
      <c r="U149" s="229">
        <v>0.56641233868015417</v>
      </c>
      <c r="V149" s="229">
        <v>0.34152036119751639</v>
      </c>
      <c r="W149" s="229">
        <v>0.59835497258114545</v>
      </c>
      <c r="X149" s="229">
        <v>0.36438984924393791</v>
      </c>
      <c r="Y149" s="229">
        <v>0.110833226125701</v>
      </c>
      <c r="DA149" s="73" t="s">
        <v>1394</v>
      </c>
    </row>
    <row r="150" spans="1:105" ht="12" customHeight="1" x14ac:dyDescent="0.25">
      <c r="A150" s="64" t="s">
        <v>33</v>
      </c>
      <c r="B150" s="229">
        <v>3.1074181624897479</v>
      </c>
      <c r="C150" s="229">
        <v>3.774707811948776</v>
      </c>
      <c r="D150" s="229">
        <v>3.1703934348029139</v>
      </c>
      <c r="E150" s="229">
        <v>3.5114228908114868</v>
      </c>
      <c r="F150" s="229">
        <v>3.4003094239569691</v>
      </c>
      <c r="G150" s="229">
        <v>3.3863027224468141</v>
      </c>
      <c r="H150" s="229">
        <v>3.5825822026307139</v>
      </c>
      <c r="I150" s="229">
        <v>3.3757860263657982</v>
      </c>
      <c r="J150" s="229">
        <v>3.425105894655101</v>
      </c>
      <c r="K150" s="229">
        <v>4.231942009936545</v>
      </c>
      <c r="L150" s="229">
        <v>3.5503091718086428</v>
      </c>
      <c r="M150" s="229">
        <v>2.1366081608846321</v>
      </c>
      <c r="N150" s="229">
        <v>1.917497754501436</v>
      </c>
      <c r="O150" s="229">
        <v>0.12803007986668111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3.5059143626906821E-4</v>
      </c>
      <c r="Y150" s="229">
        <v>3.2945321511324829E-4</v>
      </c>
      <c r="DA150" s="73" t="s">
        <v>1395</v>
      </c>
    </row>
    <row r="151" spans="1:105" ht="12" customHeight="1" x14ac:dyDescent="0.25">
      <c r="A151" s="64" t="s">
        <v>35</v>
      </c>
      <c r="B151" s="229">
        <v>17.456941616489988</v>
      </c>
      <c r="C151" s="229">
        <v>16.475817188253099</v>
      </c>
      <c r="D151" s="229">
        <v>18.706904757137409</v>
      </c>
      <c r="E151" s="229">
        <v>18.577762809459738</v>
      </c>
      <c r="F151" s="229">
        <v>22.144019962994381</v>
      </c>
      <c r="G151" s="229">
        <v>25.614894332867149</v>
      </c>
      <c r="H151" s="229">
        <v>27.351503360565381</v>
      </c>
      <c r="I151" s="229">
        <v>28.753695475264671</v>
      </c>
      <c r="J151" s="229">
        <v>29.58917359636958</v>
      </c>
      <c r="K151" s="229">
        <v>25.024655684497411</v>
      </c>
      <c r="L151" s="229">
        <v>22.120293323759221</v>
      </c>
      <c r="M151" s="229">
        <v>22.837413254293939</v>
      </c>
      <c r="N151" s="229">
        <v>25.403963123522669</v>
      </c>
      <c r="O151" s="229">
        <v>33.427816007667367</v>
      </c>
      <c r="P151" s="229">
        <v>37.630418295998027</v>
      </c>
      <c r="Q151" s="229">
        <v>38.391856670597107</v>
      </c>
      <c r="R151" s="229">
        <v>30.61691308753208</v>
      </c>
      <c r="S151" s="229">
        <v>28.637653537192399</v>
      </c>
      <c r="T151" s="229">
        <v>33.353596339379102</v>
      </c>
      <c r="U151" s="229">
        <v>35.21251748845836</v>
      </c>
      <c r="V151" s="229">
        <v>36.246346542620188</v>
      </c>
      <c r="W151" s="229">
        <v>37.684595319690608</v>
      </c>
      <c r="X151" s="229">
        <v>36.78354392360967</v>
      </c>
      <c r="Y151" s="229">
        <v>32.329352500588648</v>
      </c>
      <c r="DA151" s="73" t="s">
        <v>1396</v>
      </c>
    </row>
    <row r="152" spans="1:105" ht="12" customHeight="1" x14ac:dyDescent="0.25">
      <c r="A152" s="64" t="s">
        <v>36</v>
      </c>
      <c r="B152" s="229">
        <v>0</v>
      </c>
      <c r="C152" s="229">
        <v>1.3351404724294689E-2</v>
      </c>
      <c r="D152" s="229">
        <v>1.228000340395999E-2</v>
      </c>
      <c r="E152" s="229">
        <v>6.0352679697069844E-3</v>
      </c>
      <c r="F152" s="229">
        <v>9.8905055890124872E-3</v>
      </c>
      <c r="G152" s="229">
        <v>9.226117638228842E-3</v>
      </c>
      <c r="H152" s="229">
        <v>7.1790576956479906E-3</v>
      </c>
      <c r="I152" s="229">
        <v>4.0626890696525654E-3</v>
      </c>
      <c r="J152" s="229">
        <v>1.5641418409544718E-2</v>
      </c>
      <c r="K152" s="229">
        <v>0</v>
      </c>
      <c r="L152" s="229">
        <v>0</v>
      </c>
      <c r="M152" s="229">
        <v>0</v>
      </c>
      <c r="N152" s="229">
        <v>0</v>
      </c>
      <c r="O152" s="229">
        <v>2.5410538855081669E-2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1397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1398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1399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1400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1401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429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7">SUM(B$161:B$167,B$169:B$170,B$172:B$175,B176)</f>
        <v>1</v>
      </c>
      <c r="C160" s="232">
        <f t="shared" si="7"/>
        <v>1</v>
      </c>
      <c r="D160" s="232">
        <f t="shared" si="7"/>
        <v>1</v>
      </c>
      <c r="E160" s="232">
        <f t="shared" si="7"/>
        <v>1.0000000000000002</v>
      </c>
      <c r="F160" s="232">
        <f t="shared" si="7"/>
        <v>1.0000000000000002</v>
      </c>
      <c r="G160" s="232">
        <f t="shared" si="7"/>
        <v>1</v>
      </c>
      <c r="H160" s="232">
        <f t="shared" si="7"/>
        <v>0.99999999999999989</v>
      </c>
      <c r="I160" s="232">
        <f t="shared" si="7"/>
        <v>1</v>
      </c>
      <c r="J160" s="232">
        <f t="shared" si="7"/>
        <v>1</v>
      </c>
      <c r="K160" s="232">
        <f t="shared" si="7"/>
        <v>1</v>
      </c>
      <c r="L160" s="232">
        <f t="shared" si="7"/>
        <v>1</v>
      </c>
      <c r="M160" s="232">
        <f t="shared" si="7"/>
        <v>1</v>
      </c>
      <c r="N160" s="232">
        <f t="shared" si="7"/>
        <v>1</v>
      </c>
      <c r="O160" s="232">
        <f t="shared" si="7"/>
        <v>1</v>
      </c>
      <c r="P160" s="232">
        <f t="shared" si="7"/>
        <v>1</v>
      </c>
      <c r="Q160" s="232">
        <f t="shared" si="7"/>
        <v>1</v>
      </c>
      <c r="R160" s="232">
        <f t="shared" si="7"/>
        <v>1</v>
      </c>
      <c r="S160" s="232">
        <f t="shared" si="7"/>
        <v>1</v>
      </c>
      <c r="T160" s="232">
        <f t="shared" si="7"/>
        <v>0.99999999999999978</v>
      </c>
      <c r="U160" s="232">
        <f t="shared" si="7"/>
        <v>1.0000000000000002</v>
      </c>
      <c r="V160" s="232">
        <f t="shared" si="7"/>
        <v>0.99999999999999989</v>
      </c>
      <c r="W160" s="232">
        <f t="shared" si="7"/>
        <v>1</v>
      </c>
      <c r="X160" s="232">
        <f t="shared" si="7"/>
        <v>1</v>
      </c>
      <c r="Y160" s="232">
        <f t="shared" si="7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8">IF(B$6=0,0,B$6/B$5)</f>
        <v>0</v>
      </c>
      <c r="C161" s="266">
        <f t="shared" si="8"/>
        <v>0</v>
      </c>
      <c r="D161" s="266">
        <f t="shared" si="8"/>
        <v>0</v>
      </c>
      <c r="E161" s="266">
        <f t="shared" si="8"/>
        <v>0</v>
      </c>
      <c r="F161" s="266">
        <f t="shared" si="8"/>
        <v>0</v>
      </c>
      <c r="G161" s="266">
        <f t="shared" si="8"/>
        <v>0</v>
      </c>
      <c r="H161" s="266">
        <f t="shared" si="8"/>
        <v>0</v>
      </c>
      <c r="I161" s="266">
        <f t="shared" si="8"/>
        <v>0</v>
      </c>
      <c r="J161" s="266">
        <f t="shared" si="8"/>
        <v>0</v>
      </c>
      <c r="K161" s="266">
        <f t="shared" si="8"/>
        <v>0</v>
      </c>
      <c r="L161" s="266">
        <f t="shared" si="8"/>
        <v>0</v>
      </c>
      <c r="M161" s="266">
        <f t="shared" si="8"/>
        <v>0</v>
      </c>
      <c r="N161" s="266">
        <f t="shared" si="8"/>
        <v>0</v>
      </c>
      <c r="O161" s="266">
        <f t="shared" si="8"/>
        <v>0</v>
      </c>
      <c r="P161" s="266">
        <f t="shared" si="8"/>
        <v>0</v>
      </c>
      <c r="Q161" s="266">
        <f t="shared" si="8"/>
        <v>0</v>
      </c>
      <c r="R161" s="266">
        <f t="shared" si="8"/>
        <v>0</v>
      </c>
      <c r="S161" s="266">
        <f t="shared" si="8"/>
        <v>0</v>
      </c>
      <c r="T161" s="266">
        <f t="shared" si="8"/>
        <v>0</v>
      </c>
      <c r="U161" s="266">
        <f t="shared" si="8"/>
        <v>0</v>
      </c>
      <c r="V161" s="266">
        <f t="shared" si="8"/>
        <v>0</v>
      </c>
      <c r="W161" s="266">
        <f t="shared" si="8"/>
        <v>0</v>
      </c>
      <c r="X161" s="266">
        <f t="shared" si="8"/>
        <v>0</v>
      </c>
      <c r="Y161" s="266">
        <f t="shared" si="8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9">IF(B$7=0,0,B$7/B$5)</f>
        <v>0</v>
      </c>
      <c r="C162" s="267">
        <f t="shared" si="9"/>
        <v>0</v>
      </c>
      <c r="D162" s="267">
        <f t="shared" si="9"/>
        <v>0</v>
      </c>
      <c r="E162" s="267">
        <f t="shared" si="9"/>
        <v>0</v>
      </c>
      <c r="F162" s="267">
        <f t="shared" si="9"/>
        <v>0</v>
      </c>
      <c r="G162" s="267">
        <f t="shared" si="9"/>
        <v>0</v>
      </c>
      <c r="H162" s="267">
        <f t="shared" si="9"/>
        <v>0</v>
      </c>
      <c r="I162" s="267">
        <f t="shared" si="9"/>
        <v>0</v>
      </c>
      <c r="J162" s="267">
        <f t="shared" si="9"/>
        <v>0</v>
      </c>
      <c r="K162" s="267">
        <f t="shared" si="9"/>
        <v>0</v>
      </c>
      <c r="L162" s="267">
        <f t="shared" si="9"/>
        <v>0</v>
      </c>
      <c r="M162" s="267">
        <f t="shared" si="9"/>
        <v>0</v>
      </c>
      <c r="N162" s="267">
        <f t="shared" si="9"/>
        <v>0</v>
      </c>
      <c r="O162" s="267">
        <f t="shared" si="9"/>
        <v>0</v>
      </c>
      <c r="P162" s="267">
        <f t="shared" si="9"/>
        <v>0</v>
      </c>
      <c r="Q162" s="267">
        <f t="shared" si="9"/>
        <v>0</v>
      </c>
      <c r="R162" s="267">
        <f t="shared" si="9"/>
        <v>0</v>
      </c>
      <c r="S162" s="267">
        <f t="shared" si="9"/>
        <v>0</v>
      </c>
      <c r="T162" s="267">
        <f t="shared" si="9"/>
        <v>0</v>
      </c>
      <c r="U162" s="267">
        <f t="shared" si="9"/>
        <v>0</v>
      </c>
      <c r="V162" s="267">
        <f t="shared" si="9"/>
        <v>0</v>
      </c>
      <c r="W162" s="267">
        <f t="shared" si="9"/>
        <v>0</v>
      </c>
      <c r="X162" s="267">
        <f t="shared" si="9"/>
        <v>0</v>
      </c>
      <c r="Y162" s="267">
        <f t="shared" si="9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10">IF(B$8=0,0,B$8/B$5)</f>
        <v>0</v>
      </c>
      <c r="C163" s="267">
        <f t="shared" si="10"/>
        <v>0</v>
      </c>
      <c r="D163" s="267">
        <f t="shared" si="10"/>
        <v>0</v>
      </c>
      <c r="E163" s="267">
        <f t="shared" si="10"/>
        <v>0</v>
      </c>
      <c r="F163" s="267">
        <f t="shared" si="10"/>
        <v>0</v>
      </c>
      <c r="G163" s="267">
        <f t="shared" si="10"/>
        <v>0</v>
      </c>
      <c r="H163" s="267">
        <f t="shared" si="10"/>
        <v>0</v>
      </c>
      <c r="I163" s="267">
        <f t="shared" si="10"/>
        <v>0</v>
      </c>
      <c r="J163" s="267">
        <f t="shared" si="10"/>
        <v>0</v>
      </c>
      <c r="K163" s="267">
        <f t="shared" si="10"/>
        <v>0</v>
      </c>
      <c r="L163" s="267">
        <f t="shared" si="10"/>
        <v>0</v>
      </c>
      <c r="M163" s="267">
        <f t="shared" si="10"/>
        <v>0</v>
      </c>
      <c r="N163" s="267">
        <f t="shared" si="10"/>
        <v>0</v>
      </c>
      <c r="O163" s="267">
        <f t="shared" si="10"/>
        <v>0</v>
      </c>
      <c r="P163" s="267">
        <f t="shared" si="10"/>
        <v>0</v>
      </c>
      <c r="Q163" s="267">
        <f t="shared" si="10"/>
        <v>0</v>
      </c>
      <c r="R163" s="267">
        <f t="shared" si="10"/>
        <v>0</v>
      </c>
      <c r="S163" s="267">
        <f t="shared" si="10"/>
        <v>0</v>
      </c>
      <c r="T163" s="267">
        <f t="shared" si="10"/>
        <v>0</v>
      </c>
      <c r="U163" s="267">
        <f t="shared" si="10"/>
        <v>0</v>
      </c>
      <c r="V163" s="267">
        <f t="shared" si="10"/>
        <v>0</v>
      </c>
      <c r="W163" s="267">
        <f t="shared" si="10"/>
        <v>0</v>
      </c>
      <c r="X163" s="267">
        <f t="shared" si="10"/>
        <v>0</v>
      </c>
      <c r="Y163" s="267">
        <f t="shared" si="10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1">IF(B$9=0,0,B$9/B$5)</f>
        <v>0</v>
      </c>
      <c r="C164" s="267">
        <f t="shared" si="11"/>
        <v>0</v>
      </c>
      <c r="D164" s="267">
        <f t="shared" si="11"/>
        <v>0</v>
      </c>
      <c r="E164" s="267">
        <f t="shared" si="11"/>
        <v>0</v>
      </c>
      <c r="F164" s="267">
        <f t="shared" si="11"/>
        <v>0</v>
      </c>
      <c r="G164" s="267">
        <f t="shared" si="11"/>
        <v>0</v>
      </c>
      <c r="H164" s="267">
        <f t="shared" si="11"/>
        <v>0</v>
      </c>
      <c r="I164" s="267">
        <f t="shared" si="11"/>
        <v>0</v>
      </c>
      <c r="J164" s="267">
        <f t="shared" si="11"/>
        <v>0</v>
      </c>
      <c r="K164" s="267">
        <f t="shared" si="11"/>
        <v>0</v>
      </c>
      <c r="L164" s="267">
        <f t="shared" si="11"/>
        <v>0</v>
      </c>
      <c r="M164" s="267">
        <f t="shared" si="11"/>
        <v>0</v>
      </c>
      <c r="N164" s="267">
        <f t="shared" si="11"/>
        <v>0</v>
      </c>
      <c r="O164" s="267">
        <f t="shared" si="11"/>
        <v>0</v>
      </c>
      <c r="P164" s="267">
        <f t="shared" si="11"/>
        <v>0</v>
      </c>
      <c r="Q164" s="267">
        <f t="shared" si="11"/>
        <v>0</v>
      </c>
      <c r="R164" s="267">
        <f t="shared" si="11"/>
        <v>0</v>
      </c>
      <c r="S164" s="267">
        <f t="shared" si="11"/>
        <v>0</v>
      </c>
      <c r="T164" s="267">
        <f t="shared" si="11"/>
        <v>0</v>
      </c>
      <c r="U164" s="267">
        <f t="shared" si="11"/>
        <v>0</v>
      </c>
      <c r="V164" s="267">
        <f t="shared" si="11"/>
        <v>0</v>
      </c>
      <c r="W164" s="267">
        <f t="shared" si="11"/>
        <v>0</v>
      </c>
      <c r="X164" s="267">
        <f t="shared" si="11"/>
        <v>0</v>
      </c>
      <c r="Y164" s="267">
        <f t="shared" si="11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2">IF(B$10=0,0,B$10/B$5)</f>
        <v>1.7257173524791038E-2</v>
      </c>
      <c r="C165" s="268">
        <f t="shared" si="12"/>
        <v>1.5955344890374885E-2</v>
      </c>
      <c r="D165" s="268">
        <f t="shared" si="12"/>
        <v>1.8011260007315451E-2</v>
      </c>
      <c r="E165" s="268">
        <f t="shared" si="12"/>
        <v>1.6848660374536018E-2</v>
      </c>
      <c r="F165" s="268">
        <f t="shared" si="12"/>
        <v>1.8693387017405111E-2</v>
      </c>
      <c r="G165" s="268">
        <f t="shared" si="12"/>
        <v>1.987083036616541E-2</v>
      </c>
      <c r="H165" s="268">
        <f t="shared" si="12"/>
        <v>1.9200725422785475E-2</v>
      </c>
      <c r="I165" s="268">
        <f t="shared" si="12"/>
        <v>1.8649863035392594E-2</v>
      </c>
      <c r="J165" s="268">
        <f t="shared" si="12"/>
        <v>1.9949456488345365E-2</v>
      </c>
      <c r="K165" s="268">
        <f t="shared" si="12"/>
        <v>1.5197637351223422E-2</v>
      </c>
      <c r="L165" s="268">
        <f t="shared" si="12"/>
        <v>1.6317669181431921E-2</v>
      </c>
      <c r="M165" s="268">
        <f t="shared" si="12"/>
        <v>2.0688832343606071E-2</v>
      </c>
      <c r="N165" s="268">
        <f t="shared" si="12"/>
        <v>2.2269079493384452E-2</v>
      </c>
      <c r="O165" s="268">
        <f t="shared" si="12"/>
        <v>2.1141778101123603E-2</v>
      </c>
      <c r="P165" s="268">
        <f t="shared" si="12"/>
        <v>1.8846414051760466E-2</v>
      </c>
      <c r="Q165" s="268">
        <f t="shared" si="12"/>
        <v>1.8934688940528615E-2</v>
      </c>
      <c r="R165" s="268">
        <f t="shared" si="12"/>
        <v>1.8798570422492396E-2</v>
      </c>
      <c r="S165" s="268">
        <f t="shared" si="12"/>
        <v>1.8661812754530462E-2</v>
      </c>
      <c r="T165" s="268">
        <f t="shared" si="12"/>
        <v>1.8503680336429344E-2</v>
      </c>
      <c r="U165" s="268">
        <f t="shared" si="12"/>
        <v>1.9374983668731961E-2</v>
      </c>
      <c r="V165" s="268">
        <f t="shared" si="12"/>
        <v>1.8932594258203837E-2</v>
      </c>
      <c r="W165" s="268">
        <f t="shared" si="12"/>
        <v>1.8766900272945454E-2</v>
      </c>
      <c r="X165" s="268">
        <f t="shared" si="12"/>
        <v>1.5175974139342166E-2</v>
      </c>
      <c r="Y165" s="268">
        <f t="shared" si="12"/>
        <v>1.557041634184617E-2</v>
      </c>
      <c r="DA165" s="78"/>
    </row>
    <row r="166" spans="1:105" ht="12" customHeight="1" x14ac:dyDescent="0.25">
      <c r="A166" s="134" t="s">
        <v>997</v>
      </c>
      <c r="B166" s="317">
        <f t="shared" ref="B166:Y166" si="13">IF(B$16=0,0,B$16/B$5)</f>
        <v>0</v>
      </c>
      <c r="C166" s="317">
        <f t="shared" si="13"/>
        <v>0</v>
      </c>
      <c r="D166" s="317">
        <f t="shared" si="13"/>
        <v>0</v>
      </c>
      <c r="E166" s="317">
        <f t="shared" si="13"/>
        <v>0</v>
      </c>
      <c r="F166" s="317">
        <f t="shared" si="13"/>
        <v>0</v>
      </c>
      <c r="G166" s="317">
        <f t="shared" si="13"/>
        <v>0</v>
      </c>
      <c r="H166" s="317">
        <f t="shared" si="13"/>
        <v>0</v>
      </c>
      <c r="I166" s="317">
        <f t="shared" si="13"/>
        <v>0</v>
      </c>
      <c r="J166" s="317">
        <f t="shared" si="13"/>
        <v>0</v>
      </c>
      <c r="K166" s="317">
        <f t="shared" si="13"/>
        <v>0</v>
      </c>
      <c r="L166" s="317">
        <f t="shared" si="13"/>
        <v>0</v>
      </c>
      <c r="M166" s="317">
        <f t="shared" si="13"/>
        <v>0</v>
      </c>
      <c r="N166" s="317">
        <f t="shared" si="13"/>
        <v>0</v>
      </c>
      <c r="O166" s="317">
        <f t="shared" si="13"/>
        <v>0</v>
      </c>
      <c r="P166" s="317">
        <f t="shared" si="13"/>
        <v>0</v>
      </c>
      <c r="Q166" s="317">
        <f t="shared" si="13"/>
        <v>0</v>
      </c>
      <c r="R166" s="317">
        <f t="shared" si="13"/>
        <v>0</v>
      </c>
      <c r="S166" s="317">
        <f t="shared" si="13"/>
        <v>0</v>
      </c>
      <c r="T166" s="317">
        <f t="shared" si="13"/>
        <v>0</v>
      </c>
      <c r="U166" s="317">
        <f t="shared" si="13"/>
        <v>0</v>
      </c>
      <c r="V166" s="317">
        <f t="shared" si="13"/>
        <v>0</v>
      </c>
      <c r="W166" s="317">
        <f t="shared" si="13"/>
        <v>0</v>
      </c>
      <c r="X166" s="317">
        <f t="shared" si="13"/>
        <v>0</v>
      </c>
      <c r="Y166" s="317">
        <f t="shared" si="13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4">IF(B$25=0,0,B$25/B$5)</f>
        <v>0.35556397565581804</v>
      </c>
      <c r="C167" s="269">
        <f t="shared" si="14"/>
        <v>0.35538815939778573</v>
      </c>
      <c r="D167" s="269">
        <f t="shared" si="14"/>
        <v>0.36407941602885302</v>
      </c>
      <c r="E167" s="269">
        <f t="shared" si="14"/>
        <v>0.35512485564598095</v>
      </c>
      <c r="F167" s="269">
        <f t="shared" si="14"/>
        <v>0.35881712204136745</v>
      </c>
      <c r="G167" s="269">
        <f t="shared" si="14"/>
        <v>0.35634757755790819</v>
      </c>
      <c r="H167" s="269">
        <f t="shared" si="14"/>
        <v>0.34837398043432155</v>
      </c>
      <c r="I167" s="269">
        <f t="shared" si="14"/>
        <v>0.33267065073660596</v>
      </c>
      <c r="J167" s="269">
        <f t="shared" si="14"/>
        <v>0.3534593752676537</v>
      </c>
      <c r="K167" s="269">
        <f t="shared" si="14"/>
        <v>0.28902402734997362</v>
      </c>
      <c r="L167" s="269">
        <f t="shared" si="14"/>
        <v>0.29663214168285362</v>
      </c>
      <c r="M167" s="269">
        <f t="shared" si="14"/>
        <v>0.34600385124383559</v>
      </c>
      <c r="N167" s="269">
        <f t="shared" si="14"/>
        <v>0.35763764074555643</v>
      </c>
      <c r="O167" s="269">
        <f t="shared" si="14"/>
        <v>0.33022405855991488</v>
      </c>
      <c r="P167" s="269">
        <f t="shared" si="14"/>
        <v>0.32452525644576463</v>
      </c>
      <c r="Q167" s="269">
        <f t="shared" si="14"/>
        <v>0.33008975536212404</v>
      </c>
      <c r="R167" s="269">
        <f t="shared" si="14"/>
        <v>0.32514740408496817</v>
      </c>
      <c r="S167" s="269">
        <f t="shared" si="14"/>
        <v>0.32379751333352985</v>
      </c>
      <c r="T167" s="269">
        <f t="shared" si="14"/>
        <v>0.32516451284638542</v>
      </c>
      <c r="U167" s="269">
        <f t="shared" si="14"/>
        <v>0.33894290548641098</v>
      </c>
      <c r="V167" s="269">
        <f t="shared" si="14"/>
        <v>0.3403590516981605</v>
      </c>
      <c r="W167" s="269">
        <f t="shared" si="14"/>
        <v>0.34411912004845713</v>
      </c>
      <c r="X167" s="269">
        <f t="shared" si="14"/>
        <v>0.31579174759807904</v>
      </c>
      <c r="Y167" s="269">
        <f t="shared" si="14"/>
        <v>0.31891110401510009</v>
      </c>
      <c r="DA167" s="79"/>
    </row>
    <row r="168" spans="1:105" ht="12" customHeight="1" x14ac:dyDescent="0.25">
      <c r="A168" s="174" t="s">
        <v>1010</v>
      </c>
      <c r="B168" s="269">
        <f t="shared" ref="B168:Y168" si="15">IF(B$36=0,0,B$36/B$5)</f>
        <v>0.19467049859882563</v>
      </c>
      <c r="C168" s="269">
        <f t="shared" si="15"/>
        <v>0.1946439118884247</v>
      </c>
      <c r="D168" s="269">
        <f t="shared" si="15"/>
        <v>0.20225439112606092</v>
      </c>
      <c r="E168" s="269">
        <f t="shared" si="15"/>
        <v>0.19653089930542442</v>
      </c>
      <c r="F168" s="269">
        <f t="shared" si="15"/>
        <v>0.19874635334939034</v>
      </c>
      <c r="G168" s="269">
        <f t="shared" si="15"/>
        <v>0.19743791953571663</v>
      </c>
      <c r="H168" s="269">
        <f t="shared" si="15"/>
        <v>0.19300193646337008</v>
      </c>
      <c r="I168" s="269">
        <f t="shared" si="15"/>
        <v>0.18552871483519817</v>
      </c>
      <c r="J168" s="269">
        <f t="shared" si="15"/>
        <v>0.19802152729877251</v>
      </c>
      <c r="K168" s="269">
        <f t="shared" si="15"/>
        <v>0.15932436865862021</v>
      </c>
      <c r="L168" s="269">
        <f t="shared" si="15"/>
        <v>0.16373993197588574</v>
      </c>
      <c r="M168" s="269">
        <f t="shared" si="15"/>
        <v>0.19508899593896878</v>
      </c>
      <c r="N168" s="269">
        <f t="shared" si="15"/>
        <v>0.20274392191770849</v>
      </c>
      <c r="O168" s="269">
        <f t="shared" si="15"/>
        <v>0.19200858253321954</v>
      </c>
      <c r="P168" s="269">
        <f t="shared" si="15"/>
        <v>0.1887249645722136</v>
      </c>
      <c r="Q168" s="269">
        <f t="shared" si="15"/>
        <v>0.19190035529944194</v>
      </c>
      <c r="R168" s="269">
        <f t="shared" si="15"/>
        <v>0.18909828245656238</v>
      </c>
      <c r="S168" s="269">
        <f t="shared" si="15"/>
        <v>0.18839354163833738</v>
      </c>
      <c r="T168" s="269">
        <f t="shared" si="15"/>
        <v>0.18935536523677529</v>
      </c>
      <c r="U168" s="269">
        <f t="shared" si="15"/>
        <v>0.19746426394362218</v>
      </c>
      <c r="V168" s="269">
        <f t="shared" si="15"/>
        <v>0.19829884818903526</v>
      </c>
      <c r="W168" s="269">
        <f t="shared" si="15"/>
        <v>0.20038629554815135</v>
      </c>
      <c r="X168" s="269">
        <f t="shared" si="15"/>
        <v>0.18289205908492726</v>
      </c>
      <c r="Y168" s="269">
        <f t="shared" si="15"/>
        <v>0.1851629178837598</v>
      </c>
      <c r="DA168" s="79"/>
    </row>
    <row r="169" spans="1:105" ht="12" customHeight="1" x14ac:dyDescent="0.25">
      <c r="A169" s="62" t="s">
        <v>1012</v>
      </c>
      <c r="B169" s="318">
        <f t="shared" ref="B169:Y169" si="16">IF(B$37=0,0,B$37/B$5)</f>
        <v>0.19467049859882563</v>
      </c>
      <c r="C169" s="318">
        <f t="shared" si="16"/>
        <v>0.1946439118884247</v>
      </c>
      <c r="D169" s="318">
        <f t="shared" si="16"/>
        <v>0.20225439112606092</v>
      </c>
      <c r="E169" s="318">
        <f t="shared" si="16"/>
        <v>0.19653089930542442</v>
      </c>
      <c r="F169" s="318">
        <f t="shared" si="16"/>
        <v>0.19874635334939034</v>
      </c>
      <c r="G169" s="318">
        <f t="shared" si="16"/>
        <v>0.19743791953571663</v>
      </c>
      <c r="H169" s="318">
        <f t="shared" si="16"/>
        <v>0.19300193646337008</v>
      </c>
      <c r="I169" s="318">
        <f t="shared" si="16"/>
        <v>0.18552871483519817</v>
      </c>
      <c r="J169" s="318">
        <f t="shared" si="16"/>
        <v>0.19802152729877251</v>
      </c>
      <c r="K169" s="318">
        <f t="shared" si="16"/>
        <v>0.15932436865862021</v>
      </c>
      <c r="L169" s="318">
        <f t="shared" si="16"/>
        <v>0.16373993197588574</v>
      </c>
      <c r="M169" s="318">
        <f t="shared" si="16"/>
        <v>0.19508899593896878</v>
      </c>
      <c r="N169" s="318">
        <f t="shared" si="16"/>
        <v>0.20274392191770849</v>
      </c>
      <c r="O169" s="318">
        <f t="shared" si="16"/>
        <v>0.19200858253321954</v>
      </c>
      <c r="P169" s="318">
        <f t="shared" si="16"/>
        <v>0.1887249645722136</v>
      </c>
      <c r="Q169" s="318">
        <f t="shared" si="16"/>
        <v>0.19190035529944194</v>
      </c>
      <c r="R169" s="318">
        <f t="shared" si="16"/>
        <v>0.18909828245656238</v>
      </c>
      <c r="S169" s="318">
        <f t="shared" si="16"/>
        <v>0.18839354163833738</v>
      </c>
      <c r="T169" s="318">
        <f t="shared" si="16"/>
        <v>0.18935536523677529</v>
      </c>
      <c r="U169" s="318">
        <f t="shared" si="16"/>
        <v>0.19746426394362218</v>
      </c>
      <c r="V169" s="318">
        <f t="shared" si="16"/>
        <v>0.19829884818903526</v>
      </c>
      <c r="W169" s="318">
        <f t="shared" si="16"/>
        <v>0.20038629554815135</v>
      </c>
      <c r="X169" s="318">
        <f t="shared" si="16"/>
        <v>0.18289205908492726</v>
      </c>
      <c r="Y169" s="318">
        <f t="shared" si="16"/>
        <v>0.1851629178837598</v>
      </c>
      <c r="DA169" s="141"/>
    </row>
    <row r="170" spans="1:105" ht="12" customHeight="1" x14ac:dyDescent="0.25">
      <c r="A170" s="62" t="s">
        <v>1019</v>
      </c>
      <c r="B170" s="318">
        <f t="shared" ref="B170:Y170" si="17">IF(B$43=0,0,B$43/B$5)</f>
        <v>0</v>
      </c>
      <c r="C170" s="318">
        <f t="shared" si="17"/>
        <v>0</v>
      </c>
      <c r="D170" s="318">
        <f t="shared" si="17"/>
        <v>0</v>
      </c>
      <c r="E170" s="318">
        <f t="shared" si="17"/>
        <v>0</v>
      </c>
      <c r="F170" s="318">
        <f t="shared" si="17"/>
        <v>0</v>
      </c>
      <c r="G170" s="318">
        <f t="shared" si="17"/>
        <v>0</v>
      </c>
      <c r="H170" s="318">
        <f t="shared" si="17"/>
        <v>0</v>
      </c>
      <c r="I170" s="318">
        <f t="shared" si="17"/>
        <v>0</v>
      </c>
      <c r="J170" s="318">
        <f t="shared" si="17"/>
        <v>0</v>
      </c>
      <c r="K170" s="318">
        <f t="shared" si="17"/>
        <v>0</v>
      </c>
      <c r="L170" s="318">
        <f t="shared" si="17"/>
        <v>0</v>
      </c>
      <c r="M170" s="318">
        <f t="shared" si="17"/>
        <v>0</v>
      </c>
      <c r="N170" s="318">
        <f t="shared" si="17"/>
        <v>0</v>
      </c>
      <c r="O170" s="318">
        <f t="shared" si="17"/>
        <v>0</v>
      </c>
      <c r="P170" s="318">
        <f t="shared" si="17"/>
        <v>0</v>
      </c>
      <c r="Q170" s="318">
        <f t="shared" si="17"/>
        <v>0</v>
      </c>
      <c r="R170" s="318">
        <f t="shared" si="17"/>
        <v>0</v>
      </c>
      <c r="S170" s="318">
        <f t="shared" si="17"/>
        <v>0</v>
      </c>
      <c r="T170" s="318">
        <f t="shared" si="17"/>
        <v>0</v>
      </c>
      <c r="U170" s="318">
        <f t="shared" si="17"/>
        <v>0</v>
      </c>
      <c r="V170" s="318">
        <f t="shared" si="17"/>
        <v>0</v>
      </c>
      <c r="W170" s="318">
        <f t="shared" si="17"/>
        <v>0</v>
      </c>
      <c r="X170" s="318">
        <f t="shared" si="17"/>
        <v>0</v>
      </c>
      <c r="Y170" s="318">
        <f t="shared" si="17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8">IF(B$44=0,0,B$44/B$5)</f>
        <v>2.484324634366732E-2</v>
      </c>
      <c r="C171" s="269">
        <f t="shared" si="18"/>
        <v>2.3492911072427985E-2</v>
      </c>
      <c r="D171" s="269">
        <f t="shared" si="18"/>
        <v>2.5798354265327419E-2</v>
      </c>
      <c r="E171" s="269">
        <f t="shared" si="18"/>
        <v>2.4400117365765972E-2</v>
      </c>
      <c r="F171" s="269">
        <f t="shared" si="18"/>
        <v>2.6296368392978223E-2</v>
      </c>
      <c r="G171" s="269">
        <f t="shared" si="18"/>
        <v>2.7415613748120418E-2</v>
      </c>
      <c r="H171" s="269">
        <f t="shared" si="18"/>
        <v>2.6815857273439062E-2</v>
      </c>
      <c r="I171" s="269">
        <f t="shared" si="18"/>
        <v>2.5796036780119661E-2</v>
      </c>
      <c r="J171" s="269">
        <f t="shared" si="18"/>
        <v>2.7537147719568649E-2</v>
      </c>
      <c r="K171" s="269">
        <f t="shared" si="18"/>
        <v>2.1279592026886725E-2</v>
      </c>
      <c r="L171" s="269">
        <f t="shared" si="18"/>
        <v>2.2566698259274931E-2</v>
      </c>
      <c r="M171" s="269">
        <f t="shared" si="18"/>
        <v>2.8173215064193624E-2</v>
      </c>
      <c r="N171" s="269">
        <f t="shared" si="18"/>
        <v>2.9929312203555828E-2</v>
      </c>
      <c r="O171" s="269">
        <f t="shared" si="18"/>
        <v>2.8405511599284821E-2</v>
      </c>
      <c r="P171" s="269">
        <f t="shared" si="18"/>
        <v>2.774280253001906E-2</v>
      </c>
      <c r="Q171" s="269">
        <f t="shared" si="18"/>
        <v>2.8204481092836606E-2</v>
      </c>
      <c r="R171" s="269">
        <f t="shared" si="18"/>
        <v>2.8083860436815017E-2</v>
      </c>
      <c r="S171" s="269">
        <f t="shared" si="18"/>
        <v>2.8114385080097223E-2</v>
      </c>
      <c r="T171" s="269">
        <f t="shared" si="18"/>
        <v>2.8184350540248676E-2</v>
      </c>
      <c r="U171" s="269">
        <f t="shared" si="18"/>
        <v>2.977336979779557E-2</v>
      </c>
      <c r="V171" s="269">
        <f t="shared" si="18"/>
        <v>2.9899053453517167E-2</v>
      </c>
      <c r="W171" s="269">
        <f t="shared" si="18"/>
        <v>2.9953691872404528E-2</v>
      </c>
      <c r="X171" s="269">
        <f t="shared" si="18"/>
        <v>2.6031287121569921E-2</v>
      </c>
      <c r="Y171" s="269">
        <f t="shared" si="18"/>
        <v>2.6944391713255331E-2</v>
      </c>
      <c r="DA171" s="79"/>
    </row>
    <row r="172" spans="1:105" ht="12" customHeight="1" x14ac:dyDescent="0.25">
      <c r="A172" s="62" t="s">
        <v>1133</v>
      </c>
      <c r="B172" s="318">
        <f t="shared" ref="B172:Y172" si="19">IF(B$45=0,0,B$45/B$5)</f>
        <v>1.5962796754216399E-2</v>
      </c>
      <c r="C172" s="318">
        <f t="shared" si="19"/>
        <v>1.4616852612347192E-2</v>
      </c>
      <c r="D172" s="318">
        <f t="shared" si="19"/>
        <v>1.6705225821599331E-2</v>
      </c>
      <c r="E172" s="318">
        <f t="shared" si="19"/>
        <v>1.5530635094092065E-2</v>
      </c>
      <c r="F172" s="318">
        <f t="shared" si="19"/>
        <v>1.7334669283154233E-2</v>
      </c>
      <c r="G172" s="318">
        <f t="shared" si="19"/>
        <v>1.8515593173794344E-2</v>
      </c>
      <c r="H172" s="318">
        <f t="shared" si="19"/>
        <v>1.8114982653570262E-2</v>
      </c>
      <c r="I172" s="318">
        <f t="shared" si="19"/>
        <v>1.7487363387919889E-2</v>
      </c>
      <c r="J172" s="318">
        <f t="shared" si="19"/>
        <v>1.87092619412253E-2</v>
      </c>
      <c r="K172" s="318">
        <f t="shared" si="19"/>
        <v>1.406102242830054E-2</v>
      </c>
      <c r="L172" s="318">
        <f t="shared" si="19"/>
        <v>1.5158110884902262E-2</v>
      </c>
      <c r="M172" s="318">
        <f t="shared" si="19"/>
        <v>1.9531536015973426E-2</v>
      </c>
      <c r="N172" s="318">
        <f t="shared" si="19"/>
        <v>2.0997071432895222E-2</v>
      </c>
      <c r="O172" s="318">
        <f t="shared" si="19"/>
        <v>2.0157943493274339E-2</v>
      </c>
      <c r="P172" s="318">
        <f t="shared" si="19"/>
        <v>1.9637565842149641E-2</v>
      </c>
      <c r="Q172" s="318">
        <f t="shared" si="19"/>
        <v>1.9960267299578092E-2</v>
      </c>
      <c r="R172" s="318">
        <f t="shared" si="19"/>
        <v>1.9963085192946067E-2</v>
      </c>
      <c r="S172" s="318">
        <f t="shared" si="19"/>
        <v>2.0027324266232903E-2</v>
      </c>
      <c r="T172" s="318">
        <f t="shared" si="19"/>
        <v>2.0063147993548996E-2</v>
      </c>
      <c r="U172" s="318">
        <f t="shared" si="19"/>
        <v>2.1308042621940967E-2</v>
      </c>
      <c r="V172" s="318">
        <f t="shared" si="19"/>
        <v>2.1398357072946201E-2</v>
      </c>
      <c r="W172" s="318">
        <f t="shared" si="19"/>
        <v>2.1359085254228333E-2</v>
      </c>
      <c r="X172" s="318">
        <f t="shared" si="19"/>
        <v>1.8144175694893919E-2</v>
      </c>
      <c r="Y172" s="318">
        <f t="shared" si="19"/>
        <v>1.8979372260711991E-2</v>
      </c>
      <c r="DA172" s="141"/>
    </row>
    <row r="173" spans="1:105" ht="12" customHeight="1" x14ac:dyDescent="0.25">
      <c r="A173" s="62" t="s">
        <v>1024</v>
      </c>
      <c r="B173" s="318">
        <f t="shared" ref="B173:Y173" si="20">IF(B$46=0,0,B$46/B$5)</f>
        <v>8.8804495894509224E-3</v>
      </c>
      <c r="C173" s="318">
        <f t="shared" si="20"/>
        <v>8.8760584600807938E-3</v>
      </c>
      <c r="D173" s="318">
        <f t="shared" si="20"/>
        <v>9.0931284437280862E-3</v>
      </c>
      <c r="E173" s="318">
        <f t="shared" si="20"/>
        <v>8.8694822716739053E-3</v>
      </c>
      <c r="F173" s="318">
        <f t="shared" si="20"/>
        <v>8.9616991098239902E-3</v>
      </c>
      <c r="G173" s="318">
        <f t="shared" si="20"/>
        <v>8.9000205743260761E-3</v>
      </c>
      <c r="H173" s="318">
        <f t="shared" si="20"/>
        <v>8.7008746198687977E-3</v>
      </c>
      <c r="I173" s="318">
        <f t="shared" si="20"/>
        <v>8.30867339219977E-3</v>
      </c>
      <c r="J173" s="318">
        <f t="shared" si="20"/>
        <v>8.8278857783433487E-3</v>
      </c>
      <c r="K173" s="318">
        <f t="shared" si="20"/>
        <v>7.2185695985861878E-3</v>
      </c>
      <c r="L173" s="318">
        <f t="shared" si="20"/>
        <v>7.4085873743726695E-3</v>
      </c>
      <c r="M173" s="318">
        <f t="shared" si="20"/>
        <v>8.6416790482201963E-3</v>
      </c>
      <c r="N173" s="318">
        <f t="shared" si="20"/>
        <v>8.9322407706606058E-3</v>
      </c>
      <c r="O173" s="318">
        <f t="shared" si="20"/>
        <v>8.2475681060104854E-3</v>
      </c>
      <c r="P173" s="318">
        <f t="shared" si="20"/>
        <v>8.1052366878694212E-3</v>
      </c>
      <c r="Q173" s="318">
        <f t="shared" si="20"/>
        <v>8.2442137932585147E-3</v>
      </c>
      <c r="R173" s="318">
        <f t="shared" si="20"/>
        <v>8.1207752438689496E-3</v>
      </c>
      <c r="S173" s="318">
        <f t="shared" si="20"/>
        <v>8.0870608138643198E-3</v>
      </c>
      <c r="T173" s="318">
        <f t="shared" si="20"/>
        <v>8.1212025466996796E-3</v>
      </c>
      <c r="U173" s="318">
        <f t="shared" si="20"/>
        <v>8.4653271758546034E-3</v>
      </c>
      <c r="V173" s="318">
        <f t="shared" si="20"/>
        <v>8.5006963805709657E-3</v>
      </c>
      <c r="W173" s="318">
        <f t="shared" si="20"/>
        <v>8.5946066181761972E-3</v>
      </c>
      <c r="X173" s="318">
        <f t="shared" si="20"/>
        <v>7.8871114266760006E-3</v>
      </c>
      <c r="Y173" s="318">
        <f t="shared" si="20"/>
        <v>7.9650194525433399E-3</v>
      </c>
      <c r="DA173" s="141"/>
    </row>
    <row r="174" spans="1:105" ht="12" customHeight="1" x14ac:dyDescent="0.25">
      <c r="A174" s="62" t="s">
        <v>1036</v>
      </c>
      <c r="B174" s="318">
        <f t="shared" ref="B174:Y174" si="21">IF(B$57=0,0,B$57/B$5)</f>
        <v>0</v>
      </c>
      <c r="C174" s="318">
        <f t="shared" si="21"/>
        <v>0</v>
      </c>
      <c r="D174" s="318">
        <f t="shared" si="21"/>
        <v>0</v>
      </c>
      <c r="E174" s="318">
        <f t="shared" si="21"/>
        <v>0</v>
      </c>
      <c r="F174" s="318">
        <f t="shared" si="21"/>
        <v>0</v>
      </c>
      <c r="G174" s="318">
        <f t="shared" si="21"/>
        <v>0</v>
      </c>
      <c r="H174" s="318">
        <f t="shared" si="21"/>
        <v>0</v>
      </c>
      <c r="I174" s="318">
        <f t="shared" si="21"/>
        <v>0</v>
      </c>
      <c r="J174" s="318">
        <f t="shared" si="21"/>
        <v>0</v>
      </c>
      <c r="K174" s="318">
        <f t="shared" si="21"/>
        <v>0</v>
      </c>
      <c r="L174" s="318">
        <f t="shared" si="21"/>
        <v>0</v>
      </c>
      <c r="M174" s="318">
        <f t="shared" si="21"/>
        <v>0</v>
      </c>
      <c r="N174" s="318">
        <f t="shared" si="21"/>
        <v>0</v>
      </c>
      <c r="O174" s="318">
        <f t="shared" si="21"/>
        <v>0</v>
      </c>
      <c r="P174" s="318">
        <f t="shared" si="21"/>
        <v>0</v>
      </c>
      <c r="Q174" s="318">
        <f t="shared" si="21"/>
        <v>0</v>
      </c>
      <c r="R174" s="318">
        <f t="shared" si="21"/>
        <v>0</v>
      </c>
      <c r="S174" s="318">
        <f t="shared" si="21"/>
        <v>0</v>
      </c>
      <c r="T174" s="318">
        <f t="shared" si="21"/>
        <v>0</v>
      </c>
      <c r="U174" s="318">
        <f t="shared" si="21"/>
        <v>0</v>
      </c>
      <c r="V174" s="318">
        <f t="shared" si="21"/>
        <v>0</v>
      </c>
      <c r="W174" s="318">
        <f t="shared" si="21"/>
        <v>0</v>
      </c>
      <c r="X174" s="318">
        <f t="shared" si="21"/>
        <v>0</v>
      </c>
      <c r="Y174" s="318">
        <f t="shared" si="21"/>
        <v>0</v>
      </c>
      <c r="DA174" s="141"/>
    </row>
    <row r="175" spans="1:105" ht="12" customHeight="1" x14ac:dyDescent="0.25">
      <c r="A175" s="174" t="s">
        <v>1038</v>
      </c>
      <c r="B175" s="269">
        <f t="shared" ref="B175:Y175" si="22">IF(B$58=0,0,B$58/B$5)</f>
        <v>0</v>
      </c>
      <c r="C175" s="269">
        <f t="shared" si="22"/>
        <v>0</v>
      </c>
      <c r="D175" s="269">
        <f t="shared" si="22"/>
        <v>0</v>
      </c>
      <c r="E175" s="269">
        <f t="shared" si="22"/>
        <v>0</v>
      </c>
      <c r="F175" s="269">
        <f t="shared" si="22"/>
        <v>0</v>
      </c>
      <c r="G175" s="269">
        <f t="shared" si="22"/>
        <v>0</v>
      </c>
      <c r="H175" s="269">
        <f t="shared" si="22"/>
        <v>0</v>
      </c>
      <c r="I175" s="269">
        <f t="shared" si="22"/>
        <v>0</v>
      </c>
      <c r="J175" s="269">
        <f t="shared" si="22"/>
        <v>0</v>
      </c>
      <c r="K175" s="269">
        <f t="shared" si="22"/>
        <v>0</v>
      </c>
      <c r="L175" s="269">
        <f t="shared" si="22"/>
        <v>0</v>
      </c>
      <c r="M175" s="269">
        <f t="shared" si="22"/>
        <v>0</v>
      </c>
      <c r="N175" s="269">
        <f t="shared" si="22"/>
        <v>0</v>
      </c>
      <c r="O175" s="269">
        <f t="shared" si="22"/>
        <v>0</v>
      </c>
      <c r="P175" s="269">
        <f t="shared" si="22"/>
        <v>0</v>
      </c>
      <c r="Q175" s="269">
        <f t="shared" si="22"/>
        <v>0</v>
      </c>
      <c r="R175" s="269">
        <f t="shared" si="22"/>
        <v>0</v>
      </c>
      <c r="S175" s="269">
        <f t="shared" si="22"/>
        <v>0</v>
      </c>
      <c r="T175" s="269">
        <f t="shared" si="22"/>
        <v>0</v>
      </c>
      <c r="U175" s="269">
        <f t="shared" si="22"/>
        <v>0</v>
      </c>
      <c r="V175" s="269">
        <f t="shared" si="22"/>
        <v>0</v>
      </c>
      <c r="W175" s="269">
        <f t="shared" si="22"/>
        <v>0</v>
      </c>
      <c r="X175" s="269">
        <f t="shared" si="22"/>
        <v>0</v>
      </c>
      <c r="Y175" s="269">
        <f t="shared" si="22"/>
        <v>0</v>
      </c>
      <c r="DA175" s="79"/>
    </row>
    <row r="176" spans="1:105" ht="12" customHeight="1" x14ac:dyDescent="0.25">
      <c r="A176" s="100" t="s">
        <v>105</v>
      </c>
      <c r="B176" s="310">
        <f t="shared" ref="B176:Y176" si="23">IF(B$59=0,0,B$59/B$5)</f>
        <v>0.40766510587689792</v>
      </c>
      <c r="C176" s="310">
        <f t="shared" si="23"/>
        <v>0.41051967275098666</v>
      </c>
      <c r="D176" s="310">
        <f t="shared" si="23"/>
        <v>0.38985657857244321</v>
      </c>
      <c r="E176" s="310">
        <f t="shared" si="23"/>
        <v>0.40709546730829277</v>
      </c>
      <c r="F176" s="310">
        <f t="shared" si="23"/>
        <v>0.39744676919885896</v>
      </c>
      <c r="G176" s="310">
        <f t="shared" si="23"/>
        <v>0.39892805879208931</v>
      </c>
      <c r="H176" s="310">
        <f t="shared" si="23"/>
        <v>0.41260750040608374</v>
      </c>
      <c r="I176" s="310">
        <f t="shared" si="23"/>
        <v>0.43735473461268354</v>
      </c>
      <c r="J176" s="310">
        <f t="shared" si="23"/>
        <v>0.40103249322565981</v>
      </c>
      <c r="K176" s="310">
        <f t="shared" si="23"/>
        <v>0.51517437461329607</v>
      </c>
      <c r="L176" s="310">
        <f t="shared" si="23"/>
        <v>0.50074355890055378</v>
      </c>
      <c r="M176" s="310">
        <f t="shared" si="23"/>
        <v>0.41004510540939582</v>
      </c>
      <c r="N176" s="310">
        <f t="shared" si="23"/>
        <v>0.38742004563979487</v>
      </c>
      <c r="O176" s="310">
        <f t="shared" si="23"/>
        <v>0.42822006920645717</v>
      </c>
      <c r="P176" s="310">
        <f t="shared" si="23"/>
        <v>0.44016056240024237</v>
      </c>
      <c r="Q176" s="310">
        <f t="shared" si="23"/>
        <v>0.43087071930506876</v>
      </c>
      <c r="R176" s="310">
        <f t="shared" si="23"/>
        <v>0.43887188259916199</v>
      </c>
      <c r="S176" s="310">
        <f t="shared" si="23"/>
        <v>0.44103274719350516</v>
      </c>
      <c r="T176" s="310">
        <f t="shared" si="23"/>
        <v>0.43879209104016109</v>
      </c>
      <c r="U176" s="310">
        <f t="shared" si="23"/>
        <v>0.41444447710343951</v>
      </c>
      <c r="V176" s="310">
        <f t="shared" si="23"/>
        <v>0.41251045240108319</v>
      </c>
      <c r="W176" s="310">
        <f t="shared" si="23"/>
        <v>0.40677399225804151</v>
      </c>
      <c r="X176" s="310">
        <f t="shared" si="23"/>
        <v>0.46010893205608155</v>
      </c>
      <c r="Y176" s="310">
        <f t="shared" si="23"/>
        <v>0.45341117004603859</v>
      </c>
      <c r="DA176" s="127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4">SUM(B$179:B$183,B$185:B$186,B$188:B$189,B$191:B$194,B195)</f>
        <v>1.0000000000000002</v>
      </c>
      <c r="C178" s="232">
        <f t="shared" si="24"/>
        <v>1</v>
      </c>
      <c r="D178" s="232">
        <f t="shared" si="24"/>
        <v>1.0000000000000002</v>
      </c>
      <c r="E178" s="232">
        <f t="shared" si="24"/>
        <v>1</v>
      </c>
      <c r="F178" s="232">
        <f t="shared" si="24"/>
        <v>0.99999999999999989</v>
      </c>
      <c r="G178" s="232">
        <f t="shared" si="24"/>
        <v>0.99999999999999989</v>
      </c>
      <c r="H178" s="232">
        <f t="shared" si="24"/>
        <v>1</v>
      </c>
      <c r="I178" s="232">
        <f t="shared" si="24"/>
        <v>1</v>
      </c>
      <c r="J178" s="232">
        <f t="shared" si="24"/>
        <v>1</v>
      </c>
      <c r="K178" s="232">
        <f t="shared" si="24"/>
        <v>1</v>
      </c>
      <c r="L178" s="232">
        <f t="shared" si="24"/>
        <v>0.99999999999999989</v>
      </c>
      <c r="M178" s="232">
        <f t="shared" si="24"/>
        <v>1</v>
      </c>
      <c r="N178" s="232">
        <f t="shared" si="24"/>
        <v>1</v>
      </c>
      <c r="O178" s="232">
        <f t="shared" si="24"/>
        <v>1</v>
      </c>
      <c r="P178" s="232">
        <f t="shared" si="24"/>
        <v>1</v>
      </c>
      <c r="Q178" s="232">
        <f t="shared" si="24"/>
        <v>1</v>
      </c>
      <c r="R178" s="232">
        <f t="shared" si="24"/>
        <v>0.99999999999999978</v>
      </c>
      <c r="S178" s="232">
        <f t="shared" si="24"/>
        <v>1</v>
      </c>
      <c r="T178" s="232">
        <f t="shared" si="24"/>
        <v>1</v>
      </c>
      <c r="U178" s="232">
        <f t="shared" si="24"/>
        <v>0.99999999999999978</v>
      </c>
      <c r="V178" s="232">
        <f t="shared" si="24"/>
        <v>1.0000000000000002</v>
      </c>
      <c r="W178" s="232">
        <f t="shared" si="24"/>
        <v>0.99999999999999989</v>
      </c>
      <c r="X178" s="232">
        <f t="shared" si="24"/>
        <v>1.0000000000000002</v>
      </c>
      <c r="Y178" s="232">
        <f t="shared" si="24"/>
        <v>1.0000000000000002</v>
      </c>
      <c r="DA178" s="95"/>
    </row>
    <row r="179" spans="1:105" ht="12" customHeight="1" x14ac:dyDescent="0.25">
      <c r="A179" s="55" t="s">
        <v>91</v>
      </c>
      <c r="B179" s="266">
        <f t="shared" ref="B179:Y179" si="25">IF(B$62=0,0,B$62/B$61)</f>
        <v>0</v>
      </c>
      <c r="C179" s="266">
        <f t="shared" si="25"/>
        <v>0</v>
      </c>
      <c r="D179" s="266">
        <f t="shared" si="25"/>
        <v>0</v>
      </c>
      <c r="E179" s="266">
        <f t="shared" si="25"/>
        <v>0</v>
      </c>
      <c r="F179" s="266">
        <f t="shared" si="25"/>
        <v>0</v>
      </c>
      <c r="G179" s="266">
        <f t="shared" si="25"/>
        <v>0</v>
      </c>
      <c r="H179" s="266">
        <f t="shared" si="25"/>
        <v>0</v>
      </c>
      <c r="I179" s="266">
        <f t="shared" si="25"/>
        <v>0</v>
      </c>
      <c r="J179" s="266">
        <f t="shared" si="25"/>
        <v>0</v>
      </c>
      <c r="K179" s="266">
        <f t="shared" si="25"/>
        <v>0</v>
      </c>
      <c r="L179" s="266">
        <f t="shared" si="25"/>
        <v>0</v>
      </c>
      <c r="M179" s="266">
        <f t="shared" si="25"/>
        <v>0</v>
      </c>
      <c r="N179" s="266">
        <f t="shared" si="25"/>
        <v>0</v>
      </c>
      <c r="O179" s="266">
        <f t="shared" si="25"/>
        <v>0</v>
      </c>
      <c r="P179" s="266">
        <f t="shared" si="25"/>
        <v>0</v>
      </c>
      <c r="Q179" s="266">
        <f t="shared" si="25"/>
        <v>0</v>
      </c>
      <c r="R179" s="266">
        <f t="shared" si="25"/>
        <v>0</v>
      </c>
      <c r="S179" s="266">
        <f t="shared" si="25"/>
        <v>0</v>
      </c>
      <c r="T179" s="266">
        <f t="shared" si="25"/>
        <v>0</v>
      </c>
      <c r="U179" s="266">
        <f t="shared" si="25"/>
        <v>0</v>
      </c>
      <c r="V179" s="266">
        <f t="shared" si="25"/>
        <v>0</v>
      </c>
      <c r="W179" s="266">
        <f t="shared" si="25"/>
        <v>0</v>
      </c>
      <c r="X179" s="266">
        <f t="shared" si="25"/>
        <v>0</v>
      </c>
      <c r="Y179" s="266">
        <f t="shared" si="25"/>
        <v>0</v>
      </c>
      <c r="DA179" s="76"/>
    </row>
    <row r="180" spans="1:105" ht="12" customHeight="1" x14ac:dyDescent="0.25">
      <c r="A180" s="173" t="s">
        <v>92</v>
      </c>
      <c r="B180" s="267">
        <f t="shared" ref="B180:Y180" si="26">IF(B$63=0,0,B$63/B$61)</f>
        <v>0</v>
      </c>
      <c r="C180" s="267">
        <f t="shared" si="26"/>
        <v>0</v>
      </c>
      <c r="D180" s="267">
        <f t="shared" si="26"/>
        <v>0</v>
      </c>
      <c r="E180" s="267">
        <f t="shared" si="26"/>
        <v>0</v>
      </c>
      <c r="F180" s="267">
        <f t="shared" si="26"/>
        <v>0</v>
      </c>
      <c r="G180" s="267">
        <f t="shared" si="26"/>
        <v>0</v>
      </c>
      <c r="H180" s="267">
        <f t="shared" si="26"/>
        <v>0</v>
      </c>
      <c r="I180" s="267">
        <f t="shared" si="26"/>
        <v>0</v>
      </c>
      <c r="J180" s="267">
        <f t="shared" si="26"/>
        <v>0</v>
      </c>
      <c r="K180" s="267">
        <f t="shared" si="26"/>
        <v>0</v>
      </c>
      <c r="L180" s="267">
        <f t="shared" si="26"/>
        <v>0</v>
      </c>
      <c r="M180" s="267">
        <f t="shared" si="26"/>
        <v>0</v>
      </c>
      <c r="N180" s="267">
        <f t="shared" si="26"/>
        <v>0</v>
      </c>
      <c r="O180" s="267">
        <f t="shared" si="26"/>
        <v>0</v>
      </c>
      <c r="P180" s="267">
        <f t="shared" si="26"/>
        <v>0</v>
      </c>
      <c r="Q180" s="267">
        <f t="shared" si="26"/>
        <v>0</v>
      </c>
      <c r="R180" s="267">
        <f t="shared" si="26"/>
        <v>0</v>
      </c>
      <c r="S180" s="267">
        <f t="shared" si="26"/>
        <v>0</v>
      </c>
      <c r="T180" s="267">
        <f t="shared" si="26"/>
        <v>0</v>
      </c>
      <c r="U180" s="267">
        <f t="shared" si="26"/>
        <v>0</v>
      </c>
      <c r="V180" s="267">
        <f t="shared" si="26"/>
        <v>0</v>
      </c>
      <c r="W180" s="267">
        <f t="shared" si="26"/>
        <v>0</v>
      </c>
      <c r="X180" s="267">
        <f t="shared" si="26"/>
        <v>0</v>
      </c>
      <c r="Y180" s="267">
        <f t="shared" si="26"/>
        <v>0</v>
      </c>
      <c r="DA180" s="77"/>
    </row>
    <row r="181" spans="1:105" ht="12" customHeight="1" x14ac:dyDescent="0.25">
      <c r="A181" s="173" t="s">
        <v>93</v>
      </c>
      <c r="B181" s="267">
        <f t="shared" ref="B181:Y181" si="27">IF(B$64=0,0,B$64/B$61)</f>
        <v>0</v>
      </c>
      <c r="C181" s="267">
        <f t="shared" si="27"/>
        <v>0</v>
      </c>
      <c r="D181" s="267">
        <f t="shared" si="27"/>
        <v>0</v>
      </c>
      <c r="E181" s="267">
        <f t="shared" si="27"/>
        <v>0</v>
      </c>
      <c r="F181" s="267">
        <f t="shared" si="27"/>
        <v>0</v>
      </c>
      <c r="G181" s="267">
        <f t="shared" si="27"/>
        <v>0</v>
      </c>
      <c r="H181" s="267">
        <f t="shared" si="27"/>
        <v>0</v>
      </c>
      <c r="I181" s="267">
        <f t="shared" si="27"/>
        <v>0</v>
      </c>
      <c r="J181" s="267">
        <f t="shared" si="27"/>
        <v>0</v>
      </c>
      <c r="K181" s="267">
        <f t="shared" si="27"/>
        <v>0</v>
      </c>
      <c r="L181" s="267">
        <f t="shared" si="27"/>
        <v>0</v>
      </c>
      <c r="M181" s="267">
        <f t="shared" si="27"/>
        <v>0</v>
      </c>
      <c r="N181" s="267">
        <f t="shared" si="27"/>
        <v>0</v>
      </c>
      <c r="O181" s="267">
        <f t="shared" si="27"/>
        <v>0</v>
      </c>
      <c r="P181" s="267">
        <f t="shared" si="27"/>
        <v>0</v>
      </c>
      <c r="Q181" s="267">
        <f t="shared" si="27"/>
        <v>0</v>
      </c>
      <c r="R181" s="267">
        <f t="shared" si="27"/>
        <v>0</v>
      </c>
      <c r="S181" s="267">
        <f t="shared" si="27"/>
        <v>0</v>
      </c>
      <c r="T181" s="267">
        <f t="shared" si="27"/>
        <v>0</v>
      </c>
      <c r="U181" s="267">
        <f t="shared" si="27"/>
        <v>0</v>
      </c>
      <c r="V181" s="267">
        <f t="shared" si="27"/>
        <v>0</v>
      </c>
      <c r="W181" s="267">
        <f t="shared" si="27"/>
        <v>0</v>
      </c>
      <c r="X181" s="267">
        <f t="shared" si="27"/>
        <v>0</v>
      </c>
      <c r="Y181" s="267">
        <f t="shared" si="27"/>
        <v>0</v>
      </c>
      <c r="DA181" s="77"/>
    </row>
    <row r="182" spans="1:105" ht="12" customHeight="1" x14ac:dyDescent="0.25">
      <c r="A182" s="173" t="s">
        <v>94</v>
      </c>
      <c r="B182" s="267">
        <f t="shared" ref="B182:Y182" si="28">IF(B$65=0,0,B$65/B$61)</f>
        <v>0</v>
      </c>
      <c r="C182" s="267">
        <f t="shared" si="28"/>
        <v>0</v>
      </c>
      <c r="D182" s="267">
        <f t="shared" si="28"/>
        <v>0</v>
      </c>
      <c r="E182" s="267">
        <f t="shared" si="28"/>
        <v>0</v>
      </c>
      <c r="F182" s="267">
        <f t="shared" si="28"/>
        <v>0</v>
      </c>
      <c r="G182" s="267">
        <f t="shared" si="28"/>
        <v>0</v>
      </c>
      <c r="H182" s="267">
        <f t="shared" si="28"/>
        <v>0</v>
      </c>
      <c r="I182" s="267">
        <f t="shared" si="28"/>
        <v>0</v>
      </c>
      <c r="J182" s="267">
        <f t="shared" si="28"/>
        <v>0</v>
      </c>
      <c r="K182" s="267">
        <f t="shared" si="28"/>
        <v>0</v>
      </c>
      <c r="L182" s="267">
        <f t="shared" si="28"/>
        <v>0</v>
      </c>
      <c r="M182" s="267">
        <f t="shared" si="28"/>
        <v>0</v>
      </c>
      <c r="N182" s="267">
        <f t="shared" si="28"/>
        <v>0</v>
      </c>
      <c r="O182" s="267">
        <f t="shared" si="28"/>
        <v>0</v>
      </c>
      <c r="P182" s="267">
        <f t="shared" si="28"/>
        <v>0</v>
      </c>
      <c r="Q182" s="267">
        <f t="shared" si="28"/>
        <v>0</v>
      </c>
      <c r="R182" s="267">
        <f t="shared" si="28"/>
        <v>0</v>
      </c>
      <c r="S182" s="267">
        <f t="shared" si="28"/>
        <v>0</v>
      </c>
      <c r="T182" s="267">
        <f t="shared" si="28"/>
        <v>0</v>
      </c>
      <c r="U182" s="267">
        <f t="shared" si="28"/>
        <v>0</v>
      </c>
      <c r="V182" s="267">
        <f t="shared" si="28"/>
        <v>0</v>
      </c>
      <c r="W182" s="267">
        <f t="shared" si="28"/>
        <v>0</v>
      </c>
      <c r="X182" s="267">
        <f t="shared" si="28"/>
        <v>0</v>
      </c>
      <c r="Y182" s="267">
        <f t="shared" si="28"/>
        <v>0</v>
      </c>
      <c r="DA182" s="77"/>
    </row>
    <row r="183" spans="1:105" ht="12" customHeight="1" x14ac:dyDescent="0.25">
      <c r="A183" s="56" t="s">
        <v>95</v>
      </c>
      <c r="B183" s="268">
        <f t="shared" ref="B183:Y183" si="29">IF(B$66=0,0,B$66/B$61)</f>
        <v>3.2810562674543582E-2</v>
      </c>
      <c r="C183" s="268">
        <f t="shared" si="29"/>
        <v>3.050902315116874E-2</v>
      </c>
      <c r="D183" s="268">
        <f t="shared" si="29"/>
        <v>3.3248166325484399E-2</v>
      </c>
      <c r="E183" s="268">
        <f t="shared" si="29"/>
        <v>3.2019234863123407E-2</v>
      </c>
      <c r="F183" s="268">
        <f t="shared" si="29"/>
        <v>3.4919705349433297E-2</v>
      </c>
      <c r="G183" s="268">
        <f t="shared" si="29"/>
        <v>3.7179933538750536E-2</v>
      </c>
      <c r="H183" s="268">
        <f t="shared" si="29"/>
        <v>3.6764234494938486E-2</v>
      </c>
      <c r="I183" s="268">
        <f t="shared" si="29"/>
        <v>3.727991198360308E-2</v>
      </c>
      <c r="J183" s="268">
        <f t="shared" si="29"/>
        <v>3.7460239071963795E-2</v>
      </c>
      <c r="K183" s="268">
        <f t="shared" si="29"/>
        <v>3.5276302859236712E-2</v>
      </c>
      <c r="L183" s="268">
        <f t="shared" si="29"/>
        <v>3.6761906489112629E-2</v>
      </c>
      <c r="M183" s="268">
        <f t="shared" si="29"/>
        <v>3.9417180707442233E-2</v>
      </c>
      <c r="N183" s="268">
        <f t="shared" si="29"/>
        <v>4.084479552648395E-2</v>
      </c>
      <c r="O183" s="268">
        <f t="shared" si="29"/>
        <v>4.1549065461313046E-2</v>
      </c>
      <c r="P183" s="268">
        <f t="shared" si="29"/>
        <v>3.7847328670424486E-2</v>
      </c>
      <c r="Q183" s="268">
        <f t="shared" si="29"/>
        <v>3.7405808738427047E-2</v>
      </c>
      <c r="R183" s="268">
        <f t="shared" si="29"/>
        <v>3.7660324566609941E-2</v>
      </c>
      <c r="S183" s="268">
        <f t="shared" si="29"/>
        <v>3.7529199141154108E-2</v>
      </c>
      <c r="T183" s="268">
        <f t="shared" si="29"/>
        <v>3.7066161886314702E-2</v>
      </c>
      <c r="U183" s="268">
        <f t="shared" si="29"/>
        <v>3.7190968168064942E-2</v>
      </c>
      <c r="V183" s="268">
        <f t="shared" si="29"/>
        <v>3.6226170368902265E-2</v>
      </c>
      <c r="W183" s="268">
        <f t="shared" si="29"/>
        <v>3.5568502967494281E-2</v>
      </c>
      <c r="X183" s="268">
        <f t="shared" si="29"/>
        <v>3.163695930301192E-2</v>
      </c>
      <c r="Y183" s="268">
        <f t="shared" si="29"/>
        <v>3.2051595822731725E-2</v>
      </c>
      <c r="DA183" s="78"/>
    </row>
    <row r="184" spans="1:105" ht="12" customHeight="1" x14ac:dyDescent="0.25">
      <c r="A184" s="174" t="s">
        <v>1051</v>
      </c>
      <c r="B184" s="269">
        <f t="shared" ref="B184:Y184" si="30">IF(B$72=0,0,B$72/B$61)</f>
        <v>0.61348233046571743</v>
      </c>
      <c r="C184" s="269">
        <f t="shared" si="30"/>
        <v>0.61668779495548154</v>
      </c>
      <c r="D184" s="269">
        <f t="shared" si="30"/>
        <v>0.60990194967432487</v>
      </c>
      <c r="E184" s="269">
        <f t="shared" si="30"/>
        <v>0.61244477911246809</v>
      </c>
      <c r="F184" s="269">
        <f t="shared" si="30"/>
        <v>0.60826947764678629</v>
      </c>
      <c r="G184" s="269">
        <f t="shared" si="30"/>
        <v>0.60507149957857764</v>
      </c>
      <c r="H184" s="269">
        <f t="shared" si="30"/>
        <v>0.60533236410171953</v>
      </c>
      <c r="I184" s="269">
        <f t="shared" si="30"/>
        <v>0.60346767560093673</v>
      </c>
      <c r="J184" s="269">
        <f t="shared" si="30"/>
        <v>0.60230889247460473</v>
      </c>
      <c r="K184" s="269">
        <f t="shared" si="30"/>
        <v>0.60880922817198135</v>
      </c>
      <c r="L184" s="269">
        <f t="shared" si="30"/>
        <v>0.60645475031997031</v>
      </c>
      <c r="M184" s="269">
        <f t="shared" si="30"/>
        <v>0.59823360307892348</v>
      </c>
      <c r="N184" s="269">
        <f t="shared" si="30"/>
        <v>0.59527545404726656</v>
      </c>
      <c r="O184" s="269">
        <f t="shared" si="30"/>
        <v>0.58893688279235046</v>
      </c>
      <c r="P184" s="269">
        <f t="shared" si="30"/>
        <v>0.59141903480305547</v>
      </c>
      <c r="Q184" s="269">
        <f t="shared" si="30"/>
        <v>0.59177036534096961</v>
      </c>
      <c r="R184" s="269">
        <f t="shared" si="30"/>
        <v>0.59112566949962053</v>
      </c>
      <c r="S184" s="269">
        <f t="shared" si="30"/>
        <v>0.59092079224822247</v>
      </c>
      <c r="T184" s="269">
        <f t="shared" si="30"/>
        <v>0.59110269089865342</v>
      </c>
      <c r="U184" s="269">
        <f t="shared" si="30"/>
        <v>0.59042260972419103</v>
      </c>
      <c r="V184" s="269">
        <f t="shared" si="30"/>
        <v>0.59100328587120987</v>
      </c>
      <c r="W184" s="269">
        <f t="shared" si="30"/>
        <v>0.59186428927183143</v>
      </c>
      <c r="X184" s="269">
        <f t="shared" si="30"/>
        <v>0.59741927111662096</v>
      </c>
      <c r="Y184" s="269">
        <f t="shared" si="30"/>
        <v>0.59574357340375417</v>
      </c>
      <c r="DA184" s="79"/>
    </row>
    <row r="185" spans="1:105" ht="12" customHeight="1" x14ac:dyDescent="0.25">
      <c r="A185" s="62" t="s">
        <v>1052</v>
      </c>
      <c r="B185" s="318">
        <f t="shared" ref="B185:Y185" si="31">IF(B$73=0,0,B$73/B$61)</f>
        <v>0.61348233046571743</v>
      </c>
      <c r="C185" s="318">
        <f t="shared" si="31"/>
        <v>0.61668779495548154</v>
      </c>
      <c r="D185" s="318">
        <f t="shared" si="31"/>
        <v>0.60990194967432487</v>
      </c>
      <c r="E185" s="318">
        <f t="shared" si="31"/>
        <v>0.61244477911246809</v>
      </c>
      <c r="F185" s="318">
        <f t="shared" si="31"/>
        <v>0.60826947764678629</v>
      </c>
      <c r="G185" s="318">
        <f t="shared" si="31"/>
        <v>0.60507149957857764</v>
      </c>
      <c r="H185" s="318">
        <f t="shared" si="31"/>
        <v>0.60533236410171953</v>
      </c>
      <c r="I185" s="318">
        <f t="shared" si="31"/>
        <v>0.60346767560093673</v>
      </c>
      <c r="J185" s="318">
        <f t="shared" si="31"/>
        <v>0.60230889247460473</v>
      </c>
      <c r="K185" s="318">
        <f t="shared" si="31"/>
        <v>0.60880922817198135</v>
      </c>
      <c r="L185" s="318">
        <f t="shared" si="31"/>
        <v>0.60645475031997031</v>
      </c>
      <c r="M185" s="318">
        <f t="shared" si="31"/>
        <v>0.59823360307892348</v>
      </c>
      <c r="N185" s="318">
        <f t="shared" si="31"/>
        <v>0.59527545404726656</v>
      </c>
      <c r="O185" s="318">
        <f t="shared" si="31"/>
        <v>0.58893688279235046</v>
      </c>
      <c r="P185" s="318">
        <f t="shared" si="31"/>
        <v>0.59141903480305547</v>
      </c>
      <c r="Q185" s="318">
        <f t="shared" si="31"/>
        <v>0.59177036534096961</v>
      </c>
      <c r="R185" s="318">
        <f t="shared" si="31"/>
        <v>0.59112566949962053</v>
      </c>
      <c r="S185" s="318">
        <f t="shared" si="31"/>
        <v>0.59092079224822247</v>
      </c>
      <c r="T185" s="318">
        <f t="shared" si="31"/>
        <v>0.59110269089865342</v>
      </c>
      <c r="U185" s="318">
        <f t="shared" si="31"/>
        <v>0.59042260972419103</v>
      </c>
      <c r="V185" s="318">
        <f t="shared" si="31"/>
        <v>0.59100328587120987</v>
      </c>
      <c r="W185" s="318">
        <f t="shared" si="31"/>
        <v>0.59186428927183143</v>
      </c>
      <c r="X185" s="318">
        <f t="shared" si="31"/>
        <v>0.59741927111662096</v>
      </c>
      <c r="Y185" s="318">
        <f t="shared" si="31"/>
        <v>0.59574357340375417</v>
      </c>
      <c r="DA185" s="141"/>
    </row>
    <row r="186" spans="1:105" ht="12" customHeight="1" x14ac:dyDescent="0.25">
      <c r="A186" s="62" t="s">
        <v>1064</v>
      </c>
      <c r="B186" s="318">
        <f t="shared" ref="B186:Y186" si="32">IF(B$84=0,0,B$84/B$61)</f>
        <v>0</v>
      </c>
      <c r="C186" s="318">
        <f t="shared" si="32"/>
        <v>0</v>
      </c>
      <c r="D186" s="318">
        <f t="shared" si="32"/>
        <v>0</v>
      </c>
      <c r="E186" s="318">
        <f t="shared" si="32"/>
        <v>0</v>
      </c>
      <c r="F186" s="318">
        <f t="shared" si="32"/>
        <v>0</v>
      </c>
      <c r="G186" s="318">
        <f t="shared" si="32"/>
        <v>0</v>
      </c>
      <c r="H186" s="318">
        <f t="shared" si="32"/>
        <v>0</v>
      </c>
      <c r="I186" s="318">
        <f t="shared" si="32"/>
        <v>0</v>
      </c>
      <c r="J186" s="318">
        <f t="shared" si="32"/>
        <v>0</v>
      </c>
      <c r="K186" s="318">
        <f t="shared" si="32"/>
        <v>0</v>
      </c>
      <c r="L186" s="318">
        <f t="shared" si="32"/>
        <v>0</v>
      </c>
      <c r="M186" s="318">
        <f t="shared" si="32"/>
        <v>0</v>
      </c>
      <c r="N186" s="318">
        <f t="shared" si="32"/>
        <v>0</v>
      </c>
      <c r="O186" s="318">
        <f t="shared" si="32"/>
        <v>0</v>
      </c>
      <c r="P186" s="318">
        <f t="shared" si="32"/>
        <v>0</v>
      </c>
      <c r="Q186" s="318">
        <f t="shared" si="32"/>
        <v>0</v>
      </c>
      <c r="R186" s="318">
        <f t="shared" si="32"/>
        <v>0</v>
      </c>
      <c r="S186" s="318">
        <f t="shared" si="32"/>
        <v>0</v>
      </c>
      <c r="T186" s="318">
        <f t="shared" si="32"/>
        <v>0</v>
      </c>
      <c r="U186" s="318">
        <f t="shared" si="32"/>
        <v>0</v>
      </c>
      <c r="V186" s="318">
        <f t="shared" si="32"/>
        <v>0</v>
      </c>
      <c r="W186" s="318">
        <f t="shared" si="32"/>
        <v>0</v>
      </c>
      <c r="X186" s="318">
        <f t="shared" si="32"/>
        <v>0</v>
      </c>
      <c r="Y186" s="318">
        <f t="shared" si="32"/>
        <v>0</v>
      </c>
      <c r="DA186" s="141"/>
    </row>
    <row r="187" spans="1:105" ht="12" customHeight="1" x14ac:dyDescent="0.25">
      <c r="A187" s="174" t="s">
        <v>1010</v>
      </c>
      <c r="B187" s="269">
        <f t="shared" ref="B187:Y187" si="33">IF(B$85=0,0,B$85/B$61)</f>
        <v>0.30629829127866348</v>
      </c>
      <c r="C187" s="269">
        <f t="shared" si="33"/>
        <v>0.30800896053769417</v>
      </c>
      <c r="D187" s="269">
        <f t="shared" si="33"/>
        <v>0.30897403375020288</v>
      </c>
      <c r="E187" s="269">
        <f t="shared" si="33"/>
        <v>0.30908422182137113</v>
      </c>
      <c r="F187" s="269">
        <f t="shared" si="33"/>
        <v>0.30724311709021823</v>
      </c>
      <c r="G187" s="269">
        <f t="shared" si="33"/>
        <v>0.30571980926549963</v>
      </c>
      <c r="H187" s="269">
        <f t="shared" si="33"/>
        <v>0.30582288260773494</v>
      </c>
      <c r="I187" s="269">
        <f t="shared" si="33"/>
        <v>0.30690982281722984</v>
      </c>
      <c r="J187" s="269">
        <f t="shared" si="33"/>
        <v>0.30771757629219265</v>
      </c>
      <c r="K187" s="269">
        <f t="shared" si="33"/>
        <v>0.30604804687816239</v>
      </c>
      <c r="L187" s="269">
        <f t="shared" si="33"/>
        <v>0.30527759253546405</v>
      </c>
      <c r="M187" s="269">
        <f t="shared" si="33"/>
        <v>0.30759747941640264</v>
      </c>
      <c r="N187" s="269">
        <f t="shared" si="33"/>
        <v>0.30773913212437765</v>
      </c>
      <c r="O187" s="269">
        <f t="shared" si="33"/>
        <v>0.31227758479966949</v>
      </c>
      <c r="P187" s="269">
        <f t="shared" si="33"/>
        <v>0.31364348916991652</v>
      </c>
      <c r="Q187" s="269">
        <f t="shared" si="33"/>
        <v>0.31373073970545157</v>
      </c>
      <c r="R187" s="269">
        <f t="shared" si="33"/>
        <v>0.31350699824027417</v>
      </c>
      <c r="S187" s="269">
        <f t="shared" si="33"/>
        <v>0.31353201997293345</v>
      </c>
      <c r="T187" s="269">
        <f t="shared" si="33"/>
        <v>0.31390449649892593</v>
      </c>
      <c r="U187" s="269">
        <f t="shared" si="33"/>
        <v>0.31367872963995358</v>
      </c>
      <c r="V187" s="269">
        <f t="shared" si="33"/>
        <v>0.31400235829338596</v>
      </c>
      <c r="W187" s="269">
        <f t="shared" si="33"/>
        <v>0.31429789900482608</v>
      </c>
      <c r="X187" s="269">
        <f t="shared" si="33"/>
        <v>0.31552474767054228</v>
      </c>
      <c r="Y187" s="269">
        <f t="shared" si="33"/>
        <v>0.31543063390577664</v>
      </c>
      <c r="DA187" s="79"/>
    </row>
    <row r="188" spans="1:105" ht="12" customHeight="1" x14ac:dyDescent="0.25">
      <c r="A188" s="62" t="s">
        <v>1012</v>
      </c>
      <c r="B188" s="318">
        <f t="shared" ref="B188:Y188" si="34">IF(B$86=0,0,B$86/B$61)</f>
        <v>0.30629829127866348</v>
      </c>
      <c r="C188" s="318">
        <f t="shared" si="34"/>
        <v>0.30800896053769417</v>
      </c>
      <c r="D188" s="318">
        <f t="shared" si="34"/>
        <v>0.30897403375020288</v>
      </c>
      <c r="E188" s="318">
        <f t="shared" si="34"/>
        <v>0.30908422182137113</v>
      </c>
      <c r="F188" s="318">
        <f t="shared" si="34"/>
        <v>0.30724311709021823</v>
      </c>
      <c r="G188" s="318">
        <f t="shared" si="34"/>
        <v>0.30571980926549963</v>
      </c>
      <c r="H188" s="318">
        <f t="shared" si="34"/>
        <v>0.30582288260773494</v>
      </c>
      <c r="I188" s="318">
        <f t="shared" si="34"/>
        <v>0.30690982281722984</v>
      </c>
      <c r="J188" s="318">
        <f t="shared" si="34"/>
        <v>0.30771757629219265</v>
      </c>
      <c r="K188" s="318">
        <f t="shared" si="34"/>
        <v>0.30604804687816239</v>
      </c>
      <c r="L188" s="318">
        <f t="shared" si="34"/>
        <v>0.30527759253546405</v>
      </c>
      <c r="M188" s="318">
        <f t="shared" si="34"/>
        <v>0.30759747941640264</v>
      </c>
      <c r="N188" s="318">
        <f t="shared" si="34"/>
        <v>0.30773913212437765</v>
      </c>
      <c r="O188" s="318">
        <f t="shared" si="34"/>
        <v>0.31227758479966949</v>
      </c>
      <c r="P188" s="318">
        <f t="shared" si="34"/>
        <v>0.31364348916991652</v>
      </c>
      <c r="Q188" s="318">
        <f t="shared" si="34"/>
        <v>0.31373073970545157</v>
      </c>
      <c r="R188" s="318">
        <f t="shared" si="34"/>
        <v>0.31350699824027417</v>
      </c>
      <c r="S188" s="318">
        <f t="shared" si="34"/>
        <v>0.31353201997293345</v>
      </c>
      <c r="T188" s="318">
        <f t="shared" si="34"/>
        <v>0.31390449649892593</v>
      </c>
      <c r="U188" s="318">
        <f t="shared" si="34"/>
        <v>0.31367872963995358</v>
      </c>
      <c r="V188" s="318">
        <f t="shared" si="34"/>
        <v>0.31400235829338596</v>
      </c>
      <c r="W188" s="318">
        <f t="shared" si="34"/>
        <v>0.31429789900482608</v>
      </c>
      <c r="X188" s="318">
        <f t="shared" si="34"/>
        <v>0.31552474767054228</v>
      </c>
      <c r="Y188" s="318">
        <f t="shared" si="34"/>
        <v>0.31543063390577664</v>
      </c>
      <c r="DA188" s="141"/>
    </row>
    <row r="189" spans="1:105" ht="12" customHeight="1" x14ac:dyDescent="0.25">
      <c r="A189" s="62" t="s">
        <v>1019</v>
      </c>
      <c r="B189" s="318">
        <f t="shared" ref="B189:Y189" si="35">IF(B$92=0,0,B$92/B$61)</f>
        <v>0</v>
      </c>
      <c r="C189" s="318">
        <f t="shared" si="35"/>
        <v>0</v>
      </c>
      <c r="D189" s="318">
        <f t="shared" si="35"/>
        <v>0</v>
      </c>
      <c r="E189" s="318">
        <f t="shared" si="35"/>
        <v>0</v>
      </c>
      <c r="F189" s="318">
        <f t="shared" si="35"/>
        <v>0</v>
      </c>
      <c r="G189" s="318">
        <f t="shared" si="35"/>
        <v>0</v>
      </c>
      <c r="H189" s="318">
        <f t="shared" si="35"/>
        <v>0</v>
      </c>
      <c r="I189" s="318">
        <f t="shared" si="35"/>
        <v>0</v>
      </c>
      <c r="J189" s="318">
        <f t="shared" si="35"/>
        <v>0</v>
      </c>
      <c r="K189" s="318">
        <f t="shared" si="35"/>
        <v>0</v>
      </c>
      <c r="L189" s="318">
        <f t="shared" si="35"/>
        <v>0</v>
      </c>
      <c r="M189" s="318">
        <f t="shared" si="35"/>
        <v>0</v>
      </c>
      <c r="N189" s="318">
        <f t="shared" si="35"/>
        <v>0</v>
      </c>
      <c r="O189" s="318">
        <f t="shared" si="35"/>
        <v>0</v>
      </c>
      <c r="P189" s="318">
        <f t="shared" si="35"/>
        <v>0</v>
      </c>
      <c r="Q189" s="318">
        <f t="shared" si="35"/>
        <v>0</v>
      </c>
      <c r="R189" s="318">
        <f t="shared" si="35"/>
        <v>0</v>
      </c>
      <c r="S189" s="318">
        <f t="shared" si="35"/>
        <v>0</v>
      </c>
      <c r="T189" s="318">
        <f t="shared" si="35"/>
        <v>0</v>
      </c>
      <c r="U189" s="318">
        <f t="shared" si="35"/>
        <v>0</v>
      </c>
      <c r="V189" s="318">
        <f t="shared" si="35"/>
        <v>0</v>
      </c>
      <c r="W189" s="318">
        <f t="shared" si="35"/>
        <v>0</v>
      </c>
      <c r="X189" s="318">
        <f t="shared" si="35"/>
        <v>0</v>
      </c>
      <c r="Y189" s="318">
        <f t="shared" si="35"/>
        <v>0</v>
      </c>
      <c r="DA189" s="141"/>
    </row>
    <row r="190" spans="1:105" ht="12" customHeight="1" x14ac:dyDescent="0.25">
      <c r="A190" s="174" t="s">
        <v>1021</v>
      </c>
      <c r="B190" s="269">
        <f t="shared" ref="B190:Y190" si="36">IF(B$93=0,0,B$93/B$61)</f>
        <v>4.7408815581075674E-2</v>
      </c>
      <c r="C190" s="269">
        <f t="shared" si="36"/>
        <v>4.4794221355655632E-2</v>
      </c>
      <c r="D190" s="269">
        <f t="shared" si="36"/>
        <v>4.7875850249988007E-2</v>
      </c>
      <c r="E190" s="269">
        <f t="shared" si="36"/>
        <v>4.6451764203037316E-2</v>
      </c>
      <c r="F190" s="269">
        <f t="shared" si="36"/>
        <v>4.9567699913561976E-2</v>
      </c>
      <c r="G190" s="269">
        <f t="shared" si="36"/>
        <v>5.2028757617172204E-2</v>
      </c>
      <c r="H190" s="269">
        <f t="shared" si="36"/>
        <v>5.2080518795607093E-2</v>
      </c>
      <c r="I190" s="269">
        <f t="shared" si="36"/>
        <v>5.2342589598230412E-2</v>
      </c>
      <c r="J190" s="269">
        <f t="shared" si="36"/>
        <v>5.2513292161238796E-2</v>
      </c>
      <c r="K190" s="269">
        <f t="shared" si="36"/>
        <v>4.9866422090619568E-2</v>
      </c>
      <c r="L190" s="269">
        <f t="shared" si="36"/>
        <v>5.1505750655452931E-2</v>
      </c>
      <c r="M190" s="269">
        <f t="shared" si="36"/>
        <v>5.4751736797231693E-2</v>
      </c>
      <c r="N190" s="269">
        <f t="shared" si="36"/>
        <v>5.6140618301871871E-2</v>
      </c>
      <c r="O190" s="269">
        <f t="shared" si="36"/>
        <v>5.7236466946666911E-2</v>
      </c>
      <c r="P190" s="269">
        <f t="shared" si="36"/>
        <v>5.7090147356603518E-2</v>
      </c>
      <c r="Q190" s="269">
        <f t="shared" si="36"/>
        <v>5.7093086215151786E-2</v>
      </c>
      <c r="R190" s="269">
        <f t="shared" si="36"/>
        <v>5.7707007693495155E-2</v>
      </c>
      <c r="S190" s="269">
        <f t="shared" si="36"/>
        <v>5.8017988637689998E-2</v>
      </c>
      <c r="T190" s="269">
        <f t="shared" si="36"/>
        <v>5.7926650716105886E-2</v>
      </c>
      <c r="U190" s="269">
        <f t="shared" si="36"/>
        <v>5.8707692467790264E-2</v>
      </c>
      <c r="V190" s="269">
        <f t="shared" si="36"/>
        <v>5.876818546650197E-2</v>
      </c>
      <c r="W190" s="269">
        <f t="shared" si="36"/>
        <v>5.8269308755848188E-2</v>
      </c>
      <c r="X190" s="269">
        <f t="shared" si="36"/>
        <v>5.541902190982493E-2</v>
      </c>
      <c r="Y190" s="269">
        <f t="shared" si="36"/>
        <v>5.6774196867737589E-2</v>
      </c>
      <c r="DA190" s="79"/>
    </row>
    <row r="191" spans="1:105" ht="12" customHeight="1" x14ac:dyDescent="0.25">
      <c r="A191" s="62" t="s">
        <v>1133</v>
      </c>
      <c r="B191" s="318">
        <f t="shared" ref="B191:Y191" si="37">IF(B$94=0,0,B$94/B$61)</f>
        <v>3.3952706903461853E-2</v>
      </c>
      <c r="C191" s="318">
        <f t="shared" si="37"/>
        <v>3.1267804086588573E-2</v>
      </c>
      <c r="D191" s="318">
        <f t="shared" si="37"/>
        <v>3.4498273570190072E-2</v>
      </c>
      <c r="E191" s="318">
        <f t="shared" si="37"/>
        <v>3.3018413155227327E-2</v>
      </c>
      <c r="F191" s="318">
        <f t="shared" si="37"/>
        <v>3.6225929841264937E-2</v>
      </c>
      <c r="G191" s="318">
        <f t="shared" si="37"/>
        <v>3.875713192931371E-2</v>
      </c>
      <c r="H191" s="318">
        <f t="shared" si="37"/>
        <v>3.8803171310723306E-2</v>
      </c>
      <c r="I191" s="318">
        <f t="shared" si="37"/>
        <v>3.910614215214217E-2</v>
      </c>
      <c r="J191" s="318">
        <f t="shared" si="37"/>
        <v>3.9302261440143885E-2</v>
      </c>
      <c r="K191" s="318">
        <f t="shared" si="37"/>
        <v>3.6512813141528301E-2</v>
      </c>
      <c r="L191" s="318">
        <f t="shared" si="37"/>
        <v>3.8203784774600721E-2</v>
      </c>
      <c r="M191" s="318">
        <f t="shared" si="37"/>
        <v>4.1630093388986329E-2</v>
      </c>
      <c r="N191" s="318">
        <f t="shared" si="37"/>
        <v>4.308385887296514E-2</v>
      </c>
      <c r="O191" s="318">
        <f t="shared" si="37"/>
        <v>4.4318737607839866E-2</v>
      </c>
      <c r="P191" s="318">
        <f t="shared" si="37"/>
        <v>4.4117974547195925E-2</v>
      </c>
      <c r="Q191" s="318">
        <f t="shared" si="37"/>
        <v>4.4113207329032338E-2</v>
      </c>
      <c r="R191" s="318">
        <f t="shared" si="37"/>
        <v>4.4741269552551866E-2</v>
      </c>
      <c r="S191" s="318">
        <f t="shared" si="37"/>
        <v>4.5056744270117965E-2</v>
      </c>
      <c r="T191" s="318">
        <f t="shared" si="37"/>
        <v>4.4961416587318323E-2</v>
      </c>
      <c r="U191" s="318">
        <f t="shared" si="37"/>
        <v>4.5757375225339458E-2</v>
      </c>
      <c r="V191" s="318">
        <f t="shared" si="37"/>
        <v>4.5805131685518988E-2</v>
      </c>
      <c r="W191" s="318">
        <f t="shared" si="37"/>
        <v>4.5287369744182578E-2</v>
      </c>
      <c r="X191" s="318">
        <f t="shared" si="37"/>
        <v>4.2315240041904748E-2</v>
      </c>
      <c r="Y191" s="318">
        <f t="shared" si="37"/>
        <v>4.3707169718601308E-2</v>
      </c>
      <c r="DA191" s="141"/>
    </row>
    <row r="192" spans="1:105" ht="12" customHeight="1" x14ac:dyDescent="0.25">
      <c r="A192" s="62" t="s">
        <v>1024</v>
      </c>
      <c r="B192" s="318">
        <f t="shared" ref="B192:Y192" si="38">IF(B$95=0,0,B$95/B$61)</f>
        <v>1.3456108677613815E-2</v>
      </c>
      <c r="C192" s="318">
        <f t="shared" si="38"/>
        <v>1.3526417269067063E-2</v>
      </c>
      <c r="D192" s="318">
        <f t="shared" si="38"/>
        <v>1.3377576679797935E-2</v>
      </c>
      <c r="E192" s="318">
        <f t="shared" si="38"/>
        <v>1.3433351047809993E-2</v>
      </c>
      <c r="F192" s="318">
        <f t="shared" si="38"/>
        <v>1.3341770072297037E-2</v>
      </c>
      <c r="G192" s="318">
        <f t="shared" si="38"/>
        <v>1.3271625687858496E-2</v>
      </c>
      <c r="H192" s="318">
        <f t="shared" si="38"/>
        <v>1.3277347484883789E-2</v>
      </c>
      <c r="I192" s="318">
        <f t="shared" si="38"/>
        <v>1.3236447446088236E-2</v>
      </c>
      <c r="J192" s="318">
        <f t="shared" si="38"/>
        <v>1.3211030721094917E-2</v>
      </c>
      <c r="K192" s="318">
        <f t="shared" si="38"/>
        <v>1.3353608949091265E-2</v>
      </c>
      <c r="L192" s="318">
        <f t="shared" si="38"/>
        <v>1.3301965880852208E-2</v>
      </c>
      <c r="M192" s="318">
        <f t="shared" si="38"/>
        <v>1.3121643408245369E-2</v>
      </c>
      <c r="N192" s="318">
        <f t="shared" si="38"/>
        <v>1.3056759428906727E-2</v>
      </c>
      <c r="O192" s="318">
        <f t="shared" si="38"/>
        <v>1.2917729338827039E-2</v>
      </c>
      <c r="P192" s="318">
        <f t="shared" si="38"/>
        <v>1.2972172809407595E-2</v>
      </c>
      <c r="Q192" s="318">
        <f t="shared" si="38"/>
        <v>1.2979878886119452E-2</v>
      </c>
      <c r="R192" s="318">
        <f t="shared" si="38"/>
        <v>1.2965738140943288E-2</v>
      </c>
      <c r="S192" s="318">
        <f t="shared" si="38"/>
        <v>1.2961244367572027E-2</v>
      </c>
      <c r="T192" s="318">
        <f t="shared" si="38"/>
        <v>1.2965234128787568E-2</v>
      </c>
      <c r="U192" s="318">
        <f t="shared" si="38"/>
        <v>1.2950317242450804E-2</v>
      </c>
      <c r="V192" s="318">
        <f t="shared" si="38"/>
        <v>1.2963053780982982E-2</v>
      </c>
      <c r="W192" s="318">
        <f t="shared" si="38"/>
        <v>1.2981939011665609E-2</v>
      </c>
      <c r="X192" s="318">
        <f t="shared" si="38"/>
        <v>1.3103781867920187E-2</v>
      </c>
      <c r="Y192" s="318">
        <f t="shared" si="38"/>
        <v>1.3067027149136278E-2</v>
      </c>
      <c r="DA192" s="141"/>
    </row>
    <row r="193" spans="1:105" ht="12" customHeight="1" x14ac:dyDescent="0.25">
      <c r="A193" s="62" t="s">
        <v>1036</v>
      </c>
      <c r="B193" s="318">
        <f t="shared" ref="B193:Y193" si="39">IF(B$106=0,0,B$106/B$61)</f>
        <v>0</v>
      </c>
      <c r="C193" s="318">
        <f t="shared" si="39"/>
        <v>0</v>
      </c>
      <c r="D193" s="318">
        <f t="shared" si="39"/>
        <v>0</v>
      </c>
      <c r="E193" s="318">
        <f t="shared" si="39"/>
        <v>0</v>
      </c>
      <c r="F193" s="318">
        <f t="shared" si="39"/>
        <v>0</v>
      </c>
      <c r="G193" s="318">
        <f t="shared" si="39"/>
        <v>0</v>
      </c>
      <c r="H193" s="318">
        <f t="shared" si="39"/>
        <v>0</v>
      </c>
      <c r="I193" s="318">
        <f t="shared" si="39"/>
        <v>0</v>
      </c>
      <c r="J193" s="318">
        <f t="shared" si="39"/>
        <v>0</v>
      </c>
      <c r="K193" s="318">
        <f t="shared" si="39"/>
        <v>0</v>
      </c>
      <c r="L193" s="318">
        <f t="shared" si="39"/>
        <v>0</v>
      </c>
      <c r="M193" s="318">
        <f t="shared" si="39"/>
        <v>0</v>
      </c>
      <c r="N193" s="318">
        <f t="shared" si="39"/>
        <v>0</v>
      </c>
      <c r="O193" s="318">
        <f t="shared" si="39"/>
        <v>0</v>
      </c>
      <c r="P193" s="318">
        <f t="shared" si="39"/>
        <v>0</v>
      </c>
      <c r="Q193" s="318">
        <f t="shared" si="39"/>
        <v>0</v>
      </c>
      <c r="R193" s="318">
        <f t="shared" si="39"/>
        <v>0</v>
      </c>
      <c r="S193" s="318">
        <f t="shared" si="39"/>
        <v>0</v>
      </c>
      <c r="T193" s="318">
        <f t="shared" si="39"/>
        <v>0</v>
      </c>
      <c r="U193" s="318">
        <f t="shared" si="39"/>
        <v>0</v>
      </c>
      <c r="V193" s="318">
        <f t="shared" si="39"/>
        <v>0</v>
      </c>
      <c r="W193" s="318">
        <f t="shared" si="39"/>
        <v>0</v>
      </c>
      <c r="X193" s="318">
        <f t="shared" si="39"/>
        <v>0</v>
      </c>
      <c r="Y193" s="318">
        <f t="shared" si="39"/>
        <v>0</v>
      </c>
      <c r="DA193" s="141"/>
    </row>
    <row r="194" spans="1:105" ht="12" customHeight="1" x14ac:dyDescent="0.25">
      <c r="A194" s="41" t="s">
        <v>1038</v>
      </c>
      <c r="B194" s="319">
        <f t="shared" ref="B194:Y194" si="40">IF(B$107=0,0,B$107/B$61)</f>
        <v>0</v>
      </c>
      <c r="C194" s="319">
        <f t="shared" si="40"/>
        <v>0</v>
      </c>
      <c r="D194" s="319">
        <f t="shared" si="40"/>
        <v>0</v>
      </c>
      <c r="E194" s="319">
        <f t="shared" si="40"/>
        <v>0</v>
      </c>
      <c r="F194" s="319">
        <f t="shared" si="40"/>
        <v>0</v>
      </c>
      <c r="G194" s="319">
        <f t="shared" si="40"/>
        <v>0</v>
      </c>
      <c r="H194" s="319">
        <f t="shared" si="40"/>
        <v>0</v>
      </c>
      <c r="I194" s="319">
        <f t="shared" si="40"/>
        <v>0</v>
      </c>
      <c r="J194" s="319">
        <f t="shared" si="40"/>
        <v>0</v>
      </c>
      <c r="K194" s="319">
        <f t="shared" si="40"/>
        <v>0</v>
      </c>
      <c r="L194" s="319">
        <f t="shared" si="40"/>
        <v>0</v>
      </c>
      <c r="M194" s="319">
        <f t="shared" si="40"/>
        <v>0</v>
      </c>
      <c r="N194" s="319">
        <f t="shared" si="40"/>
        <v>0</v>
      </c>
      <c r="O194" s="319">
        <f t="shared" si="40"/>
        <v>0</v>
      </c>
      <c r="P194" s="319">
        <f t="shared" si="40"/>
        <v>0</v>
      </c>
      <c r="Q194" s="319">
        <f t="shared" si="40"/>
        <v>0</v>
      </c>
      <c r="R194" s="319">
        <f t="shared" si="40"/>
        <v>0</v>
      </c>
      <c r="S194" s="319">
        <f t="shared" si="40"/>
        <v>0</v>
      </c>
      <c r="T194" s="319">
        <f t="shared" si="40"/>
        <v>0</v>
      </c>
      <c r="U194" s="319">
        <f t="shared" si="40"/>
        <v>0</v>
      </c>
      <c r="V194" s="319">
        <f t="shared" si="40"/>
        <v>0</v>
      </c>
      <c r="W194" s="319">
        <f t="shared" si="40"/>
        <v>0</v>
      </c>
      <c r="X194" s="319">
        <f t="shared" si="40"/>
        <v>0</v>
      </c>
      <c r="Y194" s="319">
        <f t="shared" si="40"/>
        <v>0</v>
      </c>
      <c r="DA194" s="82"/>
    </row>
    <row r="195" spans="1:105" ht="12" customHeight="1" x14ac:dyDescent="0.25">
      <c r="A195" s="100" t="s">
        <v>105</v>
      </c>
      <c r="B195" s="310">
        <f t="shared" ref="B195:Y195" si="41">IF(B$108=0,0,B$108/B$61)</f>
        <v>0</v>
      </c>
      <c r="C195" s="310">
        <f t="shared" si="41"/>
        <v>0</v>
      </c>
      <c r="D195" s="310">
        <f t="shared" si="41"/>
        <v>0</v>
      </c>
      <c r="E195" s="310">
        <f t="shared" si="41"/>
        <v>0</v>
      </c>
      <c r="F195" s="310">
        <f t="shared" si="41"/>
        <v>0</v>
      </c>
      <c r="G195" s="310">
        <f t="shared" si="41"/>
        <v>0</v>
      </c>
      <c r="H195" s="310">
        <f t="shared" si="41"/>
        <v>0</v>
      </c>
      <c r="I195" s="310">
        <f t="shared" si="41"/>
        <v>0</v>
      </c>
      <c r="J195" s="310">
        <f t="shared" si="41"/>
        <v>0</v>
      </c>
      <c r="K195" s="310">
        <f t="shared" si="41"/>
        <v>0</v>
      </c>
      <c r="L195" s="310">
        <f t="shared" si="41"/>
        <v>0</v>
      </c>
      <c r="M195" s="310">
        <f t="shared" si="41"/>
        <v>0</v>
      </c>
      <c r="N195" s="310">
        <f t="shared" si="41"/>
        <v>0</v>
      </c>
      <c r="O195" s="310">
        <f t="shared" si="41"/>
        <v>0</v>
      </c>
      <c r="P195" s="310">
        <f t="shared" si="41"/>
        <v>0</v>
      </c>
      <c r="Q195" s="310">
        <f t="shared" si="41"/>
        <v>0</v>
      </c>
      <c r="R195" s="310">
        <f t="shared" si="41"/>
        <v>0</v>
      </c>
      <c r="S195" s="310">
        <f t="shared" si="41"/>
        <v>0</v>
      </c>
      <c r="T195" s="310">
        <f t="shared" si="41"/>
        <v>0</v>
      </c>
      <c r="U195" s="310">
        <f t="shared" si="41"/>
        <v>0</v>
      </c>
      <c r="V195" s="310">
        <f t="shared" si="41"/>
        <v>0</v>
      </c>
      <c r="W195" s="310">
        <f t="shared" si="41"/>
        <v>0</v>
      </c>
      <c r="X195" s="310">
        <f t="shared" si="41"/>
        <v>0</v>
      </c>
      <c r="Y195" s="310">
        <f t="shared" si="41"/>
        <v>0</v>
      </c>
      <c r="DA195" s="127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42">SUM(B$198:B$202,B$204:B$205,B$207:B$208,B$210:B$213)</f>
        <v>1</v>
      </c>
      <c r="C197" s="232">
        <f t="shared" si="42"/>
        <v>1</v>
      </c>
      <c r="D197" s="232">
        <f t="shared" si="42"/>
        <v>0.99999999999999978</v>
      </c>
      <c r="E197" s="232">
        <f t="shared" si="42"/>
        <v>0.99999999999999989</v>
      </c>
      <c r="F197" s="232">
        <f t="shared" si="42"/>
        <v>0.99999999999999978</v>
      </c>
      <c r="G197" s="232">
        <f t="shared" si="42"/>
        <v>0.99999999999999989</v>
      </c>
      <c r="H197" s="232">
        <f t="shared" si="42"/>
        <v>1</v>
      </c>
      <c r="I197" s="232">
        <f t="shared" si="42"/>
        <v>1.0000000000000002</v>
      </c>
      <c r="J197" s="232">
        <f t="shared" si="42"/>
        <v>1</v>
      </c>
      <c r="K197" s="232">
        <f t="shared" si="42"/>
        <v>1.0000000000000002</v>
      </c>
      <c r="L197" s="232">
        <f t="shared" si="42"/>
        <v>0.99999999999999978</v>
      </c>
      <c r="M197" s="232">
        <f t="shared" si="42"/>
        <v>0.99999999999999989</v>
      </c>
      <c r="N197" s="232">
        <f t="shared" si="42"/>
        <v>0.99999999999999978</v>
      </c>
      <c r="O197" s="232">
        <f t="shared" si="42"/>
        <v>1</v>
      </c>
      <c r="P197" s="232">
        <f t="shared" si="42"/>
        <v>0.99999999999999989</v>
      </c>
      <c r="Q197" s="232">
        <f t="shared" si="42"/>
        <v>1</v>
      </c>
      <c r="R197" s="232">
        <f t="shared" si="42"/>
        <v>1</v>
      </c>
      <c r="S197" s="232">
        <f t="shared" si="42"/>
        <v>0.99999999999999989</v>
      </c>
      <c r="T197" s="232">
        <f t="shared" si="42"/>
        <v>1</v>
      </c>
      <c r="U197" s="232">
        <f t="shared" si="42"/>
        <v>1.0000000000000002</v>
      </c>
      <c r="V197" s="232">
        <f t="shared" si="42"/>
        <v>0.99999999999999989</v>
      </c>
      <c r="W197" s="232">
        <f t="shared" si="42"/>
        <v>0.99999999999999989</v>
      </c>
      <c r="X197" s="232">
        <f t="shared" si="42"/>
        <v>1.0000000000000002</v>
      </c>
      <c r="Y197" s="232">
        <f t="shared" si="42"/>
        <v>1</v>
      </c>
      <c r="DA197" s="95"/>
    </row>
    <row r="198" spans="1:105" ht="12" customHeight="1" x14ac:dyDescent="0.25">
      <c r="A198" s="55" t="s">
        <v>91</v>
      </c>
      <c r="B198" s="266">
        <f t="shared" ref="B198:Y198" si="43">IF(B$111=0,0,B$111/B$110)</f>
        <v>0</v>
      </c>
      <c r="C198" s="266">
        <f t="shared" si="43"/>
        <v>0</v>
      </c>
      <c r="D198" s="266">
        <f t="shared" si="43"/>
        <v>0</v>
      </c>
      <c r="E198" s="266">
        <f t="shared" si="43"/>
        <v>0</v>
      </c>
      <c r="F198" s="266">
        <f t="shared" si="43"/>
        <v>0</v>
      </c>
      <c r="G198" s="266">
        <f t="shared" si="43"/>
        <v>0</v>
      </c>
      <c r="H198" s="266">
        <f t="shared" si="43"/>
        <v>0</v>
      </c>
      <c r="I198" s="266">
        <f t="shared" si="43"/>
        <v>0</v>
      </c>
      <c r="J198" s="266">
        <f t="shared" si="43"/>
        <v>0</v>
      </c>
      <c r="K198" s="266">
        <f t="shared" si="43"/>
        <v>0</v>
      </c>
      <c r="L198" s="266">
        <f t="shared" si="43"/>
        <v>0</v>
      </c>
      <c r="M198" s="266">
        <f t="shared" si="43"/>
        <v>0</v>
      </c>
      <c r="N198" s="266">
        <f t="shared" si="43"/>
        <v>0</v>
      </c>
      <c r="O198" s="266">
        <f t="shared" si="43"/>
        <v>0</v>
      </c>
      <c r="P198" s="266">
        <f t="shared" si="43"/>
        <v>0</v>
      </c>
      <c r="Q198" s="266">
        <f t="shared" si="43"/>
        <v>0</v>
      </c>
      <c r="R198" s="266">
        <f t="shared" si="43"/>
        <v>0</v>
      </c>
      <c r="S198" s="266">
        <f t="shared" si="43"/>
        <v>0</v>
      </c>
      <c r="T198" s="266">
        <f t="shared" si="43"/>
        <v>0</v>
      </c>
      <c r="U198" s="266">
        <f t="shared" si="43"/>
        <v>0</v>
      </c>
      <c r="V198" s="266">
        <f t="shared" si="43"/>
        <v>0</v>
      </c>
      <c r="W198" s="266">
        <f t="shared" si="43"/>
        <v>0</v>
      </c>
      <c r="X198" s="266">
        <f t="shared" si="43"/>
        <v>0</v>
      </c>
      <c r="Y198" s="266">
        <f t="shared" si="43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4">IF(B$112=0,0,B$112/B$110)</f>
        <v>0</v>
      </c>
      <c r="C199" s="267">
        <f t="shared" si="44"/>
        <v>0</v>
      </c>
      <c r="D199" s="267">
        <f t="shared" si="44"/>
        <v>0</v>
      </c>
      <c r="E199" s="267">
        <f t="shared" si="44"/>
        <v>0</v>
      </c>
      <c r="F199" s="267">
        <f t="shared" si="44"/>
        <v>0</v>
      </c>
      <c r="G199" s="267">
        <f t="shared" si="44"/>
        <v>0</v>
      </c>
      <c r="H199" s="267">
        <f t="shared" si="44"/>
        <v>0</v>
      </c>
      <c r="I199" s="267">
        <f t="shared" si="44"/>
        <v>0</v>
      </c>
      <c r="J199" s="267">
        <f t="shared" si="44"/>
        <v>0</v>
      </c>
      <c r="K199" s="267">
        <f t="shared" si="44"/>
        <v>0</v>
      </c>
      <c r="L199" s="267">
        <f t="shared" si="44"/>
        <v>0</v>
      </c>
      <c r="M199" s="267">
        <f t="shared" si="44"/>
        <v>0</v>
      </c>
      <c r="N199" s="267">
        <f t="shared" si="44"/>
        <v>0</v>
      </c>
      <c r="O199" s="267">
        <f t="shared" si="44"/>
        <v>0</v>
      </c>
      <c r="P199" s="267">
        <f t="shared" si="44"/>
        <v>0</v>
      </c>
      <c r="Q199" s="267">
        <f t="shared" si="44"/>
        <v>0</v>
      </c>
      <c r="R199" s="267">
        <f t="shared" si="44"/>
        <v>0</v>
      </c>
      <c r="S199" s="267">
        <f t="shared" si="44"/>
        <v>0</v>
      </c>
      <c r="T199" s="267">
        <f t="shared" si="44"/>
        <v>0</v>
      </c>
      <c r="U199" s="267">
        <f t="shared" si="44"/>
        <v>0</v>
      </c>
      <c r="V199" s="267">
        <f t="shared" si="44"/>
        <v>0</v>
      </c>
      <c r="W199" s="267">
        <f t="shared" si="44"/>
        <v>0</v>
      </c>
      <c r="X199" s="267">
        <f t="shared" si="44"/>
        <v>0</v>
      </c>
      <c r="Y199" s="267">
        <f t="shared" si="44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5">IF(B$113=0,0,B$113/B$110)</f>
        <v>0</v>
      </c>
      <c r="C200" s="267">
        <f t="shared" si="45"/>
        <v>0</v>
      </c>
      <c r="D200" s="267">
        <f t="shared" si="45"/>
        <v>0</v>
      </c>
      <c r="E200" s="267">
        <f t="shared" si="45"/>
        <v>0</v>
      </c>
      <c r="F200" s="267">
        <f t="shared" si="45"/>
        <v>0</v>
      </c>
      <c r="G200" s="267">
        <f t="shared" si="45"/>
        <v>0</v>
      </c>
      <c r="H200" s="267">
        <f t="shared" si="45"/>
        <v>0</v>
      </c>
      <c r="I200" s="267">
        <f t="shared" si="45"/>
        <v>0</v>
      </c>
      <c r="J200" s="267">
        <f t="shared" si="45"/>
        <v>0</v>
      </c>
      <c r="K200" s="267">
        <f t="shared" si="45"/>
        <v>0</v>
      </c>
      <c r="L200" s="267">
        <f t="shared" si="45"/>
        <v>0</v>
      </c>
      <c r="M200" s="267">
        <f t="shared" si="45"/>
        <v>0</v>
      </c>
      <c r="N200" s="267">
        <f t="shared" si="45"/>
        <v>0</v>
      </c>
      <c r="O200" s="267">
        <f t="shared" si="45"/>
        <v>0</v>
      </c>
      <c r="P200" s="267">
        <f t="shared" si="45"/>
        <v>0</v>
      </c>
      <c r="Q200" s="267">
        <f t="shared" si="45"/>
        <v>0</v>
      </c>
      <c r="R200" s="267">
        <f t="shared" si="45"/>
        <v>0</v>
      </c>
      <c r="S200" s="267">
        <f t="shared" si="45"/>
        <v>0</v>
      </c>
      <c r="T200" s="267">
        <f t="shared" si="45"/>
        <v>0</v>
      </c>
      <c r="U200" s="267">
        <f t="shared" si="45"/>
        <v>0</v>
      </c>
      <c r="V200" s="267">
        <f t="shared" si="45"/>
        <v>0</v>
      </c>
      <c r="W200" s="267">
        <f t="shared" si="45"/>
        <v>0</v>
      </c>
      <c r="X200" s="267">
        <f t="shared" si="45"/>
        <v>0</v>
      </c>
      <c r="Y200" s="267">
        <f t="shared" si="45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6">IF(B$114=0,0,B$114/B$110)</f>
        <v>0</v>
      </c>
      <c r="C201" s="267">
        <f t="shared" si="46"/>
        <v>0</v>
      </c>
      <c r="D201" s="267">
        <f t="shared" si="46"/>
        <v>0</v>
      </c>
      <c r="E201" s="267">
        <f t="shared" si="46"/>
        <v>0</v>
      </c>
      <c r="F201" s="267">
        <f t="shared" si="46"/>
        <v>0</v>
      </c>
      <c r="G201" s="267">
        <f t="shared" si="46"/>
        <v>0</v>
      </c>
      <c r="H201" s="267">
        <f t="shared" si="46"/>
        <v>0</v>
      </c>
      <c r="I201" s="267">
        <f t="shared" si="46"/>
        <v>0</v>
      </c>
      <c r="J201" s="267">
        <f t="shared" si="46"/>
        <v>0</v>
      </c>
      <c r="K201" s="267">
        <f t="shared" si="46"/>
        <v>0</v>
      </c>
      <c r="L201" s="267">
        <f t="shared" si="46"/>
        <v>0</v>
      </c>
      <c r="M201" s="267">
        <f t="shared" si="46"/>
        <v>0</v>
      </c>
      <c r="N201" s="267">
        <f t="shared" si="46"/>
        <v>0</v>
      </c>
      <c r="O201" s="267">
        <f t="shared" si="46"/>
        <v>0</v>
      </c>
      <c r="P201" s="267">
        <f t="shared" si="46"/>
        <v>0</v>
      </c>
      <c r="Q201" s="267">
        <f t="shared" si="46"/>
        <v>0</v>
      </c>
      <c r="R201" s="267">
        <f t="shared" si="46"/>
        <v>0</v>
      </c>
      <c r="S201" s="267">
        <f t="shared" si="46"/>
        <v>0</v>
      </c>
      <c r="T201" s="267">
        <f t="shared" si="46"/>
        <v>0</v>
      </c>
      <c r="U201" s="267">
        <f t="shared" si="46"/>
        <v>0</v>
      </c>
      <c r="V201" s="267">
        <f t="shared" si="46"/>
        <v>0</v>
      </c>
      <c r="W201" s="267">
        <f t="shared" si="46"/>
        <v>0</v>
      </c>
      <c r="X201" s="267">
        <f t="shared" si="46"/>
        <v>0</v>
      </c>
      <c r="Y201" s="267">
        <f t="shared" si="46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7">IF(B$115=0,0,B$115/B$110)</f>
        <v>5.5539532120925925E-2</v>
      </c>
      <c r="C202" s="268">
        <f t="shared" si="47"/>
        <v>5.2073301553973175E-2</v>
      </c>
      <c r="D202" s="268">
        <f t="shared" si="47"/>
        <v>5.618273535553589E-2</v>
      </c>
      <c r="E202" s="268">
        <f t="shared" si="47"/>
        <v>5.4352358252026889E-2</v>
      </c>
      <c r="F202" s="268">
        <f t="shared" si="47"/>
        <v>5.8688235737875641E-2</v>
      </c>
      <c r="G202" s="268">
        <f t="shared" si="47"/>
        <v>6.2003388340588467E-2</v>
      </c>
      <c r="H202" s="268">
        <f t="shared" si="47"/>
        <v>6.1323626266630953E-2</v>
      </c>
      <c r="I202" s="268">
        <f t="shared" si="47"/>
        <v>6.211195124710895E-2</v>
      </c>
      <c r="J202" s="268">
        <f t="shared" si="47"/>
        <v>6.2373197163670041E-2</v>
      </c>
      <c r="K202" s="268">
        <f t="shared" si="47"/>
        <v>5.9232092265225002E-2</v>
      </c>
      <c r="L202" s="268">
        <f t="shared" si="47"/>
        <v>6.1407718059366283E-2</v>
      </c>
      <c r="M202" s="268">
        <f t="shared" si="47"/>
        <v>6.5172572223650291E-2</v>
      </c>
      <c r="N202" s="268">
        <f t="shared" si="47"/>
        <v>6.7228039889092844E-2</v>
      </c>
      <c r="O202" s="268">
        <f t="shared" si="47"/>
        <v>6.8144970753976672E-2</v>
      </c>
      <c r="P202" s="268">
        <f t="shared" si="47"/>
        <v>6.2281230201545731E-2</v>
      </c>
      <c r="Q202" s="268">
        <f t="shared" si="47"/>
        <v>6.1576594621498761E-2</v>
      </c>
      <c r="R202" s="268">
        <f t="shared" si="47"/>
        <v>6.1892928230019018E-2</v>
      </c>
      <c r="S202" s="268">
        <f t="shared" si="47"/>
        <v>6.1638480807338025E-2</v>
      </c>
      <c r="T202" s="268">
        <f t="shared" si="47"/>
        <v>6.0913021341456104E-2</v>
      </c>
      <c r="U202" s="268">
        <f t="shared" si="47"/>
        <v>6.0999517132464549E-2</v>
      </c>
      <c r="V202" s="268">
        <f t="shared" si="47"/>
        <v>5.9454946561483694E-2</v>
      </c>
      <c r="W202" s="268">
        <f t="shared" si="47"/>
        <v>5.8475649050196102E-2</v>
      </c>
      <c r="X202" s="268">
        <f t="shared" si="47"/>
        <v>5.2536203089838349E-2</v>
      </c>
      <c r="Y202" s="268">
        <f t="shared" si="47"/>
        <v>5.3033827481220104E-2</v>
      </c>
      <c r="DA202" s="78"/>
    </row>
    <row r="203" spans="1:105" ht="12" customHeight="1" x14ac:dyDescent="0.25">
      <c r="A203" s="174" t="s">
        <v>1051</v>
      </c>
      <c r="B203" s="269">
        <f t="shared" ref="B203:Y203" si="48">IF(B$121=0,0,B$121/B$110)</f>
        <v>0.49793716143544897</v>
      </c>
      <c r="C203" s="269">
        <f t="shared" si="48"/>
        <v>0.50470325594444954</v>
      </c>
      <c r="D203" s="269">
        <f t="shared" si="48"/>
        <v>0.49417314981485549</v>
      </c>
      <c r="E203" s="269">
        <f t="shared" si="48"/>
        <v>0.49849214706873562</v>
      </c>
      <c r="F203" s="269">
        <f t="shared" si="48"/>
        <v>0.49018548841794823</v>
      </c>
      <c r="G203" s="269">
        <f t="shared" si="48"/>
        <v>0.48383519133279357</v>
      </c>
      <c r="H203" s="269">
        <f t="shared" si="48"/>
        <v>0.48415022356072701</v>
      </c>
      <c r="I203" s="269">
        <f t="shared" si="48"/>
        <v>0.48210124028016194</v>
      </c>
      <c r="J203" s="269">
        <f t="shared" si="48"/>
        <v>0.48087331587737125</v>
      </c>
      <c r="K203" s="269">
        <f t="shared" si="48"/>
        <v>0.4901614812531816</v>
      </c>
      <c r="L203" s="269">
        <f t="shared" si="48"/>
        <v>0.48574381257445037</v>
      </c>
      <c r="M203" s="269">
        <f t="shared" si="48"/>
        <v>0.47427916820027471</v>
      </c>
      <c r="N203" s="269">
        <f t="shared" si="48"/>
        <v>0.46980284208484863</v>
      </c>
      <c r="O203" s="269">
        <f t="shared" si="48"/>
        <v>0.4631538141221801</v>
      </c>
      <c r="P203" s="269">
        <f t="shared" si="48"/>
        <v>0.46666065984498267</v>
      </c>
      <c r="Q203" s="269">
        <f t="shared" si="48"/>
        <v>0.4671042009894254</v>
      </c>
      <c r="R203" s="269">
        <f t="shared" si="48"/>
        <v>0.46582279027702889</v>
      </c>
      <c r="S203" s="269">
        <f t="shared" si="48"/>
        <v>0.46536727784395926</v>
      </c>
      <c r="T203" s="269">
        <f t="shared" si="48"/>
        <v>0.46577846104583404</v>
      </c>
      <c r="U203" s="269">
        <f t="shared" si="48"/>
        <v>0.46433971982773586</v>
      </c>
      <c r="V203" s="269">
        <f t="shared" si="48"/>
        <v>0.46509257399527759</v>
      </c>
      <c r="W203" s="269">
        <f t="shared" si="48"/>
        <v>0.46656863859623432</v>
      </c>
      <c r="X203" s="269">
        <f t="shared" si="48"/>
        <v>0.47569338910910675</v>
      </c>
      <c r="Y203" s="269">
        <f t="shared" si="48"/>
        <v>0.47265757450811419</v>
      </c>
      <c r="DA203" s="79"/>
    </row>
    <row r="204" spans="1:105" ht="12" customHeight="1" x14ac:dyDescent="0.25">
      <c r="A204" s="62" t="s">
        <v>1052</v>
      </c>
      <c r="B204" s="318">
        <f t="shared" ref="B204:Y204" si="49">IF(B$122=0,0,B$122/B$110)</f>
        <v>0.49793716143544897</v>
      </c>
      <c r="C204" s="318">
        <f t="shared" si="49"/>
        <v>0.50470325594444954</v>
      </c>
      <c r="D204" s="318">
        <f t="shared" si="49"/>
        <v>0.49417314981485549</v>
      </c>
      <c r="E204" s="318">
        <f t="shared" si="49"/>
        <v>0.49849214706873562</v>
      </c>
      <c r="F204" s="318">
        <f t="shared" si="49"/>
        <v>0.49018548841794823</v>
      </c>
      <c r="G204" s="318">
        <f t="shared" si="49"/>
        <v>0.48383519133279357</v>
      </c>
      <c r="H204" s="318">
        <f t="shared" si="49"/>
        <v>0.48415022356072701</v>
      </c>
      <c r="I204" s="318">
        <f t="shared" si="49"/>
        <v>0.48210124028016194</v>
      </c>
      <c r="J204" s="318">
        <f t="shared" si="49"/>
        <v>0.48087331587737125</v>
      </c>
      <c r="K204" s="318">
        <f t="shared" si="49"/>
        <v>0.4901614812531816</v>
      </c>
      <c r="L204" s="318">
        <f t="shared" si="49"/>
        <v>0.48574381257445037</v>
      </c>
      <c r="M204" s="318">
        <f t="shared" si="49"/>
        <v>0.47427916820027471</v>
      </c>
      <c r="N204" s="318">
        <f t="shared" si="49"/>
        <v>0.46980284208484863</v>
      </c>
      <c r="O204" s="318">
        <f t="shared" si="49"/>
        <v>0.4631538141221801</v>
      </c>
      <c r="P204" s="318">
        <f t="shared" si="49"/>
        <v>0.46666065984498267</v>
      </c>
      <c r="Q204" s="318">
        <f t="shared" si="49"/>
        <v>0.4671042009894254</v>
      </c>
      <c r="R204" s="318">
        <f t="shared" si="49"/>
        <v>0.46582279027702889</v>
      </c>
      <c r="S204" s="318">
        <f t="shared" si="49"/>
        <v>0.46536727784395926</v>
      </c>
      <c r="T204" s="318">
        <f t="shared" si="49"/>
        <v>0.46577846104583404</v>
      </c>
      <c r="U204" s="318">
        <f t="shared" si="49"/>
        <v>0.46433971982773586</v>
      </c>
      <c r="V204" s="318">
        <f t="shared" si="49"/>
        <v>0.46509257399527759</v>
      </c>
      <c r="W204" s="318">
        <f t="shared" si="49"/>
        <v>0.46656863859623432</v>
      </c>
      <c r="X204" s="318">
        <f t="shared" si="49"/>
        <v>0.47569338910910675</v>
      </c>
      <c r="Y204" s="318">
        <f t="shared" si="49"/>
        <v>0.47265757450811419</v>
      </c>
      <c r="DA204" s="141"/>
    </row>
    <row r="205" spans="1:105" ht="12" customHeight="1" x14ac:dyDescent="0.25">
      <c r="A205" s="62" t="s">
        <v>1064</v>
      </c>
      <c r="B205" s="318">
        <f t="shared" ref="B205:Y205" si="50">IF(B$133=0,0,B$133/B$110)</f>
        <v>0</v>
      </c>
      <c r="C205" s="318">
        <f t="shared" si="50"/>
        <v>0</v>
      </c>
      <c r="D205" s="318">
        <f t="shared" si="50"/>
        <v>0</v>
      </c>
      <c r="E205" s="318">
        <f t="shared" si="50"/>
        <v>0</v>
      </c>
      <c r="F205" s="318">
        <f t="shared" si="50"/>
        <v>0</v>
      </c>
      <c r="G205" s="318">
        <f t="shared" si="50"/>
        <v>0</v>
      </c>
      <c r="H205" s="318">
        <f t="shared" si="50"/>
        <v>0</v>
      </c>
      <c r="I205" s="318">
        <f t="shared" si="50"/>
        <v>0</v>
      </c>
      <c r="J205" s="318">
        <f t="shared" si="50"/>
        <v>0</v>
      </c>
      <c r="K205" s="318">
        <f t="shared" si="50"/>
        <v>0</v>
      </c>
      <c r="L205" s="318">
        <f t="shared" si="50"/>
        <v>0</v>
      </c>
      <c r="M205" s="318">
        <f t="shared" si="50"/>
        <v>0</v>
      </c>
      <c r="N205" s="318">
        <f t="shared" si="50"/>
        <v>0</v>
      </c>
      <c r="O205" s="318">
        <f t="shared" si="50"/>
        <v>0</v>
      </c>
      <c r="P205" s="318">
        <f t="shared" si="50"/>
        <v>0</v>
      </c>
      <c r="Q205" s="318">
        <f t="shared" si="50"/>
        <v>0</v>
      </c>
      <c r="R205" s="318">
        <f t="shared" si="50"/>
        <v>0</v>
      </c>
      <c r="S205" s="318">
        <f t="shared" si="50"/>
        <v>0</v>
      </c>
      <c r="T205" s="318">
        <f t="shared" si="50"/>
        <v>0</v>
      </c>
      <c r="U205" s="318">
        <f t="shared" si="50"/>
        <v>0</v>
      </c>
      <c r="V205" s="318">
        <f t="shared" si="50"/>
        <v>0</v>
      </c>
      <c r="W205" s="318">
        <f t="shared" si="50"/>
        <v>0</v>
      </c>
      <c r="X205" s="318">
        <f t="shared" si="50"/>
        <v>0</v>
      </c>
      <c r="Y205" s="318">
        <f t="shared" si="50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51">IF(B$134=0,0,B$134/B$110)</f>
        <v>0.27913242464716093</v>
      </c>
      <c r="C206" s="269">
        <f t="shared" si="51"/>
        <v>0.28302665443628311</v>
      </c>
      <c r="D206" s="269">
        <f t="shared" si="51"/>
        <v>0.28108284425198815</v>
      </c>
      <c r="E206" s="269">
        <f t="shared" si="51"/>
        <v>0.28246292591218725</v>
      </c>
      <c r="F206" s="269">
        <f t="shared" si="51"/>
        <v>0.27799681584748454</v>
      </c>
      <c r="G206" s="269">
        <f t="shared" si="51"/>
        <v>0.27447801835670049</v>
      </c>
      <c r="H206" s="269">
        <f t="shared" si="51"/>
        <v>0.27463093382201448</v>
      </c>
      <c r="I206" s="269">
        <f t="shared" si="51"/>
        <v>0.27528861979721603</v>
      </c>
      <c r="J206" s="269">
        <f t="shared" si="51"/>
        <v>0.27583980666209862</v>
      </c>
      <c r="K206" s="269">
        <f t="shared" si="51"/>
        <v>0.27665644929527405</v>
      </c>
      <c r="L206" s="269">
        <f t="shared" si="51"/>
        <v>0.27453456814797061</v>
      </c>
      <c r="M206" s="269">
        <f t="shared" si="51"/>
        <v>0.27380366141916435</v>
      </c>
      <c r="N206" s="269">
        <f t="shared" si="51"/>
        <v>0.27269276962246541</v>
      </c>
      <c r="O206" s="269">
        <f t="shared" si="51"/>
        <v>0.27573413697408317</v>
      </c>
      <c r="P206" s="269">
        <f t="shared" si="51"/>
        <v>0.27786599577007126</v>
      </c>
      <c r="Q206" s="269">
        <f t="shared" si="51"/>
        <v>0.27804229677237186</v>
      </c>
      <c r="R206" s="269">
        <f t="shared" si="51"/>
        <v>0.27738398737530678</v>
      </c>
      <c r="S206" s="269">
        <f t="shared" si="51"/>
        <v>0.27723094493537698</v>
      </c>
      <c r="T206" s="269">
        <f t="shared" si="51"/>
        <v>0.27772005041539571</v>
      </c>
      <c r="U206" s="269">
        <f t="shared" si="51"/>
        <v>0.27698175254185392</v>
      </c>
      <c r="V206" s="269">
        <f t="shared" si="51"/>
        <v>0.27744420180355883</v>
      </c>
      <c r="W206" s="269">
        <f t="shared" si="51"/>
        <v>0.27818141865357304</v>
      </c>
      <c r="X206" s="269">
        <f t="shared" si="51"/>
        <v>0.28208146455971755</v>
      </c>
      <c r="Y206" s="269">
        <f t="shared" si="51"/>
        <v>0.28098579050013373</v>
      </c>
      <c r="DA206" s="79"/>
    </row>
    <row r="207" spans="1:105" ht="12" customHeight="1" x14ac:dyDescent="0.25">
      <c r="A207" s="62" t="s">
        <v>1012</v>
      </c>
      <c r="B207" s="318">
        <f t="shared" ref="B207:Y207" si="52">IF(B$135=0,0,B$135/B$110)</f>
        <v>0.27913242464716093</v>
      </c>
      <c r="C207" s="318">
        <f t="shared" si="52"/>
        <v>0.28302665443628311</v>
      </c>
      <c r="D207" s="318">
        <f t="shared" si="52"/>
        <v>0.28108284425198815</v>
      </c>
      <c r="E207" s="318">
        <f t="shared" si="52"/>
        <v>0.28246292591218725</v>
      </c>
      <c r="F207" s="318">
        <f t="shared" si="52"/>
        <v>0.27799681584748454</v>
      </c>
      <c r="G207" s="318">
        <f t="shared" si="52"/>
        <v>0.27447801835670049</v>
      </c>
      <c r="H207" s="318">
        <f t="shared" si="52"/>
        <v>0.27463093382201448</v>
      </c>
      <c r="I207" s="318">
        <f t="shared" si="52"/>
        <v>0.27528861979721603</v>
      </c>
      <c r="J207" s="318">
        <f t="shared" si="52"/>
        <v>0.27583980666209862</v>
      </c>
      <c r="K207" s="318">
        <f t="shared" si="52"/>
        <v>0.27665644929527405</v>
      </c>
      <c r="L207" s="318">
        <f t="shared" si="52"/>
        <v>0.27453456814797061</v>
      </c>
      <c r="M207" s="318">
        <f t="shared" si="52"/>
        <v>0.27380366141916435</v>
      </c>
      <c r="N207" s="318">
        <f t="shared" si="52"/>
        <v>0.27269276962246541</v>
      </c>
      <c r="O207" s="318">
        <f t="shared" si="52"/>
        <v>0.27573413697408317</v>
      </c>
      <c r="P207" s="318">
        <f t="shared" si="52"/>
        <v>0.27786599577007126</v>
      </c>
      <c r="Q207" s="318">
        <f t="shared" si="52"/>
        <v>0.27804229677237186</v>
      </c>
      <c r="R207" s="318">
        <f t="shared" si="52"/>
        <v>0.27738398737530678</v>
      </c>
      <c r="S207" s="318">
        <f t="shared" si="52"/>
        <v>0.27723094493537698</v>
      </c>
      <c r="T207" s="318">
        <f t="shared" si="52"/>
        <v>0.27772005041539571</v>
      </c>
      <c r="U207" s="318">
        <f t="shared" si="52"/>
        <v>0.27698175254185392</v>
      </c>
      <c r="V207" s="318">
        <f t="shared" si="52"/>
        <v>0.27744420180355883</v>
      </c>
      <c r="W207" s="318">
        <f t="shared" si="52"/>
        <v>0.27818141865357304</v>
      </c>
      <c r="X207" s="318">
        <f t="shared" si="52"/>
        <v>0.28208146455971755</v>
      </c>
      <c r="Y207" s="318">
        <f t="shared" si="52"/>
        <v>0.28098579050013373</v>
      </c>
      <c r="DA207" s="141"/>
    </row>
    <row r="208" spans="1:105" ht="12" customHeight="1" x14ac:dyDescent="0.25">
      <c r="A208" s="62" t="s">
        <v>1019</v>
      </c>
      <c r="B208" s="318">
        <f t="shared" ref="B208:Y208" si="53">IF(B$141=0,0,B$141/B$110)</f>
        <v>0</v>
      </c>
      <c r="C208" s="318">
        <f t="shared" si="53"/>
        <v>0</v>
      </c>
      <c r="D208" s="318">
        <f t="shared" si="53"/>
        <v>0</v>
      </c>
      <c r="E208" s="318">
        <f t="shared" si="53"/>
        <v>0</v>
      </c>
      <c r="F208" s="318">
        <f t="shared" si="53"/>
        <v>0</v>
      </c>
      <c r="G208" s="318">
        <f t="shared" si="53"/>
        <v>0</v>
      </c>
      <c r="H208" s="318">
        <f t="shared" si="53"/>
        <v>0</v>
      </c>
      <c r="I208" s="318">
        <f t="shared" si="53"/>
        <v>0</v>
      </c>
      <c r="J208" s="318">
        <f t="shared" si="53"/>
        <v>0</v>
      </c>
      <c r="K208" s="318">
        <f t="shared" si="53"/>
        <v>0</v>
      </c>
      <c r="L208" s="318">
        <f t="shared" si="53"/>
        <v>0</v>
      </c>
      <c r="M208" s="318">
        <f t="shared" si="53"/>
        <v>0</v>
      </c>
      <c r="N208" s="318">
        <f t="shared" si="53"/>
        <v>0</v>
      </c>
      <c r="O208" s="318">
        <f t="shared" si="53"/>
        <v>0</v>
      </c>
      <c r="P208" s="318">
        <f t="shared" si="53"/>
        <v>0</v>
      </c>
      <c r="Q208" s="318">
        <f t="shared" si="53"/>
        <v>0</v>
      </c>
      <c r="R208" s="318">
        <f t="shared" si="53"/>
        <v>0</v>
      </c>
      <c r="S208" s="318">
        <f t="shared" si="53"/>
        <v>0</v>
      </c>
      <c r="T208" s="318">
        <f t="shared" si="53"/>
        <v>0</v>
      </c>
      <c r="U208" s="318">
        <f t="shared" si="53"/>
        <v>0</v>
      </c>
      <c r="V208" s="318">
        <f t="shared" si="53"/>
        <v>0</v>
      </c>
      <c r="W208" s="318">
        <f t="shared" si="53"/>
        <v>0</v>
      </c>
      <c r="X208" s="318">
        <f t="shared" si="53"/>
        <v>0</v>
      </c>
      <c r="Y208" s="318">
        <f t="shared" si="53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4">IF(B$142=0,0,B$142/B$110)</f>
        <v>0.16739088179646419</v>
      </c>
      <c r="C209" s="269">
        <f t="shared" si="54"/>
        <v>0.16019678806529414</v>
      </c>
      <c r="D209" s="269">
        <f t="shared" si="54"/>
        <v>0.16856127057762024</v>
      </c>
      <c r="E209" s="269">
        <f t="shared" si="54"/>
        <v>0.16469256876705024</v>
      </c>
      <c r="F209" s="269">
        <f t="shared" si="54"/>
        <v>0.17312945999669138</v>
      </c>
      <c r="G209" s="269">
        <f t="shared" si="54"/>
        <v>0.17968340196991742</v>
      </c>
      <c r="H209" s="269">
        <f t="shared" si="54"/>
        <v>0.1798952163506275</v>
      </c>
      <c r="I209" s="269">
        <f t="shared" si="54"/>
        <v>0.18049818867551329</v>
      </c>
      <c r="J209" s="269">
        <f t="shared" si="54"/>
        <v>0.18091368029686003</v>
      </c>
      <c r="K209" s="269">
        <f t="shared" si="54"/>
        <v>0.17394997718631947</v>
      </c>
      <c r="L209" s="269">
        <f t="shared" si="54"/>
        <v>0.17831390121821253</v>
      </c>
      <c r="M209" s="269">
        <f t="shared" si="54"/>
        <v>0.18674459815691058</v>
      </c>
      <c r="N209" s="269">
        <f t="shared" si="54"/>
        <v>0.19027634840359303</v>
      </c>
      <c r="O209" s="269">
        <f t="shared" si="54"/>
        <v>0.19296707814976022</v>
      </c>
      <c r="P209" s="269">
        <f t="shared" si="54"/>
        <v>0.19319211418340024</v>
      </c>
      <c r="Q209" s="269">
        <f t="shared" si="54"/>
        <v>0.19327690761670405</v>
      </c>
      <c r="R209" s="269">
        <f t="shared" si="54"/>
        <v>0.19490029411764537</v>
      </c>
      <c r="S209" s="269">
        <f t="shared" si="54"/>
        <v>0.19576329641332565</v>
      </c>
      <c r="T209" s="269">
        <f t="shared" si="54"/>
        <v>0.19558846719731418</v>
      </c>
      <c r="U209" s="269">
        <f t="shared" si="54"/>
        <v>0.19767901049794567</v>
      </c>
      <c r="V209" s="269">
        <f t="shared" si="54"/>
        <v>0.19800827763967976</v>
      </c>
      <c r="W209" s="269">
        <f t="shared" si="54"/>
        <v>0.19677429369999644</v>
      </c>
      <c r="X209" s="269">
        <f t="shared" si="54"/>
        <v>0.18968894324133745</v>
      </c>
      <c r="Y209" s="269">
        <f t="shared" si="54"/>
        <v>0.19332280751053185</v>
      </c>
      <c r="DA209" s="79"/>
    </row>
    <row r="210" spans="1:105" ht="12" customHeight="1" x14ac:dyDescent="0.25">
      <c r="A210" s="62" t="s">
        <v>1133</v>
      </c>
      <c r="B210" s="318">
        <f t="shared" ref="B210:Y210" si="55">IF(B$143=0,0,B$143/B$110)</f>
        <v>0.11139038055278641</v>
      </c>
      <c r="C210" s="318">
        <f t="shared" si="55"/>
        <v>0.10343533802463599</v>
      </c>
      <c r="D210" s="318">
        <f t="shared" si="55"/>
        <v>0.11298408888862806</v>
      </c>
      <c r="E210" s="318">
        <f t="shared" si="55"/>
        <v>0.10862965106592729</v>
      </c>
      <c r="F210" s="318">
        <f t="shared" si="55"/>
        <v>0.11800075063375154</v>
      </c>
      <c r="G210" s="318">
        <f t="shared" si="55"/>
        <v>0.12526887874803549</v>
      </c>
      <c r="H210" s="318">
        <f t="shared" si="55"/>
        <v>0.12544526303025422</v>
      </c>
      <c r="I210" s="318">
        <f t="shared" si="55"/>
        <v>0.12627867425313424</v>
      </c>
      <c r="J210" s="318">
        <f t="shared" si="55"/>
        <v>0.12683226438845288</v>
      </c>
      <c r="K210" s="318">
        <f t="shared" si="55"/>
        <v>0.11882396778908716</v>
      </c>
      <c r="L210" s="318">
        <f t="shared" si="55"/>
        <v>0.12368472491458639</v>
      </c>
      <c r="M210" s="318">
        <f t="shared" si="55"/>
        <v>0.13340479304559216</v>
      </c>
      <c r="N210" s="318">
        <f t="shared" si="55"/>
        <v>0.13743997329430813</v>
      </c>
      <c r="O210" s="318">
        <f t="shared" si="55"/>
        <v>0.14087848594870267</v>
      </c>
      <c r="P210" s="318">
        <f t="shared" si="55"/>
        <v>0.14070912458951693</v>
      </c>
      <c r="Q210" s="318">
        <f t="shared" si="55"/>
        <v>0.1407440351694515</v>
      </c>
      <c r="R210" s="318">
        <f t="shared" si="55"/>
        <v>0.1425115355220008</v>
      </c>
      <c r="S210" s="318">
        <f t="shared" si="55"/>
        <v>0.14342576702198689</v>
      </c>
      <c r="T210" s="318">
        <f t="shared" si="55"/>
        <v>0.143204694088512</v>
      </c>
      <c r="U210" s="318">
        <f t="shared" si="55"/>
        <v>0.14545704541556431</v>
      </c>
      <c r="V210" s="318">
        <f t="shared" si="55"/>
        <v>0.14570164281579087</v>
      </c>
      <c r="W210" s="318">
        <f t="shared" si="55"/>
        <v>0.14430165327555478</v>
      </c>
      <c r="X210" s="318">
        <f t="shared" si="55"/>
        <v>0.13619008778010028</v>
      </c>
      <c r="Y210" s="318">
        <f t="shared" si="55"/>
        <v>0.14016537492853581</v>
      </c>
      <c r="DA210" s="141"/>
    </row>
    <row r="211" spans="1:105" ht="12" customHeight="1" x14ac:dyDescent="0.25">
      <c r="A211" s="62" t="s">
        <v>1024</v>
      </c>
      <c r="B211" s="318">
        <f t="shared" ref="B211:Y211" si="56">IF(B$144=0,0,B$144/B$110)</f>
        <v>5.6000501243677801E-2</v>
      </c>
      <c r="C211" s="318">
        <f t="shared" si="56"/>
        <v>5.6761450040658155E-2</v>
      </c>
      <c r="D211" s="318">
        <f t="shared" si="56"/>
        <v>5.5577181688992186E-2</v>
      </c>
      <c r="E211" s="318">
        <f t="shared" si="56"/>
        <v>5.6062917701122955E-2</v>
      </c>
      <c r="F211" s="318">
        <f t="shared" si="56"/>
        <v>5.5128709362939829E-2</v>
      </c>
      <c r="G211" s="318">
        <f t="shared" si="56"/>
        <v>5.4414523221881908E-2</v>
      </c>
      <c r="H211" s="318">
        <f t="shared" si="56"/>
        <v>5.4449953320373293E-2</v>
      </c>
      <c r="I211" s="318">
        <f t="shared" si="56"/>
        <v>5.421951442237908E-2</v>
      </c>
      <c r="J211" s="318">
        <f t="shared" si="56"/>
        <v>5.4081415908407149E-2</v>
      </c>
      <c r="K211" s="318">
        <f t="shared" si="56"/>
        <v>5.5126009397232313E-2</v>
      </c>
      <c r="L211" s="318">
        <f t="shared" si="56"/>
        <v>5.462917630362616E-2</v>
      </c>
      <c r="M211" s="318">
        <f t="shared" si="56"/>
        <v>5.3339805111318424E-2</v>
      </c>
      <c r="N211" s="318">
        <f t="shared" si="56"/>
        <v>5.2836375109284898E-2</v>
      </c>
      <c r="O211" s="318">
        <f t="shared" si="56"/>
        <v>5.2088592201057542E-2</v>
      </c>
      <c r="P211" s="318">
        <f t="shared" si="56"/>
        <v>5.2482989593883304E-2</v>
      </c>
      <c r="Q211" s="318">
        <f t="shared" si="56"/>
        <v>5.253287244725257E-2</v>
      </c>
      <c r="R211" s="318">
        <f t="shared" si="56"/>
        <v>5.2388758595644555E-2</v>
      </c>
      <c r="S211" s="318">
        <f t="shared" si="56"/>
        <v>5.2337529391338733E-2</v>
      </c>
      <c r="T211" s="318">
        <f t="shared" si="56"/>
        <v>5.2383773108802177E-2</v>
      </c>
      <c r="U211" s="318">
        <f t="shared" si="56"/>
        <v>5.2221965082381375E-2</v>
      </c>
      <c r="V211" s="318">
        <f t="shared" si="56"/>
        <v>5.2306634823888913E-2</v>
      </c>
      <c r="W211" s="318">
        <f t="shared" si="56"/>
        <v>5.2472640424441677E-2</v>
      </c>
      <c r="X211" s="318">
        <f t="shared" si="56"/>
        <v>5.3498855461237199E-2</v>
      </c>
      <c r="Y211" s="318">
        <f t="shared" si="56"/>
        <v>5.3157432581996067E-2</v>
      </c>
      <c r="DA211" s="141"/>
    </row>
    <row r="212" spans="1:105" ht="12" customHeight="1" x14ac:dyDescent="0.25">
      <c r="A212" s="62" t="s">
        <v>1036</v>
      </c>
      <c r="B212" s="318">
        <f t="shared" ref="B212:Y212" si="57">IF(B$155=0,0,B$155/B$110)</f>
        <v>0</v>
      </c>
      <c r="C212" s="318">
        <f t="shared" si="57"/>
        <v>0</v>
      </c>
      <c r="D212" s="318">
        <f t="shared" si="57"/>
        <v>0</v>
      </c>
      <c r="E212" s="318">
        <f t="shared" si="57"/>
        <v>0</v>
      </c>
      <c r="F212" s="318">
        <f t="shared" si="57"/>
        <v>0</v>
      </c>
      <c r="G212" s="318">
        <f t="shared" si="57"/>
        <v>0</v>
      </c>
      <c r="H212" s="318">
        <f t="shared" si="57"/>
        <v>0</v>
      </c>
      <c r="I212" s="318">
        <f t="shared" si="57"/>
        <v>0</v>
      </c>
      <c r="J212" s="318">
        <f t="shared" si="57"/>
        <v>0</v>
      </c>
      <c r="K212" s="318">
        <f t="shared" si="57"/>
        <v>0</v>
      </c>
      <c r="L212" s="318">
        <f t="shared" si="57"/>
        <v>0</v>
      </c>
      <c r="M212" s="318">
        <f t="shared" si="57"/>
        <v>0</v>
      </c>
      <c r="N212" s="318">
        <f t="shared" si="57"/>
        <v>0</v>
      </c>
      <c r="O212" s="318">
        <f t="shared" si="57"/>
        <v>0</v>
      </c>
      <c r="P212" s="318">
        <f t="shared" si="57"/>
        <v>0</v>
      </c>
      <c r="Q212" s="318">
        <f t="shared" si="57"/>
        <v>0</v>
      </c>
      <c r="R212" s="318">
        <f t="shared" si="57"/>
        <v>0</v>
      </c>
      <c r="S212" s="318">
        <f t="shared" si="57"/>
        <v>0</v>
      </c>
      <c r="T212" s="318">
        <f t="shared" si="57"/>
        <v>0</v>
      </c>
      <c r="U212" s="318">
        <f t="shared" si="57"/>
        <v>0</v>
      </c>
      <c r="V212" s="318">
        <f t="shared" si="57"/>
        <v>0</v>
      </c>
      <c r="W212" s="318">
        <f t="shared" si="57"/>
        <v>0</v>
      </c>
      <c r="X212" s="318">
        <f t="shared" si="57"/>
        <v>0</v>
      </c>
      <c r="Y212" s="318">
        <f t="shared" si="57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8">IF(B$156=0,0,B$156/B$110)</f>
        <v>0</v>
      </c>
      <c r="C213" s="319">
        <f t="shared" si="58"/>
        <v>0</v>
      </c>
      <c r="D213" s="319">
        <f t="shared" si="58"/>
        <v>0</v>
      </c>
      <c r="E213" s="319">
        <f t="shared" si="58"/>
        <v>0</v>
      </c>
      <c r="F213" s="319">
        <f t="shared" si="58"/>
        <v>0</v>
      </c>
      <c r="G213" s="319">
        <f t="shared" si="58"/>
        <v>0</v>
      </c>
      <c r="H213" s="319">
        <f t="shared" si="58"/>
        <v>0</v>
      </c>
      <c r="I213" s="319">
        <f t="shared" si="58"/>
        <v>0</v>
      </c>
      <c r="J213" s="319">
        <f t="shared" si="58"/>
        <v>0</v>
      </c>
      <c r="K213" s="319">
        <f t="shared" si="58"/>
        <v>0</v>
      </c>
      <c r="L213" s="319">
        <f t="shared" si="58"/>
        <v>0</v>
      </c>
      <c r="M213" s="319">
        <f t="shared" si="58"/>
        <v>0</v>
      </c>
      <c r="N213" s="319">
        <f t="shared" si="58"/>
        <v>0</v>
      </c>
      <c r="O213" s="319">
        <f t="shared" si="58"/>
        <v>0</v>
      </c>
      <c r="P213" s="319">
        <f t="shared" si="58"/>
        <v>0</v>
      </c>
      <c r="Q213" s="319">
        <f t="shared" si="58"/>
        <v>0</v>
      </c>
      <c r="R213" s="319">
        <f t="shared" si="58"/>
        <v>0</v>
      </c>
      <c r="S213" s="319">
        <f t="shared" si="58"/>
        <v>0</v>
      </c>
      <c r="T213" s="319">
        <f t="shared" si="58"/>
        <v>0</v>
      </c>
      <c r="U213" s="319">
        <f t="shared" si="58"/>
        <v>0</v>
      </c>
      <c r="V213" s="319">
        <f t="shared" si="58"/>
        <v>0</v>
      </c>
      <c r="W213" s="319">
        <f t="shared" si="58"/>
        <v>0</v>
      </c>
      <c r="X213" s="319">
        <f t="shared" si="58"/>
        <v>0</v>
      </c>
      <c r="Y213" s="319">
        <f t="shared" si="58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430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1402</v>
      </c>
      <c r="B217" s="320">
        <f>IF(B$5=0,0,(B$5-B$16-B$59)/(CHI_fec!B$5-CHI_fec!B$16))</f>
        <v>1.8090078539223444</v>
      </c>
      <c r="C217" s="320">
        <f>IF(C$5=0,0,(C$5-C$16-C$59)/(CHI_fec!C$5-CHI_fec!C$16))</f>
        <v>1.9042097900988699</v>
      </c>
      <c r="D217" s="320">
        <f>IF(D$5=0,0,(D$5-D$16-D$59)/(CHI_fec!D$5-CHI_fec!D$16))</f>
        <v>1.9571909489398009</v>
      </c>
      <c r="E217" s="320">
        <f>IF(E$5=0,0,(E$5-E$16-E$59)/(CHI_fec!E$5-CHI_fec!E$16))</f>
        <v>1.9633325733088873</v>
      </c>
      <c r="F217" s="320">
        <f>IF(F$5=0,0,(F$5-F$16-F$59)/(CHI_fec!F$5-CHI_fec!F$16))</f>
        <v>1.9337483046374084</v>
      </c>
      <c r="G217" s="320">
        <f>IF(G$5=0,0,(G$5-G$16-G$59)/(CHI_fec!G$5-CHI_fec!G$16))</f>
        <v>1.8964590227548717</v>
      </c>
      <c r="H217" s="320">
        <f>IF(H$5=0,0,(H$5-H$16-H$59)/(CHI_fec!H$5-CHI_fec!H$16))</f>
        <v>1.8899430587651709</v>
      </c>
      <c r="I217" s="320">
        <f>IF(I$5=0,0,(I$5-I$16-I$59)/(CHI_fec!I$5-CHI_fec!I$16))</f>
        <v>1.8976746108088425</v>
      </c>
      <c r="J217" s="320">
        <f>IF(J$5=0,0,(J$5-J$16-J$59)/(CHI_fec!J$5-CHI_fec!J$16))</f>
        <v>1.9496742248255738</v>
      </c>
      <c r="K217" s="320">
        <f>IF(K$5=0,0,(K$5-K$16-K$59)/(CHI_fec!K$5-CHI_fec!K$16))</f>
        <v>1.8906912863507261</v>
      </c>
      <c r="L217" s="320">
        <f>IF(L$5=0,0,(L$5-L$16-L$59)/(CHI_fec!L$5-CHI_fec!L$16))</f>
        <v>1.9280457354339866</v>
      </c>
      <c r="M217" s="320">
        <f>IF(M$5=0,0,(M$5-M$16-M$59)/(CHI_fec!M$5-CHI_fec!M$16))</f>
        <v>2.0320009088734197</v>
      </c>
      <c r="N217" s="320">
        <f>IF(N$5=0,0,(N$5-N$16-N$59)/(CHI_fec!N$5-CHI_fec!N$16))</f>
        <v>2.0399851137504146</v>
      </c>
      <c r="O217" s="320">
        <f>IF(O$5=0,0,(O$5-O$16-O$59)/(CHI_fec!O$5-CHI_fec!O$16))</f>
        <v>1.9448094598776127</v>
      </c>
      <c r="P217" s="320">
        <f>IF(P$5=0,0,(P$5-P$16-P$59)/(CHI_fec!P$5-CHI_fec!P$16))</f>
        <v>1.9226694239809374</v>
      </c>
      <c r="Q217" s="320">
        <f>IF(Q$5=0,0,(Q$5-Q$16-Q$59)/(CHI_fec!Q$5-CHI_fec!Q$16))</f>
        <v>1.9101981034631323</v>
      </c>
      <c r="R217" s="320">
        <f>IF(R$5=0,0,(R$5-R$16-R$59)/(CHI_fec!R$5-CHI_fec!R$16))</f>
        <v>1.8988053646686658</v>
      </c>
      <c r="S217" s="320">
        <f>IF(S$5=0,0,(S$5-S$16-S$59)/(CHI_fec!S$5-CHI_fec!S$16))</f>
        <v>1.8968029599813585</v>
      </c>
      <c r="T217" s="320">
        <f>IF(T$5=0,0,(T$5-T$16-T$59)/(CHI_fec!T$5-CHI_fec!T$16))</f>
        <v>1.9431557546519425</v>
      </c>
      <c r="U217" s="320">
        <f>IF(U$5=0,0,(U$5-U$16-U$59)/(CHI_fec!U$5-CHI_fec!U$16))</f>
        <v>1.9367379449486257</v>
      </c>
      <c r="V217" s="320">
        <f>IF(V$5=0,0,(V$5-V$16-V$59)/(CHI_fec!V$5-CHI_fec!V$16))</f>
        <v>1.9183867729273678</v>
      </c>
      <c r="W217" s="320">
        <f>IF(W$5=0,0,(W$5-W$16-W$59)/(CHI_fec!W$5-CHI_fec!W$16))</f>
        <v>1.8837095570720268</v>
      </c>
      <c r="X217" s="320">
        <f>IF(X$5=0,0,(X$5-X$16-X$59)/(CHI_fec!X$5-CHI_fec!X$16))</f>
        <v>1.791338579279149</v>
      </c>
      <c r="Y217" s="320">
        <f>IF(Y$5=0,0,(Y$5-Y$16-Y$59)/(CHI_fec!Y$5-CHI_fec!Y$16))</f>
        <v>1.8122438358957691</v>
      </c>
      <c r="DA217" s="95"/>
    </row>
    <row r="218" spans="1:105" ht="12" customHeight="1" x14ac:dyDescent="0.25">
      <c r="A218" s="55" t="s">
        <v>91</v>
      </c>
      <c r="B218" s="273">
        <f>IF(B$6=0,0,B$6/CHI_fec!B$6)</f>
        <v>0</v>
      </c>
      <c r="C218" s="273">
        <f>IF(C$6=0,0,C$6/CHI_fec!C$6)</f>
        <v>0</v>
      </c>
      <c r="D218" s="273">
        <f>IF(D$6=0,0,D$6/CHI_fec!D$6)</f>
        <v>0</v>
      </c>
      <c r="E218" s="273">
        <f>IF(E$6=0,0,E$6/CHI_fec!E$6)</f>
        <v>0</v>
      </c>
      <c r="F218" s="273">
        <f>IF(F$6=0,0,F$6/CHI_fec!F$6)</f>
        <v>0</v>
      </c>
      <c r="G218" s="273">
        <f>IF(G$6=0,0,G$6/CHI_fec!G$6)</f>
        <v>0</v>
      </c>
      <c r="H218" s="273">
        <f>IF(H$6=0,0,H$6/CHI_fec!H$6)</f>
        <v>0</v>
      </c>
      <c r="I218" s="273">
        <f>IF(I$6=0,0,I$6/CHI_fec!I$6)</f>
        <v>0</v>
      </c>
      <c r="J218" s="273">
        <f>IF(J$6=0,0,J$6/CHI_fec!J$6)</f>
        <v>0</v>
      </c>
      <c r="K218" s="273">
        <f>IF(K$6=0,0,K$6/CHI_fec!K$6)</f>
        <v>0</v>
      </c>
      <c r="L218" s="273">
        <f>IF(L$6=0,0,L$6/CHI_fec!L$6)</f>
        <v>0</v>
      </c>
      <c r="M218" s="273">
        <f>IF(M$6=0,0,M$6/CHI_fec!M$6)</f>
        <v>0</v>
      </c>
      <c r="N218" s="273">
        <f>IF(N$6=0,0,N$6/CHI_fec!N$6)</f>
        <v>0</v>
      </c>
      <c r="O218" s="273">
        <f>IF(O$6=0,0,O$6/CHI_fec!O$6)</f>
        <v>0</v>
      </c>
      <c r="P218" s="273">
        <f>IF(P$6=0,0,P$6/CHI_fec!P$6)</f>
        <v>0</v>
      </c>
      <c r="Q218" s="273">
        <f>IF(Q$6=0,0,Q$6/CHI_fec!Q$6)</f>
        <v>0</v>
      </c>
      <c r="R218" s="273">
        <f>IF(R$6=0,0,R$6/CHI_fec!R$6)</f>
        <v>0</v>
      </c>
      <c r="S218" s="273">
        <f>IF(S$6=0,0,S$6/CHI_fec!S$6)</f>
        <v>0</v>
      </c>
      <c r="T218" s="273">
        <f>IF(T$6=0,0,T$6/CHI_fec!T$6)</f>
        <v>0</v>
      </c>
      <c r="U218" s="273">
        <f>IF(U$6=0,0,U$6/CHI_fec!U$6)</f>
        <v>0</v>
      </c>
      <c r="V218" s="273">
        <f>IF(V$6=0,0,V$6/CHI_fec!V$6)</f>
        <v>0</v>
      </c>
      <c r="W218" s="273">
        <f>IF(W$6=0,0,W$6/CHI_fec!W$6)</f>
        <v>0</v>
      </c>
      <c r="X218" s="273">
        <f>IF(X$6=0,0,X$6/CHI_fec!X$6)</f>
        <v>0</v>
      </c>
      <c r="Y218" s="273">
        <f>IF(Y$6=0,0,Y$6/CHI_fec!Y$6)</f>
        <v>0</v>
      </c>
      <c r="DA218" s="76"/>
    </row>
    <row r="219" spans="1:105" ht="12" customHeight="1" x14ac:dyDescent="0.25">
      <c r="A219" s="173" t="s">
        <v>92</v>
      </c>
      <c r="B219" s="274">
        <f>IF(B$7=0,0,B$7/CHI_fec!B$7)</f>
        <v>0</v>
      </c>
      <c r="C219" s="274">
        <f>IF(C$7=0,0,C$7/CHI_fec!C$7)</f>
        <v>0</v>
      </c>
      <c r="D219" s="274">
        <f>IF(D$7=0,0,D$7/CHI_fec!D$7)</f>
        <v>0</v>
      </c>
      <c r="E219" s="274">
        <f>IF(E$7=0,0,E$7/CHI_fec!E$7)</f>
        <v>0</v>
      </c>
      <c r="F219" s="274">
        <f>IF(F$7=0,0,F$7/CHI_fec!F$7)</f>
        <v>0</v>
      </c>
      <c r="G219" s="274">
        <f>IF(G$7=0,0,G$7/CHI_fec!G$7)</f>
        <v>0</v>
      </c>
      <c r="H219" s="274">
        <f>IF(H$7=0,0,H$7/CHI_fec!H$7)</f>
        <v>0</v>
      </c>
      <c r="I219" s="274">
        <f>IF(I$7=0,0,I$7/CHI_fec!I$7)</f>
        <v>0</v>
      </c>
      <c r="J219" s="274">
        <f>IF(J$7=0,0,J$7/CHI_fec!J$7)</f>
        <v>0</v>
      </c>
      <c r="K219" s="274">
        <f>IF(K$7=0,0,K$7/CHI_fec!K$7)</f>
        <v>0</v>
      </c>
      <c r="L219" s="274">
        <f>IF(L$7=0,0,L$7/CHI_fec!L$7)</f>
        <v>0</v>
      </c>
      <c r="M219" s="274">
        <f>IF(M$7=0,0,M$7/CHI_fec!M$7)</f>
        <v>0</v>
      </c>
      <c r="N219" s="274">
        <f>IF(N$7=0,0,N$7/CHI_fec!N$7)</f>
        <v>0</v>
      </c>
      <c r="O219" s="274">
        <f>IF(O$7=0,0,O$7/CHI_fec!O$7)</f>
        <v>0</v>
      </c>
      <c r="P219" s="274">
        <f>IF(P$7=0,0,P$7/CHI_fec!P$7)</f>
        <v>0</v>
      </c>
      <c r="Q219" s="274">
        <f>IF(Q$7=0,0,Q$7/CHI_fec!Q$7)</f>
        <v>0</v>
      </c>
      <c r="R219" s="274">
        <f>IF(R$7=0,0,R$7/CHI_fec!R$7)</f>
        <v>0</v>
      </c>
      <c r="S219" s="274">
        <f>IF(S$7=0,0,S$7/CHI_fec!S$7)</f>
        <v>0</v>
      </c>
      <c r="T219" s="274">
        <f>IF(T$7=0,0,T$7/CHI_fec!T$7)</f>
        <v>0</v>
      </c>
      <c r="U219" s="274">
        <f>IF(U$7=0,0,U$7/CHI_fec!U$7)</f>
        <v>0</v>
      </c>
      <c r="V219" s="274">
        <f>IF(V$7=0,0,V$7/CHI_fec!V$7)</f>
        <v>0</v>
      </c>
      <c r="W219" s="274">
        <f>IF(W$7=0,0,W$7/CHI_fec!W$7)</f>
        <v>0</v>
      </c>
      <c r="X219" s="274">
        <f>IF(X$7=0,0,X$7/CHI_fec!X$7)</f>
        <v>0</v>
      </c>
      <c r="Y219" s="274">
        <f>IF(Y$7=0,0,Y$7/CHI_fec!Y$7)</f>
        <v>0</v>
      </c>
      <c r="DA219" s="77"/>
    </row>
    <row r="220" spans="1:105" ht="12" customHeight="1" x14ac:dyDescent="0.25">
      <c r="A220" s="173" t="s">
        <v>93</v>
      </c>
      <c r="B220" s="274">
        <f>IF(B$8=0,0,B$8/CHI_fec!B$8)</f>
        <v>0</v>
      </c>
      <c r="C220" s="274">
        <f>IF(C$8=0,0,C$8/CHI_fec!C$8)</f>
        <v>0</v>
      </c>
      <c r="D220" s="274">
        <f>IF(D$8=0,0,D$8/CHI_fec!D$8)</f>
        <v>0</v>
      </c>
      <c r="E220" s="274">
        <f>IF(E$8=0,0,E$8/CHI_fec!E$8)</f>
        <v>0</v>
      </c>
      <c r="F220" s="274">
        <f>IF(F$8=0,0,F$8/CHI_fec!F$8)</f>
        <v>0</v>
      </c>
      <c r="G220" s="274">
        <f>IF(G$8=0,0,G$8/CHI_fec!G$8)</f>
        <v>0</v>
      </c>
      <c r="H220" s="274">
        <f>IF(H$8=0,0,H$8/CHI_fec!H$8)</f>
        <v>0</v>
      </c>
      <c r="I220" s="274">
        <f>IF(I$8=0,0,I$8/CHI_fec!I$8)</f>
        <v>0</v>
      </c>
      <c r="J220" s="274">
        <f>IF(J$8=0,0,J$8/CHI_fec!J$8)</f>
        <v>0</v>
      </c>
      <c r="K220" s="274">
        <f>IF(K$8=0,0,K$8/CHI_fec!K$8)</f>
        <v>0</v>
      </c>
      <c r="L220" s="274">
        <f>IF(L$8=0,0,L$8/CHI_fec!L$8)</f>
        <v>0</v>
      </c>
      <c r="M220" s="274">
        <f>IF(M$8=0,0,M$8/CHI_fec!M$8)</f>
        <v>0</v>
      </c>
      <c r="N220" s="274">
        <f>IF(N$8=0,0,N$8/CHI_fec!N$8)</f>
        <v>0</v>
      </c>
      <c r="O220" s="274">
        <f>IF(O$8=0,0,O$8/CHI_fec!O$8)</f>
        <v>0</v>
      </c>
      <c r="P220" s="274">
        <f>IF(P$8=0,0,P$8/CHI_fec!P$8)</f>
        <v>0</v>
      </c>
      <c r="Q220" s="274">
        <f>IF(Q$8=0,0,Q$8/CHI_fec!Q$8)</f>
        <v>0</v>
      </c>
      <c r="R220" s="274">
        <f>IF(R$8=0,0,R$8/CHI_fec!R$8)</f>
        <v>0</v>
      </c>
      <c r="S220" s="274">
        <f>IF(S$8=0,0,S$8/CHI_fec!S$8)</f>
        <v>0</v>
      </c>
      <c r="T220" s="274">
        <f>IF(T$8=0,0,T$8/CHI_fec!T$8)</f>
        <v>0</v>
      </c>
      <c r="U220" s="274">
        <f>IF(U$8=0,0,U$8/CHI_fec!U$8)</f>
        <v>0</v>
      </c>
      <c r="V220" s="274">
        <f>IF(V$8=0,0,V$8/CHI_fec!V$8)</f>
        <v>0</v>
      </c>
      <c r="W220" s="274">
        <f>IF(W$8=0,0,W$8/CHI_fec!W$8)</f>
        <v>0</v>
      </c>
      <c r="X220" s="274">
        <f>IF(X$8=0,0,X$8/CHI_fec!X$8)</f>
        <v>0</v>
      </c>
      <c r="Y220" s="274">
        <f>IF(Y$8=0,0,Y$8/CHI_fec!Y$8)</f>
        <v>0</v>
      </c>
      <c r="DA220" s="77"/>
    </row>
    <row r="221" spans="1:105" ht="12" customHeight="1" x14ac:dyDescent="0.25">
      <c r="A221" s="173" t="s">
        <v>94</v>
      </c>
      <c r="B221" s="274">
        <f>IF(B$9=0,0,B$9/CHI_fec!B$9)</f>
        <v>0</v>
      </c>
      <c r="C221" s="274">
        <f>IF(C$9=0,0,C$9/CHI_fec!C$9)</f>
        <v>0</v>
      </c>
      <c r="D221" s="274">
        <f>IF(D$9=0,0,D$9/CHI_fec!D$9)</f>
        <v>0</v>
      </c>
      <c r="E221" s="274">
        <f>IF(E$9=0,0,E$9/CHI_fec!E$9)</f>
        <v>0</v>
      </c>
      <c r="F221" s="274">
        <f>IF(F$9=0,0,F$9/CHI_fec!F$9)</f>
        <v>0</v>
      </c>
      <c r="G221" s="274">
        <f>IF(G$9=0,0,G$9/CHI_fec!G$9)</f>
        <v>0</v>
      </c>
      <c r="H221" s="274">
        <f>IF(H$9=0,0,H$9/CHI_fec!H$9)</f>
        <v>0</v>
      </c>
      <c r="I221" s="274">
        <f>IF(I$9=0,0,I$9/CHI_fec!I$9)</f>
        <v>0</v>
      </c>
      <c r="J221" s="274">
        <f>IF(J$9=0,0,J$9/CHI_fec!J$9)</f>
        <v>0</v>
      </c>
      <c r="K221" s="274">
        <f>IF(K$9=0,0,K$9/CHI_fec!K$9)</f>
        <v>0</v>
      </c>
      <c r="L221" s="274">
        <f>IF(L$9=0,0,L$9/CHI_fec!L$9)</f>
        <v>0</v>
      </c>
      <c r="M221" s="274">
        <f>IF(M$9=0,0,M$9/CHI_fec!M$9)</f>
        <v>0</v>
      </c>
      <c r="N221" s="274">
        <f>IF(N$9=0,0,N$9/CHI_fec!N$9)</f>
        <v>0</v>
      </c>
      <c r="O221" s="274">
        <f>IF(O$9=0,0,O$9/CHI_fec!O$9)</f>
        <v>0</v>
      </c>
      <c r="P221" s="274">
        <f>IF(P$9=0,0,P$9/CHI_fec!P$9)</f>
        <v>0</v>
      </c>
      <c r="Q221" s="274">
        <f>IF(Q$9=0,0,Q$9/CHI_fec!Q$9)</f>
        <v>0</v>
      </c>
      <c r="R221" s="274">
        <f>IF(R$9=0,0,R$9/CHI_fec!R$9)</f>
        <v>0</v>
      </c>
      <c r="S221" s="274">
        <f>IF(S$9=0,0,S$9/CHI_fec!S$9)</f>
        <v>0</v>
      </c>
      <c r="T221" s="274">
        <f>IF(T$9=0,0,T$9/CHI_fec!T$9)</f>
        <v>0</v>
      </c>
      <c r="U221" s="274">
        <f>IF(U$9=0,0,U$9/CHI_fec!U$9)</f>
        <v>0</v>
      </c>
      <c r="V221" s="274">
        <f>IF(V$9=0,0,V$9/CHI_fec!V$9)</f>
        <v>0</v>
      </c>
      <c r="W221" s="274">
        <f>IF(W$9=0,0,W$9/CHI_fec!W$9)</f>
        <v>0</v>
      </c>
      <c r="X221" s="274">
        <f>IF(X$9=0,0,X$9/CHI_fec!X$9)</f>
        <v>0</v>
      </c>
      <c r="Y221" s="274">
        <f>IF(Y$9=0,0,Y$9/CHI_fec!Y$9)</f>
        <v>0</v>
      </c>
      <c r="DA221" s="77"/>
    </row>
    <row r="222" spans="1:105" ht="12" customHeight="1" x14ac:dyDescent="0.25">
      <c r="A222" s="56" t="s">
        <v>95</v>
      </c>
      <c r="B222" s="275">
        <f>IF(B$10=0,0,B$10/CHI_fec!B$10)</f>
        <v>1.9626159567750499</v>
      </c>
      <c r="C222" s="275">
        <f>IF(C$10=0,0,C$10/CHI_fec!C$10)</f>
        <v>1.951770206885157</v>
      </c>
      <c r="D222" s="275">
        <f>IF(D$10=0,0,D$10/CHI_fec!D$10)</f>
        <v>2.1052646117795963</v>
      </c>
      <c r="E222" s="275">
        <f>IF(E$10=0,0,E$10/CHI_fec!E$10)</f>
        <v>2.0579518016879401</v>
      </c>
      <c r="F222" s="275">
        <f>IF(F$10=0,0,F$10/CHI_fec!F$10)</f>
        <v>2.128793522567471</v>
      </c>
      <c r="G222" s="275">
        <f>IF(G$10=0,0,G$10/CHI_fec!G$10)</f>
        <v>2.1694109913362163</v>
      </c>
      <c r="H222" s="275">
        <f>IF(H$10=0,0,H$10/CHI_fec!H$10)</f>
        <v>2.1465415739561529</v>
      </c>
      <c r="I222" s="275">
        <f>IF(I$10=0,0,I$10/CHI_fec!I$10)</f>
        <v>2.1844026106223762</v>
      </c>
      <c r="J222" s="275">
        <f>IF(J$10=0,0,J$10/CHI_fec!J$10)</f>
        <v>2.2220259401230864</v>
      </c>
      <c r="K222" s="275">
        <f>IF(K$10=0,0,K$10/CHI_fec!K$10)</f>
        <v>2.1661464683393543</v>
      </c>
      <c r="L222" s="275">
        <f>IF(L$10=0,0,L$10/CHI_fec!L$10)</f>
        <v>2.2265349276252442</v>
      </c>
      <c r="M222" s="275">
        <f>IF(M$10=0,0,M$10/CHI_fec!M$10)</f>
        <v>2.2938963879573881</v>
      </c>
      <c r="N222" s="275">
        <f>IF(N$10=0,0,N$10/CHI_fec!N$10)</f>
        <v>2.3155620701077559</v>
      </c>
      <c r="O222" s="275">
        <f>IF(O$10=0,0,O$10/CHI_fec!O$10)</f>
        <v>2.2852712941600424</v>
      </c>
      <c r="P222" s="275">
        <f>IF(P$10=0,0,P$10/CHI_fec!P$10)</f>
        <v>1.9099793782791805</v>
      </c>
      <c r="Q222" s="275">
        <f>IF(Q$10=0,0,Q$10/CHI_fec!Q$10)</f>
        <v>1.8583659787056599</v>
      </c>
      <c r="R222" s="275">
        <f>IF(R$10=0,0,R$10/CHI_fec!R$10)</f>
        <v>1.8396121394034473</v>
      </c>
      <c r="S222" s="275">
        <f>IF(S$10=0,0,S$10/CHI_fec!S$10)</f>
        <v>1.809189184553065</v>
      </c>
      <c r="T222" s="275">
        <f>IF(T$10=0,0,T$10/CHI_fec!T$10)</f>
        <v>1.7777636400638244</v>
      </c>
      <c r="U222" s="275">
        <f>IF(U$10=0,0,U$10/CHI_fec!U$10)</f>
        <v>1.7398043464888937</v>
      </c>
      <c r="V222" s="275">
        <f>IF(V$10=0,0,V$10/CHI_fec!V$10)</f>
        <v>1.6474899642849952</v>
      </c>
      <c r="W222" s="275">
        <f>IF(W$10=0,0,W$10/CHI_fec!W$10)</f>
        <v>1.6090382030223991</v>
      </c>
      <c r="X222" s="275">
        <f>IF(X$10=0,0,X$10/CHI_fec!X$10)</f>
        <v>1.3800189643902208</v>
      </c>
      <c r="Y222" s="275">
        <f>IF(Y$10=0,0,Y$10/CHI_fec!Y$10)</f>
        <v>1.3614482203752944</v>
      </c>
      <c r="DA222" s="78"/>
    </row>
    <row r="223" spans="1:105" ht="12" customHeight="1" x14ac:dyDescent="0.25">
      <c r="A223" s="134" t="s">
        <v>997</v>
      </c>
      <c r="B223" s="321">
        <f>IF(B$16=0,0,B$16/CHI_fec!B$16)</f>
        <v>0</v>
      </c>
      <c r="C223" s="321">
        <f>IF(C$16=0,0,C$16/CHI_fec!C$16)</f>
        <v>0</v>
      </c>
      <c r="D223" s="321">
        <f>IF(D$16=0,0,D$16/CHI_fec!D$16)</f>
        <v>0</v>
      </c>
      <c r="E223" s="321">
        <f>IF(E$16=0,0,E$16/CHI_fec!E$16)</f>
        <v>0</v>
      </c>
      <c r="F223" s="321">
        <f>IF(F$16=0,0,F$16/CHI_fec!F$16)</f>
        <v>0</v>
      </c>
      <c r="G223" s="321">
        <f>IF(G$16=0,0,G$16/CHI_fec!G$16)</f>
        <v>0</v>
      </c>
      <c r="H223" s="321">
        <f>IF(H$16=0,0,H$16/CHI_fec!H$16)</f>
        <v>0</v>
      </c>
      <c r="I223" s="321">
        <f>IF(I$16=0,0,I$16/CHI_fec!I$16)</f>
        <v>0</v>
      </c>
      <c r="J223" s="321">
        <f>IF(J$16=0,0,J$16/CHI_fec!J$16)</f>
        <v>0</v>
      </c>
      <c r="K223" s="321">
        <f>IF(K$16=0,0,K$16/CHI_fec!K$16)</f>
        <v>0</v>
      </c>
      <c r="L223" s="321">
        <f>IF(L$16=0,0,L$16/CHI_fec!L$16)</f>
        <v>0</v>
      </c>
      <c r="M223" s="321">
        <f>IF(M$16=0,0,M$16/CHI_fec!M$16)</f>
        <v>0</v>
      </c>
      <c r="N223" s="321">
        <f>IF(N$16=0,0,N$16/CHI_fec!N$16)</f>
        <v>0</v>
      </c>
      <c r="O223" s="321">
        <f>IF(O$16=0,0,O$16/CHI_fec!O$16)</f>
        <v>0</v>
      </c>
      <c r="P223" s="321">
        <f>IF(P$16=0,0,P$16/CHI_fec!P$16)</f>
        <v>0</v>
      </c>
      <c r="Q223" s="321">
        <f>IF(Q$16=0,0,Q$16/CHI_fec!Q$16)</f>
        <v>0</v>
      </c>
      <c r="R223" s="321">
        <f>IF(R$16=0,0,R$16/CHI_fec!R$16)</f>
        <v>0</v>
      </c>
      <c r="S223" s="321">
        <f>IF(S$16=0,0,S$16/CHI_fec!S$16)</f>
        <v>0</v>
      </c>
      <c r="T223" s="321">
        <f>IF(T$16=0,0,T$16/CHI_fec!T$16)</f>
        <v>0</v>
      </c>
      <c r="U223" s="321">
        <f>IF(U$16=0,0,U$16/CHI_fec!U$16)</f>
        <v>0</v>
      </c>
      <c r="V223" s="321">
        <f>IF(V$16=0,0,V$16/CHI_fec!V$16)</f>
        <v>0</v>
      </c>
      <c r="W223" s="321">
        <f>IF(W$16=0,0,W$16/CHI_fec!W$16)</f>
        <v>0</v>
      </c>
      <c r="X223" s="321">
        <f>IF(X$16=0,0,X$16/CHI_fec!X$16)</f>
        <v>0</v>
      </c>
      <c r="Y223" s="321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276">
        <f>IF(B$25=0,0,B$25/CHI_fec!B$25)</f>
        <v>2.6529274805240153</v>
      </c>
      <c r="C224" s="276">
        <f>IF(C$25=0,0,C$25/CHI_fec!C$25)</f>
        <v>2.795044031119815</v>
      </c>
      <c r="D224" s="276">
        <f>IF(D$25=0,0,D$25/CHI_fec!D$25)</f>
        <v>2.7474109577061214</v>
      </c>
      <c r="E224" s="276">
        <f>IF(E$25=0,0,E$25/CHI_fec!E$25)</f>
        <v>2.7963427584616656</v>
      </c>
      <c r="F224" s="276">
        <f>IF(F$25=0,0,F$25/CHI_fec!F$25)</f>
        <v>2.6873397784374817</v>
      </c>
      <c r="G224" s="276">
        <f>IF(G$25=0,0,G$25/CHI_fec!G$25)</f>
        <v>2.5931111578323667</v>
      </c>
      <c r="H224" s="276">
        <f>IF(H$25=0,0,H$25/CHI_fec!H$25)</f>
        <v>2.5887256413792925</v>
      </c>
      <c r="I224" s="276">
        <f>IF(I$25=0,0,I$25/CHI_fec!I$25)</f>
        <v>2.5889370208306217</v>
      </c>
      <c r="J224" s="276">
        <f>IF(J$25=0,0,J$25/CHI_fec!J$25)</f>
        <v>2.6124516108397593</v>
      </c>
      <c r="K224" s="276">
        <f>IF(K$25=0,0,K$25/CHI_fec!K$25)</f>
        <v>2.6811864109667769</v>
      </c>
      <c r="L224" s="276">
        <f>IF(L$25=0,0,L$25/CHI_fec!L$25)</f>
        <v>2.655456413248384</v>
      </c>
      <c r="M224" s="276">
        <f>IF(M$25=0,0,M$25/CHI_fec!M$25)</f>
        <v>2.5902416098299663</v>
      </c>
      <c r="N224" s="276">
        <f>IF(N$25=0,0,N$25/CHI_fec!N$25)</f>
        <v>2.5476530128974746</v>
      </c>
      <c r="O224" s="276">
        <f>IF(O$25=0,0,O$25/CHI_fec!O$25)</f>
        <v>2.4709505183632112</v>
      </c>
      <c r="P224" s="276">
        <f>IF(P$25=0,0,P$25/CHI_fec!P$25)</f>
        <v>2.4717465704792461</v>
      </c>
      <c r="Q224" s="276">
        <f>IF(Q$25=0,0,Q$25/CHI_fec!Q$25)</f>
        <v>2.4605868442850096</v>
      </c>
      <c r="R224" s="276">
        <f>IF(R$25=0,0,R$25/CHI_fec!R$25)</f>
        <v>2.4377338720150727</v>
      </c>
      <c r="S224" s="276">
        <f>IF(S$25=0,0,S$25/CHI_fec!S$25)</f>
        <v>2.4306995713132222</v>
      </c>
      <c r="T224" s="276">
        <f>IF(T$25=0,0,T$25/CHI_fec!T$25)</f>
        <v>2.4515943217491607</v>
      </c>
      <c r="U224" s="276">
        <f>IF(U$25=0,0,U$25/CHI_fec!U$25)</f>
        <v>2.4263071118520672</v>
      </c>
      <c r="V224" s="276">
        <f>IF(V$25=0,0,V$25/CHI_fec!V$25)</f>
        <v>2.4187177659123105</v>
      </c>
      <c r="W224" s="276">
        <f>IF(W$25=0,0,W$25/CHI_fec!W$25)</f>
        <v>2.4166632615730599</v>
      </c>
      <c r="X224" s="276">
        <f>IF(X$25=0,0,X$25/CHI_fec!X$25)</f>
        <v>2.4499538652068358</v>
      </c>
      <c r="Y224" s="276">
        <f>IF(Y$25=0,0,Y$25/CHI_fec!Y$25)</f>
        <v>2.4255402343891816</v>
      </c>
      <c r="DA224" s="79"/>
    </row>
    <row r="225" spans="1:105" ht="12" customHeight="1" x14ac:dyDescent="0.25">
      <c r="A225" s="174" t="s">
        <v>1010</v>
      </c>
      <c r="B225" s="276">
        <f>IF(B$36=0,0,B$36/CHI_fec!B$36)</f>
        <v>2.5415845728685458</v>
      </c>
      <c r="C225" s="276">
        <f>IF(C$36=0,0,C$36/CHI_fec!C$36)</f>
        <v>2.6847701393984611</v>
      </c>
      <c r="D225" s="276">
        <f>IF(D$36=0,0,D$36/CHI_fec!D$36)</f>
        <v>2.6670838960245833</v>
      </c>
      <c r="E225" s="276">
        <f>IF(E$36=0,0,E$36/CHI_fec!E$36)</f>
        <v>2.7073016135482484</v>
      </c>
      <c r="F225" s="276">
        <f>IF(F$36=0,0,F$36/CHI_fec!F$36)</f>
        <v>2.599685831154916</v>
      </c>
      <c r="G225" s="276">
        <f>IF(G$36=0,0,G$36/CHI_fec!G$36)</f>
        <v>2.5062836942163766</v>
      </c>
      <c r="H225" s="276">
        <f>IF(H$36=0,0,H$36/CHI_fec!H$36)</f>
        <v>2.5014002174166121</v>
      </c>
      <c r="I225" s="276">
        <f>IF(I$36=0,0,I$36/CHI_fec!I$36)</f>
        <v>2.5150886879696825</v>
      </c>
      <c r="J225" s="276">
        <f>IF(J$36=0,0,J$36/CHI_fec!J$36)</f>
        <v>2.5477176952510061</v>
      </c>
      <c r="K225" s="276">
        <f>IF(K$36=0,0,K$36/CHI_fec!K$36)</f>
        <v>2.5824311710178711</v>
      </c>
      <c r="L225" s="276">
        <f>IF(L$36=0,0,L$36/CHI_fec!L$36)</f>
        <v>2.5598657143440957</v>
      </c>
      <c r="M225" s="276">
        <f>IF(M$36=0,0,M$36/CHI_fec!M$36)</f>
        <v>2.5316539174890891</v>
      </c>
      <c r="N225" s="276">
        <f>IF(N$36=0,0,N$36/CHI_fec!N$36)</f>
        <v>2.4982364891760676</v>
      </c>
      <c r="O225" s="276">
        <f>IF(O$36=0,0,O$36/CHI_fec!O$36)</f>
        <v>2.469355374801951</v>
      </c>
      <c r="P225" s="276">
        <f>IF(P$36=0,0,P$36/CHI_fec!P$36)</f>
        <v>2.4695134278124722</v>
      </c>
      <c r="Q225" s="276">
        <f>IF(Q$36=0,0,Q$36/CHI_fec!Q$36)</f>
        <v>2.4577427144991448</v>
      </c>
      <c r="R225" s="276">
        <f>IF(R$36=0,0,R$36/CHI_fec!R$36)</f>
        <v>2.4365256238691777</v>
      </c>
      <c r="S225" s="276">
        <f>IF(S$36=0,0,S$36/CHI_fec!S$36)</f>
        <v>2.4303507677098075</v>
      </c>
      <c r="T225" s="276">
        <f>IF(T$36=0,0,T$36/CHI_fec!T$36)</f>
        <v>2.4518854225269795</v>
      </c>
      <c r="U225" s="276">
        <f>IF(U$36=0,0,U$36/CHI_fec!U$36)</f>
        <v>2.4271773090481004</v>
      </c>
      <c r="V225" s="276">
        <f>IF(V$36=0,0,V$36/CHI_fec!V$36)</f>
        <v>2.4204459660948734</v>
      </c>
      <c r="W225" s="276">
        <f>IF(W$36=0,0,W$36/CHI_fec!W$36)</f>
        <v>2.4187318490184606</v>
      </c>
      <c r="X225" s="276">
        <f>IF(X$36=0,0,X$36/CHI_fec!X$36)</f>
        <v>2.4424206790107323</v>
      </c>
      <c r="Y225" s="276">
        <f>IF(Y$36=0,0,Y$36/CHI_fec!Y$36)</f>
        <v>2.4235641122794114</v>
      </c>
      <c r="DA225" s="79"/>
    </row>
    <row r="226" spans="1:105" ht="12" customHeight="1" x14ac:dyDescent="0.25">
      <c r="A226" s="174" t="s">
        <v>1021</v>
      </c>
      <c r="B226" s="276">
        <f>IF(B$44=0,0,B$44/CHI_fec!B$44)</f>
        <v>2.1192591258362827</v>
      </c>
      <c r="C226" s="276">
        <f>IF(C$44=0,0,C$44/CHI_fec!C$44)</f>
        <v>2.1464471311056719</v>
      </c>
      <c r="D226" s="276">
        <f>IF(D$44=0,0,D$44/CHI_fec!D$44)</f>
        <v>2.2532227780094405</v>
      </c>
      <c r="E226" s="276">
        <f>IF(E$44=0,0,E$44/CHI_fec!E$44)</f>
        <v>2.2274899430627735</v>
      </c>
      <c r="F226" s="276">
        <f>IF(F$44=0,0,F$44/CHI_fec!F$44)</f>
        <v>2.2492327014692641</v>
      </c>
      <c r="G226" s="276">
        <f>IF(G$44=0,0,G$44/CHI_fec!G$44)</f>
        <v>2.254988275430208</v>
      </c>
      <c r="H226" s="276">
        <f>IF(H$44=0,0,H$44/CHI_fec!H$44)</f>
        <v>2.2522385883507576</v>
      </c>
      <c r="I226" s="276">
        <f>IF(I$44=0,0,I$44/CHI_fec!I$44)</f>
        <v>2.2723458312741358</v>
      </c>
      <c r="J226" s="276">
        <f>IF(J$44=0,0,J$44/CHI_fec!J$44)</f>
        <v>2.306436221738474</v>
      </c>
      <c r="K226" s="276">
        <f>IF(K$44=0,0,K$44/CHI_fec!K$44)</f>
        <v>2.2737389543241724</v>
      </c>
      <c r="L226" s="276">
        <f>IF(L$44=0,0,L$44/CHI_fec!L$44)</f>
        <v>2.314050416015768</v>
      </c>
      <c r="M226" s="276">
        <f>IF(M$44=0,0,M$44/CHI_fec!M$44)</f>
        <v>2.3591067818561049</v>
      </c>
      <c r="N226" s="276">
        <f>IF(N$44=0,0,N$44/CHI_fec!N$44)</f>
        <v>2.3600536987061616</v>
      </c>
      <c r="O226" s="276">
        <f>IF(O$44=0,0,O$44/CHI_fec!O$44)</f>
        <v>2.3304045935993143</v>
      </c>
      <c r="P226" s="276">
        <f>IF(P$44=0,0,P$44/CHI_fec!P$44)</f>
        <v>2.3173292706042323</v>
      </c>
      <c r="Q226" s="276">
        <f>IF(Q$44=0,0,Q$44/CHI_fec!Q$44)</f>
        <v>2.3066424992396679</v>
      </c>
      <c r="R226" s="276">
        <f>IF(R$44=0,0,R$44/CHI_fec!R$44)</f>
        <v>2.3069070960355949</v>
      </c>
      <c r="S226" s="276">
        <f>IF(S$44=0,0,S$44/CHI_fec!S$44)</f>
        <v>2.3112690474508533</v>
      </c>
      <c r="T226" s="276">
        <f>IF(T$44=0,0,T$44/CHI_fec!T$44)</f>
        <v>2.3209980234368879</v>
      </c>
      <c r="U226" s="276">
        <f>IF(U$44=0,0,U$44/CHI_fec!U$44)</f>
        <v>2.320971342257109</v>
      </c>
      <c r="V226" s="276">
        <f>IF(V$44=0,0,V$44/CHI_fec!V$44)</f>
        <v>2.3146844422394386</v>
      </c>
      <c r="W226" s="276">
        <f>IF(W$44=0,0,W$44/CHI_fec!W$44)</f>
        <v>2.2975069699383597</v>
      </c>
      <c r="X226" s="276">
        <f>IF(X$44=0,0,X$44/CHI_fec!X$44)</f>
        <v>2.2183561801022842</v>
      </c>
      <c r="Y226" s="276">
        <f>IF(Y$44=0,0,Y$44/CHI_fec!Y$44)</f>
        <v>2.248934659423989</v>
      </c>
      <c r="DA226" s="79"/>
    </row>
    <row r="227" spans="1:105" ht="12" customHeight="1" x14ac:dyDescent="0.25">
      <c r="A227" s="41" t="s">
        <v>1038</v>
      </c>
      <c r="B227" s="277">
        <f>IF(B$58=0,0,B$58/CHI_fec!B$58)</f>
        <v>0</v>
      </c>
      <c r="C227" s="277">
        <f>IF(C$58=0,0,C$58/CHI_fec!C$58)</f>
        <v>0</v>
      </c>
      <c r="D227" s="277">
        <f>IF(D$58=0,0,D$58/CHI_fec!D$58)</f>
        <v>0</v>
      </c>
      <c r="E227" s="277">
        <f>IF(E$58=0,0,E$58/CHI_fec!E$58)</f>
        <v>0</v>
      </c>
      <c r="F227" s="277">
        <f>IF(F$58=0,0,F$58/CHI_fec!F$58)</f>
        <v>0</v>
      </c>
      <c r="G227" s="277">
        <f>IF(G$58=0,0,G$58/CHI_fec!G$58)</f>
        <v>0</v>
      </c>
      <c r="H227" s="277">
        <f>IF(H$58=0,0,H$58/CHI_fec!H$58)</f>
        <v>0</v>
      </c>
      <c r="I227" s="277">
        <f>IF(I$58=0,0,I$58/CHI_fec!I$58)</f>
        <v>0</v>
      </c>
      <c r="J227" s="277">
        <f>IF(J$58=0,0,J$58/CHI_fec!J$58)</f>
        <v>0</v>
      </c>
      <c r="K227" s="277">
        <f>IF(K$58=0,0,K$58/CHI_fec!K$58)</f>
        <v>0</v>
      </c>
      <c r="L227" s="277">
        <f>IF(L$58=0,0,L$58/CHI_fec!L$58)</f>
        <v>0</v>
      </c>
      <c r="M227" s="277">
        <f>IF(M$58=0,0,M$58/CHI_fec!M$58)</f>
        <v>0</v>
      </c>
      <c r="N227" s="277">
        <f>IF(N$58=0,0,N$58/CHI_fec!N$58)</f>
        <v>0</v>
      </c>
      <c r="O227" s="277">
        <f>IF(O$58=0,0,O$58/CHI_fec!O$58)</f>
        <v>0</v>
      </c>
      <c r="P227" s="277">
        <f>IF(P$58=0,0,P$58/CHI_fec!P$58)</f>
        <v>0</v>
      </c>
      <c r="Q227" s="277">
        <f>IF(Q$58=0,0,Q$58/CHI_fec!Q$58)</f>
        <v>0</v>
      </c>
      <c r="R227" s="277">
        <f>IF(R$58=0,0,R$58/CHI_fec!R$58)</f>
        <v>0</v>
      </c>
      <c r="S227" s="277">
        <f>IF(S$58=0,0,S$58/CHI_fec!S$58)</f>
        <v>0</v>
      </c>
      <c r="T227" s="277">
        <f>IF(T$58=0,0,T$58/CHI_fec!T$58)</f>
        <v>0</v>
      </c>
      <c r="U227" s="277">
        <f>IF(U$58=0,0,U$58/CHI_fec!U$58)</f>
        <v>0</v>
      </c>
      <c r="V227" s="277">
        <f>IF(V$58=0,0,V$58/CHI_fec!V$58)</f>
        <v>0</v>
      </c>
      <c r="W227" s="277">
        <f>IF(W$58=0,0,W$58/CHI_fec!W$58)</f>
        <v>0</v>
      </c>
      <c r="X227" s="277">
        <f>IF(X$58=0,0,X$58/CHI_fec!X$58)</f>
        <v>0</v>
      </c>
      <c r="Y227" s="277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1403</v>
      </c>
      <c r="B229" s="320">
        <f>IF(B$61=0,0,(B$61-B$108)/CHI_fec!B$61)</f>
        <v>1.8602750958429344</v>
      </c>
      <c r="C229" s="320">
        <f>IF(C$61=0,0,(C$61-C$108)/CHI_fec!C$61)</f>
        <v>1.9678541355982464</v>
      </c>
      <c r="D229" s="320">
        <f>IF(D$61=0,0,(D$61-D$108)/CHI_fec!D$61)</f>
        <v>2.02944565636705</v>
      </c>
      <c r="E229" s="320">
        <f>IF(E$61=0,0,(E$61-E$108)/CHI_fec!E$61)</f>
        <v>2.0283803628101924</v>
      </c>
      <c r="F229" s="320">
        <f>IF(F$61=0,0,(F$61-F$108)/CHI_fec!F$61)</f>
        <v>1.9798975696249204</v>
      </c>
      <c r="G229" s="320">
        <f>IF(G$61=0,0,(G$61-G$108)/CHI_fec!G$61)</f>
        <v>1.934011849222812</v>
      </c>
      <c r="H229" s="320">
        <f>IF(H$61=0,0,(H$61-H$108)/CHI_fec!H$61)</f>
        <v>1.9278456371093213</v>
      </c>
      <c r="I229" s="320">
        <f>IF(I$61=0,0,(I$61-I$108)/CHI_fec!I$61)</f>
        <v>1.9593244933515497</v>
      </c>
      <c r="J229" s="320">
        <f>IF(J$61=0,0,(J$61-J$108)/CHI_fec!J$61)</f>
        <v>2.0176723563864232</v>
      </c>
      <c r="K229" s="320">
        <f>IF(K$61=0,0,(K$61-K$108)/CHI_fec!K$61)</f>
        <v>2.0123105230803136</v>
      </c>
      <c r="L229" s="320">
        <f>IF(L$61=0,0,(L$61-L$108)/CHI_fec!L$61)</f>
        <v>2.0493928485500215</v>
      </c>
      <c r="M229" s="320">
        <f>IF(M$61=0,0,(M$61-M$108)/CHI_fec!M$61)</f>
        <v>2.1061224988491922</v>
      </c>
      <c r="N229" s="320">
        <f>IF(N$61=0,0,(N$61-N$108)/CHI_fec!N$61)</f>
        <v>2.1021839967340425</v>
      </c>
      <c r="O229" s="320">
        <f>IF(O$61=0,0,(O$61-O$108)/CHI_fec!O$61)</f>
        <v>2.0220714393657619</v>
      </c>
      <c r="P229" s="320">
        <f>IF(P$61=0,0,(P$61-P$108)/CHI_fec!P$61)</f>
        <v>1.9739661134416211</v>
      </c>
      <c r="Q229" s="320">
        <f>IF(Q$61=0,0,(Q$61-Q$108)/CHI_fec!Q$61)</f>
        <v>1.9560799496517596</v>
      </c>
      <c r="R229" s="320">
        <f>IF(R$61=0,0,(R$61-R$108)/CHI_fec!R$61)</f>
        <v>1.9433265762062271</v>
      </c>
      <c r="S229" s="320">
        <f>IF(S$61=0,0,(S$61-S$108)/CHI_fec!S$61)</f>
        <v>1.9533884986167629</v>
      </c>
      <c r="T229" s="320">
        <f>IF(T$61=0,0,(T$61-T$108)/CHI_fec!T$61)</f>
        <v>1.9720296506328716</v>
      </c>
      <c r="U229" s="320">
        <f>IF(U$61=0,0,(U$61-U$108)/CHI_fec!U$61)</f>
        <v>1.9682668408656059</v>
      </c>
      <c r="V229" s="320">
        <f>IF(V$61=0,0,(V$61-V$108)/CHI_fec!V$61)</f>
        <v>1.9475251575655703</v>
      </c>
      <c r="W229" s="320">
        <f>IF(W$61=0,0,(W$61-W$108)/CHI_fec!W$61)</f>
        <v>1.9061908567743329</v>
      </c>
      <c r="X229" s="320">
        <f>IF(X$61=0,0,(X$61-X$108)/CHI_fec!X$61)</f>
        <v>1.7931130388982843</v>
      </c>
      <c r="Y229" s="320">
        <f>IF(Y$61=0,0,(Y$61-Y$108)/CHI_fec!Y$61)</f>
        <v>1.8208142636880555</v>
      </c>
      <c r="DA229" s="95"/>
    </row>
    <row r="230" spans="1:105" ht="12" customHeight="1" x14ac:dyDescent="0.25">
      <c r="A230" s="55" t="s">
        <v>91</v>
      </c>
      <c r="B230" s="273">
        <f>IF(B$62=0,0,B$62/CHI_fec!B$62)</f>
        <v>0</v>
      </c>
      <c r="C230" s="273">
        <f>IF(C$62=0,0,C$62/CHI_fec!C$62)</f>
        <v>0</v>
      </c>
      <c r="D230" s="273">
        <f>IF(D$62=0,0,D$62/CHI_fec!D$62)</f>
        <v>0</v>
      </c>
      <c r="E230" s="273">
        <f>IF(E$62=0,0,E$62/CHI_fec!E$62)</f>
        <v>0</v>
      </c>
      <c r="F230" s="273">
        <f>IF(F$62=0,0,F$62/CHI_fec!F$62)</f>
        <v>0</v>
      </c>
      <c r="G230" s="273">
        <f>IF(G$62=0,0,G$62/CHI_fec!G$62)</f>
        <v>0</v>
      </c>
      <c r="H230" s="273">
        <f>IF(H$62=0,0,H$62/CHI_fec!H$62)</f>
        <v>0</v>
      </c>
      <c r="I230" s="273">
        <f>IF(I$62=0,0,I$62/CHI_fec!I$62)</f>
        <v>0</v>
      </c>
      <c r="J230" s="273">
        <f>IF(J$62=0,0,J$62/CHI_fec!J$62)</f>
        <v>0</v>
      </c>
      <c r="K230" s="273">
        <f>IF(K$62=0,0,K$62/CHI_fec!K$62)</f>
        <v>0</v>
      </c>
      <c r="L230" s="273">
        <f>IF(L$62=0,0,L$62/CHI_fec!L$62)</f>
        <v>0</v>
      </c>
      <c r="M230" s="273">
        <f>IF(M$62=0,0,M$62/CHI_fec!M$62)</f>
        <v>0</v>
      </c>
      <c r="N230" s="273">
        <f>IF(N$62=0,0,N$62/CHI_fec!N$62)</f>
        <v>0</v>
      </c>
      <c r="O230" s="273">
        <f>IF(O$62=0,0,O$62/CHI_fec!O$62)</f>
        <v>0</v>
      </c>
      <c r="P230" s="273">
        <f>IF(P$62=0,0,P$62/CHI_fec!P$62)</f>
        <v>0</v>
      </c>
      <c r="Q230" s="273">
        <f>IF(Q$62=0,0,Q$62/CHI_fec!Q$62)</f>
        <v>0</v>
      </c>
      <c r="R230" s="273">
        <f>IF(R$62=0,0,R$62/CHI_fec!R$62)</f>
        <v>0</v>
      </c>
      <c r="S230" s="273">
        <f>IF(S$62=0,0,S$62/CHI_fec!S$62)</f>
        <v>0</v>
      </c>
      <c r="T230" s="273">
        <f>IF(T$62=0,0,T$62/CHI_fec!T$62)</f>
        <v>0</v>
      </c>
      <c r="U230" s="273">
        <f>IF(U$62=0,0,U$62/CHI_fec!U$62)</f>
        <v>0</v>
      </c>
      <c r="V230" s="273">
        <f>IF(V$62=0,0,V$62/CHI_fec!V$62)</f>
        <v>0</v>
      </c>
      <c r="W230" s="273">
        <f>IF(W$62=0,0,W$62/CHI_fec!W$62)</f>
        <v>0</v>
      </c>
      <c r="X230" s="273">
        <f>IF(X$62=0,0,X$62/CHI_fec!X$62)</f>
        <v>0</v>
      </c>
      <c r="Y230" s="273">
        <f>IF(Y$62=0,0,Y$62/CHI_fec!Y$62)</f>
        <v>0</v>
      </c>
      <c r="DA230" s="76"/>
    </row>
    <row r="231" spans="1:105" ht="12" customHeight="1" x14ac:dyDescent="0.25">
      <c r="A231" s="173" t="s">
        <v>92</v>
      </c>
      <c r="B231" s="274">
        <f>IF(B$63=0,0,B$63/CHI_fec!B$63)</f>
        <v>0</v>
      </c>
      <c r="C231" s="274">
        <f>IF(C$63=0,0,C$63/CHI_fec!C$63)</f>
        <v>0</v>
      </c>
      <c r="D231" s="274">
        <f>IF(D$63=0,0,D$63/CHI_fec!D$63)</f>
        <v>0</v>
      </c>
      <c r="E231" s="274">
        <f>IF(E$63=0,0,E$63/CHI_fec!E$63)</f>
        <v>0</v>
      </c>
      <c r="F231" s="274">
        <f>IF(F$63=0,0,F$63/CHI_fec!F$63)</f>
        <v>0</v>
      </c>
      <c r="G231" s="274">
        <f>IF(G$63=0,0,G$63/CHI_fec!G$63)</f>
        <v>0</v>
      </c>
      <c r="H231" s="274">
        <f>IF(H$63=0,0,H$63/CHI_fec!H$63)</f>
        <v>0</v>
      </c>
      <c r="I231" s="274">
        <f>IF(I$63=0,0,I$63/CHI_fec!I$63)</f>
        <v>0</v>
      </c>
      <c r="J231" s="274">
        <f>IF(J$63=0,0,J$63/CHI_fec!J$63)</f>
        <v>0</v>
      </c>
      <c r="K231" s="274">
        <f>IF(K$63=0,0,K$63/CHI_fec!K$63)</f>
        <v>0</v>
      </c>
      <c r="L231" s="274">
        <f>IF(L$63=0,0,L$63/CHI_fec!L$63)</f>
        <v>0</v>
      </c>
      <c r="M231" s="274">
        <f>IF(M$63=0,0,M$63/CHI_fec!M$63)</f>
        <v>0</v>
      </c>
      <c r="N231" s="274">
        <f>IF(N$63=0,0,N$63/CHI_fec!N$63)</f>
        <v>0</v>
      </c>
      <c r="O231" s="274">
        <f>IF(O$63=0,0,O$63/CHI_fec!O$63)</f>
        <v>0</v>
      </c>
      <c r="P231" s="274">
        <f>IF(P$63=0,0,P$63/CHI_fec!P$63)</f>
        <v>0</v>
      </c>
      <c r="Q231" s="274">
        <f>IF(Q$63=0,0,Q$63/CHI_fec!Q$63)</f>
        <v>0</v>
      </c>
      <c r="R231" s="274">
        <f>IF(R$63=0,0,R$63/CHI_fec!R$63)</f>
        <v>0</v>
      </c>
      <c r="S231" s="274">
        <f>IF(S$63=0,0,S$63/CHI_fec!S$63)</f>
        <v>0</v>
      </c>
      <c r="T231" s="274">
        <f>IF(T$63=0,0,T$63/CHI_fec!T$63)</f>
        <v>0</v>
      </c>
      <c r="U231" s="274">
        <f>IF(U$63=0,0,U$63/CHI_fec!U$63)</f>
        <v>0</v>
      </c>
      <c r="V231" s="274">
        <f>IF(V$63=0,0,V$63/CHI_fec!V$63)</f>
        <v>0</v>
      </c>
      <c r="W231" s="274">
        <f>IF(W$63=0,0,W$63/CHI_fec!W$63)</f>
        <v>0</v>
      </c>
      <c r="X231" s="274">
        <f>IF(X$63=0,0,X$63/CHI_fec!X$63)</f>
        <v>0</v>
      </c>
      <c r="Y231" s="274">
        <f>IF(Y$63=0,0,Y$63/CHI_fec!Y$63)</f>
        <v>0</v>
      </c>
      <c r="DA231" s="77"/>
    </row>
    <row r="232" spans="1:105" ht="12" customHeight="1" x14ac:dyDescent="0.25">
      <c r="A232" s="173" t="s">
        <v>93</v>
      </c>
      <c r="B232" s="274">
        <f>IF(B$64=0,0,B$64/CHI_fec!B$64)</f>
        <v>0</v>
      </c>
      <c r="C232" s="274">
        <f>IF(C$64=0,0,C$64/CHI_fec!C$64)</f>
        <v>0</v>
      </c>
      <c r="D232" s="274">
        <f>IF(D$64=0,0,D$64/CHI_fec!D$64)</f>
        <v>0</v>
      </c>
      <c r="E232" s="274">
        <f>IF(E$64=0,0,E$64/CHI_fec!E$64)</f>
        <v>0</v>
      </c>
      <c r="F232" s="274">
        <f>IF(F$64=0,0,F$64/CHI_fec!F$64)</f>
        <v>0</v>
      </c>
      <c r="G232" s="274">
        <f>IF(G$64=0,0,G$64/CHI_fec!G$64)</f>
        <v>0</v>
      </c>
      <c r="H232" s="274">
        <f>IF(H$64=0,0,H$64/CHI_fec!H$64)</f>
        <v>0</v>
      </c>
      <c r="I232" s="274">
        <f>IF(I$64=0,0,I$64/CHI_fec!I$64)</f>
        <v>0</v>
      </c>
      <c r="J232" s="274">
        <f>IF(J$64=0,0,J$64/CHI_fec!J$64)</f>
        <v>0</v>
      </c>
      <c r="K232" s="274">
        <f>IF(K$64=0,0,K$64/CHI_fec!K$64)</f>
        <v>0</v>
      </c>
      <c r="L232" s="274">
        <f>IF(L$64=0,0,L$64/CHI_fec!L$64)</f>
        <v>0</v>
      </c>
      <c r="M232" s="274">
        <f>IF(M$64=0,0,M$64/CHI_fec!M$64)</f>
        <v>0</v>
      </c>
      <c r="N232" s="274">
        <f>IF(N$64=0,0,N$64/CHI_fec!N$64)</f>
        <v>0</v>
      </c>
      <c r="O232" s="274">
        <f>IF(O$64=0,0,O$64/CHI_fec!O$64)</f>
        <v>0</v>
      </c>
      <c r="P232" s="274">
        <f>IF(P$64=0,0,P$64/CHI_fec!P$64)</f>
        <v>0</v>
      </c>
      <c r="Q232" s="274">
        <f>IF(Q$64=0,0,Q$64/CHI_fec!Q$64)</f>
        <v>0</v>
      </c>
      <c r="R232" s="274">
        <f>IF(R$64=0,0,R$64/CHI_fec!R$64)</f>
        <v>0</v>
      </c>
      <c r="S232" s="274">
        <f>IF(S$64=0,0,S$64/CHI_fec!S$64)</f>
        <v>0</v>
      </c>
      <c r="T232" s="274">
        <f>IF(T$64=0,0,T$64/CHI_fec!T$64)</f>
        <v>0</v>
      </c>
      <c r="U232" s="274">
        <f>IF(U$64=0,0,U$64/CHI_fec!U$64)</f>
        <v>0</v>
      </c>
      <c r="V232" s="274">
        <f>IF(V$64=0,0,V$64/CHI_fec!V$64)</f>
        <v>0</v>
      </c>
      <c r="W232" s="274">
        <f>IF(W$64=0,0,W$64/CHI_fec!W$64)</f>
        <v>0</v>
      </c>
      <c r="X232" s="274">
        <f>IF(X$64=0,0,X$64/CHI_fec!X$64)</f>
        <v>0</v>
      </c>
      <c r="Y232" s="274">
        <f>IF(Y$64=0,0,Y$64/CHI_fec!Y$64)</f>
        <v>0</v>
      </c>
      <c r="DA232" s="77"/>
    </row>
    <row r="233" spans="1:105" ht="12" customHeight="1" x14ac:dyDescent="0.25">
      <c r="A233" s="173" t="s">
        <v>94</v>
      </c>
      <c r="B233" s="274">
        <f>IF(B$65=0,0,B$65/CHI_fec!B$65)</f>
        <v>0</v>
      </c>
      <c r="C233" s="274">
        <f>IF(C$65=0,0,C$65/CHI_fec!C$65)</f>
        <v>0</v>
      </c>
      <c r="D233" s="274">
        <f>IF(D$65=0,0,D$65/CHI_fec!D$65)</f>
        <v>0</v>
      </c>
      <c r="E233" s="274">
        <f>IF(E$65=0,0,E$65/CHI_fec!E$65)</f>
        <v>0</v>
      </c>
      <c r="F233" s="274">
        <f>IF(F$65=0,0,F$65/CHI_fec!F$65)</f>
        <v>0</v>
      </c>
      <c r="G233" s="274">
        <f>IF(G$65=0,0,G$65/CHI_fec!G$65)</f>
        <v>0</v>
      </c>
      <c r="H233" s="274">
        <f>IF(H$65=0,0,H$65/CHI_fec!H$65)</f>
        <v>0</v>
      </c>
      <c r="I233" s="274">
        <f>IF(I$65=0,0,I$65/CHI_fec!I$65)</f>
        <v>0</v>
      </c>
      <c r="J233" s="274">
        <f>IF(J$65=0,0,J$65/CHI_fec!J$65)</f>
        <v>0</v>
      </c>
      <c r="K233" s="274">
        <f>IF(K$65=0,0,K$65/CHI_fec!K$65)</f>
        <v>0</v>
      </c>
      <c r="L233" s="274">
        <f>IF(L$65=0,0,L$65/CHI_fec!L$65)</f>
        <v>0</v>
      </c>
      <c r="M233" s="274">
        <f>IF(M$65=0,0,M$65/CHI_fec!M$65)</f>
        <v>0</v>
      </c>
      <c r="N233" s="274">
        <f>IF(N$65=0,0,N$65/CHI_fec!N$65)</f>
        <v>0</v>
      </c>
      <c r="O233" s="274">
        <f>IF(O$65=0,0,O$65/CHI_fec!O$65)</f>
        <v>0</v>
      </c>
      <c r="P233" s="274">
        <f>IF(P$65=0,0,P$65/CHI_fec!P$65)</f>
        <v>0</v>
      </c>
      <c r="Q233" s="274">
        <f>IF(Q$65=0,0,Q$65/CHI_fec!Q$65)</f>
        <v>0</v>
      </c>
      <c r="R233" s="274">
        <f>IF(R$65=0,0,R$65/CHI_fec!R$65)</f>
        <v>0</v>
      </c>
      <c r="S233" s="274">
        <f>IF(S$65=0,0,S$65/CHI_fec!S$65)</f>
        <v>0</v>
      </c>
      <c r="T233" s="274">
        <f>IF(T$65=0,0,T$65/CHI_fec!T$65)</f>
        <v>0</v>
      </c>
      <c r="U233" s="274">
        <f>IF(U$65=0,0,U$65/CHI_fec!U$65)</f>
        <v>0</v>
      </c>
      <c r="V233" s="274">
        <f>IF(V$65=0,0,V$65/CHI_fec!V$65)</f>
        <v>0</v>
      </c>
      <c r="W233" s="274">
        <f>IF(W$65=0,0,W$65/CHI_fec!W$65)</f>
        <v>0</v>
      </c>
      <c r="X233" s="274">
        <f>IF(X$65=0,0,X$65/CHI_fec!X$65)</f>
        <v>0</v>
      </c>
      <c r="Y233" s="274">
        <f>IF(Y$65=0,0,Y$65/CHI_fec!Y$65)</f>
        <v>0</v>
      </c>
      <c r="DA233" s="77"/>
    </row>
    <row r="234" spans="1:105" ht="12" customHeight="1" x14ac:dyDescent="0.25">
      <c r="A234" s="56" t="s">
        <v>95</v>
      </c>
      <c r="B234" s="275">
        <f>IF(B$66=0,0,B$66/CHI_fec!B$66)</f>
        <v>1.9626159567750501</v>
      </c>
      <c r="C234" s="275">
        <f>IF(C$66=0,0,C$66/CHI_fec!C$66)</f>
        <v>1.9517702068851566</v>
      </c>
      <c r="D234" s="275">
        <f>IF(D$66=0,0,D$66/CHI_fec!D$66)</f>
        <v>2.1052646117795959</v>
      </c>
      <c r="E234" s="275">
        <f>IF(E$66=0,0,E$66/CHI_fec!E$66)</f>
        <v>2.0579518016879397</v>
      </c>
      <c r="F234" s="275">
        <f>IF(F$66=0,0,F$66/CHI_fec!F$66)</f>
        <v>2.128793522567471</v>
      </c>
      <c r="G234" s="275">
        <f>IF(G$66=0,0,G$66/CHI_fec!G$66)</f>
        <v>2.1694109913362158</v>
      </c>
      <c r="H234" s="275">
        <f>IF(H$66=0,0,H$66/CHI_fec!H$66)</f>
        <v>2.1465415739561537</v>
      </c>
      <c r="I234" s="275">
        <f>IF(I$66=0,0,I$66/CHI_fec!I$66)</f>
        <v>2.1844026106223753</v>
      </c>
      <c r="J234" s="275">
        <f>IF(J$66=0,0,J$66/CHI_fec!J$66)</f>
        <v>2.222025940123086</v>
      </c>
      <c r="K234" s="275">
        <f>IF(K$66=0,0,K$66/CHI_fec!K$66)</f>
        <v>2.1661464683393534</v>
      </c>
      <c r="L234" s="275">
        <f>IF(L$66=0,0,L$66/CHI_fec!L$66)</f>
        <v>2.2265349276252442</v>
      </c>
      <c r="M234" s="275">
        <f>IF(M$66=0,0,M$66/CHI_fec!M$66)</f>
        <v>2.2938963879573877</v>
      </c>
      <c r="N234" s="275">
        <f>IF(N$66=0,0,N$66/CHI_fec!N$66)</f>
        <v>2.3155620701077564</v>
      </c>
      <c r="O234" s="275">
        <f>IF(O$66=0,0,O$66/CHI_fec!O$66)</f>
        <v>2.2852712941600419</v>
      </c>
      <c r="P234" s="275">
        <f>IF(P$66=0,0,P$66/CHI_fec!P$66)</f>
        <v>1.9099793782791805</v>
      </c>
      <c r="Q234" s="275">
        <f>IF(Q$66=0,0,Q$66/CHI_fec!Q$66)</f>
        <v>1.8583659787056603</v>
      </c>
      <c r="R234" s="275">
        <f>IF(R$66=0,0,R$66/CHI_fec!R$66)</f>
        <v>1.8396121394034488</v>
      </c>
      <c r="S234" s="275">
        <f>IF(S$66=0,0,S$66/CHI_fec!S$66)</f>
        <v>1.8091891845530643</v>
      </c>
      <c r="T234" s="275">
        <f>IF(T$66=0,0,T$66/CHI_fec!T$66)</f>
        <v>1.7777636400638241</v>
      </c>
      <c r="U234" s="275">
        <f>IF(U$66=0,0,U$66/CHI_fec!U$66)</f>
        <v>1.7398043464888948</v>
      </c>
      <c r="V234" s="275">
        <f>IF(V$66=0,0,V$66/CHI_fec!V$66)</f>
        <v>1.6474899642849958</v>
      </c>
      <c r="W234" s="275">
        <f>IF(W$66=0,0,W$66/CHI_fec!W$66)</f>
        <v>1.6090382030223995</v>
      </c>
      <c r="X234" s="275">
        <f>IF(X$66=0,0,X$66/CHI_fec!X$66)</f>
        <v>1.3800189643902208</v>
      </c>
      <c r="Y234" s="275">
        <f>IF(Y$66=0,0,Y$66/CHI_fec!Y$66)</f>
        <v>1.3614482203752947</v>
      </c>
      <c r="DA234" s="78"/>
    </row>
    <row r="235" spans="1:105" ht="12" customHeight="1" x14ac:dyDescent="0.25">
      <c r="A235" s="174" t="s">
        <v>1051</v>
      </c>
      <c r="B235" s="276">
        <f>IF(B$72=0,0,B$72/CHI_fec!B$72)</f>
        <v>2.6508900154180748</v>
      </c>
      <c r="C235" s="276">
        <f>IF(C$72=0,0,C$72/CHI_fec!C$72)</f>
        <v>2.792955314794519</v>
      </c>
      <c r="D235" s="276">
        <f>IF(D$72=0,0,D$72/CHI_fec!D$72)</f>
        <v>2.745645058247248</v>
      </c>
      <c r="E235" s="276">
        <f>IF(E$72=0,0,E$72/CHI_fec!E$72)</f>
        <v>2.7944360868562339</v>
      </c>
      <c r="F235" s="276">
        <f>IF(F$72=0,0,F$72/CHI_fec!F$72)</f>
        <v>2.6855840129083997</v>
      </c>
      <c r="G235" s="276">
        <f>IF(G$72=0,0,G$72/CHI_fec!G$72)</f>
        <v>2.5914743600083994</v>
      </c>
      <c r="H235" s="276">
        <f>IF(H$72=0,0,H$72/CHI_fec!H$72)</f>
        <v>2.5870838004302588</v>
      </c>
      <c r="I235" s="276">
        <f>IF(I$72=0,0,I$72/CHI_fec!I$72)</f>
        <v>2.5873868027300508</v>
      </c>
      <c r="J235" s="276">
        <f>IF(J$72=0,0,J$72/CHI_fec!J$72)</f>
        <v>2.6110143021857377</v>
      </c>
      <c r="K235" s="276">
        <f>IF(K$72=0,0,K$72/CHI_fec!K$72)</f>
        <v>2.6795682412726189</v>
      </c>
      <c r="L235" s="276">
        <f>IF(L$72=0,0,L$72/CHI_fec!L$72)</f>
        <v>2.6540259187877697</v>
      </c>
      <c r="M235" s="276">
        <f>IF(M$72=0,0,M$72/CHI_fec!M$72)</f>
        <v>2.5891273029395263</v>
      </c>
      <c r="N235" s="276">
        <f>IF(N$72=0,0,N$72/CHI_fec!N$72)</f>
        <v>2.5466291720245535</v>
      </c>
      <c r="O235" s="276">
        <f>IF(O$72=0,0,O$72/CHI_fec!O$72)</f>
        <v>2.4698560946536214</v>
      </c>
      <c r="P235" s="276">
        <f>IF(P$72=0,0,P$72/CHI_fec!P$72)</f>
        <v>2.4705449142154876</v>
      </c>
      <c r="Q235" s="276">
        <f>IF(Q$72=0,0,Q$72/CHI_fec!Q$72)</f>
        <v>2.4593677467498143</v>
      </c>
      <c r="R235" s="276">
        <f>IF(R$72=0,0,R$72/CHI_fec!R$72)</f>
        <v>2.436538951489013</v>
      </c>
      <c r="S235" s="276">
        <f>IF(S$72=0,0,S$72/CHI_fec!S$72)</f>
        <v>2.429559141064479</v>
      </c>
      <c r="T235" s="276">
        <f>IF(T$72=0,0,T$72/CHI_fec!T$72)</f>
        <v>2.4504571733072988</v>
      </c>
      <c r="U235" s="276">
        <f>IF(U$72=0,0,U$72/CHI_fec!U$72)</f>
        <v>2.4252321567515933</v>
      </c>
      <c r="V235" s="276">
        <f>IF(V$72=0,0,V$72/CHI_fec!V$72)</f>
        <v>2.4176120021958201</v>
      </c>
      <c r="W235" s="276">
        <f>IF(W$72=0,0,W$72/CHI_fec!W$72)</f>
        <v>2.4154381123976458</v>
      </c>
      <c r="X235" s="276">
        <f>IF(X$72=0,0,X$72/CHI_fec!X$72)</f>
        <v>2.4482873648341266</v>
      </c>
      <c r="Y235" s="276">
        <f>IF(Y$72=0,0,Y$72/CHI_fec!Y$72)</f>
        <v>2.4240465496149151</v>
      </c>
      <c r="DA235" s="79"/>
    </row>
    <row r="236" spans="1:105" ht="12" customHeight="1" x14ac:dyDescent="0.25">
      <c r="A236" s="174" t="s">
        <v>1010</v>
      </c>
      <c r="B236" s="276">
        <f>IF(B$85=0,0,B$85/CHI_fec!B$85)</f>
        <v>2.5415845728685458</v>
      </c>
      <c r="C236" s="276">
        <f>IF(C$85=0,0,C$85/CHI_fec!C$85)</f>
        <v>2.6847701393984607</v>
      </c>
      <c r="D236" s="276">
        <f>IF(D$85=0,0,D$85/CHI_fec!D$85)</f>
        <v>2.6670838960245837</v>
      </c>
      <c r="E236" s="276">
        <f>IF(E$85=0,0,E$85/CHI_fec!E$85)</f>
        <v>2.7073016135482475</v>
      </c>
      <c r="F236" s="276">
        <f>IF(F$85=0,0,F$85/CHI_fec!F$85)</f>
        <v>2.5996858311549169</v>
      </c>
      <c r="G236" s="276">
        <f>IF(G$85=0,0,G$85/CHI_fec!G$85)</f>
        <v>2.5062836942163758</v>
      </c>
      <c r="H236" s="276">
        <f>IF(H$85=0,0,H$85/CHI_fec!H$85)</f>
        <v>2.5014002174166117</v>
      </c>
      <c r="I236" s="276">
        <f>IF(I$85=0,0,I$85/CHI_fec!I$85)</f>
        <v>2.5150886879696834</v>
      </c>
      <c r="J236" s="276">
        <f>IF(J$85=0,0,J$85/CHI_fec!J$85)</f>
        <v>2.5477176952510066</v>
      </c>
      <c r="K236" s="276">
        <f>IF(K$85=0,0,K$85/CHI_fec!K$85)</f>
        <v>2.582431171017872</v>
      </c>
      <c r="L236" s="276">
        <f>IF(L$85=0,0,L$85/CHI_fec!L$85)</f>
        <v>2.5598657143440957</v>
      </c>
      <c r="M236" s="276">
        <f>IF(M$85=0,0,M$85/CHI_fec!M$85)</f>
        <v>2.5316539174890895</v>
      </c>
      <c r="N236" s="276">
        <f>IF(N$85=0,0,N$85/CHI_fec!N$85)</f>
        <v>2.4982364891760676</v>
      </c>
      <c r="O236" s="276">
        <f>IF(O$85=0,0,O$85/CHI_fec!O$85)</f>
        <v>2.4693553748019519</v>
      </c>
      <c r="P236" s="276">
        <f>IF(P$85=0,0,P$85/CHI_fec!P$85)</f>
        <v>2.4695134278124713</v>
      </c>
      <c r="Q236" s="276">
        <f>IF(Q$85=0,0,Q$85/CHI_fec!Q$85)</f>
        <v>2.4577427144991444</v>
      </c>
      <c r="R236" s="276">
        <f>IF(R$85=0,0,R$85/CHI_fec!R$85)</f>
        <v>2.4365256238691777</v>
      </c>
      <c r="S236" s="276">
        <f>IF(S$85=0,0,S$85/CHI_fec!S$85)</f>
        <v>2.4303507677098066</v>
      </c>
      <c r="T236" s="276">
        <f>IF(T$85=0,0,T$85/CHI_fec!T$85)</f>
        <v>2.4518854225269795</v>
      </c>
      <c r="U236" s="276">
        <f>IF(U$85=0,0,U$85/CHI_fec!U$85)</f>
        <v>2.4271773090481004</v>
      </c>
      <c r="V236" s="276">
        <f>IF(V$85=0,0,V$85/CHI_fec!V$85)</f>
        <v>2.4204459660948725</v>
      </c>
      <c r="W236" s="276">
        <f>IF(W$85=0,0,W$85/CHI_fec!W$85)</f>
        <v>2.4187318490184615</v>
      </c>
      <c r="X236" s="276">
        <f>IF(X$85=0,0,X$85/CHI_fec!X$85)</f>
        <v>2.4424206790107315</v>
      </c>
      <c r="Y236" s="276">
        <f>IF(Y$85=0,0,Y$85/CHI_fec!Y$85)</f>
        <v>2.4235641122794114</v>
      </c>
      <c r="DA236" s="79"/>
    </row>
    <row r="237" spans="1:105" ht="12" customHeight="1" x14ac:dyDescent="0.25">
      <c r="A237" s="174" t="s">
        <v>1021</v>
      </c>
      <c r="B237" s="276">
        <f>IF(B$93=0,0,B$93/CHI_fec!B$93)</f>
        <v>2.0715089556847652</v>
      </c>
      <c r="C237" s="276">
        <f>IF(C$93=0,0,C$93/CHI_fec!C$93)</f>
        <v>2.0873953011740403</v>
      </c>
      <c r="D237" s="276">
        <f>IF(D$93=0,0,D$93/CHI_fec!D$93)</f>
        <v>2.2084110953113778</v>
      </c>
      <c r="E237" s="276">
        <f>IF(E$93=0,0,E$93/CHI_fec!E$93)</f>
        <v>2.1758132246757285</v>
      </c>
      <c r="F237" s="276">
        <f>IF(F$93=0,0,F$93/CHI_fec!F$93)</f>
        <v>2.2100799743408515</v>
      </c>
      <c r="G237" s="276">
        <f>IF(G$93=0,0,G$93/CHI_fec!G$93)</f>
        <v>2.2251092049315675</v>
      </c>
      <c r="H237" s="276">
        <f>IF(H$93=0,0,H$93/CHI_fec!H$93)</f>
        <v>2.2225053087349789</v>
      </c>
      <c r="I237" s="276">
        <f>IF(I$93=0,0,I$93/CHI_fec!I$93)</f>
        <v>2.2443262769669032</v>
      </c>
      <c r="J237" s="276">
        <f>IF(J$93=0,0,J$93/CHI_fec!J$93)</f>
        <v>2.2793187505687755</v>
      </c>
      <c r="K237" s="276">
        <f>IF(K$93=0,0,K$93/CHI_fec!K$93)</f>
        <v>2.236987022955947</v>
      </c>
      <c r="L237" s="276">
        <f>IF(L$93=0,0,L$93/CHI_fec!L$93)</f>
        <v>2.2834404100187968</v>
      </c>
      <c r="M237" s="276">
        <f>IF(M$93=0,0,M$93/CHI_fec!M$93)</f>
        <v>2.3389132992329595</v>
      </c>
      <c r="N237" s="276">
        <f>IF(N$93=0,0,N$93/CHI_fec!N$93)</f>
        <v>2.3438482772404194</v>
      </c>
      <c r="O237" s="276">
        <f>IF(O$93=0,0,O$93/CHI_fec!O$93)</f>
        <v>2.3183892668917414</v>
      </c>
      <c r="P237" s="276">
        <f>IF(P$93=0,0,P$93/CHI_fec!P$93)</f>
        <v>2.3041244905816707</v>
      </c>
      <c r="Q237" s="276">
        <f>IF(Q$93=0,0,Q$93/CHI_fec!Q$93)</f>
        <v>2.2934724515975198</v>
      </c>
      <c r="R237" s="276">
        <f>IF(R$93=0,0,R$93/CHI_fec!R$93)</f>
        <v>2.2957312159585044</v>
      </c>
      <c r="S237" s="276">
        <f>IF(S$93=0,0,S$93/CHI_fec!S$93)</f>
        <v>2.3010718712959171</v>
      </c>
      <c r="T237" s="276">
        <f>IF(T$93=0,0,T$93/CHI_fec!T$93)</f>
        <v>2.3098792943972968</v>
      </c>
      <c r="U237" s="276">
        <f>IF(U$93=0,0,U$93/CHI_fec!U$93)</f>
        <v>2.3120322987656334</v>
      </c>
      <c r="V237" s="276">
        <f>IF(V$93=0,0,V$93/CHI_fec!V$93)</f>
        <v>2.3058523120299381</v>
      </c>
      <c r="W237" s="276">
        <f>IF(W$93=0,0,W$93/CHI_fec!W$93)</f>
        <v>2.2873627830215142</v>
      </c>
      <c r="X237" s="276">
        <f>IF(X$93=0,0,X$93/CHI_fec!X$93)</f>
        <v>2.1985169153603965</v>
      </c>
      <c r="Y237" s="276">
        <f>IF(Y$93=0,0,Y$93/CHI_fec!Y$93)</f>
        <v>2.2338216182753801</v>
      </c>
      <c r="DA237" s="79"/>
    </row>
    <row r="238" spans="1:105" ht="12" customHeight="1" x14ac:dyDescent="0.25">
      <c r="A238" s="41" t="s">
        <v>1038</v>
      </c>
      <c r="B238" s="277">
        <f>IF(B$107=0,0,B$107/CHI_fec!B$107)</f>
        <v>0</v>
      </c>
      <c r="C238" s="277">
        <f>IF(C$107=0,0,C$107/CHI_fec!C$107)</f>
        <v>0</v>
      </c>
      <c r="D238" s="277">
        <f>IF(D$107=0,0,D$107/CHI_fec!D$107)</f>
        <v>0</v>
      </c>
      <c r="E238" s="277">
        <f>IF(E$107=0,0,E$107/CHI_fec!E$107)</f>
        <v>0</v>
      </c>
      <c r="F238" s="277">
        <f>IF(F$107=0,0,F$107/CHI_fec!F$107)</f>
        <v>0</v>
      </c>
      <c r="G238" s="277">
        <f>IF(G$107=0,0,G$107/CHI_fec!G$107)</f>
        <v>0</v>
      </c>
      <c r="H238" s="277">
        <f>IF(H$107=0,0,H$107/CHI_fec!H$107)</f>
        <v>0</v>
      </c>
      <c r="I238" s="277">
        <f>IF(I$107=0,0,I$107/CHI_fec!I$107)</f>
        <v>0</v>
      </c>
      <c r="J238" s="277">
        <f>IF(J$107=0,0,J$107/CHI_fec!J$107)</f>
        <v>0</v>
      </c>
      <c r="K238" s="277">
        <f>IF(K$107=0,0,K$107/CHI_fec!K$107)</f>
        <v>0</v>
      </c>
      <c r="L238" s="277">
        <f>IF(L$107=0,0,L$107/CHI_fec!L$107)</f>
        <v>0</v>
      </c>
      <c r="M238" s="277">
        <f>IF(M$107=0,0,M$107/CHI_fec!M$107)</f>
        <v>0</v>
      </c>
      <c r="N238" s="277">
        <f>IF(N$107=0,0,N$107/CHI_fec!N$107)</f>
        <v>0</v>
      </c>
      <c r="O238" s="277">
        <f>IF(O$107=0,0,O$107/CHI_fec!O$107)</f>
        <v>0</v>
      </c>
      <c r="P238" s="277">
        <f>IF(P$107=0,0,P$107/CHI_fec!P$107)</f>
        <v>0</v>
      </c>
      <c r="Q238" s="277">
        <f>IF(Q$107=0,0,Q$107/CHI_fec!Q$107)</f>
        <v>0</v>
      </c>
      <c r="R238" s="277">
        <f>IF(R$107=0,0,R$107/CHI_fec!R$107)</f>
        <v>0</v>
      </c>
      <c r="S238" s="277">
        <f>IF(S$107=0,0,S$107/CHI_fec!S$107)</f>
        <v>0</v>
      </c>
      <c r="T238" s="277">
        <f>IF(T$107=0,0,T$107/CHI_fec!T$107)</f>
        <v>0</v>
      </c>
      <c r="U238" s="277">
        <f>IF(U$107=0,0,U$107/CHI_fec!U$107)</f>
        <v>0</v>
      </c>
      <c r="V238" s="277">
        <f>IF(V$107=0,0,V$107/CHI_fec!V$107)</f>
        <v>0</v>
      </c>
      <c r="W238" s="277">
        <f>IF(W$107=0,0,W$107/CHI_fec!W$107)</f>
        <v>0</v>
      </c>
      <c r="X238" s="277">
        <f>IF(X$107=0,0,X$107/CHI_fec!X$107)</f>
        <v>0</v>
      </c>
      <c r="Y238" s="277">
        <f>IF(Y$107=0,0,Y$107/CHI_fec!Y$107)</f>
        <v>0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>IF(B$110=0,0,B$110/CHI_fec!B$110)</f>
        <v>2.095103233196081</v>
      </c>
      <c r="C240" s="320">
        <f>IF(C$110=0,0,C$110/CHI_fec!C$110)</f>
        <v>2.1963876607573023</v>
      </c>
      <c r="D240" s="320">
        <f>IF(D$110=0,0,D$110/CHI_fec!D$110)</f>
        <v>2.2476396951379658</v>
      </c>
      <c r="E240" s="320">
        <f>IF(E$110=0,0,E$110/CHI_fec!E$110)</f>
        <v>2.2515301430300174</v>
      </c>
      <c r="F240" s="320">
        <f>IF(F$110=0,0,F$110/CHI_fec!F$110)</f>
        <v>2.203757214021945</v>
      </c>
      <c r="G240" s="320">
        <f>IF(G$110=0,0,G$110/CHI_fec!G$110)</f>
        <v>2.1576711897404275</v>
      </c>
      <c r="H240" s="320">
        <f>IF(H$110=0,0,H$110/CHI_fec!H$110)</f>
        <v>2.1515846643716898</v>
      </c>
      <c r="I240" s="320">
        <f>IF(I$110=0,0,I$110/CHI_fec!I$110)</f>
        <v>2.1763681696145087</v>
      </c>
      <c r="J240" s="320">
        <f>IF(J$110=0,0,J$110/CHI_fec!J$110)</f>
        <v>2.2238747363557114</v>
      </c>
      <c r="K240" s="320">
        <f>IF(K$110=0,0,K$110/CHI_fec!K$110)</f>
        <v>2.2260026192760436</v>
      </c>
      <c r="L240" s="320">
        <f>IF(L$110=0,0,L$110/CHI_fec!L$110)</f>
        <v>2.2507765233835619</v>
      </c>
      <c r="M240" s="320">
        <f>IF(M$110=0,0,M$110/CHI_fec!M$110)</f>
        <v>2.2813669295373176</v>
      </c>
      <c r="N240" s="320">
        <f>IF(N$110=0,0,N$110/CHI_fec!N$110)</f>
        <v>2.2708664720066301</v>
      </c>
      <c r="O240" s="320">
        <f>IF(O$110=0,0,O$110/CHI_fec!O$110)</f>
        <v>2.206163531457896</v>
      </c>
      <c r="P240" s="320">
        <f>IF(P$110=0,0,P$110/CHI_fec!P$110)</f>
        <v>2.1587386774540231</v>
      </c>
      <c r="Q240" s="320">
        <f>IF(Q$110=0,0,Q$110/CHI_fec!Q$110)</f>
        <v>2.1386970380206662</v>
      </c>
      <c r="R240" s="320">
        <f>IF(R$110=0,0,R$110/CHI_fec!R$110)</f>
        <v>2.0577531584184472</v>
      </c>
      <c r="S240" s="320">
        <f>IF(S$110=0,0,S$110/CHI_fec!S$110)</f>
        <v>2.0551275549699182</v>
      </c>
      <c r="T240" s="320">
        <f>IF(T$110=0,0,T$110/CHI_fec!T$110)</f>
        <v>2.0894563132633288</v>
      </c>
      <c r="U240" s="320">
        <f>IF(U$110=0,0,U$110/CHI_fec!U$110)</f>
        <v>2.0416073801918824</v>
      </c>
      <c r="V240" s="320">
        <f>IF(V$110=0,0,V$110/CHI_fec!V$110)</f>
        <v>2.0242624511325613</v>
      </c>
      <c r="W240" s="320">
        <f>IF(W$110=0,0,W$110/CHI_fec!W$110)</f>
        <v>2.0694295046087796</v>
      </c>
      <c r="X240" s="320">
        <f>IF(X$110=0,0,X$110/CHI_fec!X$110)</f>
        <v>1.9573408941780681</v>
      </c>
      <c r="Y240" s="320">
        <f>IF(Y$110=0,0,Y$110/CHI_fec!Y$110)</f>
        <v>1.9753320145422459</v>
      </c>
      <c r="DA240" s="95"/>
    </row>
    <row r="241" spans="1:105" ht="12" customHeight="1" x14ac:dyDescent="0.25">
      <c r="A241" s="55" t="s">
        <v>91</v>
      </c>
      <c r="B241" s="273">
        <f>IF(B$111=0,0,B$111/CHI_fec!B$111)</f>
        <v>0</v>
      </c>
      <c r="C241" s="273">
        <f>IF(C$111=0,0,C$111/CHI_fec!C$111)</f>
        <v>0</v>
      </c>
      <c r="D241" s="273">
        <f>IF(D$111=0,0,D$111/CHI_fec!D$111)</f>
        <v>0</v>
      </c>
      <c r="E241" s="273">
        <f>IF(E$111=0,0,E$111/CHI_fec!E$111)</f>
        <v>0</v>
      </c>
      <c r="F241" s="273">
        <f>IF(F$111=0,0,F$111/CHI_fec!F$111)</f>
        <v>0</v>
      </c>
      <c r="G241" s="273">
        <f>IF(G$111=0,0,G$111/CHI_fec!G$111)</f>
        <v>0</v>
      </c>
      <c r="H241" s="273">
        <f>IF(H$111=0,0,H$111/CHI_fec!H$111)</f>
        <v>0</v>
      </c>
      <c r="I241" s="273">
        <f>IF(I$111=0,0,I$111/CHI_fec!I$111)</f>
        <v>0</v>
      </c>
      <c r="J241" s="273">
        <f>IF(J$111=0,0,J$111/CHI_fec!J$111)</f>
        <v>0</v>
      </c>
      <c r="K241" s="273">
        <f>IF(K$111=0,0,K$111/CHI_fec!K$111)</f>
        <v>0</v>
      </c>
      <c r="L241" s="273">
        <f>IF(L$111=0,0,L$111/CHI_fec!L$111)</f>
        <v>0</v>
      </c>
      <c r="M241" s="273">
        <f>IF(M$111=0,0,M$111/CHI_fec!M$111)</f>
        <v>0</v>
      </c>
      <c r="N241" s="273">
        <f>IF(N$111=0,0,N$111/CHI_fec!N$111)</f>
        <v>0</v>
      </c>
      <c r="O241" s="273">
        <f>IF(O$111=0,0,O$111/CHI_fec!O$111)</f>
        <v>0</v>
      </c>
      <c r="P241" s="273">
        <f>IF(P$111=0,0,P$111/CHI_fec!P$111)</f>
        <v>0</v>
      </c>
      <c r="Q241" s="273">
        <f>IF(Q$111=0,0,Q$111/CHI_fec!Q$111)</f>
        <v>0</v>
      </c>
      <c r="R241" s="273">
        <f>IF(R$111=0,0,R$111/CHI_fec!R$111)</f>
        <v>0</v>
      </c>
      <c r="S241" s="273">
        <f>IF(S$111=0,0,S$111/CHI_fec!S$111)</f>
        <v>0</v>
      </c>
      <c r="T241" s="273">
        <f>IF(T$111=0,0,T$111/CHI_fec!T$111)</f>
        <v>0</v>
      </c>
      <c r="U241" s="273">
        <f>IF(U$111=0,0,U$111/CHI_fec!U$111)</f>
        <v>0</v>
      </c>
      <c r="V241" s="273">
        <f>IF(V$111=0,0,V$111/CHI_fec!V$111)</f>
        <v>0</v>
      </c>
      <c r="W241" s="273">
        <f>IF(W$111=0,0,W$111/CHI_fec!W$111)</f>
        <v>0</v>
      </c>
      <c r="X241" s="273">
        <f>IF(X$111=0,0,X$111/CHI_fec!X$111)</f>
        <v>0</v>
      </c>
      <c r="Y241" s="273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274">
        <f>IF(B$112=0,0,B$112/CHI_fec!B$112)</f>
        <v>0</v>
      </c>
      <c r="C242" s="274">
        <f>IF(C$112=0,0,C$112/CHI_fec!C$112)</f>
        <v>0</v>
      </c>
      <c r="D242" s="274">
        <f>IF(D$112=0,0,D$112/CHI_fec!D$112)</f>
        <v>0</v>
      </c>
      <c r="E242" s="274">
        <f>IF(E$112=0,0,E$112/CHI_fec!E$112)</f>
        <v>0</v>
      </c>
      <c r="F242" s="274">
        <f>IF(F$112=0,0,F$112/CHI_fec!F$112)</f>
        <v>0</v>
      </c>
      <c r="G242" s="274">
        <f>IF(G$112=0,0,G$112/CHI_fec!G$112)</f>
        <v>0</v>
      </c>
      <c r="H242" s="274">
        <f>IF(H$112=0,0,H$112/CHI_fec!H$112)</f>
        <v>0</v>
      </c>
      <c r="I242" s="274">
        <f>IF(I$112=0,0,I$112/CHI_fec!I$112)</f>
        <v>0</v>
      </c>
      <c r="J242" s="274">
        <f>IF(J$112=0,0,J$112/CHI_fec!J$112)</f>
        <v>0</v>
      </c>
      <c r="K242" s="274">
        <f>IF(K$112=0,0,K$112/CHI_fec!K$112)</f>
        <v>0</v>
      </c>
      <c r="L242" s="274">
        <f>IF(L$112=0,0,L$112/CHI_fec!L$112)</f>
        <v>0</v>
      </c>
      <c r="M242" s="274">
        <f>IF(M$112=0,0,M$112/CHI_fec!M$112)</f>
        <v>0</v>
      </c>
      <c r="N242" s="274">
        <f>IF(N$112=0,0,N$112/CHI_fec!N$112)</f>
        <v>0</v>
      </c>
      <c r="O242" s="274">
        <f>IF(O$112=0,0,O$112/CHI_fec!O$112)</f>
        <v>0</v>
      </c>
      <c r="P242" s="274">
        <f>IF(P$112=0,0,P$112/CHI_fec!P$112)</f>
        <v>0</v>
      </c>
      <c r="Q242" s="274">
        <f>IF(Q$112=0,0,Q$112/CHI_fec!Q$112)</f>
        <v>0</v>
      </c>
      <c r="R242" s="274">
        <f>IF(R$112=0,0,R$112/CHI_fec!R$112)</f>
        <v>0</v>
      </c>
      <c r="S242" s="274">
        <f>IF(S$112=0,0,S$112/CHI_fec!S$112)</f>
        <v>0</v>
      </c>
      <c r="T242" s="274">
        <f>IF(T$112=0,0,T$112/CHI_fec!T$112)</f>
        <v>0</v>
      </c>
      <c r="U242" s="274">
        <f>IF(U$112=0,0,U$112/CHI_fec!U$112)</f>
        <v>0</v>
      </c>
      <c r="V242" s="274">
        <f>IF(V$112=0,0,V$112/CHI_fec!V$112)</f>
        <v>0</v>
      </c>
      <c r="W242" s="274">
        <f>IF(W$112=0,0,W$112/CHI_fec!W$112)</f>
        <v>0</v>
      </c>
      <c r="X242" s="274">
        <f>IF(X$112=0,0,X$112/CHI_fec!X$112)</f>
        <v>0</v>
      </c>
      <c r="Y242" s="274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274">
        <f>IF(B$113=0,0,B$113/CHI_fec!B$113)</f>
        <v>0</v>
      </c>
      <c r="C243" s="274">
        <f>IF(C$113=0,0,C$113/CHI_fec!C$113)</f>
        <v>0</v>
      </c>
      <c r="D243" s="274">
        <f>IF(D$113=0,0,D$113/CHI_fec!D$113)</f>
        <v>0</v>
      </c>
      <c r="E243" s="274">
        <f>IF(E$113=0,0,E$113/CHI_fec!E$113)</f>
        <v>0</v>
      </c>
      <c r="F243" s="274">
        <f>IF(F$113=0,0,F$113/CHI_fec!F$113)</f>
        <v>0</v>
      </c>
      <c r="G243" s="274">
        <f>IF(G$113=0,0,G$113/CHI_fec!G$113)</f>
        <v>0</v>
      </c>
      <c r="H243" s="274">
        <f>IF(H$113=0,0,H$113/CHI_fec!H$113)</f>
        <v>0</v>
      </c>
      <c r="I243" s="274">
        <f>IF(I$113=0,0,I$113/CHI_fec!I$113)</f>
        <v>0</v>
      </c>
      <c r="J243" s="274">
        <f>IF(J$113=0,0,J$113/CHI_fec!J$113)</f>
        <v>0</v>
      </c>
      <c r="K243" s="274">
        <f>IF(K$113=0,0,K$113/CHI_fec!K$113)</f>
        <v>0</v>
      </c>
      <c r="L243" s="274">
        <f>IF(L$113=0,0,L$113/CHI_fec!L$113)</f>
        <v>0</v>
      </c>
      <c r="M243" s="274">
        <f>IF(M$113=0,0,M$113/CHI_fec!M$113)</f>
        <v>0</v>
      </c>
      <c r="N243" s="274">
        <f>IF(N$113=0,0,N$113/CHI_fec!N$113)</f>
        <v>0</v>
      </c>
      <c r="O243" s="274">
        <f>IF(O$113=0,0,O$113/CHI_fec!O$113)</f>
        <v>0</v>
      </c>
      <c r="P243" s="274">
        <f>IF(P$113=0,0,P$113/CHI_fec!P$113)</f>
        <v>0</v>
      </c>
      <c r="Q243" s="274">
        <f>IF(Q$113=0,0,Q$113/CHI_fec!Q$113)</f>
        <v>0</v>
      </c>
      <c r="R243" s="274">
        <f>IF(R$113=0,0,R$113/CHI_fec!R$113)</f>
        <v>0</v>
      </c>
      <c r="S243" s="274">
        <f>IF(S$113=0,0,S$113/CHI_fec!S$113)</f>
        <v>0</v>
      </c>
      <c r="T243" s="274">
        <f>IF(T$113=0,0,T$113/CHI_fec!T$113)</f>
        <v>0</v>
      </c>
      <c r="U243" s="274">
        <f>IF(U$113=0,0,U$113/CHI_fec!U$113)</f>
        <v>0</v>
      </c>
      <c r="V243" s="274">
        <f>IF(V$113=0,0,V$113/CHI_fec!V$113)</f>
        <v>0</v>
      </c>
      <c r="W243" s="274">
        <f>IF(W$113=0,0,W$113/CHI_fec!W$113)</f>
        <v>0</v>
      </c>
      <c r="X243" s="274">
        <f>IF(X$113=0,0,X$113/CHI_fec!X$113)</f>
        <v>0</v>
      </c>
      <c r="Y243" s="274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274">
        <f>IF(B$114=0,0,B$114/CHI_fec!B$114)</f>
        <v>0</v>
      </c>
      <c r="C244" s="274">
        <f>IF(C$114=0,0,C$114/CHI_fec!C$114)</f>
        <v>0</v>
      </c>
      <c r="D244" s="274">
        <f>IF(D$114=0,0,D$114/CHI_fec!D$114)</f>
        <v>0</v>
      </c>
      <c r="E244" s="274">
        <f>IF(E$114=0,0,E$114/CHI_fec!E$114)</f>
        <v>0</v>
      </c>
      <c r="F244" s="274">
        <f>IF(F$114=0,0,F$114/CHI_fec!F$114)</f>
        <v>0</v>
      </c>
      <c r="G244" s="274">
        <f>IF(G$114=0,0,G$114/CHI_fec!G$114)</f>
        <v>0</v>
      </c>
      <c r="H244" s="274">
        <f>IF(H$114=0,0,H$114/CHI_fec!H$114)</f>
        <v>0</v>
      </c>
      <c r="I244" s="274">
        <f>IF(I$114=0,0,I$114/CHI_fec!I$114)</f>
        <v>0</v>
      </c>
      <c r="J244" s="274">
        <f>IF(J$114=0,0,J$114/CHI_fec!J$114)</f>
        <v>0</v>
      </c>
      <c r="K244" s="274">
        <f>IF(K$114=0,0,K$114/CHI_fec!K$114)</f>
        <v>0</v>
      </c>
      <c r="L244" s="274">
        <f>IF(L$114=0,0,L$114/CHI_fec!L$114)</f>
        <v>0</v>
      </c>
      <c r="M244" s="274">
        <f>IF(M$114=0,0,M$114/CHI_fec!M$114)</f>
        <v>0</v>
      </c>
      <c r="N244" s="274">
        <f>IF(N$114=0,0,N$114/CHI_fec!N$114)</f>
        <v>0</v>
      </c>
      <c r="O244" s="274">
        <f>IF(O$114=0,0,O$114/CHI_fec!O$114)</f>
        <v>0</v>
      </c>
      <c r="P244" s="274">
        <f>IF(P$114=0,0,P$114/CHI_fec!P$114)</f>
        <v>0</v>
      </c>
      <c r="Q244" s="274">
        <f>IF(Q$114=0,0,Q$114/CHI_fec!Q$114)</f>
        <v>0</v>
      </c>
      <c r="R244" s="274">
        <f>IF(R$114=0,0,R$114/CHI_fec!R$114)</f>
        <v>0</v>
      </c>
      <c r="S244" s="274">
        <f>IF(S$114=0,0,S$114/CHI_fec!S$114)</f>
        <v>0</v>
      </c>
      <c r="T244" s="274">
        <f>IF(T$114=0,0,T$114/CHI_fec!T$114)</f>
        <v>0</v>
      </c>
      <c r="U244" s="274">
        <f>IF(U$114=0,0,U$114/CHI_fec!U$114)</f>
        <v>0</v>
      </c>
      <c r="V244" s="274">
        <f>IF(V$114=0,0,V$114/CHI_fec!V$114)</f>
        <v>0</v>
      </c>
      <c r="W244" s="274">
        <f>IF(W$114=0,0,W$114/CHI_fec!W$114)</f>
        <v>0</v>
      </c>
      <c r="X244" s="274">
        <f>IF(X$114=0,0,X$114/CHI_fec!X$114)</f>
        <v>0</v>
      </c>
      <c r="Y244" s="274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275">
        <f>IF(B$115=0,0,B$115/CHI_fec!B$115)</f>
        <v>1.9626159567750496</v>
      </c>
      <c r="C245" s="275">
        <f>IF(C$115=0,0,C$115/CHI_fec!C$115)</f>
        <v>1.9517702068851568</v>
      </c>
      <c r="D245" s="275">
        <f>IF(D$115=0,0,D$115/CHI_fec!D$115)</f>
        <v>2.1052646117795963</v>
      </c>
      <c r="E245" s="275">
        <f>IF(E$115=0,0,E$115/CHI_fec!E$115)</f>
        <v>2.0579518016879397</v>
      </c>
      <c r="F245" s="275">
        <f>IF(F$115=0,0,F$115/CHI_fec!F$115)</f>
        <v>2.1287935225674715</v>
      </c>
      <c r="G245" s="275">
        <f>IF(G$115=0,0,G$115/CHI_fec!G$115)</f>
        <v>2.1694109913362158</v>
      </c>
      <c r="H245" s="275">
        <f>IF(H$115=0,0,H$115/CHI_fec!H$115)</f>
        <v>2.1465415739561533</v>
      </c>
      <c r="I245" s="275">
        <f>IF(I$115=0,0,I$115/CHI_fec!I$115)</f>
        <v>2.1844026106223753</v>
      </c>
      <c r="J245" s="275">
        <f>IF(J$115=0,0,J$115/CHI_fec!J$115)</f>
        <v>2.2220259401230855</v>
      </c>
      <c r="K245" s="275">
        <f>IF(K$115=0,0,K$115/CHI_fec!K$115)</f>
        <v>2.1661464683393543</v>
      </c>
      <c r="L245" s="275">
        <f>IF(L$115=0,0,L$115/CHI_fec!L$115)</f>
        <v>2.2265349276252451</v>
      </c>
      <c r="M245" s="275">
        <f>IF(M$115=0,0,M$115/CHI_fec!M$115)</f>
        <v>2.2938963879573881</v>
      </c>
      <c r="N245" s="275">
        <f>IF(N$115=0,0,N$115/CHI_fec!N$115)</f>
        <v>2.3155620701077564</v>
      </c>
      <c r="O245" s="275">
        <f>IF(O$115=0,0,O$115/CHI_fec!O$115)</f>
        <v>2.2852712941600424</v>
      </c>
      <c r="P245" s="275">
        <f>IF(P$115=0,0,P$115/CHI_fec!P$115)</f>
        <v>1.909979378279181</v>
      </c>
      <c r="Q245" s="275">
        <f>IF(Q$115=0,0,Q$115/CHI_fec!Q$115)</f>
        <v>1.8583659787056601</v>
      </c>
      <c r="R245" s="275">
        <f>IF(R$115=0,0,R$115/CHI_fec!R$115)</f>
        <v>1.839612139403447</v>
      </c>
      <c r="S245" s="275">
        <f>IF(S$115=0,0,S$115/CHI_fec!S$115)</f>
        <v>1.8091891845530643</v>
      </c>
      <c r="T245" s="275">
        <f>IF(T$115=0,0,T$115/CHI_fec!T$115)</f>
        <v>1.7777636400638239</v>
      </c>
      <c r="U245" s="275">
        <f>IF(U$115=0,0,U$115/CHI_fec!U$115)</f>
        <v>1.7398043464888948</v>
      </c>
      <c r="V245" s="275">
        <f>IF(V$115=0,0,V$115/CHI_fec!V$115)</f>
        <v>1.6474899642849965</v>
      </c>
      <c r="W245" s="275">
        <f>IF(W$115=0,0,W$115/CHI_fec!W$115)</f>
        <v>1.6090382030223991</v>
      </c>
      <c r="X245" s="275">
        <f>IF(X$115=0,0,X$115/CHI_fec!X$115)</f>
        <v>1.3800189643902212</v>
      </c>
      <c r="Y245" s="275">
        <f>IF(Y$115=0,0,Y$115/CHI_fec!Y$115)</f>
        <v>1.3614482203752953</v>
      </c>
      <c r="DA245" s="78"/>
    </row>
    <row r="246" spans="1:105" ht="12" customHeight="1" x14ac:dyDescent="0.25">
      <c r="A246" s="174" t="s">
        <v>1051</v>
      </c>
      <c r="B246" s="276">
        <f>IF(B$121=0,0,B$121/CHI_fec!B$121)</f>
        <v>2.6500447461180316</v>
      </c>
      <c r="C246" s="276">
        <f>IF(C$121=0,0,C$121/CHI_fec!C$121)</f>
        <v>2.7920887578344531</v>
      </c>
      <c r="D246" s="276">
        <f>IF(D$121=0,0,D$121/CHI_fec!D$121)</f>
        <v>2.7449123216022717</v>
      </c>
      <c r="E246" s="276">
        <f>IF(E$121=0,0,E$121/CHI_fec!E$121)</f>
        <v>2.7936449824598961</v>
      </c>
      <c r="F246" s="276">
        <f>IF(F$121=0,0,F$121/CHI_fec!F$121)</f>
        <v>2.6848554921339769</v>
      </c>
      <c r="G246" s="276">
        <f>IF(G$121=0,0,G$121/CHI_fec!G$121)</f>
        <v>2.5907951812836014</v>
      </c>
      <c r="H246" s="276">
        <f>IF(H$121=0,0,H$121/CHI_fec!H$121)</f>
        <v>2.5864025320036852</v>
      </c>
      <c r="I246" s="276">
        <f>IF(I$121=0,0,I$121/CHI_fec!I$121)</f>
        <v>2.5867435201736337</v>
      </c>
      <c r="J246" s="276">
        <f>IF(J$121=0,0,J$121/CHI_fec!J$121)</f>
        <v>2.610417831780401</v>
      </c>
      <c r="K246" s="276">
        <f>IF(K$121=0,0,K$121/CHI_fec!K$121)</f>
        <v>2.6788967658533376</v>
      </c>
      <c r="L246" s="276">
        <f>IF(L$121=0,0,L$121/CHI_fec!L$121)</f>
        <v>2.6534322665672487</v>
      </c>
      <c r="M246" s="276">
        <f>IF(M$121=0,0,M$121/CHI_fec!M$121)</f>
        <v>2.5886647968601224</v>
      </c>
      <c r="N246" s="276">
        <f>IF(N$121=0,0,N$121/CHI_fec!N$121)</f>
        <v>2.5462041978851668</v>
      </c>
      <c r="O246" s="276">
        <f>IF(O$121=0,0,O$121/CHI_fec!O$121)</f>
        <v>2.4694018495015366</v>
      </c>
      <c r="P246" s="276">
        <f>IF(P$121=0,0,P$121/CHI_fec!P$121)</f>
        <v>2.4700461922725085</v>
      </c>
      <c r="Q246" s="276">
        <f>IF(Q$121=0,0,Q$121/CHI_fec!Q$121)</f>
        <v>2.4588617928337277</v>
      </c>
      <c r="R246" s="276">
        <f>IF(R$121=0,0,R$121/CHI_fec!R$121)</f>
        <v>2.4360430278935126</v>
      </c>
      <c r="S246" s="276">
        <f>IF(S$121=0,0,S$121/CHI_fec!S$121)</f>
        <v>2.4290858183030632</v>
      </c>
      <c r="T246" s="276">
        <f>IF(T$121=0,0,T$121/CHI_fec!T$121)</f>
        <v>2.4499852090567282</v>
      </c>
      <c r="U246" s="276">
        <f>IF(U$121=0,0,U$121/CHI_fec!U$121)</f>
        <v>2.424785992206711</v>
      </c>
      <c r="V246" s="276">
        <f>IF(V$121=0,0,V$121/CHI_fec!V$121)</f>
        <v>2.4171530595870387</v>
      </c>
      <c r="W246" s="276">
        <f>IF(W$121=0,0,W$121/CHI_fec!W$121)</f>
        <v>2.414929655194439</v>
      </c>
      <c r="X246" s="276">
        <f>IF(X$121=0,0,X$121/CHI_fec!X$121)</f>
        <v>2.4475959092074975</v>
      </c>
      <c r="Y246" s="276">
        <f>IF(Y$121=0,0,Y$121/CHI_fec!Y$121)</f>
        <v>2.4234267412197794</v>
      </c>
      <c r="DA246" s="79"/>
    </row>
    <row r="247" spans="1:105" ht="12" customHeight="1" x14ac:dyDescent="0.25">
      <c r="A247" s="174" t="s">
        <v>1010</v>
      </c>
      <c r="B247" s="276">
        <f>IF(B$134=0,0,B$134/CHI_fec!B$134)</f>
        <v>2.5415845728685449</v>
      </c>
      <c r="C247" s="276">
        <f>IF(C$134=0,0,C$134/CHI_fec!C$134)</f>
        <v>2.684770139398462</v>
      </c>
      <c r="D247" s="276">
        <f>IF(D$134=0,0,D$134/CHI_fec!D$134)</f>
        <v>2.6670838960245833</v>
      </c>
      <c r="E247" s="276">
        <f>IF(E$134=0,0,E$134/CHI_fec!E$134)</f>
        <v>2.7073016135482484</v>
      </c>
      <c r="F247" s="276">
        <f>IF(F$134=0,0,F$134/CHI_fec!F$134)</f>
        <v>2.5996858311549169</v>
      </c>
      <c r="G247" s="276">
        <f>IF(G$134=0,0,G$134/CHI_fec!G$134)</f>
        <v>2.5062836942163762</v>
      </c>
      <c r="H247" s="276">
        <f>IF(H$134=0,0,H$134/CHI_fec!H$134)</f>
        <v>2.5014002174166126</v>
      </c>
      <c r="I247" s="276">
        <f>IF(I$134=0,0,I$134/CHI_fec!I$134)</f>
        <v>2.5150886879696825</v>
      </c>
      <c r="J247" s="276">
        <f>IF(J$134=0,0,J$134/CHI_fec!J$134)</f>
        <v>2.5477176952510066</v>
      </c>
      <c r="K247" s="276">
        <f>IF(K$134=0,0,K$134/CHI_fec!K$134)</f>
        <v>2.5824311710178711</v>
      </c>
      <c r="L247" s="276">
        <f>IF(L$134=0,0,L$134/CHI_fec!L$134)</f>
        <v>2.5598657143440957</v>
      </c>
      <c r="M247" s="276">
        <f>IF(M$134=0,0,M$134/CHI_fec!M$134)</f>
        <v>2.5316539174890886</v>
      </c>
      <c r="N247" s="276">
        <f>IF(N$134=0,0,N$134/CHI_fec!N$134)</f>
        <v>2.4982364891760676</v>
      </c>
      <c r="O247" s="276">
        <f>IF(O$134=0,0,O$134/CHI_fec!O$134)</f>
        <v>2.4693553748019514</v>
      </c>
      <c r="P247" s="276">
        <f>IF(P$134=0,0,P$134/CHI_fec!P$134)</f>
        <v>2.4695134278124713</v>
      </c>
      <c r="Q247" s="276">
        <f>IF(Q$134=0,0,Q$134/CHI_fec!Q$134)</f>
        <v>2.4577427144991444</v>
      </c>
      <c r="R247" s="276">
        <f>IF(R$134=0,0,R$134/CHI_fec!R$134)</f>
        <v>2.4365256238691781</v>
      </c>
      <c r="S247" s="276">
        <f>IF(S$134=0,0,S$134/CHI_fec!S$134)</f>
        <v>2.4303507677098071</v>
      </c>
      <c r="T247" s="276">
        <f>IF(T$134=0,0,T$134/CHI_fec!T$134)</f>
        <v>2.4518854225269795</v>
      </c>
      <c r="U247" s="276">
        <f>IF(U$134=0,0,U$134/CHI_fec!U$134)</f>
        <v>2.4271773090481008</v>
      </c>
      <c r="V247" s="276">
        <f>IF(V$134=0,0,V$134/CHI_fec!V$134)</f>
        <v>2.4204459660948721</v>
      </c>
      <c r="W247" s="276">
        <f>IF(W$134=0,0,W$134/CHI_fec!W$134)</f>
        <v>2.4187318490184615</v>
      </c>
      <c r="X247" s="276">
        <f>IF(X$134=0,0,X$134/CHI_fec!X$134)</f>
        <v>2.4424206790107315</v>
      </c>
      <c r="Y247" s="276">
        <f>IF(Y$134=0,0,Y$134/CHI_fec!Y$134)</f>
        <v>2.4235641122794118</v>
      </c>
      <c r="DA247" s="79"/>
    </row>
    <row r="248" spans="1:105" ht="12" customHeight="1" x14ac:dyDescent="0.25">
      <c r="A248" s="174" t="s">
        <v>1021</v>
      </c>
      <c r="B248" s="276">
        <f>IF(B$142=0,0,B$142/CHI_fec!B$142)</f>
        <v>2.1041669812881079</v>
      </c>
      <c r="C248" s="276">
        <f>IF(C$142=0,0,C$142/CHI_fec!C$142)</f>
        <v>2.1278013093178827</v>
      </c>
      <c r="D248" s="276">
        <f>IF(D$142=0,0,D$142/CHI_fec!D$142)</f>
        <v>2.2390700649987343</v>
      </c>
      <c r="E248" s="276">
        <f>IF(E$142=0,0,E$142/CHI_fec!E$142)</f>
        <v>2.2111707736221389</v>
      </c>
      <c r="F248" s="276">
        <f>IF(F$142=0,0,F$142/CHI_fec!F$142)</f>
        <v>2.2368570708411863</v>
      </c>
      <c r="G248" s="276">
        <f>IF(G$142=0,0,G$142/CHI_fec!G$142)</f>
        <v>2.2455379825985804</v>
      </c>
      <c r="H248" s="276">
        <f>IF(H$142=0,0,H$142/CHI_fec!H$142)</f>
        <v>2.242834385230978</v>
      </c>
      <c r="I248" s="276">
        <f>IF(I$142=0,0,I$142/CHI_fec!I$142)</f>
        <v>2.2634844343099205</v>
      </c>
      <c r="J248" s="276">
        <f>IF(J$142=0,0,J$142/CHI_fec!J$142)</f>
        <v>2.2978607124417607</v>
      </c>
      <c r="K248" s="276">
        <f>IF(K$142=0,0,K$142/CHI_fec!K$142)</f>
        <v>2.2621282499125273</v>
      </c>
      <c r="L248" s="276">
        <f>IF(L$142=0,0,L$142/CHI_fec!L$142)</f>
        <v>2.3043767859396853</v>
      </c>
      <c r="M248" s="276">
        <f>IF(M$142=0,0,M$142/CHI_fec!M$142)</f>
        <v>2.3527158742379592</v>
      </c>
      <c r="N248" s="276">
        <f>IF(N$142=0,0,N$142/CHI_fec!N$142)</f>
        <v>2.3549217745884241</v>
      </c>
      <c r="O248" s="276">
        <f>IF(O$142=0,0,O$142/CHI_fec!O$142)</f>
        <v>2.3265974485755412</v>
      </c>
      <c r="P248" s="276">
        <f>IF(P$142=0,0,P$142/CHI_fec!P$142)</f>
        <v>2.3131452996254218</v>
      </c>
      <c r="Q248" s="276">
        <f>IF(Q$142=0,0,Q$142/CHI_fec!Q$142)</f>
        <v>2.302469630746367</v>
      </c>
      <c r="R248" s="276">
        <f>IF(R$142=0,0,R$142/CHI_fec!R$142)</f>
        <v>2.303365790178058</v>
      </c>
      <c r="S248" s="276">
        <f>IF(S$142=0,0,S$142/CHI_fec!S$142)</f>
        <v>2.3080377757350656</v>
      </c>
      <c r="T248" s="276">
        <f>IF(T$142=0,0,T$142/CHI_fec!T$142)</f>
        <v>2.3174741908667569</v>
      </c>
      <c r="U248" s="276">
        <f>IF(U$142=0,0,U$142/CHI_fec!U$142)</f>
        <v>2.3181378203761356</v>
      </c>
      <c r="V248" s="276">
        <f>IF(V$142=0,0,V$142/CHI_fec!V$142)</f>
        <v>2.3118848712693651</v>
      </c>
      <c r="W248" s="276">
        <f>IF(W$142=0,0,W$142/CHI_fec!W$142)</f>
        <v>2.2942919871772349</v>
      </c>
      <c r="X248" s="276">
        <f>IF(X$142=0,0,X$142/CHI_fec!X$142)</f>
        <v>2.2120706437966042</v>
      </c>
      <c r="Y248" s="276">
        <f>IF(Y$142=0,0,Y$142/CHI_fec!Y$142)</f>
        <v>2.2441462359816962</v>
      </c>
      <c r="DA248" s="79"/>
    </row>
    <row r="249" spans="1:105" ht="12" customHeight="1" x14ac:dyDescent="0.25">
      <c r="A249" s="41" t="s">
        <v>1038</v>
      </c>
      <c r="B249" s="277">
        <f>IF(B$156=0,0,B$156/CHI_fec!B$156)</f>
        <v>0</v>
      </c>
      <c r="C249" s="277">
        <f>IF(C$156=0,0,C$156/CHI_fec!C$156)</f>
        <v>0</v>
      </c>
      <c r="D249" s="277">
        <f>IF(D$156=0,0,D$156/CHI_fec!D$156)</f>
        <v>0</v>
      </c>
      <c r="E249" s="277">
        <f>IF(E$156=0,0,E$156/CHI_fec!E$156)</f>
        <v>0</v>
      </c>
      <c r="F249" s="277">
        <f>IF(F$156=0,0,F$156/CHI_fec!F$156)</f>
        <v>0</v>
      </c>
      <c r="G249" s="277">
        <f>IF(G$156=0,0,G$156/CHI_fec!G$156)</f>
        <v>0</v>
      </c>
      <c r="H249" s="277">
        <f>IF(H$156=0,0,H$156/CHI_fec!H$156)</f>
        <v>0</v>
      </c>
      <c r="I249" s="277">
        <f>IF(I$156=0,0,I$156/CHI_fec!I$156)</f>
        <v>0</v>
      </c>
      <c r="J249" s="277">
        <f>IF(J$156=0,0,J$156/CHI_fec!J$156)</f>
        <v>0</v>
      </c>
      <c r="K249" s="277">
        <f>IF(K$156=0,0,K$156/CHI_fec!K$156)</f>
        <v>0</v>
      </c>
      <c r="L249" s="277">
        <f>IF(L$156=0,0,L$156/CHI_fec!L$156)</f>
        <v>0</v>
      </c>
      <c r="M249" s="277">
        <f>IF(M$156=0,0,M$156/CHI_fec!M$156)</f>
        <v>0</v>
      </c>
      <c r="N249" s="277">
        <f>IF(N$156=0,0,N$156/CHI_fec!N$156)</f>
        <v>0</v>
      </c>
      <c r="O249" s="277">
        <f>IF(O$156=0,0,O$156/CHI_fec!O$156)</f>
        <v>0</v>
      </c>
      <c r="P249" s="277">
        <f>IF(P$156=0,0,P$156/CHI_fec!P$156)</f>
        <v>0</v>
      </c>
      <c r="Q249" s="277">
        <f>IF(Q$156=0,0,Q$156/CHI_fec!Q$156)</f>
        <v>0</v>
      </c>
      <c r="R249" s="277">
        <f>IF(R$156=0,0,R$156/CHI_fec!R$156)</f>
        <v>0</v>
      </c>
      <c r="S249" s="277">
        <f>IF(S$156=0,0,S$156/CHI_fec!S$156)</f>
        <v>0</v>
      </c>
      <c r="T249" s="277">
        <f>IF(T$156=0,0,T$156/CHI_fec!T$156)</f>
        <v>0</v>
      </c>
      <c r="U249" s="277">
        <f>IF(U$156=0,0,U$156/CHI_fec!U$156)</f>
        <v>0</v>
      </c>
      <c r="V249" s="277">
        <f>IF(V$156=0,0,V$156/CHI_fec!V$156)</f>
        <v>0</v>
      </c>
      <c r="W249" s="277">
        <f>IF(W$156=0,0,W$156/CHI_fec!W$156)</f>
        <v>0</v>
      </c>
      <c r="X249" s="277">
        <f>IF(X$156=0,0,X$156/CHI_fec!X$156)</f>
        <v>0</v>
      </c>
      <c r="Y249" s="277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Y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ES: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SUM(B4:B6)</f>
        <v>13283.867029453779</v>
      </c>
      <c r="C3" s="203">
        <f t="shared" si="0"/>
        <v>13542.42977758668</v>
      </c>
      <c r="D3" s="203">
        <f t="shared" si="0"/>
        <v>13176.308364919129</v>
      </c>
      <c r="E3" s="203">
        <f t="shared" si="0"/>
        <v>12598.945368428664</v>
      </c>
      <c r="F3" s="203">
        <f t="shared" si="0"/>
        <v>12618.950243607485</v>
      </c>
      <c r="G3" s="203">
        <f t="shared" si="0"/>
        <v>13200.678322774187</v>
      </c>
      <c r="H3" s="203">
        <f t="shared" si="0"/>
        <v>13052.147070274479</v>
      </c>
      <c r="I3" s="203">
        <f t="shared" si="0"/>
        <v>12561.39079013065</v>
      </c>
      <c r="J3" s="203">
        <f t="shared" si="0"/>
        <v>11894.270564214929</v>
      </c>
      <c r="K3" s="203">
        <f t="shared" si="0"/>
        <v>8571.7466035344842</v>
      </c>
      <c r="L3" s="203">
        <f t="shared" si="0"/>
        <v>7579.5598218644445</v>
      </c>
      <c r="M3" s="203">
        <f t="shared" si="0"/>
        <v>6960.1514649198143</v>
      </c>
      <c r="N3" s="203">
        <f t="shared" si="0"/>
        <v>5929.3558708149812</v>
      </c>
      <c r="O3" s="203">
        <f t="shared" si="0"/>
        <v>5494.2400004027022</v>
      </c>
      <c r="P3" s="203">
        <f t="shared" si="0"/>
        <v>5727.3667661350491</v>
      </c>
      <c r="Q3" s="203">
        <f t="shared" si="0"/>
        <v>5964.0008399999997</v>
      </c>
      <c r="R3" s="203">
        <f t="shared" si="0"/>
        <v>6308.1120518126463</v>
      </c>
      <c r="S3" s="203">
        <f t="shared" si="0"/>
        <v>6659.3654794844279</v>
      </c>
      <c r="T3" s="203">
        <f t="shared" si="0"/>
        <v>6782.2401419712169</v>
      </c>
      <c r="U3" s="203">
        <f t="shared" si="0"/>
        <v>7605.3933708447767</v>
      </c>
      <c r="V3" s="203">
        <f t="shared" si="0"/>
        <v>7137.1453052818542</v>
      </c>
      <c r="W3" s="203">
        <f t="shared" si="0"/>
        <v>7427.8521390695996</v>
      </c>
      <c r="X3" s="203">
        <f t="shared" si="0"/>
        <v>7045.6735287891606</v>
      </c>
      <c r="Y3" s="203">
        <f t="shared" si="0"/>
        <v>6893.0106659980092</v>
      </c>
      <c r="DA3" s="112"/>
    </row>
    <row r="4" spans="1:105" ht="12" customHeight="1" x14ac:dyDescent="0.25">
      <c r="A4" s="50" t="s">
        <v>51</v>
      </c>
      <c r="B4" s="241">
        <v>6276.2285441408712</v>
      </c>
      <c r="C4" s="241">
        <v>6167.7993941396571</v>
      </c>
      <c r="D4" s="241">
        <v>6664.6562158249844</v>
      </c>
      <c r="E4" s="241">
        <v>5986.1573624823468</v>
      </c>
      <c r="F4" s="241">
        <v>6269.15041488516</v>
      </c>
      <c r="G4" s="241">
        <v>6115.5646364145241</v>
      </c>
      <c r="H4" s="241">
        <v>7260.5689566607471</v>
      </c>
      <c r="I4" s="241">
        <v>7144.9601905294376</v>
      </c>
      <c r="J4" s="241">
        <v>5824.5192763896357</v>
      </c>
      <c r="K4" s="241">
        <v>4127.2944901427081</v>
      </c>
      <c r="L4" s="241">
        <v>3144.5388577708218</v>
      </c>
      <c r="M4" s="241">
        <v>2618.044920956203</v>
      </c>
      <c r="N4" s="241">
        <v>1966.843051958293</v>
      </c>
      <c r="O4" s="241">
        <v>1499.094607703365</v>
      </c>
      <c r="P4" s="241">
        <v>1619.208227045164</v>
      </c>
      <c r="Q4" s="241">
        <v>1626.3408354545129</v>
      </c>
      <c r="R4" s="241">
        <v>1658.374325011931</v>
      </c>
      <c r="S4" s="241">
        <v>1729.0477505281549</v>
      </c>
      <c r="T4" s="241">
        <v>1975.2015892754659</v>
      </c>
      <c r="U4" s="241">
        <v>2335.0745522800421</v>
      </c>
      <c r="V4" s="241">
        <v>2312.1953183801761</v>
      </c>
      <c r="W4" s="241">
        <v>2773.6274634602651</v>
      </c>
      <c r="X4" s="241">
        <v>2482.1816379133329</v>
      </c>
      <c r="Y4" s="241">
        <v>2747.2425777154131</v>
      </c>
      <c r="DA4" s="83" t="s">
        <v>1404</v>
      </c>
    </row>
    <row r="5" spans="1:105" ht="12" customHeight="1" x14ac:dyDescent="0.25">
      <c r="A5" s="144" t="s">
        <v>52</v>
      </c>
      <c r="B5" s="282">
        <v>5212.9458009051177</v>
      </c>
      <c r="C5" s="282">
        <v>5607.5311683194977</v>
      </c>
      <c r="D5" s="282">
        <v>4582.7081860540029</v>
      </c>
      <c r="E5" s="282">
        <v>5038.5591940308932</v>
      </c>
      <c r="F5" s="282">
        <v>4703.4968382028783</v>
      </c>
      <c r="G5" s="282">
        <v>5593.9263135599722</v>
      </c>
      <c r="H5" s="282">
        <v>4155.520963798117</v>
      </c>
      <c r="I5" s="282">
        <v>3844.5470501489149</v>
      </c>
      <c r="J5" s="282">
        <v>4494.6743072883946</v>
      </c>
      <c r="K5" s="282">
        <v>3226.6689803614909</v>
      </c>
      <c r="L5" s="282">
        <v>3210.9840354217408</v>
      </c>
      <c r="M5" s="282">
        <v>3130.245600352137</v>
      </c>
      <c r="N5" s="282">
        <v>2805.05703513153</v>
      </c>
      <c r="O5" s="282">
        <v>2831.4097437710029</v>
      </c>
      <c r="P5" s="282">
        <v>2947.658014849399</v>
      </c>
      <c r="Q5" s="282">
        <v>3138.617439239234</v>
      </c>
      <c r="R5" s="282">
        <v>3348.862252614319</v>
      </c>
      <c r="S5" s="282">
        <v>3556.360729661169</v>
      </c>
      <c r="T5" s="282">
        <v>3457.588076275124</v>
      </c>
      <c r="U5" s="282">
        <v>3780.8622673489608</v>
      </c>
      <c r="V5" s="282">
        <v>3472.9747260624122</v>
      </c>
      <c r="W5" s="282">
        <v>3402.2233703021261</v>
      </c>
      <c r="X5" s="282">
        <v>3320.9788238328279</v>
      </c>
      <c r="Y5" s="282">
        <v>2914.606795866554</v>
      </c>
      <c r="DA5" s="94" t="s">
        <v>1405</v>
      </c>
    </row>
    <row r="6" spans="1:105" ht="12" customHeight="1" x14ac:dyDescent="0.25">
      <c r="A6" s="49" t="s">
        <v>60</v>
      </c>
      <c r="B6" s="242">
        <v>1794.69268440779</v>
      </c>
      <c r="C6" s="242">
        <v>1767.099215127525</v>
      </c>
      <c r="D6" s="242">
        <v>1928.9439630401421</v>
      </c>
      <c r="E6" s="242">
        <v>1574.2288119154241</v>
      </c>
      <c r="F6" s="242">
        <v>1646.3029905194469</v>
      </c>
      <c r="G6" s="242">
        <v>1491.187372799689</v>
      </c>
      <c r="H6" s="242">
        <v>1636.057149815615</v>
      </c>
      <c r="I6" s="242">
        <v>1571.8835494522971</v>
      </c>
      <c r="J6" s="242">
        <v>1575.076980536898</v>
      </c>
      <c r="K6" s="242">
        <v>1217.7831330302849</v>
      </c>
      <c r="L6" s="242">
        <v>1224.0369286718819</v>
      </c>
      <c r="M6" s="242">
        <v>1211.860943611475</v>
      </c>
      <c r="N6" s="242">
        <v>1157.455783725158</v>
      </c>
      <c r="O6" s="242">
        <v>1163.7356489283341</v>
      </c>
      <c r="P6" s="242">
        <v>1160.5005242404859</v>
      </c>
      <c r="Q6" s="242">
        <v>1199.042565306253</v>
      </c>
      <c r="R6" s="242">
        <v>1300.8754741863961</v>
      </c>
      <c r="S6" s="242">
        <v>1373.956999295104</v>
      </c>
      <c r="T6" s="242">
        <v>1349.450476420627</v>
      </c>
      <c r="U6" s="242">
        <v>1489.4565512157731</v>
      </c>
      <c r="V6" s="242">
        <v>1351.975260839266</v>
      </c>
      <c r="W6" s="242">
        <v>1252.001305307208</v>
      </c>
      <c r="X6" s="242">
        <v>1242.5130670430001</v>
      </c>
      <c r="Y6" s="242">
        <v>1231.1612924160429</v>
      </c>
      <c r="DA6" s="84" t="s">
        <v>1406</v>
      </c>
    </row>
    <row r="7" spans="1:105" ht="12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DA7" s="176"/>
    </row>
    <row r="8" spans="1:105" ht="12" customHeight="1" x14ac:dyDescent="0.25">
      <c r="A8" s="30" t="s">
        <v>437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DA8" s="112"/>
    </row>
    <row r="9" spans="1:105" ht="12" customHeight="1" x14ac:dyDescent="0.25">
      <c r="A9" s="50" t="s">
        <v>1407</v>
      </c>
      <c r="B9" s="241">
        <v>36132.881999999998</v>
      </c>
      <c r="C9" s="241">
        <v>38465.684000000001</v>
      </c>
      <c r="D9" s="241">
        <v>39951.995000000003</v>
      </c>
      <c r="E9" s="241">
        <v>43452.279000000002</v>
      </c>
      <c r="F9" s="241">
        <v>43630.521000000001</v>
      </c>
      <c r="G9" s="241">
        <v>47316.542000000001</v>
      </c>
      <c r="H9" s="241">
        <v>50784.249000000003</v>
      </c>
      <c r="I9" s="241">
        <v>51919.813000000002</v>
      </c>
      <c r="J9" s="241">
        <v>41352.71</v>
      </c>
      <c r="K9" s="241">
        <v>28693.754000000001</v>
      </c>
      <c r="L9" s="241">
        <v>24693.591</v>
      </c>
      <c r="M9" s="241">
        <v>21733.651000000002</v>
      </c>
      <c r="N9" s="241">
        <v>16085.083000000001</v>
      </c>
      <c r="O9" s="241">
        <v>13478.091</v>
      </c>
      <c r="P9" s="241">
        <v>14067.665000000001</v>
      </c>
      <c r="Q9" s="241">
        <v>15167.838</v>
      </c>
      <c r="R9" s="241">
        <v>14814.25</v>
      </c>
      <c r="S9" s="241">
        <v>16077.593000000001</v>
      </c>
      <c r="T9" s="241">
        <v>16361.797</v>
      </c>
      <c r="U9" s="241">
        <v>16654.309000000001</v>
      </c>
      <c r="V9" s="241">
        <v>15877.511</v>
      </c>
      <c r="W9" s="241">
        <v>18215.942999999999</v>
      </c>
      <c r="X9" s="241">
        <v>17822.963</v>
      </c>
      <c r="Y9" s="241">
        <v>18415.010999999999</v>
      </c>
      <c r="DA9" s="83" t="s">
        <v>1408</v>
      </c>
    </row>
    <row r="10" spans="1:105" ht="12" customHeight="1" x14ac:dyDescent="0.25">
      <c r="A10" s="144" t="s">
        <v>1409</v>
      </c>
      <c r="B10" s="282">
        <v>46348.16540546374</v>
      </c>
      <c r="C10" s="282">
        <v>54008.286806413373</v>
      </c>
      <c r="D10" s="282">
        <v>42425.640505079507</v>
      </c>
      <c r="E10" s="282">
        <v>56482.808206208108</v>
      </c>
      <c r="F10" s="282">
        <v>50553.130105434997</v>
      </c>
      <c r="G10" s="282">
        <v>66840.342107141463</v>
      </c>
      <c r="H10" s="282">
        <v>44887.905679491538</v>
      </c>
      <c r="I10" s="282">
        <v>43144.354129152423</v>
      </c>
      <c r="J10" s="282">
        <v>49281.918005467043</v>
      </c>
      <c r="K10" s="282">
        <v>36730.715005118989</v>
      </c>
      <c r="L10" s="282">
        <v>42692.275007274533</v>
      </c>
      <c r="M10" s="282">
        <v>49820.130009266359</v>
      </c>
      <c r="N10" s="282">
        <v>29521.01000657132</v>
      </c>
      <c r="O10" s="282">
        <v>27915.65250684704</v>
      </c>
      <c r="P10" s="282">
        <v>27137.52250692782</v>
      </c>
      <c r="Q10" s="282">
        <v>28608.320007174862</v>
      </c>
      <c r="R10" s="282">
        <v>31031.582508022799</v>
      </c>
      <c r="S10" s="282">
        <v>33666.137508642452</v>
      </c>
      <c r="T10" s="282">
        <v>34385.652508642437</v>
      </c>
      <c r="U10" s="282">
        <v>34256.39750831631</v>
      </c>
      <c r="V10" s="282">
        <v>32905.637507957566</v>
      </c>
      <c r="W10" s="282">
        <v>40221.395011994173</v>
      </c>
      <c r="X10" s="282">
        <v>34366.417512073429</v>
      </c>
      <c r="Y10" s="282">
        <v>30579.485009676438</v>
      </c>
      <c r="DA10" s="94" t="s">
        <v>1410</v>
      </c>
    </row>
    <row r="11" spans="1:105" ht="12" customHeight="1" x14ac:dyDescent="0.25">
      <c r="A11" s="49" t="s">
        <v>1411</v>
      </c>
      <c r="B11" s="242">
        <v>4398</v>
      </c>
      <c r="C11" s="242">
        <v>4691</v>
      </c>
      <c r="D11" s="242">
        <v>4922</v>
      </c>
      <c r="E11" s="242">
        <v>4864</v>
      </c>
      <c r="F11" s="242">
        <v>4877</v>
      </c>
      <c r="G11" s="242">
        <v>4911</v>
      </c>
      <c r="H11" s="242">
        <v>4871</v>
      </c>
      <c r="I11" s="242">
        <v>4862</v>
      </c>
      <c r="J11" s="242">
        <v>4760</v>
      </c>
      <c r="K11" s="242">
        <v>4199</v>
      </c>
      <c r="L11" s="242">
        <v>4489</v>
      </c>
      <c r="M11" s="242">
        <v>4520</v>
      </c>
      <c r="N11" s="242">
        <v>4427</v>
      </c>
      <c r="O11" s="242">
        <v>4405</v>
      </c>
      <c r="P11" s="242">
        <v>4399</v>
      </c>
      <c r="Q11" s="242">
        <v>4570</v>
      </c>
      <c r="R11" s="242">
        <v>4591</v>
      </c>
      <c r="S11" s="242">
        <v>4626</v>
      </c>
      <c r="T11" s="242">
        <v>4691</v>
      </c>
      <c r="U11" s="242">
        <v>4777</v>
      </c>
      <c r="V11" s="242">
        <v>4547</v>
      </c>
      <c r="W11" s="242">
        <v>4871</v>
      </c>
      <c r="X11" s="242">
        <v>4694</v>
      </c>
      <c r="Y11" s="242">
        <v>4254</v>
      </c>
      <c r="DA11" s="84" t="s">
        <v>1412</v>
      </c>
    </row>
    <row r="12" spans="1:105" ht="12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DA12" s="176"/>
    </row>
    <row r="13" spans="1:105" ht="12" customHeight="1" x14ac:dyDescent="0.25">
      <c r="A13" s="30" t="s">
        <v>445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DA13" s="112"/>
    </row>
    <row r="14" spans="1:105" ht="12" customHeight="1" x14ac:dyDescent="0.25">
      <c r="A14" s="50" t="s">
        <v>1407</v>
      </c>
      <c r="B14" s="241">
        <v>40147.64666666666</v>
      </c>
      <c r="C14" s="241">
        <v>44061.148661036532</v>
      </c>
      <c r="D14" s="241">
        <v>44061.148661036532</v>
      </c>
      <c r="E14" s="241">
        <v>47974.650655406404</v>
      </c>
      <c r="F14" s="241">
        <v>47974.650655406404</v>
      </c>
      <c r="G14" s="241">
        <v>51888.152649776282</v>
      </c>
      <c r="H14" s="241">
        <v>55801.654644146147</v>
      </c>
      <c r="I14" s="241">
        <v>55801.654644146147</v>
      </c>
      <c r="J14" s="241">
        <v>51888.152649776282</v>
      </c>
      <c r="K14" s="241">
        <v>51888.152649776282</v>
      </c>
      <c r="L14" s="241">
        <v>51888.152649776282</v>
      </c>
      <c r="M14" s="241">
        <v>51888.152649776282</v>
      </c>
      <c r="N14" s="241">
        <v>47974.650655406404</v>
      </c>
      <c r="O14" s="241">
        <v>47974.650655406404</v>
      </c>
      <c r="P14" s="241">
        <v>47974.650655406404</v>
      </c>
      <c r="Q14" s="241">
        <v>47974.650655406404</v>
      </c>
      <c r="R14" s="241">
        <v>47974.650655406404</v>
      </c>
      <c r="S14" s="241">
        <v>47974.650655406404</v>
      </c>
      <c r="T14" s="241">
        <v>47974.650655406404</v>
      </c>
      <c r="U14" s="241">
        <v>47974.650655406404</v>
      </c>
      <c r="V14" s="241">
        <v>47974.650655406404</v>
      </c>
      <c r="W14" s="241">
        <v>47974.650655406404</v>
      </c>
      <c r="X14" s="241">
        <v>47974.650655406404</v>
      </c>
      <c r="Y14" s="241">
        <v>47974.650655406404</v>
      </c>
      <c r="DA14" s="83" t="s">
        <v>1413</v>
      </c>
    </row>
    <row r="15" spans="1:105" ht="12" customHeight="1" x14ac:dyDescent="0.25">
      <c r="A15" s="107" t="s">
        <v>1409</v>
      </c>
      <c r="B15" s="282">
        <v>51497.961561626384</v>
      </c>
      <c r="C15" s="282">
        <v>59531.086883760698</v>
      </c>
      <c r="D15" s="282">
        <v>59531.086883760698</v>
      </c>
      <c r="E15" s="282">
        <v>59531.086883760698</v>
      </c>
      <c r="F15" s="282">
        <v>59531.086883760698</v>
      </c>
      <c r="G15" s="282">
        <v>71580.774866962194</v>
      </c>
      <c r="H15" s="282">
        <v>67564.212205895034</v>
      </c>
      <c r="I15" s="282">
        <v>67564.212205895034</v>
      </c>
      <c r="J15" s="282">
        <v>63547.649544827873</v>
      </c>
      <c r="K15" s="282">
        <v>63547.649544827873</v>
      </c>
      <c r="L15" s="282">
        <v>59531.086883760698</v>
      </c>
      <c r="M15" s="282">
        <v>59531.086883760698</v>
      </c>
      <c r="N15" s="282">
        <v>59531.086883760698</v>
      </c>
      <c r="O15" s="282">
        <v>55514.52422269353</v>
      </c>
      <c r="P15" s="282">
        <v>55514.52422269353</v>
      </c>
      <c r="Q15" s="282">
        <v>51497.961561626362</v>
      </c>
      <c r="R15" s="282">
        <v>51497.961561626362</v>
      </c>
      <c r="S15" s="282">
        <v>51497.961561626362</v>
      </c>
      <c r="T15" s="282">
        <v>51497.961561626362</v>
      </c>
      <c r="U15" s="282">
        <v>51497.961561626362</v>
      </c>
      <c r="V15" s="282">
        <v>51497.961561626362</v>
      </c>
      <c r="W15" s="282">
        <v>51497.961561626362</v>
      </c>
      <c r="X15" s="282">
        <v>51497.961561626362</v>
      </c>
      <c r="Y15" s="282">
        <v>51497.961561626362</v>
      </c>
      <c r="DA15" s="94" t="s">
        <v>1414</v>
      </c>
    </row>
    <row r="16" spans="1:105" ht="12" customHeight="1" x14ac:dyDescent="0.25">
      <c r="A16" s="49" t="s">
        <v>1411</v>
      </c>
      <c r="B16" s="242">
        <v>5222.2222222222226</v>
      </c>
      <c r="C16" s="242">
        <v>5222.2222222222226</v>
      </c>
      <c r="D16" s="242">
        <v>5482.5459640843837</v>
      </c>
      <c r="E16" s="242">
        <v>5482.5459640843837</v>
      </c>
      <c r="F16" s="242">
        <v>5482.5459640843837</v>
      </c>
      <c r="G16" s="242">
        <v>5482.5459640843837</v>
      </c>
      <c r="H16" s="242">
        <v>5222.2222222222226</v>
      </c>
      <c r="I16" s="242">
        <v>5445.1787975286188</v>
      </c>
      <c r="J16" s="242">
        <v>5445.1787975286188</v>
      </c>
      <c r="K16" s="242">
        <v>5222.2222222222226</v>
      </c>
      <c r="L16" s="242">
        <v>5222.2222222222226</v>
      </c>
      <c r="M16" s="242">
        <v>5222.2222222222226</v>
      </c>
      <c r="N16" s="242">
        <v>4961.8984803600597</v>
      </c>
      <c r="O16" s="242">
        <v>4961.8984803600597</v>
      </c>
      <c r="P16" s="242">
        <v>4961.8984803600597</v>
      </c>
      <c r="Q16" s="242">
        <v>4961.8984803600597</v>
      </c>
      <c r="R16" s="242">
        <v>4961.8984803600597</v>
      </c>
      <c r="S16" s="242">
        <v>4961.8984803600597</v>
      </c>
      <c r="T16" s="242">
        <v>5222.2222222222226</v>
      </c>
      <c r="U16" s="242">
        <v>5445.1787975286188</v>
      </c>
      <c r="V16" s="242">
        <v>5445.1787975286188</v>
      </c>
      <c r="W16" s="242">
        <v>5445.1787975286188</v>
      </c>
      <c r="X16" s="242">
        <v>5445.1787975286188</v>
      </c>
      <c r="Y16" s="242">
        <v>5445.1787975286188</v>
      </c>
      <c r="DA16" s="84" t="s">
        <v>1415</v>
      </c>
    </row>
    <row r="17" spans="1:105" ht="12" customHeight="1" x14ac:dyDescent="0.25">
      <c r="A17" s="108" t="s">
        <v>450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DA17" s="109"/>
    </row>
    <row r="18" spans="1:105" ht="12" customHeight="1" x14ac:dyDescent="0.25">
      <c r="A18" s="51" t="s">
        <v>1407</v>
      </c>
      <c r="B18" s="246">
        <v>0</v>
      </c>
      <c r="C18" s="241">
        <v>3913.501994369869</v>
      </c>
      <c r="D18" s="241">
        <v>0</v>
      </c>
      <c r="E18" s="241">
        <v>3913.501994369869</v>
      </c>
      <c r="F18" s="241">
        <v>3913.501994369869</v>
      </c>
      <c r="G18" s="241">
        <v>3913.501994369869</v>
      </c>
      <c r="H18" s="241">
        <v>3913.501994369869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3913.501994369869</v>
      </c>
      <c r="T18" s="241">
        <v>0</v>
      </c>
      <c r="U18" s="241">
        <v>0</v>
      </c>
      <c r="V18" s="241">
        <v>0</v>
      </c>
      <c r="W18" s="241">
        <v>3913.501994369869</v>
      </c>
      <c r="X18" s="241">
        <v>0</v>
      </c>
      <c r="Y18" s="241">
        <v>0</v>
      </c>
      <c r="DA18" s="83" t="s">
        <v>1416</v>
      </c>
    </row>
    <row r="19" spans="1:105" ht="12" customHeight="1" x14ac:dyDescent="0.25">
      <c r="A19" s="99" t="s">
        <v>1409</v>
      </c>
      <c r="B19" s="283">
        <v>0</v>
      </c>
      <c r="C19" s="282">
        <v>12049.687983201489</v>
      </c>
      <c r="D19" s="282">
        <v>0</v>
      </c>
      <c r="E19" s="282">
        <v>4016.5626610671652</v>
      </c>
      <c r="F19" s="282">
        <v>0</v>
      </c>
      <c r="G19" s="282">
        <v>12049.687983201489</v>
      </c>
      <c r="H19" s="282">
        <v>0</v>
      </c>
      <c r="I19" s="282">
        <v>0</v>
      </c>
      <c r="J19" s="282">
        <v>0</v>
      </c>
      <c r="K19" s="282">
        <v>0</v>
      </c>
      <c r="L19" s="282">
        <v>0</v>
      </c>
      <c r="M19" s="282">
        <v>0</v>
      </c>
      <c r="N19" s="282">
        <v>0</v>
      </c>
      <c r="O19" s="282">
        <v>0</v>
      </c>
      <c r="P19" s="282">
        <v>0</v>
      </c>
      <c r="Q19" s="282">
        <v>0</v>
      </c>
      <c r="R19" s="282">
        <v>0</v>
      </c>
      <c r="S19" s="282">
        <v>4016.5626610671652</v>
      </c>
      <c r="T19" s="282">
        <v>0</v>
      </c>
      <c r="U19" s="282">
        <v>0</v>
      </c>
      <c r="V19" s="282">
        <v>4016.5626610671652</v>
      </c>
      <c r="W19" s="282">
        <v>0</v>
      </c>
      <c r="X19" s="282">
        <v>4016.5626610671652</v>
      </c>
      <c r="Y19" s="282">
        <v>0</v>
      </c>
      <c r="DA19" s="94" t="s">
        <v>1417</v>
      </c>
    </row>
    <row r="20" spans="1:105" ht="12" customHeight="1" x14ac:dyDescent="0.25">
      <c r="A20" s="52" t="s">
        <v>1411</v>
      </c>
      <c r="B20" s="247">
        <v>0</v>
      </c>
      <c r="C20" s="242">
        <v>483.28031716855918</v>
      </c>
      <c r="D20" s="242">
        <v>260.32374186216219</v>
      </c>
      <c r="E20" s="242">
        <v>483.28031716855918</v>
      </c>
      <c r="F20" s="242">
        <v>260.32374186216219</v>
      </c>
      <c r="G20" s="242">
        <v>222.9565753063971</v>
      </c>
      <c r="H20" s="242">
        <v>0</v>
      </c>
      <c r="I20" s="242">
        <v>445.91315061279408</v>
      </c>
      <c r="J20" s="242">
        <v>260.32374186216219</v>
      </c>
      <c r="K20" s="242">
        <v>0</v>
      </c>
      <c r="L20" s="242">
        <v>260.32374186216219</v>
      </c>
      <c r="M20" s="242">
        <v>222.9565753063971</v>
      </c>
      <c r="N20" s="242">
        <v>0</v>
      </c>
      <c r="O20" s="242">
        <v>260.32374186216219</v>
      </c>
      <c r="P20" s="242">
        <v>222.9565753063971</v>
      </c>
      <c r="Q20" s="242">
        <v>260.32374186216219</v>
      </c>
      <c r="R20" s="242">
        <v>222.9565753063971</v>
      </c>
      <c r="S20" s="242">
        <v>260.32374186216219</v>
      </c>
      <c r="T20" s="242">
        <v>483.28031716855918</v>
      </c>
      <c r="U20" s="242">
        <v>483.28031716855918</v>
      </c>
      <c r="V20" s="242">
        <v>222.9565753063971</v>
      </c>
      <c r="W20" s="242">
        <v>260.32374186216219</v>
      </c>
      <c r="X20" s="242">
        <v>483.28031716855918</v>
      </c>
      <c r="Y20" s="242">
        <v>0</v>
      </c>
      <c r="DA20" s="84" t="s">
        <v>1418</v>
      </c>
    </row>
    <row r="21" spans="1:105" ht="12" customHeight="1" x14ac:dyDescent="0.25">
      <c r="A21" s="108" t="s">
        <v>455</v>
      </c>
      <c r="B21" s="24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DA21" s="109"/>
    </row>
    <row r="22" spans="1:105" ht="12" customHeight="1" x14ac:dyDescent="0.25">
      <c r="A22" s="51" t="s">
        <v>1407</v>
      </c>
      <c r="B22" s="246"/>
      <c r="C22" s="241">
        <f t="shared" ref="C22:Y22" si="1">B14+C18-C14</f>
        <v>0</v>
      </c>
      <c r="D22" s="241">
        <f t="shared" si="1"/>
        <v>0</v>
      </c>
      <c r="E22" s="241">
        <f t="shared" si="1"/>
        <v>0</v>
      </c>
      <c r="F22" s="241">
        <f t="shared" si="1"/>
        <v>3913.5019943698717</v>
      </c>
      <c r="G22" s="241">
        <f t="shared" si="1"/>
        <v>0</v>
      </c>
      <c r="H22" s="241">
        <f t="shared" si="1"/>
        <v>0</v>
      </c>
      <c r="I22" s="241">
        <f t="shared" si="1"/>
        <v>0</v>
      </c>
      <c r="J22" s="241">
        <f t="shared" si="1"/>
        <v>3913.5019943698644</v>
      </c>
      <c r="K22" s="241">
        <f t="shared" si="1"/>
        <v>0</v>
      </c>
      <c r="L22" s="241">
        <f t="shared" si="1"/>
        <v>0</v>
      </c>
      <c r="M22" s="241">
        <f t="shared" si="1"/>
        <v>0</v>
      </c>
      <c r="N22" s="241">
        <f t="shared" si="1"/>
        <v>3913.501994369879</v>
      </c>
      <c r="O22" s="241">
        <f t="shared" si="1"/>
        <v>0</v>
      </c>
      <c r="P22" s="241">
        <f t="shared" si="1"/>
        <v>0</v>
      </c>
      <c r="Q22" s="241">
        <f t="shared" si="1"/>
        <v>0</v>
      </c>
      <c r="R22" s="241">
        <f t="shared" si="1"/>
        <v>0</v>
      </c>
      <c r="S22" s="241">
        <f t="shared" si="1"/>
        <v>3913.5019943698717</v>
      </c>
      <c r="T22" s="241">
        <f t="shared" si="1"/>
        <v>0</v>
      </c>
      <c r="U22" s="241">
        <f t="shared" si="1"/>
        <v>0</v>
      </c>
      <c r="V22" s="241">
        <f t="shared" si="1"/>
        <v>0</v>
      </c>
      <c r="W22" s="241">
        <f t="shared" si="1"/>
        <v>3913.5019943698717</v>
      </c>
      <c r="X22" s="241">
        <f t="shared" si="1"/>
        <v>0</v>
      </c>
      <c r="Y22" s="241">
        <f t="shared" si="1"/>
        <v>0</v>
      </c>
      <c r="DA22" s="83"/>
    </row>
    <row r="23" spans="1:105" ht="12" customHeight="1" x14ac:dyDescent="0.25">
      <c r="A23" s="99" t="s">
        <v>1409</v>
      </c>
      <c r="B23" s="283"/>
      <c r="C23" s="282">
        <f t="shared" ref="C23:Y23" si="2">B15+C19-C15</f>
        <v>4016.5626610671752</v>
      </c>
      <c r="D23" s="282">
        <f t="shared" si="2"/>
        <v>0</v>
      </c>
      <c r="E23" s="282">
        <f t="shared" si="2"/>
        <v>4016.5626610671679</v>
      </c>
      <c r="F23" s="282">
        <f t="shared" si="2"/>
        <v>0</v>
      </c>
      <c r="G23" s="282">
        <f t="shared" si="2"/>
        <v>0</v>
      </c>
      <c r="H23" s="282">
        <f t="shared" si="2"/>
        <v>4016.5626610671607</v>
      </c>
      <c r="I23" s="282">
        <f t="shared" si="2"/>
        <v>0</v>
      </c>
      <c r="J23" s="282">
        <f t="shared" si="2"/>
        <v>4016.5626610671607</v>
      </c>
      <c r="K23" s="282">
        <f t="shared" si="2"/>
        <v>0</v>
      </c>
      <c r="L23" s="282">
        <f t="shared" si="2"/>
        <v>4016.5626610671752</v>
      </c>
      <c r="M23" s="282">
        <f t="shared" si="2"/>
        <v>0</v>
      </c>
      <c r="N23" s="282">
        <f t="shared" si="2"/>
        <v>0</v>
      </c>
      <c r="O23" s="282">
        <f t="shared" si="2"/>
        <v>4016.5626610671679</v>
      </c>
      <c r="P23" s="282">
        <f t="shared" si="2"/>
        <v>0</v>
      </c>
      <c r="Q23" s="282">
        <f t="shared" si="2"/>
        <v>4016.5626610671679</v>
      </c>
      <c r="R23" s="282">
        <f t="shared" si="2"/>
        <v>0</v>
      </c>
      <c r="S23" s="282">
        <f t="shared" si="2"/>
        <v>4016.5626610671679</v>
      </c>
      <c r="T23" s="282">
        <f t="shared" si="2"/>
        <v>0</v>
      </c>
      <c r="U23" s="282">
        <f t="shared" si="2"/>
        <v>0</v>
      </c>
      <c r="V23" s="282">
        <f t="shared" si="2"/>
        <v>4016.5626610671679</v>
      </c>
      <c r="W23" s="282">
        <f t="shared" si="2"/>
        <v>0</v>
      </c>
      <c r="X23" s="282">
        <f t="shared" si="2"/>
        <v>4016.5626610671679</v>
      </c>
      <c r="Y23" s="282">
        <f t="shared" si="2"/>
        <v>0</v>
      </c>
      <c r="DA23" s="94"/>
    </row>
    <row r="24" spans="1:105" ht="12" customHeight="1" x14ac:dyDescent="0.25">
      <c r="A24" s="52" t="s">
        <v>1411</v>
      </c>
      <c r="B24" s="247"/>
      <c r="C24" s="242">
        <f t="shared" ref="C24:Y24" si="3">B16+C20-C16</f>
        <v>483.28031716855912</v>
      </c>
      <c r="D24" s="242">
        <f t="shared" si="3"/>
        <v>0</v>
      </c>
      <c r="E24" s="242">
        <f t="shared" si="3"/>
        <v>483.28031716855912</v>
      </c>
      <c r="F24" s="242">
        <f t="shared" si="3"/>
        <v>260.32374186216202</v>
      </c>
      <c r="G24" s="242">
        <f t="shared" si="3"/>
        <v>222.9565753063971</v>
      </c>
      <c r="H24" s="242">
        <f t="shared" si="3"/>
        <v>260.32374186216111</v>
      </c>
      <c r="I24" s="242">
        <f t="shared" si="3"/>
        <v>222.95657530639801</v>
      </c>
      <c r="J24" s="242">
        <f t="shared" si="3"/>
        <v>260.32374186216202</v>
      </c>
      <c r="K24" s="242">
        <f t="shared" si="3"/>
        <v>222.95657530639619</v>
      </c>
      <c r="L24" s="242">
        <f t="shared" si="3"/>
        <v>260.32374186216202</v>
      </c>
      <c r="M24" s="242">
        <f t="shared" si="3"/>
        <v>222.9565753063971</v>
      </c>
      <c r="N24" s="242">
        <f t="shared" si="3"/>
        <v>260.32374186216293</v>
      </c>
      <c r="O24" s="242">
        <f t="shared" si="3"/>
        <v>260.32374186216202</v>
      </c>
      <c r="P24" s="242">
        <f t="shared" si="3"/>
        <v>222.9565753063971</v>
      </c>
      <c r="Q24" s="242">
        <f t="shared" si="3"/>
        <v>260.32374186216202</v>
      </c>
      <c r="R24" s="242">
        <f t="shared" si="3"/>
        <v>222.9565753063971</v>
      </c>
      <c r="S24" s="242">
        <f t="shared" si="3"/>
        <v>260.32374186216202</v>
      </c>
      <c r="T24" s="242">
        <f t="shared" si="3"/>
        <v>222.95657530639619</v>
      </c>
      <c r="U24" s="242">
        <f t="shared" si="3"/>
        <v>260.32374186216293</v>
      </c>
      <c r="V24" s="242">
        <f t="shared" si="3"/>
        <v>222.9565753063971</v>
      </c>
      <c r="W24" s="242">
        <f t="shared" si="3"/>
        <v>260.32374186216202</v>
      </c>
      <c r="X24" s="242">
        <f t="shared" si="3"/>
        <v>483.28031716855912</v>
      </c>
      <c r="Y24" s="242">
        <f t="shared" si="3"/>
        <v>0</v>
      </c>
      <c r="DA24" s="84"/>
    </row>
    <row r="25" spans="1:105" ht="12" customHeight="1" x14ac:dyDescent="0.25">
      <c r="A25" s="30" t="s">
        <v>456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DA25" s="112"/>
    </row>
    <row r="26" spans="1:105" ht="12" customHeight="1" x14ac:dyDescent="0.25">
      <c r="A26" s="50" t="s">
        <v>1407</v>
      </c>
      <c r="B26" s="241">
        <f t="shared" ref="B26:Y26" si="4">B14-B9</f>
        <v>4014.7646666666624</v>
      </c>
      <c r="C26" s="241">
        <f t="shared" si="4"/>
        <v>5595.4646610365307</v>
      </c>
      <c r="D26" s="241">
        <f t="shared" si="4"/>
        <v>4109.1536610365292</v>
      </c>
      <c r="E26" s="241">
        <f t="shared" si="4"/>
        <v>4522.3716554064013</v>
      </c>
      <c r="F26" s="241">
        <f t="shared" si="4"/>
        <v>4344.1296554064029</v>
      </c>
      <c r="G26" s="241">
        <f t="shared" si="4"/>
        <v>4571.6106497762812</v>
      </c>
      <c r="H26" s="241">
        <f t="shared" si="4"/>
        <v>5017.4056441461435</v>
      </c>
      <c r="I26" s="241">
        <f t="shared" si="4"/>
        <v>3881.841644146145</v>
      </c>
      <c r="J26" s="241">
        <f t="shared" si="4"/>
        <v>10535.442649776283</v>
      </c>
      <c r="K26" s="241">
        <f t="shared" si="4"/>
        <v>23194.398649776282</v>
      </c>
      <c r="L26" s="241">
        <f t="shared" si="4"/>
        <v>27194.561649776282</v>
      </c>
      <c r="M26" s="241">
        <f t="shared" si="4"/>
        <v>30154.501649776281</v>
      </c>
      <c r="N26" s="241">
        <f t="shared" si="4"/>
        <v>31889.567655406405</v>
      </c>
      <c r="O26" s="241">
        <f t="shared" si="4"/>
        <v>34496.559655406403</v>
      </c>
      <c r="P26" s="241">
        <f t="shared" si="4"/>
        <v>33906.985655406403</v>
      </c>
      <c r="Q26" s="241">
        <f t="shared" si="4"/>
        <v>32806.812655406407</v>
      </c>
      <c r="R26" s="241">
        <f t="shared" si="4"/>
        <v>33160.400655406404</v>
      </c>
      <c r="S26" s="241">
        <f t="shared" si="4"/>
        <v>31897.057655406403</v>
      </c>
      <c r="T26" s="241">
        <f t="shared" si="4"/>
        <v>31612.853655406405</v>
      </c>
      <c r="U26" s="241">
        <f t="shared" si="4"/>
        <v>31320.341655406402</v>
      </c>
      <c r="V26" s="241">
        <f t="shared" si="4"/>
        <v>32097.139655406405</v>
      </c>
      <c r="W26" s="241">
        <f t="shared" si="4"/>
        <v>29758.707655406404</v>
      </c>
      <c r="X26" s="241">
        <f t="shared" si="4"/>
        <v>30151.687655406404</v>
      </c>
      <c r="Y26" s="241">
        <f t="shared" si="4"/>
        <v>29559.639655406405</v>
      </c>
      <c r="DA26" s="83"/>
    </row>
    <row r="27" spans="1:105" ht="12" customHeight="1" x14ac:dyDescent="0.25">
      <c r="A27" s="107" t="s">
        <v>1409</v>
      </c>
      <c r="B27" s="282">
        <f t="shared" ref="B27:Y27" si="5">B15-B10</f>
        <v>5149.7961561626435</v>
      </c>
      <c r="C27" s="282">
        <f t="shared" si="5"/>
        <v>5522.800077347325</v>
      </c>
      <c r="D27" s="282">
        <f t="shared" si="5"/>
        <v>17105.44637868119</v>
      </c>
      <c r="E27" s="282">
        <f t="shared" si="5"/>
        <v>3048.2786775525892</v>
      </c>
      <c r="F27" s="282">
        <f t="shared" si="5"/>
        <v>8977.9567783257007</v>
      </c>
      <c r="G27" s="282">
        <f t="shared" si="5"/>
        <v>4740.432759820731</v>
      </c>
      <c r="H27" s="282">
        <f t="shared" si="5"/>
        <v>22676.306526403496</v>
      </c>
      <c r="I27" s="282">
        <f t="shared" si="5"/>
        <v>24419.85807674261</v>
      </c>
      <c r="J27" s="282">
        <f t="shared" si="5"/>
        <v>14265.73153936083</v>
      </c>
      <c r="K27" s="282">
        <f t="shared" si="5"/>
        <v>26816.934539708884</v>
      </c>
      <c r="L27" s="282">
        <f t="shared" si="5"/>
        <v>16838.811876486165</v>
      </c>
      <c r="M27" s="282">
        <f t="shared" si="5"/>
        <v>9710.956874494339</v>
      </c>
      <c r="N27" s="282">
        <f t="shared" si="5"/>
        <v>30010.076877189378</v>
      </c>
      <c r="O27" s="282">
        <f t="shared" si="5"/>
        <v>27598.87171584649</v>
      </c>
      <c r="P27" s="282">
        <f t="shared" si="5"/>
        <v>28377.001715765709</v>
      </c>
      <c r="Q27" s="282">
        <f t="shared" si="5"/>
        <v>22889.6415544515</v>
      </c>
      <c r="R27" s="282">
        <f t="shared" si="5"/>
        <v>20466.379053603563</v>
      </c>
      <c r="S27" s="282">
        <f t="shared" si="5"/>
        <v>17831.824052983909</v>
      </c>
      <c r="T27" s="282">
        <f t="shared" si="5"/>
        <v>17112.309052983925</v>
      </c>
      <c r="U27" s="282">
        <f t="shared" si="5"/>
        <v>17241.564053310052</v>
      </c>
      <c r="V27" s="282">
        <f t="shared" si="5"/>
        <v>18592.324053668795</v>
      </c>
      <c r="W27" s="282">
        <f t="shared" si="5"/>
        <v>11276.566549632189</v>
      </c>
      <c r="X27" s="282">
        <f t="shared" si="5"/>
        <v>17131.544049552933</v>
      </c>
      <c r="Y27" s="282">
        <f t="shared" si="5"/>
        <v>20918.476551949923</v>
      </c>
      <c r="DA27" s="94"/>
    </row>
    <row r="28" spans="1:105" ht="12" customHeight="1" x14ac:dyDescent="0.25">
      <c r="A28" s="49" t="s">
        <v>1411</v>
      </c>
      <c r="B28" s="242">
        <f t="shared" ref="B28:Y28" si="6">B16-B11</f>
        <v>824.22222222222263</v>
      </c>
      <c r="C28" s="242">
        <f t="shared" si="6"/>
        <v>531.22222222222263</v>
      </c>
      <c r="D28" s="242">
        <f t="shared" si="6"/>
        <v>560.54596408438374</v>
      </c>
      <c r="E28" s="242">
        <f t="shared" si="6"/>
        <v>618.54596408438374</v>
      </c>
      <c r="F28" s="242">
        <f t="shared" si="6"/>
        <v>605.54596408438374</v>
      </c>
      <c r="G28" s="242">
        <f t="shared" si="6"/>
        <v>571.54596408438374</v>
      </c>
      <c r="H28" s="242">
        <f t="shared" si="6"/>
        <v>351.22222222222263</v>
      </c>
      <c r="I28" s="242">
        <f t="shared" si="6"/>
        <v>583.17879752861882</v>
      </c>
      <c r="J28" s="242">
        <f t="shared" si="6"/>
        <v>685.17879752861882</v>
      </c>
      <c r="K28" s="242">
        <f t="shared" si="6"/>
        <v>1023.2222222222226</v>
      </c>
      <c r="L28" s="242">
        <f t="shared" si="6"/>
        <v>733.22222222222263</v>
      </c>
      <c r="M28" s="242">
        <f t="shared" si="6"/>
        <v>702.22222222222263</v>
      </c>
      <c r="N28" s="242">
        <f t="shared" si="6"/>
        <v>534.89848036005969</v>
      </c>
      <c r="O28" s="242">
        <f t="shared" si="6"/>
        <v>556.89848036005969</v>
      </c>
      <c r="P28" s="242">
        <f t="shared" si="6"/>
        <v>562.89848036005969</v>
      </c>
      <c r="Q28" s="242">
        <f t="shared" si="6"/>
        <v>391.89848036005969</v>
      </c>
      <c r="R28" s="242">
        <f t="shared" si="6"/>
        <v>370.89848036005969</v>
      </c>
      <c r="S28" s="242">
        <f t="shared" si="6"/>
        <v>335.89848036005969</v>
      </c>
      <c r="T28" s="242">
        <f t="shared" si="6"/>
        <v>531.22222222222263</v>
      </c>
      <c r="U28" s="242">
        <f t="shared" si="6"/>
        <v>668.17879752861882</v>
      </c>
      <c r="V28" s="242">
        <f t="shared" si="6"/>
        <v>898.17879752861882</v>
      </c>
      <c r="W28" s="242">
        <f t="shared" si="6"/>
        <v>574.17879752861882</v>
      </c>
      <c r="X28" s="242">
        <f t="shared" si="6"/>
        <v>751.17879752861882</v>
      </c>
      <c r="Y28" s="242">
        <f t="shared" si="6"/>
        <v>1191.1787975286188</v>
      </c>
      <c r="DA28" s="84"/>
    </row>
    <row r="29" spans="1:105" ht="12" customHeight="1" x14ac:dyDescent="0.25">
      <c r="A29" s="142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DA29" s="176"/>
    </row>
    <row r="30" spans="1:105" ht="12" customHeight="1" x14ac:dyDescent="0.25">
      <c r="A30" s="30" t="s">
        <v>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DA30" s="112"/>
    </row>
    <row r="31" spans="1:105" ht="12" customHeight="1" x14ac:dyDescent="0.25">
      <c r="A31" s="31" t="s">
        <v>70</v>
      </c>
      <c r="B31" s="210">
        <v>6402.3854686156483</v>
      </c>
      <c r="C31" s="210">
        <v>7084.9137575236446</v>
      </c>
      <c r="D31" s="210">
        <v>6229.1113499570056</v>
      </c>
      <c r="E31" s="210">
        <v>7405.228288907997</v>
      </c>
      <c r="F31" s="210">
        <v>6908.6799656061876</v>
      </c>
      <c r="G31" s="210">
        <v>7564.1366294067066</v>
      </c>
      <c r="H31" s="210">
        <v>6654.4721410146176</v>
      </c>
      <c r="I31" s="210">
        <v>6771.963456577816</v>
      </c>
      <c r="J31" s="210">
        <v>6330.227257093723</v>
      </c>
      <c r="K31" s="210">
        <v>4611.7001719690443</v>
      </c>
      <c r="L31" s="210">
        <v>4723.6471195184859</v>
      </c>
      <c r="M31" s="210">
        <v>4851.019690455717</v>
      </c>
      <c r="N31" s="210">
        <v>3957.6712811693901</v>
      </c>
      <c r="O31" s="210">
        <v>3493.3265692175419</v>
      </c>
      <c r="P31" s="210">
        <v>3470.2824704951008</v>
      </c>
      <c r="Q31" s="210">
        <v>3732.9528128818069</v>
      </c>
      <c r="R31" s="210">
        <v>4074.6858755304888</v>
      </c>
      <c r="S31" s="210">
        <v>4194.5218027313376</v>
      </c>
      <c r="T31" s="210">
        <v>4303.3678081355456</v>
      </c>
      <c r="U31" s="210">
        <v>4243.0353035708049</v>
      </c>
      <c r="V31" s="210">
        <v>3865.5459519132769</v>
      </c>
      <c r="W31" s="210">
        <v>4149.4195734939631</v>
      </c>
      <c r="X31" s="210">
        <v>3917.407594184951</v>
      </c>
      <c r="Y31" s="210">
        <v>3816.9858145011281</v>
      </c>
      <c r="DA31" s="109" t="s">
        <v>1419</v>
      </c>
    </row>
    <row r="32" spans="1:105" ht="12" customHeight="1" x14ac:dyDescent="0.25">
      <c r="A32" s="24" t="s">
        <v>28</v>
      </c>
      <c r="B32" s="213">
        <v>294.47575236457442</v>
      </c>
      <c r="C32" s="213">
        <v>185.91900257953569</v>
      </c>
      <c r="D32" s="213">
        <v>151.6051590713671</v>
      </c>
      <c r="E32" s="213">
        <v>130.39286328460881</v>
      </c>
      <c r="F32" s="213">
        <v>85.5803955288048</v>
      </c>
      <c r="G32" s="213">
        <v>101.1930352536543</v>
      </c>
      <c r="H32" s="213">
        <v>127.1615649183147</v>
      </c>
      <c r="I32" s="213">
        <v>261.25915735167672</v>
      </c>
      <c r="J32" s="213">
        <v>187.08202923473769</v>
      </c>
      <c r="K32" s="213">
        <v>18.53447979363715</v>
      </c>
      <c r="L32" s="213">
        <v>22.588822012037831</v>
      </c>
      <c r="M32" s="213">
        <v>163.9139294926913</v>
      </c>
      <c r="N32" s="213">
        <v>9.2098882201203782</v>
      </c>
      <c r="O32" s="213">
        <v>9.1525365434221833</v>
      </c>
      <c r="P32" s="213">
        <v>8.0285468615649176</v>
      </c>
      <c r="Q32" s="213">
        <v>6.8931212381771276</v>
      </c>
      <c r="R32" s="213">
        <v>10.309544282029229</v>
      </c>
      <c r="S32" s="213">
        <v>12.01272570937231</v>
      </c>
      <c r="T32" s="213">
        <v>12.590025795356841</v>
      </c>
      <c r="U32" s="213">
        <v>9.1640584694754939</v>
      </c>
      <c r="V32" s="213">
        <v>9.1640584694754939</v>
      </c>
      <c r="W32" s="213">
        <v>9.1640584694754939</v>
      </c>
      <c r="X32" s="213">
        <v>27.4920894239037</v>
      </c>
      <c r="Y32" s="213">
        <v>19.00395528804815</v>
      </c>
      <c r="DA32" s="85" t="s">
        <v>1420</v>
      </c>
    </row>
    <row r="33" spans="1:105" ht="12" customHeight="1" x14ac:dyDescent="0.25">
      <c r="A33" s="14" t="s">
        <v>29</v>
      </c>
      <c r="B33" s="204">
        <f t="shared" ref="B33:Y33" si="7">B34+B35+B36+B37+B38</f>
        <v>2315.8593293207218</v>
      </c>
      <c r="C33" s="204">
        <f t="shared" si="7"/>
        <v>2559.7854686156484</v>
      </c>
      <c r="D33" s="204">
        <f t="shared" si="7"/>
        <v>2357.079277730008</v>
      </c>
      <c r="E33" s="204">
        <f t="shared" si="7"/>
        <v>2520.2325881341358</v>
      </c>
      <c r="F33" s="204">
        <f t="shared" si="7"/>
        <v>2553.6256233877893</v>
      </c>
      <c r="G33" s="204">
        <f t="shared" si="7"/>
        <v>2491.8840068787617</v>
      </c>
      <c r="H33" s="204">
        <f t="shared" si="7"/>
        <v>2591.5782459157344</v>
      </c>
      <c r="I33" s="204">
        <f t="shared" si="7"/>
        <v>2724.0852106620805</v>
      </c>
      <c r="J33" s="204">
        <f t="shared" si="7"/>
        <v>2576.561994840928</v>
      </c>
      <c r="K33" s="204">
        <f t="shared" si="7"/>
        <v>2358.1398968185717</v>
      </c>
      <c r="L33" s="204">
        <f t="shared" si="7"/>
        <v>2458.2712811693887</v>
      </c>
      <c r="M33" s="204">
        <f t="shared" si="7"/>
        <v>2342.3855546001714</v>
      </c>
      <c r="N33" s="204">
        <f t="shared" si="7"/>
        <v>1734.50369733448</v>
      </c>
      <c r="O33" s="204">
        <f t="shared" si="7"/>
        <v>1277.0946689595876</v>
      </c>
      <c r="P33" s="204">
        <f t="shared" si="7"/>
        <v>1254.7577815993118</v>
      </c>
      <c r="Q33" s="204">
        <f t="shared" si="7"/>
        <v>1302.8447119518487</v>
      </c>
      <c r="R33" s="204">
        <f t="shared" si="7"/>
        <v>1433.9472055030094</v>
      </c>
      <c r="S33" s="204">
        <f t="shared" si="7"/>
        <v>1389.8920034393809</v>
      </c>
      <c r="T33" s="204">
        <f t="shared" si="7"/>
        <v>1452.6441100601894</v>
      </c>
      <c r="U33" s="204">
        <f t="shared" si="7"/>
        <v>1385.0122957867584</v>
      </c>
      <c r="V33" s="204">
        <f t="shared" si="7"/>
        <v>1136.6246775580396</v>
      </c>
      <c r="W33" s="204">
        <f t="shared" si="7"/>
        <v>1034.9643164230438</v>
      </c>
      <c r="X33" s="204">
        <f t="shared" si="7"/>
        <v>945.86560619088561</v>
      </c>
      <c r="Y33" s="204">
        <f t="shared" si="7"/>
        <v>993.50094582975055</v>
      </c>
      <c r="DA33" s="71"/>
    </row>
    <row r="34" spans="1:105" ht="12" customHeight="1" x14ac:dyDescent="0.25">
      <c r="A34" s="18" t="s">
        <v>30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1421</v>
      </c>
    </row>
    <row r="35" spans="1:105" ht="12" customHeight="1" x14ac:dyDescent="0.25">
      <c r="A35" s="18" t="s">
        <v>31</v>
      </c>
      <c r="B35" s="204">
        <v>29.373258813413582</v>
      </c>
      <c r="C35" s="204">
        <v>29.373258813413582</v>
      </c>
      <c r="D35" s="204">
        <v>29.373258813413582</v>
      </c>
      <c r="E35" s="204">
        <v>29.373258813413582</v>
      </c>
      <c r="F35" s="204">
        <v>30.503009458297509</v>
      </c>
      <c r="G35" s="204">
        <v>29.373258813413582</v>
      </c>
      <c r="H35" s="204">
        <v>27.113757523645749</v>
      </c>
      <c r="I35" s="204">
        <v>27.113757523645749</v>
      </c>
      <c r="J35" s="204">
        <v>27.113757523645749</v>
      </c>
      <c r="K35" s="204">
        <v>22.594840928632841</v>
      </c>
      <c r="L35" s="204">
        <v>23.724591573516761</v>
      </c>
      <c r="M35" s="204">
        <v>18.075838349097161</v>
      </c>
      <c r="N35" s="204">
        <v>16.946087704213241</v>
      </c>
      <c r="O35" s="204">
        <v>12.427171109200341</v>
      </c>
      <c r="P35" s="204">
        <v>37.281427343078249</v>
      </c>
      <c r="Q35" s="204">
        <v>32.762510748065353</v>
      </c>
      <c r="R35" s="204">
        <v>42.93018056749785</v>
      </c>
      <c r="S35" s="204">
        <v>33.892261392949273</v>
      </c>
      <c r="T35" s="204">
        <v>31.632760103181429</v>
      </c>
      <c r="U35" s="204">
        <v>36.151676698194322</v>
      </c>
      <c r="V35" s="204">
        <v>33.892261392949273</v>
      </c>
      <c r="W35" s="204">
        <v>25.373946689595869</v>
      </c>
      <c r="X35" s="204">
        <v>62.807996560619081</v>
      </c>
      <c r="Y35" s="204">
        <v>32.925193465176257</v>
      </c>
      <c r="DA35" s="71" t="s">
        <v>1422</v>
      </c>
    </row>
    <row r="36" spans="1:105" ht="12" customHeight="1" x14ac:dyDescent="0.25">
      <c r="A36" s="18" t="s">
        <v>71</v>
      </c>
      <c r="B36" s="204">
        <v>71.8926053310404</v>
      </c>
      <c r="C36" s="204">
        <v>78.054858125537393</v>
      </c>
      <c r="D36" s="204">
        <v>77.027773000859838</v>
      </c>
      <c r="E36" s="204">
        <v>85.244110060189158</v>
      </c>
      <c r="F36" s="204">
        <v>97.568529664660346</v>
      </c>
      <c r="G36" s="204">
        <v>125.2985382631126</v>
      </c>
      <c r="H36" s="204">
        <v>52.378933791917447</v>
      </c>
      <c r="I36" s="204">
        <v>144.8122957867584</v>
      </c>
      <c r="J36" s="204">
        <v>141.73112639724849</v>
      </c>
      <c r="K36" s="204">
        <v>138.6500429922614</v>
      </c>
      <c r="L36" s="204">
        <v>143.7852106620808</v>
      </c>
      <c r="M36" s="204">
        <v>106.81186586414449</v>
      </c>
      <c r="N36" s="204">
        <v>89.35227858985381</v>
      </c>
      <c r="O36" s="204">
        <v>141.73112639724849</v>
      </c>
      <c r="P36" s="204">
        <v>107.83895098882201</v>
      </c>
      <c r="Q36" s="204">
        <v>140.70412725709369</v>
      </c>
      <c r="R36" s="204">
        <v>109.8930352536543</v>
      </c>
      <c r="S36" s="204">
        <v>111.9470335339639</v>
      </c>
      <c r="T36" s="204">
        <v>94.487446259673249</v>
      </c>
      <c r="U36" s="204">
        <v>95.514445399828034</v>
      </c>
      <c r="V36" s="204">
        <v>90.379277730008596</v>
      </c>
      <c r="W36" s="204">
        <v>106.42055030094581</v>
      </c>
      <c r="X36" s="204">
        <v>96.994411006018922</v>
      </c>
      <c r="Y36" s="204">
        <v>90.373086844368004</v>
      </c>
      <c r="DA36" s="71" t="s">
        <v>1423</v>
      </c>
    </row>
    <row r="37" spans="1:105" ht="12" customHeight="1" x14ac:dyDescent="0.25">
      <c r="A37" s="18" t="s">
        <v>32</v>
      </c>
      <c r="B37" s="204">
        <v>182.3731728288908</v>
      </c>
      <c r="C37" s="204">
        <v>175.61857265692171</v>
      </c>
      <c r="D37" s="204">
        <v>184.30300945829751</v>
      </c>
      <c r="E37" s="204">
        <v>170.79389509888219</v>
      </c>
      <c r="F37" s="204">
        <v>110.0028374892519</v>
      </c>
      <c r="G37" s="204">
        <v>82.984608770421318</v>
      </c>
      <c r="H37" s="204">
        <v>183.3380911435942</v>
      </c>
      <c r="I37" s="204">
        <v>165.96921754084261</v>
      </c>
      <c r="J37" s="204">
        <v>141.8458297506449</v>
      </c>
      <c r="K37" s="204">
        <v>119.65227858985379</v>
      </c>
      <c r="L37" s="204">
        <v>95.52880481513327</v>
      </c>
      <c r="M37" s="204">
        <v>113.8625967325881</v>
      </c>
      <c r="N37" s="204">
        <v>65.615735167669811</v>
      </c>
      <c r="O37" s="204">
        <v>33.772828890799659</v>
      </c>
      <c r="P37" s="204">
        <v>17.368873602751499</v>
      </c>
      <c r="Q37" s="204">
        <v>11.5792777300086</v>
      </c>
      <c r="R37" s="204">
        <v>13.5091143594153</v>
      </c>
      <c r="S37" s="204">
        <v>14.474032674118661</v>
      </c>
      <c r="T37" s="204">
        <v>15.4390369733448</v>
      </c>
      <c r="U37" s="204">
        <v>18.33379191745486</v>
      </c>
      <c r="V37" s="204">
        <v>12.544196044711949</v>
      </c>
      <c r="W37" s="204">
        <v>11.833963886500429</v>
      </c>
      <c r="X37" s="204">
        <v>38.029148753224419</v>
      </c>
      <c r="Y37" s="204">
        <v>34.811092003439377</v>
      </c>
      <c r="DA37" s="71" t="s">
        <v>1424</v>
      </c>
    </row>
    <row r="38" spans="1:105" ht="12" customHeight="1" x14ac:dyDescent="0.25">
      <c r="A38" s="18" t="s">
        <v>33</v>
      </c>
      <c r="B38" s="204">
        <v>2032.2202923473769</v>
      </c>
      <c r="C38" s="204">
        <v>2276.7387790197758</v>
      </c>
      <c r="D38" s="204">
        <v>2066.375236457437</v>
      </c>
      <c r="E38" s="204">
        <v>2234.8213241616509</v>
      </c>
      <c r="F38" s="204">
        <v>2315.5512467755798</v>
      </c>
      <c r="G38" s="204">
        <v>2254.2276010318142</v>
      </c>
      <c r="H38" s="204">
        <v>2328.747463456577</v>
      </c>
      <c r="I38" s="204">
        <v>2386.1899398108339</v>
      </c>
      <c r="J38" s="204">
        <v>2265.871281169389</v>
      </c>
      <c r="K38" s="204">
        <v>2077.2427343078239</v>
      </c>
      <c r="L38" s="204">
        <v>2195.232674118658</v>
      </c>
      <c r="M38" s="204">
        <v>2103.6352536543418</v>
      </c>
      <c r="N38" s="204">
        <v>1562.5895958727431</v>
      </c>
      <c r="O38" s="204">
        <v>1089.163542562339</v>
      </c>
      <c r="P38" s="204">
        <v>1092.26852966466</v>
      </c>
      <c r="Q38" s="204">
        <v>1117.798796216681</v>
      </c>
      <c r="R38" s="204">
        <v>1267.614875322442</v>
      </c>
      <c r="S38" s="204">
        <v>1229.578675838349</v>
      </c>
      <c r="T38" s="204">
        <v>1311.08486672399</v>
      </c>
      <c r="U38" s="204">
        <v>1235.0123817712811</v>
      </c>
      <c r="V38" s="204">
        <v>999.80894239036968</v>
      </c>
      <c r="W38" s="204">
        <v>891.33585554600177</v>
      </c>
      <c r="X38" s="204">
        <v>748.03404987102317</v>
      </c>
      <c r="Y38" s="204">
        <v>835.39157351676693</v>
      </c>
      <c r="DA38" s="71" t="s">
        <v>1425</v>
      </c>
    </row>
    <row r="39" spans="1:105" ht="12" customHeight="1" x14ac:dyDescent="0.25">
      <c r="A39" s="14" t="s">
        <v>34</v>
      </c>
      <c r="B39" s="204">
        <f t="shared" ref="B39:Y39" si="8">B40+B41</f>
        <v>2836.4554600171959</v>
      </c>
      <c r="C39" s="204">
        <f t="shared" si="8"/>
        <v>3269.5988822012032</v>
      </c>
      <c r="D39" s="204">
        <f t="shared" si="8"/>
        <v>2643.3358555460009</v>
      </c>
      <c r="E39" s="204">
        <f t="shared" si="8"/>
        <v>3588.6848667239892</v>
      </c>
      <c r="F39" s="204">
        <f t="shared" si="8"/>
        <v>3086.6038693035248</v>
      </c>
      <c r="G39" s="204">
        <f t="shared" si="8"/>
        <v>3698.593637145314</v>
      </c>
      <c r="H39" s="204">
        <f t="shared" si="8"/>
        <v>2805.9097162510752</v>
      </c>
      <c r="I39" s="204">
        <f t="shared" si="8"/>
        <v>2615.541530524506</v>
      </c>
      <c r="J39" s="204">
        <f t="shared" si="8"/>
        <v>2520.0053310404128</v>
      </c>
      <c r="K39" s="204">
        <f t="shared" si="8"/>
        <v>1329.0339638865</v>
      </c>
      <c r="L39" s="204">
        <f t="shared" si="8"/>
        <v>1282.025709372313</v>
      </c>
      <c r="M39" s="204">
        <f t="shared" si="8"/>
        <v>1410.8555460017201</v>
      </c>
      <c r="N39" s="204">
        <f t="shared" si="8"/>
        <v>1299.2189165950131</v>
      </c>
      <c r="O39" s="204">
        <f t="shared" si="8"/>
        <v>1412.3680137575241</v>
      </c>
      <c r="P39" s="204">
        <f t="shared" si="8"/>
        <v>1368.483920894239</v>
      </c>
      <c r="Q39" s="204">
        <f t="shared" si="8"/>
        <v>1521.33671539123</v>
      </c>
      <c r="R39" s="204">
        <f t="shared" si="8"/>
        <v>1717.3399828030949</v>
      </c>
      <c r="S39" s="204">
        <f t="shared" si="8"/>
        <v>1824.8948985066841</v>
      </c>
      <c r="T39" s="204">
        <f t="shared" si="8"/>
        <v>1846.6743735306111</v>
      </c>
      <c r="U39" s="204">
        <f t="shared" si="8"/>
        <v>1826.7875133010641</v>
      </c>
      <c r="V39" s="204">
        <f t="shared" si="8"/>
        <v>1736.898276599818</v>
      </c>
      <c r="W39" s="204">
        <f t="shared" si="8"/>
        <v>1967.311422580382</v>
      </c>
      <c r="X39" s="204">
        <f t="shared" si="8"/>
        <v>1821.648548584971</v>
      </c>
      <c r="Y39" s="204">
        <f t="shared" si="8"/>
        <v>1707.7990045925351</v>
      </c>
      <c r="DA39" s="71"/>
    </row>
    <row r="40" spans="1:105" ht="12" customHeight="1" x14ac:dyDescent="0.25">
      <c r="A40" s="18" t="s">
        <v>73</v>
      </c>
      <c r="B40" s="204">
        <v>2836.4554600171959</v>
      </c>
      <c r="C40" s="204">
        <v>3269.5988822012032</v>
      </c>
      <c r="D40" s="204">
        <v>2643.3358555460009</v>
      </c>
      <c r="E40" s="204">
        <v>3588.6848667239892</v>
      </c>
      <c r="F40" s="204">
        <v>3086.6038693035248</v>
      </c>
      <c r="G40" s="204">
        <v>3698.593637145314</v>
      </c>
      <c r="H40" s="204">
        <v>2805.9097162510752</v>
      </c>
      <c r="I40" s="204">
        <v>2615.541530524506</v>
      </c>
      <c r="J40" s="204">
        <v>2520.0053310404128</v>
      </c>
      <c r="K40" s="204">
        <v>1329.0339638865</v>
      </c>
      <c r="L40" s="204">
        <v>1282.025709372313</v>
      </c>
      <c r="M40" s="204">
        <v>1410.8555460017201</v>
      </c>
      <c r="N40" s="204">
        <v>1299.2189165950131</v>
      </c>
      <c r="O40" s="204">
        <v>1412.3680137575241</v>
      </c>
      <c r="P40" s="204">
        <v>1368.483920894239</v>
      </c>
      <c r="Q40" s="204">
        <v>1521.33671539123</v>
      </c>
      <c r="R40" s="204">
        <v>1717.3399828030949</v>
      </c>
      <c r="S40" s="204">
        <v>1824.8948985066841</v>
      </c>
      <c r="T40" s="204">
        <v>1846.6743735306111</v>
      </c>
      <c r="U40" s="204">
        <v>1826.7875133010641</v>
      </c>
      <c r="V40" s="204">
        <v>1736.898276599818</v>
      </c>
      <c r="W40" s="204">
        <v>1967.311422580382</v>
      </c>
      <c r="X40" s="204">
        <v>1821.648548584971</v>
      </c>
      <c r="Y40" s="204">
        <v>1707.7990045925351</v>
      </c>
      <c r="DA40" s="71" t="s">
        <v>1426</v>
      </c>
    </row>
    <row r="41" spans="1:105" ht="12" customHeight="1" x14ac:dyDescent="0.25">
      <c r="A41" s="18" t="s">
        <v>36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1427</v>
      </c>
    </row>
    <row r="42" spans="1:105" ht="12" customHeight="1" x14ac:dyDescent="0.25">
      <c r="A42" s="14" t="s">
        <v>37</v>
      </c>
      <c r="B42" s="204">
        <f t="shared" ref="B42:Y42" si="9">B43+B44+B45+B46+B47+B48</f>
        <v>129.02570937231303</v>
      </c>
      <c r="C42" s="204">
        <f t="shared" si="9"/>
        <v>129.02570937231303</v>
      </c>
      <c r="D42" s="204">
        <f t="shared" si="9"/>
        <v>129.02570937231303</v>
      </c>
      <c r="E42" s="204">
        <f t="shared" si="9"/>
        <v>129.03061049011183</v>
      </c>
      <c r="F42" s="204">
        <f t="shared" si="9"/>
        <v>129.04376612209805</v>
      </c>
      <c r="G42" s="204">
        <f t="shared" si="9"/>
        <v>129.04376612209805</v>
      </c>
      <c r="H42" s="204">
        <f t="shared" si="9"/>
        <v>132.23018056749783</v>
      </c>
      <c r="I42" s="204">
        <f t="shared" si="9"/>
        <v>136.76973344797929</v>
      </c>
      <c r="J42" s="204">
        <f t="shared" si="9"/>
        <v>136.77566638005152</v>
      </c>
      <c r="K42" s="204">
        <f t="shared" si="9"/>
        <v>232.2171109200344</v>
      </c>
      <c r="L42" s="204">
        <f t="shared" si="9"/>
        <v>298.76646603611357</v>
      </c>
      <c r="M42" s="204">
        <f t="shared" si="9"/>
        <v>371.61186586414436</v>
      </c>
      <c r="N42" s="204">
        <f t="shared" si="9"/>
        <v>360.05262252794489</v>
      </c>
      <c r="O42" s="204">
        <f t="shared" si="9"/>
        <v>322.3123817712812</v>
      </c>
      <c r="P42" s="204">
        <f t="shared" si="9"/>
        <v>356.8110173566655</v>
      </c>
      <c r="Q42" s="204">
        <f t="shared" si="9"/>
        <v>395.17147152325168</v>
      </c>
      <c r="R42" s="204">
        <f t="shared" si="9"/>
        <v>403.71682995869247</v>
      </c>
      <c r="S42" s="204">
        <f t="shared" si="9"/>
        <v>430.74883027796443</v>
      </c>
      <c r="T42" s="204">
        <f t="shared" si="9"/>
        <v>450.61665042608587</v>
      </c>
      <c r="U42" s="204">
        <f t="shared" si="9"/>
        <v>477.35948416483927</v>
      </c>
      <c r="V42" s="204">
        <f t="shared" si="9"/>
        <v>475.2063167579999</v>
      </c>
      <c r="W42" s="204">
        <f t="shared" si="9"/>
        <v>523.36240714745884</v>
      </c>
      <c r="X42" s="204">
        <f t="shared" si="9"/>
        <v>541.91983665758971</v>
      </c>
      <c r="Y42" s="204">
        <f t="shared" si="9"/>
        <v>529.38182280627154</v>
      </c>
      <c r="DA42" s="71"/>
    </row>
    <row r="43" spans="1:105" ht="12" customHeight="1" x14ac:dyDescent="0.25">
      <c r="A43" s="18" t="s">
        <v>38</v>
      </c>
      <c r="B43" s="204">
        <v>129.0245915735168</v>
      </c>
      <c r="C43" s="204">
        <v>129.0245915735168</v>
      </c>
      <c r="D43" s="204">
        <v>129.0245915735168</v>
      </c>
      <c r="E43" s="204">
        <v>129.0245915735168</v>
      </c>
      <c r="F43" s="204">
        <v>129.0245915735168</v>
      </c>
      <c r="G43" s="204">
        <v>129.0245915735168</v>
      </c>
      <c r="H43" s="204">
        <v>132.20120378331899</v>
      </c>
      <c r="I43" s="204">
        <v>136.73929492691309</v>
      </c>
      <c r="J43" s="204">
        <v>136.73929492691309</v>
      </c>
      <c r="K43" s="204">
        <v>229.02312983662941</v>
      </c>
      <c r="L43" s="204">
        <v>295.56878761822878</v>
      </c>
      <c r="M43" s="204">
        <v>368.43809114359408</v>
      </c>
      <c r="N43" s="204">
        <v>356.87884780739461</v>
      </c>
      <c r="O43" s="204">
        <v>319.13860705073091</v>
      </c>
      <c r="P43" s="204">
        <v>332.24729148753232</v>
      </c>
      <c r="Q43" s="204">
        <v>366.04574376612209</v>
      </c>
      <c r="R43" s="204">
        <v>369.54952708512468</v>
      </c>
      <c r="S43" s="204">
        <v>392.14823731728291</v>
      </c>
      <c r="T43" s="204">
        <v>407.12631126397241</v>
      </c>
      <c r="U43" s="204">
        <v>430.41582115219262</v>
      </c>
      <c r="V43" s="204">
        <v>424.9211521926054</v>
      </c>
      <c r="W43" s="204">
        <v>468.4723989681857</v>
      </c>
      <c r="X43" s="204">
        <v>478.4594153052451</v>
      </c>
      <c r="Y43" s="204">
        <v>461.25924333619952</v>
      </c>
      <c r="DA43" s="71" t="s">
        <v>1428</v>
      </c>
    </row>
    <row r="44" spans="1:105" ht="12" customHeight="1" x14ac:dyDescent="0.25">
      <c r="A44" s="18" t="s">
        <v>74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3.1527944969905422</v>
      </c>
      <c r="L44" s="204">
        <v>3.1527944969905422</v>
      </c>
      <c r="M44" s="204">
        <v>3.128890799656062</v>
      </c>
      <c r="N44" s="204">
        <v>3.128890799656062</v>
      </c>
      <c r="O44" s="204">
        <v>3.128890799656062</v>
      </c>
      <c r="P44" s="204">
        <v>3.128890799656062</v>
      </c>
      <c r="Q44" s="204">
        <v>3.128890799656062</v>
      </c>
      <c r="R44" s="204">
        <v>4.2036973344797932</v>
      </c>
      <c r="S44" s="204">
        <v>4.6942674434451446</v>
      </c>
      <c r="T44" s="204">
        <v>4.7133306826306516</v>
      </c>
      <c r="U44" s="204">
        <v>4.6732777565456436</v>
      </c>
      <c r="V44" s="204">
        <v>4.7242513451521138</v>
      </c>
      <c r="W44" s="204">
        <v>4.7340632321713487</v>
      </c>
      <c r="X44" s="204">
        <v>4.9541169352354206</v>
      </c>
      <c r="Y44" s="204">
        <v>5.4760598958569506</v>
      </c>
      <c r="DA44" s="71" t="s">
        <v>1429</v>
      </c>
    </row>
    <row r="45" spans="1:105" ht="12" customHeight="1" x14ac:dyDescent="0.25">
      <c r="A45" s="18" t="s">
        <v>75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1430</v>
      </c>
    </row>
    <row r="46" spans="1:105" ht="12" customHeight="1" x14ac:dyDescent="0.25">
      <c r="A46" s="18" t="s">
        <v>76</v>
      </c>
      <c r="B46" s="204">
        <v>1.1177987962166811E-3</v>
      </c>
      <c r="C46" s="204">
        <v>1.1177987962166811E-3</v>
      </c>
      <c r="D46" s="204">
        <v>1.1177987962166811E-3</v>
      </c>
      <c r="E46" s="204">
        <v>6.0189165950128966E-3</v>
      </c>
      <c r="F46" s="204">
        <v>1.917454858125537E-2</v>
      </c>
      <c r="G46" s="204">
        <v>1.917454858125537E-2</v>
      </c>
      <c r="H46" s="204">
        <v>2.897678417884781E-2</v>
      </c>
      <c r="I46" s="204">
        <v>3.043852106620808E-2</v>
      </c>
      <c r="J46" s="204">
        <v>3.6371453138435081E-2</v>
      </c>
      <c r="K46" s="204">
        <v>4.1186586414445399E-2</v>
      </c>
      <c r="L46" s="204">
        <v>4.4883920894239038E-2</v>
      </c>
      <c r="M46" s="204">
        <v>4.4883920894239038E-2</v>
      </c>
      <c r="N46" s="204">
        <v>4.4883920894239038E-2</v>
      </c>
      <c r="O46" s="204">
        <v>4.4883920894239038E-2</v>
      </c>
      <c r="P46" s="204">
        <v>4.4883920894239038E-2</v>
      </c>
      <c r="Q46" s="204">
        <v>4.4883920894239038E-2</v>
      </c>
      <c r="R46" s="204">
        <v>4.4539982803095443E-2</v>
      </c>
      <c r="S46" s="204">
        <v>4.4539982803095443E-2</v>
      </c>
      <c r="T46" s="204">
        <v>4.4539982803095443E-2</v>
      </c>
      <c r="U46" s="204">
        <v>4.4539982803095443E-2</v>
      </c>
      <c r="V46" s="204">
        <v>4.4539982803095443E-2</v>
      </c>
      <c r="W46" s="204">
        <v>4.3766122098022352E-2</v>
      </c>
      <c r="X46" s="204">
        <v>4.3766122098022352E-2</v>
      </c>
      <c r="Y46" s="204">
        <v>4.3766122098022352E-2</v>
      </c>
      <c r="DA46" s="71" t="s">
        <v>1431</v>
      </c>
    </row>
    <row r="47" spans="1:105" ht="12" customHeight="1" x14ac:dyDescent="0.25">
      <c r="A47" s="18" t="s">
        <v>77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1432</v>
      </c>
    </row>
    <row r="48" spans="1:105" ht="12" customHeight="1" x14ac:dyDescent="0.25">
      <c r="A48" s="18" t="s">
        <v>78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21.389951148582899</v>
      </c>
      <c r="Q48" s="204">
        <v>25.951953036579319</v>
      </c>
      <c r="R48" s="204">
        <v>29.919065556284931</v>
      </c>
      <c r="S48" s="204">
        <v>33.861785534433302</v>
      </c>
      <c r="T48" s="204">
        <v>38.732468496679701</v>
      </c>
      <c r="U48" s="204">
        <v>42.225845273297949</v>
      </c>
      <c r="V48" s="204">
        <v>45.516373237439268</v>
      </c>
      <c r="W48" s="204">
        <v>50.112178825003753</v>
      </c>
      <c r="X48" s="204">
        <v>58.462538295011157</v>
      </c>
      <c r="Y48" s="204">
        <v>62.602753452117057</v>
      </c>
      <c r="DA48" s="71" t="s">
        <v>1433</v>
      </c>
    </row>
    <row r="49" spans="1:105" ht="12" customHeight="1" x14ac:dyDescent="0.25">
      <c r="A49" s="14" t="s">
        <v>39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1434</v>
      </c>
    </row>
    <row r="50" spans="1:105" ht="12" customHeight="1" x14ac:dyDescent="0.25">
      <c r="A50" s="21" t="s">
        <v>40</v>
      </c>
      <c r="B50" s="207">
        <v>826.5692175408426</v>
      </c>
      <c r="C50" s="207">
        <v>940.58469475494405</v>
      </c>
      <c r="D50" s="207">
        <v>948.06534823731727</v>
      </c>
      <c r="E50" s="207">
        <v>1036.887360275151</v>
      </c>
      <c r="F50" s="207">
        <v>1053.826311263972</v>
      </c>
      <c r="G50" s="207">
        <v>1143.422184006879</v>
      </c>
      <c r="H50" s="207">
        <v>997.59243336199472</v>
      </c>
      <c r="I50" s="207">
        <v>1034.307824591574</v>
      </c>
      <c r="J50" s="207">
        <v>909.80223559759236</v>
      </c>
      <c r="K50" s="207">
        <v>673.77472055030091</v>
      </c>
      <c r="L50" s="207">
        <v>661.99484092863281</v>
      </c>
      <c r="M50" s="207">
        <v>562.25279449699053</v>
      </c>
      <c r="N50" s="207">
        <v>554.68615649183141</v>
      </c>
      <c r="O50" s="207">
        <v>472.39896818572652</v>
      </c>
      <c r="P50" s="207">
        <v>482.20120378331899</v>
      </c>
      <c r="Q50" s="207">
        <v>506.70679277730011</v>
      </c>
      <c r="R50" s="207">
        <v>509.37231298366288</v>
      </c>
      <c r="S50" s="207">
        <v>536.97334479793631</v>
      </c>
      <c r="T50" s="207">
        <v>540.84264832330177</v>
      </c>
      <c r="U50" s="207">
        <v>544.71195184866724</v>
      </c>
      <c r="V50" s="207">
        <v>507.65262252794491</v>
      </c>
      <c r="W50" s="207">
        <v>614.61736887360269</v>
      </c>
      <c r="X50" s="207">
        <v>580.48151332760096</v>
      </c>
      <c r="Y50" s="207">
        <v>567.30008598452275</v>
      </c>
      <c r="DA50" s="86" t="s">
        <v>1435</v>
      </c>
    </row>
    <row r="51" spans="1:105" ht="12" customHeight="1" x14ac:dyDescent="0.25">
      <c r="A51" s="114" t="s">
        <v>144</v>
      </c>
      <c r="B51" s="284">
        <f t="shared" ref="B51:Y51" si="10">SUM(B52:B54)</f>
        <v>6402.3854686156492</v>
      </c>
      <c r="C51" s="284">
        <f t="shared" si="10"/>
        <v>7084.9137575236437</v>
      </c>
      <c r="D51" s="284">
        <f t="shared" si="10"/>
        <v>6229.1113499570065</v>
      </c>
      <c r="E51" s="284">
        <f t="shared" si="10"/>
        <v>7405.228288907997</v>
      </c>
      <c r="F51" s="284">
        <f t="shared" si="10"/>
        <v>6908.6799656061876</v>
      </c>
      <c r="G51" s="284">
        <f t="shared" si="10"/>
        <v>7564.1366294067075</v>
      </c>
      <c r="H51" s="284">
        <f t="shared" si="10"/>
        <v>6654.4721410146176</v>
      </c>
      <c r="I51" s="284">
        <f t="shared" si="10"/>
        <v>6771.9634565778169</v>
      </c>
      <c r="J51" s="284">
        <f t="shared" si="10"/>
        <v>6330.2272570937212</v>
      </c>
      <c r="K51" s="284">
        <f t="shared" si="10"/>
        <v>4611.7001719690443</v>
      </c>
      <c r="L51" s="284">
        <f t="shared" si="10"/>
        <v>4723.6471195184868</v>
      </c>
      <c r="M51" s="284">
        <f t="shared" si="10"/>
        <v>4851.0196904557188</v>
      </c>
      <c r="N51" s="284">
        <f t="shared" si="10"/>
        <v>3957.6712811693897</v>
      </c>
      <c r="O51" s="284">
        <f t="shared" si="10"/>
        <v>3493.3265692175419</v>
      </c>
      <c r="P51" s="284">
        <f t="shared" si="10"/>
        <v>3470.2824704951008</v>
      </c>
      <c r="Q51" s="284">
        <f t="shared" si="10"/>
        <v>3732.9528128818069</v>
      </c>
      <c r="R51" s="284">
        <f t="shared" si="10"/>
        <v>4074.6858755304888</v>
      </c>
      <c r="S51" s="284">
        <f t="shared" si="10"/>
        <v>4194.5218027313367</v>
      </c>
      <c r="T51" s="284">
        <f t="shared" si="10"/>
        <v>4303.3678081355465</v>
      </c>
      <c r="U51" s="284">
        <f t="shared" si="10"/>
        <v>4243.0353035708049</v>
      </c>
      <c r="V51" s="284">
        <f t="shared" si="10"/>
        <v>3865.5459519132783</v>
      </c>
      <c r="W51" s="284">
        <f t="shared" si="10"/>
        <v>4149.4195734939622</v>
      </c>
      <c r="X51" s="284">
        <f t="shared" si="10"/>
        <v>3917.4075941849524</v>
      </c>
      <c r="Y51" s="284">
        <f t="shared" si="10"/>
        <v>3816.9858145011281</v>
      </c>
      <c r="DA51" s="118"/>
    </row>
    <row r="52" spans="1:105" ht="12" customHeight="1" x14ac:dyDescent="0.25">
      <c r="A52" s="51" t="s">
        <v>51</v>
      </c>
      <c r="B52" s="241">
        <f>NMM_fec!B5</f>
        <v>2995.864240553547</v>
      </c>
      <c r="C52" s="241">
        <f>NMM_fec!C5</f>
        <v>3229.7074136020078</v>
      </c>
      <c r="D52" s="241">
        <f>NMM_fec!D5</f>
        <v>3150.128267265452</v>
      </c>
      <c r="E52" s="241">
        <f>NMM_fec!E5</f>
        <v>3521.1390679488618</v>
      </c>
      <c r="F52" s="241">
        <f>NMM_fec!F5</f>
        <v>3396.8689539457359</v>
      </c>
      <c r="G52" s="241">
        <f>NMM_fec!G5</f>
        <v>3506.955149232901</v>
      </c>
      <c r="H52" s="241">
        <f>NMM_fec!H5</f>
        <v>3661.3309222036569</v>
      </c>
      <c r="I52" s="241">
        <f>NMM_fec!I5</f>
        <v>3822.8005272179071</v>
      </c>
      <c r="J52" s="241">
        <f>NMM_fec!J5</f>
        <v>3083.0156206377528</v>
      </c>
      <c r="K52" s="241">
        <f>NMM_fec!K5</f>
        <v>2109.0490439324208</v>
      </c>
      <c r="L52" s="241">
        <f>NMM_fec!L5</f>
        <v>1847.4990239218621</v>
      </c>
      <c r="M52" s="241">
        <f>NMM_fec!M5</f>
        <v>1631.0508422369439</v>
      </c>
      <c r="N52" s="241">
        <f>NMM_fec!N5</f>
        <v>1397.3704342636761</v>
      </c>
      <c r="O52" s="241">
        <f>NMM_fec!O5</f>
        <v>1135.289425813568</v>
      </c>
      <c r="P52" s="241">
        <f>NMM_fec!P5</f>
        <v>1180.238740984789</v>
      </c>
      <c r="Q52" s="241">
        <f>NMM_fec!Q5</f>
        <v>1300.191022603108</v>
      </c>
      <c r="R52" s="241">
        <f>NMM_fec!R5</f>
        <v>1352.5543079557931</v>
      </c>
      <c r="S52" s="241">
        <f>NMM_fec!S5</f>
        <v>1336.045402276942</v>
      </c>
      <c r="T52" s="241">
        <f>NMM_fec!T5</f>
        <v>1384.6866429338149</v>
      </c>
      <c r="U52" s="241">
        <f>NMM_fec!U5</f>
        <v>1393.4353231627299</v>
      </c>
      <c r="V52" s="241">
        <f>NMM_fec!V5</f>
        <v>1313.375431702362</v>
      </c>
      <c r="W52" s="241">
        <f>NMM_fec!W5</f>
        <v>1281.799006610675</v>
      </c>
      <c r="X52" s="241">
        <f>NMM_fec!X5</f>
        <v>1348.790672985328</v>
      </c>
      <c r="Y52" s="241">
        <f>NMM_fec!Y5</f>
        <v>1440.733076207564</v>
      </c>
      <c r="DA52" s="83"/>
    </row>
    <row r="53" spans="1:105" ht="12" customHeight="1" x14ac:dyDescent="0.25">
      <c r="A53" s="99" t="s">
        <v>52</v>
      </c>
      <c r="B53" s="282">
        <f>NMM_fec!B48</f>
        <v>2487.1602855490792</v>
      </c>
      <c r="C53" s="282">
        <f>NMM_fec!C48</f>
        <v>2857.4785924751441</v>
      </c>
      <c r="D53" s="282">
        <f>NMM_fec!D48</f>
        <v>2107.9050196719768</v>
      </c>
      <c r="E53" s="282">
        <f>NMM_fec!E48</f>
        <v>2900.6051402452922</v>
      </c>
      <c r="F53" s="282">
        <f>NMM_fec!F48</f>
        <v>2554.1689321886779</v>
      </c>
      <c r="G53" s="282">
        <f>NMM_fec!G48</f>
        <v>3132.113681531268</v>
      </c>
      <c r="H53" s="282">
        <f>NMM_fec!H48</f>
        <v>2084.9238912199198</v>
      </c>
      <c r="I53" s="282">
        <f>NMM_fec!I48</f>
        <v>2046.554919207216</v>
      </c>
      <c r="J53" s="282">
        <f>NMM_fec!J48</f>
        <v>2367.0654419242642</v>
      </c>
      <c r="K53" s="282">
        <f>NMM_fec!K48</f>
        <v>1739.3204554778811</v>
      </c>
      <c r="L53" s="282">
        <f>NMM_fec!L48</f>
        <v>2057.7858619848739</v>
      </c>
      <c r="M53" s="282">
        <f>NMM_fec!M48</f>
        <v>2408.7436362996318</v>
      </c>
      <c r="N53" s="282">
        <f>NMM_fec!N48</f>
        <v>1652.2294909538309</v>
      </c>
      <c r="O53" s="282">
        <f>NMM_fec!O48</f>
        <v>1514.875374803484</v>
      </c>
      <c r="P53" s="282">
        <f>NMM_fec!P48</f>
        <v>1466.793439571077</v>
      </c>
      <c r="Q53" s="282">
        <f>NMM_fec!Q48</f>
        <v>1579.8896368147739</v>
      </c>
      <c r="R53" s="282">
        <f>NMM_fec!R48</f>
        <v>1825.2816179281019</v>
      </c>
      <c r="S53" s="282">
        <f>NMM_fec!S48</f>
        <v>1941.550915710503</v>
      </c>
      <c r="T53" s="282">
        <f>NMM_fec!T48</f>
        <v>2019.542874163044</v>
      </c>
      <c r="U53" s="282">
        <f>NMM_fec!U48</f>
        <v>1989.102629790475</v>
      </c>
      <c r="V53" s="282">
        <f>NMM_fec!V48</f>
        <v>1758.0206544491371</v>
      </c>
      <c r="W53" s="282">
        <f>NMM_fec!W48</f>
        <v>2072.0057239233229</v>
      </c>
      <c r="X53" s="282">
        <f>NMM_fec!X48</f>
        <v>1782.7267116068001</v>
      </c>
      <c r="Y53" s="282">
        <f>NMM_fec!Y48</f>
        <v>1639.9385411259459</v>
      </c>
      <c r="DA53" s="94"/>
    </row>
    <row r="54" spans="1:105" ht="12" customHeight="1" x14ac:dyDescent="0.25">
      <c r="A54" s="52" t="s">
        <v>53</v>
      </c>
      <c r="B54" s="242">
        <f>NMM_fec!B99</f>
        <v>919.36094251302268</v>
      </c>
      <c r="C54" s="242">
        <f>NMM_fec!C99</f>
        <v>997.7277514464912</v>
      </c>
      <c r="D54" s="242">
        <f>NMM_fec!D99</f>
        <v>971.07806301957805</v>
      </c>
      <c r="E54" s="242">
        <f>NMM_fec!E99</f>
        <v>983.48408071384313</v>
      </c>
      <c r="F54" s="242">
        <f>NMM_fec!F99</f>
        <v>957.64207947177363</v>
      </c>
      <c r="G54" s="242">
        <f>NMM_fec!G99</f>
        <v>925.06779864253895</v>
      </c>
      <c r="H54" s="242">
        <f>NMM_fec!H99</f>
        <v>908.21732759104077</v>
      </c>
      <c r="I54" s="242">
        <f>NMM_fec!I99</f>
        <v>902.60801015269408</v>
      </c>
      <c r="J54" s="242">
        <f>NMM_fec!J99</f>
        <v>880.1461945317044</v>
      </c>
      <c r="K54" s="242">
        <f>NMM_fec!K99</f>
        <v>763.33067255874255</v>
      </c>
      <c r="L54" s="242">
        <f>NMM_fec!L99</f>
        <v>818.36223361175053</v>
      </c>
      <c r="M54" s="242">
        <f>NMM_fec!M99</f>
        <v>811.22521191914279</v>
      </c>
      <c r="N54" s="242">
        <f>NMM_fec!N99</f>
        <v>908.07135595188277</v>
      </c>
      <c r="O54" s="242">
        <f>NMM_fec!O99</f>
        <v>843.16176860049006</v>
      </c>
      <c r="P54" s="242">
        <f>NMM_fec!P99</f>
        <v>823.25028993923456</v>
      </c>
      <c r="Q54" s="242">
        <f>NMM_fec!Q99</f>
        <v>852.87215346392486</v>
      </c>
      <c r="R54" s="242">
        <f>NMM_fec!R99</f>
        <v>896.8499496465937</v>
      </c>
      <c r="S54" s="242">
        <f>NMM_fec!S99</f>
        <v>916.92548474389162</v>
      </c>
      <c r="T54" s="242">
        <f>NMM_fec!T99</f>
        <v>899.13829103868784</v>
      </c>
      <c r="U54" s="242">
        <f>NMM_fec!U99</f>
        <v>860.49735061759986</v>
      </c>
      <c r="V54" s="242">
        <f>NMM_fec!V99</f>
        <v>794.14986576177932</v>
      </c>
      <c r="W54" s="242">
        <f>NMM_fec!W99</f>
        <v>795.61484295996479</v>
      </c>
      <c r="X54" s="242">
        <f>NMM_fec!X99</f>
        <v>785.89020959282402</v>
      </c>
      <c r="Y54" s="242">
        <f>NMM_fec!Y99</f>
        <v>736.31419716761832</v>
      </c>
      <c r="DA54" s="84"/>
    </row>
    <row r="55" spans="1:105" ht="12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DA55" s="176"/>
    </row>
    <row r="56" spans="1:105" ht="12" customHeight="1" x14ac:dyDescent="0.25">
      <c r="A56" s="30" t="s">
        <v>84</v>
      </c>
      <c r="B56" s="203">
        <f t="shared" ref="B56:Y56" si="11">SUM(B57:B58)</f>
        <v>35808.590004448604</v>
      </c>
      <c r="C56" s="203">
        <f t="shared" si="11"/>
        <v>37742.05038644874</v>
      </c>
      <c r="D56" s="203">
        <f t="shared" si="11"/>
        <v>36006.762282975134</v>
      </c>
      <c r="E56" s="203">
        <f t="shared" si="11"/>
        <v>39409.750252800579</v>
      </c>
      <c r="F56" s="203">
        <f t="shared" si="11"/>
        <v>38687.875312655473</v>
      </c>
      <c r="G56" s="203">
        <f t="shared" si="11"/>
        <v>40462.258319113069</v>
      </c>
      <c r="H56" s="203">
        <f t="shared" si="11"/>
        <v>39105.007956790301</v>
      </c>
      <c r="I56" s="203">
        <f t="shared" si="11"/>
        <v>39487.204370941632</v>
      </c>
      <c r="J56" s="203">
        <f t="shared" si="11"/>
        <v>35302.747209717796</v>
      </c>
      <c r="K56" s="203">
        <f t="shared" si="11"/>
        <v>27528.482786077082</v>
      </c>
      <c r="L56" s="203">
        <f t="shared" si="11"/>
        <v>27977.107139596625</v>
      </c>
      <c r="M56" s="203">
        <f t="shared" si="11"/>
        <v>27064.018044339267</v>
      </c>
      <c r="N56" s="203">
        <f t="shared" si="11"/>
        <v>22582.418015478124</v>
      </c>
      <c r="O56" s="203">
        <f t="shared" si="11"/>
        <v>19691.212322144173</v>
      </c>
      <c r="P56" s="203">
        <f t="shared" si="11"/>
        <v>20911.271801745781</v>
      </c>
      <c r="Q56" s="203">
        <f t="shared" si="11"/>
        <v>21835.735503087642</v>
      </c>
      <c r="R56" s="203">
        <f t="shared" si="11"/>
        <v>23125.691939101103</v>
      </c>
      <c r="S56" s="203">
        <f t="shared" si="11"/>
        <v>23514.268067550271</v>
      </c>
      <c r="T56" s="203">
        <f t="shared" si="11"/>
        <v>24168.078254407468</v>
      </c>
      <c r="U56" s="203">
        <f t="shared" si="11"/>
        <v>23086.461142884567</v>
      </c>
      <c r="V56" s="203">
        <f t="shared" si="11"/>
        <v>20548.365719124209</v>
      </c>
      <c r="W56" s="203">
        <f t="shared" si="11"/>
        <v>21312.188233219134</v>
      </c>
      <c r="X56" s="203">
        <f t="shared" si="11"/>
        <v>19548.516089841909</v>
      </c>
      <c r="Y56" s="203">
        <f t="shared" si="11"/>
        <v>19045.755228486316</v>
      </c>
      <c r="DA56" s="112"/>
    </row>
    <row r="57" spans="1:105" ht="12" customHeight="1" x14ac:dyDescent="0.25">
      <c r="A57" s="24" t="s">
        <v>145</v>
      </c>
      <c r="B57" s="213">
        <f>(NMM_emi!B5-NMM_emi!B46)+(NMM_emi!B48-NMM_emi!B97)+(NMM_emi!B99-NMM_emi!B128)</f>
        <v>17044.80955444861</v>
      </c>
      <c r="C57" s="213">
        <f>(NMM_emi!C5-NMM_emi!C46)+(NMM_emi!C48-NMM_emi!C97)+(NMM_emi!C99-NMM_emi!C128)</f>
        <v>18614.438106448746</v>
      </c>
      <c r="D57" s="213">
        <f>(NMM_emi!D5-NMM_emi!D46)+(NMM_emi!D48-NMM_emi!D97)+(NMM_emi!D99-NMM_emi!D128)</f>
        <v>16173.589102975133</v>
      </c>
      <c r="E57" s="213">
        <f>(NMM_emi!E5-NMM_emi!E46)+(NMM_emi!E48-NMM_emi!E97)+(NMM_emi!E99-NMM_emi!E128)</f>
        <v>18974.070682800579</v>
      </c>
      <c r="F57" s="213">
        <f>(NMM_emi!F5-NMM_emi!F46)+(NMM_emi!F48-NMM_emi!F97)+(NMM_emi!F99-NMM_emi!F128)</f>
        <v>17788.913092655472</v>
      </c>
      <c r="G57" s="213">
        <f>(NMM_emi!G5-NMM_emi!G46)+(NMM_emi!G48-NMM_emi!G97)+(NMM_emi!G99-NMM_emi!G128)</f>
        <v>19034.352199113062</v>
      </c>
      <c r="H57" s="213">
        <f>(NMM_emi!H5-NMM_emi!H46)+(NMM_emi!H48-NMM_emi!H97)+(NMM_emi!H99-NMM_emi!H128)</f>
        <v>17439.838616790308</v>
      </c>
      <c r="I57" s="213">
        <f>(NMM_emi!I5-NMM_emi!I46)+(NMM_emi!I48-NMM_emi!I97)+(NMM_emi!I99-NMM_emi!I128)</f>
        <v>17995.011660941636</v>
      </c>
      <c r="J57" s="213">
        <f>(NMM_emi!J5-NMM_emi!J46)+(NMM_emi!J48-NMM_emi!J97)+(NMM_emi!J99-NMM_emi!J128)</f>
        <v>16892.862269717793</v>
      </c>
      <c r="K57" s="213">
        <f>(NMM_emi!K5-NMM_emi!K46)+(NMM_emi!K48-NMM_emi!K97)+(NMM_emi!K99-NMM_emi!K128)</f>
        <v>13194.204786077084</v>
      </c>
      <c r="L57" s="213">
        <f>(NMM_emi!L5-NMM_emi!L46)+(NMM_emi!L48-NMM_emi!L97)+(NMM_emi!L99-NMM_emi!L128)</f>
        <v>13767.629419596624</v>
      </c>
      <c r="M57" s="213">
        <f>(NMM_emi!M5-NMM_emi!M46)+(NMM_emi!M48-NMM_emi!M97)+(NMM_emi!M99-NMM_emi!M128)</f>
        <v>14385.211044339267</v>
      </c>
      <c r="N57" s="213">
        <f>(NMM_emi!N5-NMM_emi!N46)+(NMM_emi!N48-NMM_emi!N97)+(NMM_emi!N99-NMM_emi!N128)</f>
        <v>11016.585585478124</v>
      </c>
      <c r="O57" s="213">
        <f>(NMM_emi!O5-NMM_emi!O46)+(NMM_emi!O48-NMM_emi!O97)+(NMM_emi!O99-NMM_emi!O128)</f>
        <v>9290.3785321441737</v>
      </c>
      <c r="P57" s="213">
        <f>(NMM_emi!P5-NMM_emi!P46)+(NMM_emi!P48-NMM_emi!P97)+(NMM_emi!P99-NMM_emi!P128)</f>
        <v>9206.7224117457808</v>
      </c>
      <c r="Q57" s="213">
        <f>(NMM_emi!Q5-NMM_emi!Q46)+(NMM_emi!Q48-NMM_emi!Q97)+(NMM_emi!Q99-NMM_emi!Q128)</f>
        <v>9692.5062630876437</v>
      </c>
      <c r="R57" s="213">
        <f>(NMM_emi!R5-NMM_emi!R46)+(NMM_emi!R48-NMM_emi!R97)+(NMM_emi!R99-NMM_emi!R128)</f>
        <v>10965.880969101105</v>
      </c>
      <c r="S57" s="213">
        <f>(NMM_emi!S5-NMM_emi!S46)+(NMM_emi!S48-NMM_emi!S97)+(NMM_emi!S99-NMM_emi!S128)</f>
        <v>11109.742287550269</v>
      </c>
      <c r="T57" s="213">
        <f>(NMM_emi!T5-NMM_emi!T46)+(NMM_emi!T48-NMM_emi!T97)+(NMM_emi!T99-NMM_emi!T128)</f>
        <v>11497.825494407467</v>
      </c>
      <c r="U57" s="213">
        <f>(NMM_emi!U5-NMM_emi!U46)+(NMM_emi!U48-NMM_emi!U97)+(NMM_emi!U99-NMM_emi!U128)</f>
        <v>11092.754572884567</v>
      </c>
      <c r="V57" s="213">
        <f>(NMM_emi!V5-NMM_emi!V46)+(NMM_emi!V48-NMM_emi!V97)+(NMM_emi!V99-NMM_emi!V128)</f>
        <v>9738.9567791242098</v>
      </c>
      <c r="W57" s="213">
        <f>(NMM_emi!W5-NMM_emi!W46)+(NMM_emi!W48-NMM_emi!W97)+(NMM_emi!W99-NMM_emi!W128)</f>
        <v>9974.0210332191346</v>
      </c>
      <c r="X57" s="213">
        <f>(NMM_emi!X5-NMM_emi!X46)+(NMM_emi!X48-NMM_emi!X97)+(NMM_emi!X99-NMM_emi!X128)</f>
        <v>9263.5155998419086</v>
      </c>
      <c r="Y57" s="213">
        <f>(NMM_emi!Y5-NMM_emi!Y46)+(NMM_emi!Y48-NMM_emi!Y97)+(NMM_emi!Y99-NMM_emi!Y128)</f>
        <v>9140.1197284863156</v>
      </c>
      <c r="DA57" s="85"/>
    </row>
    <row r="58" spans="1:105" ht="12" customHeight="1" x14ac:dyDescent="0.25">
      <c r="A58" s="14" t="s">
        <v>146</v>
      </c>
      <c r="B58" s="204">
        <f>NMM_emi!B46+NMM_emi!B97+NMM_emi!B128</f>
        <v>18763.780449999998</v>
      </c>
      <c r="C58" s="204">
        <f>NMM_emi!C46+NMM_emi!C97+NMM_emi!C128</f>
        <v>19127.612279999998</v>
      </c>
      <c r="D58" s="204">
        <f>NMM_emi!D46+NMM_emi!D97+NMM_emi!D128</f>
        <v>19833.173180000002</v>
      </c>
      <c r="E58" s="204">
        <f>NMM_emi!E46+NMM_emi!E97+NMM_emi!E128</f>
        <v>20435.67957</v>
      </c>
      <c r="F58" s="204">
        <f>NMM_emi!F46+NMM_emi!F97+NMM_emi!F128</f>
        <v>20898.962220000001</v>
      </c>
      <c r="G58" s="204">
        <f>NMM_emi!G46+NMM_emi!G97+NMM_emi!G128</f>
        <v>21427.906120000007</v>
      </c>
      <c r="H58" s="204">
        <f>NMM_emi!H46+NMM_emi!H97+NMM_emi!H128</f>
        <v>21665.169339999997</v>
      </c>
      <c r="I58" s="204">
        <f>NMM_emi!I46+NMM_emi!I97+NMM_emi!I128</f>
        <v>21492.192709999999</v>
      </c>
      <c r="J58" s="204">
        <f>NMM_emi!J46+NMM_emi!J97+NMM_emi!J128</f>
        <v>18409.88494</v>
      </c>
      <c r="K58" s="204">
        <f>NMM_emi!K46+NMM_emi!K97+NMM_emi!K128</f>
        <v>14334.278</v>
      </c>
      <c r="L58" s="204">
        <f>NMM_emi!L46+NMM_emi!L97+NMM_emi!L128</f>
        <v>14209.477720000001</v>
      </c>
      <c r="M58" s="204">
        <f>NMM_emi!M46+NMM_emi!M97+NMM_emi!M128</f>
        <v>12678.807000000003</v>
      </c>
      <c r="N58" s="204">
        <f>NMM_emi!N46+NMM_emi!N97+NMM_emi!N128</f>
        <v>11565.83243</v>
      </c>
      <c r="O58" s="204">
        <f>NMM_emi!O46+NMM_emi!O97+NMM_emi!O128</f>
        <v>10400.833790000001</v>
      </c>
      <c r="P58" s="204">
        <f>NMM_emi!P46+NMM_emi!P97+NMM_emi!P128</f>
        <v>11704.54939</v>
      </c>
      <c r="Q58" s="204">
        <f>NMM_emi!Q46+NMM_emi!Q97+NMM_emi!Q128</f>
        <v>12143.229239999999</v>
      </c>
      <c r="R58" s="204">
        <f>NMM_emi!R46+NMM_emi!R97+NMM_emi!R128</f>
        <v>12159.810969999999</v>
      </c>
      <c r="S58" s="204">
        <f>NMM_emi!S46+NMM_emi!S97+NMM_emi!S128</f>
        <v>12404.52578</v>
      </c>
      <c r="T58" s="204">
        <f>NMM_emi!T46+NMM_emi!T97+NMM_emi!T128</f>
        <v>12670.252759999999</v>
      </c>
      <c r="U58" s="204">
        <f>NMM_emi!U46+NMM_emi!U97+NMM_emi!U128</f>
        <v>11993.706569999998</v>
      </c>
      <c r="V58" s="204">
        <f>NMM_emi!V46+NMM_emi!V97+NMM_emi!V128</f>
        <v>10809.408939999999</v>
      </c>
      <c r="W58" s="204">
        <f>NMM_emi!W46+NMM_emi!W97+NMM_emi!W128</f>
        <v>11338.1672</v>
      </c>
      <c r="X58" s="204">
        <f>NMM_emi!X46+NMM_emi!X97+NMM_emi!X128</f>
        <v>10285.00049</v>
      </c>
      <c r="Y58" s="204">
        <f>NMM_emi!Y46+NMM_emi!Y97+NMM_emi!Y128</f>
        <v>9905.6355000000003</v>
      </c>
      <c r="DA58" s="71"/>
    </row>
    <row r="59" spans="1:105" ht="12" customHeight="1" x14ac:dyDescent="0.25">
      <c r="A59" s="31" t="s">
        <v>144</v>
      </c>
      <c r="B59" s="210">
        <f t="shared" ref="B59:Y59" si="12">SUM(B60:B62)</f>
        <v>35808.590004448612</v>
      </c>
      <c r="C59" s="210">
        <f t="shared" si="12"/>
        <v>37742.05038644874</v>
      </c>
      <c r="D59" s="210">
        <f t="shared" si="12"/>
        <v>36006.762282975134</v>
      </c>
      <c r="E59" s="210">
        <f t="shared" si="12"/>
        <v>39409.750252800579</v>
      </c>
      <c r="F59" s="210">
        <f t="shared" si="12"/>
        <v>38687.875312655473</v>
      </c>
      <c r="G59" s="210">
        <f t="shared" si="12"/>
        <v>40462.258319113069</v>
      </c>
      <c r="H59" s="210">
        <f t="shared" si="12"/>
        <v>39105.007956790309</v>
      </c>
      <c r="I59" s="210">
        <f t="shared" si="12"/>
        <v>39487.204370941632</v>
      </c>
      <c r="J59" s="210">
        <f t="shared" si="12"/>
        <v>35302.747209717796</v>
      </c>
      <c r="K59" s="210">
        <f t="shared" si="12"/>
        <v>27528.482786077082</v>
      </c>
      <c r="L59" s="210">
        <f t="shared" si="12"/>
        <v>27977.107139596625</v>
      </c>
      <c r="M59" s="210">
        <f t="shared" si="12"/>
        <v>27064.018044339267</v>
      </c>
      <c r="N59" s="210">
        <f t="shared" si="12"/>
        <v>22582.418015478124</v>
      </c>
      <c r="O59" s="210">
        <f t="shared" si="12"/>
        <v>19691.212322144176</v>
      </c>
      <c r="P59" s="210">
        <f t="shared" si="12"/>
        <v>20911.271801745781</v>
      </c>
      <c r="Q59" s="210">
        <f t="shared" si="12"/>
        <v>21835.735503087642</v>
      </c>
      <c r="R59" s="210">
        <f t="shared" si="12"/>
        <v>23125.691939101103</v>
      </c>
      <c r="S59" s="210">
        <f t="shared" si="12"/>
        <v>23514.268067550267</v>
      </c>
      <c r="T59" s="210">
        <f t="shared" si="12"/>
        <v>24168.078254407468</v>
      </c>
      <c r="U59" s="210">
        <f t="shared" si="12"/>
        <v>23086.461142884567</v>
      </c>
      <c r="V59" s="210">
        <f t="shared" si="12"/>
        <v>20548.365719124209</v>
      </c>
      <c r="W59" s="210">
        <f t="shared" si="12"/>
        <v>21312.188233219131</v>
      </c>
      <c r="X59" s="210">
        <f t="shared" si="12"/>
        <v>19548.516089841909</v>
      </c>
      <c r="Y59" s="210">
        <f t="shared" si="12"/>
        <v>19045.75522848632</v>
      </c>
      <c r="DA59" s="109"/>
    </row>
    <row r="60" spans="1:105" ht="12" customHeight="1" x14ac:dyDescent="0.25">
      <c r="A60" s="51" t="s">
        <v>51</v>
      </c>
      <c r="B60" s="241">
        <f>NMM_emi!B$5</f>
        <v>24957.501709102944</v>
      </c>
      <c r="C60" s="241">
        <f>NMM_emi!C$5</f>
        <v>25854.070241005604</v>
      </c>
      <c r="D60" s="241">
        <f>NMM_emi!D$5</f>
        <v>26154.86058555881</v>
      </c>
      <c r="E60" s="241">
        <f>NMM_emi!E$5</f>
        <v>27577.623621591658</v>
      </c>
      <c r="F60" s="241">
        <f>NMM_emi!F$5</f>
        <v>27674.279905080235</v>
      </c>
      <c r="G60" s="241">
        <f>NMM_emi!G$5</f>
        <v>28123.978920120375</v>
      </c>
      <c r="H60" s="241">
        <f>NMM_emi!H$5</f>
        <v>29000.477648655477</v>
      </c>
      <c r="I60" s="241">
        <f>NMM_emi!I$5</f>
        <v>29748.503468778246</v>
      </c>
      <c r="J60" s="241">
        <f>NMM_emi!J$5</f>
        <v>25178.201656764773</v>
      </c>
      <c r="K60" s="241">
        <f>NMM_emi!K$5</f>
        <v>19722.093686899698</v>
      </c>
      <c r="L60" s="241">
        <f>NMM_emi!L$5</f>
        <v>18967.476318711222</v>
      </c>
      <c r="M60" s="241">
        <f>NMM_emi!M$5</f>
        <v>16492.985923584849</v>
      </c>
      <c r="N60" s="241">
        <f>NMM_emi!N$5</f>
        <v>14627.071331508538</v>
      </c>
      <c r="O60" s="241">
        <f>NMM_emi!O$5</f>
        <v>12577.011042137461</v>
      </c>
      <c r="P60" s="241">
        <f>NMM_emi!P$5</f>
        <v>13954.117679620318</v>
      </c>
      <c r="Q60" s="241">
        <f>NMM_emi!Q$5</f>
        <v>14547.071248247565</v>
      </c>
      <c r="R60" s="241">
        <f>NMM_emi!R$5</f>
        <v>14962.746995981408</v>
      </c>
      <c r="S60" s="241">
        <f>NMM_emi!S$5</f>
        <v>15045.335286603371</v>
      </c>
      <c r="T60" s="241">
        <f>NMM_emi!T$5</f>
        <v>15486.566564117631</v>
      </c>
      <c r="U60" s="241">
        <f>NMM_emi!U$5</f>
        <v>14800.798309758684</v>
      </c>
      <c r="V60" s="241">
        <f>NMM_emi!V$5</f>
        <v>13353.56442389748</v>
      </c>
      <c r="W60" s="241">
        <f>NMM_emi!W$5</f>
        <v>13552.609607896677</v>
      </c>
      <c r="X60" s="241">
        <f>NMM_emi!X$5</f>
        <v>12701.660583221663</v>
      </c>
      <c r="Y60" s="241">
        <f>NMM_emi!Y$5</f>
        <v>12752.072256392696</v>
      </c>
      <c r="DA60" s="83"/>
    </row>
    <row r="61" spans="1:105" ht="12" customHeight="1" x14ac:dyDescent="0.25">
      <c r="A61" s="99" t="s">
        <v>52</v>
      </c>
      <c r="B61" s="282">
        <f>NMM_emi!B$48</f>
        <v>8566.0701990304278</v>
      </c>
      <c r="C61" s="282">
        <f>NMM_emi!C$48</f>
        <v>9484.6159706055332</v>
      </c>
      <c r="D61" s="282">
        <f>NMM_emi!D$48</f>
        <v>7558.8442419456642</v>
      </c>
      <c r="E61" s="282">
        <f>NMM_emi!E$48</f>
        <v>9526.4124037461679</v>
      </c>
      <c r="F61" s="282">
        <f>NMM_emi!F$48</f>
        <v>8821.4947979674253</v>
      </c>
      <c r="G61" s="282">
        <f>NMM_emi!G$48</f>
        <v>10207.119924957111</v>
      </c>
      <c r="H61" s="282">
        <f>NMM_emi!H$48</f>
        <v>7982.1054466799069</v>
      </c>
      <c r="I61" s="282">
        <f>NMM_emi!I$48</f>
        <v>7601.2232914228325</v>
      </c>
      <c r="J61" s="282">
        <f>NMM_emi!J$48</f>
        <v>8034.9467267574419</v>
      </c>
      <c r="K61" s="282">
        <f>NMM_emi!K$48</f>
        <v>6037.4810534236585</v>
      </c>
      <c r="L61" s="282">
        <f>NMM_emi!L$48</f>
        <v>7086.3892545890894</v>
      </c>
      <c r="M61" s="282">
        <f>NMM_emi!M$48</f>
        <v>8483.4393557835901</v>
      </c>
      <c r="N61" s="282">
        <f>NMM_emi!N$48</f>
        <v>5876.223918149075</v>
      </c>
      <c r="O61" s="282">
        <f>NMM_emi!O$48</f>
        <v>5093.0195458107428</v>
      </c>
      <c r="P61" s="282">
        <f>NMM_emi!P$48</f>
        <v>5021.7424910083773</v>
      </c>
      <c r="Q61" s="282">
        <f>NMM_emi!Q$48</f>
        <v>5289.2426726297535</v>
      </c>
      <c r="R61" s="282">
        <f>NMM_emi!R$48</f>
        <v>6057.5316818791434</v>
      </c>
      <c r="S61" s="282">
        <f>NMM_emi!S$48</f>
        <v>6336.2067417434819</v>
      </c>
      <c r="T61" s="282">
        <f>NMM_emi!T$48</f>
        <v>6575.8318827214607</v>
      </c>
      <c r="U61" s="282">
        <f>NMM_emi!U$48</f>
        <v>6241.8569025255993</v>
      </c>
      <c r="V61" s="282">
        <f>NMM_emi!V$48</f>
        <v>5344.907105090334</v>
      </c>
      <c r="W61" s="282">
        <f>NMM_emi!W$48</f>
        <v>5931.5966865312421</v>
      </c>
      <c r="X61" s="282">
        <f>NMM_emi!X$48</f>
        <v>5039.6732351949313</v>
      </c>
      <c r="Y61" s="282">
        <f>NMM_emi!Y$48</f>
        <v>4643.7488412895918</v>
      </c>
      <c r="DA61" s="94"/>
    </row>
    <row r="62" spans="1:105" ht="12" customHeight="1" x14ac:dyDescent="0.25">
      <c r="A62" s="52" t="s">
        <v>53</v>
      </c>
      <c r="B62" s="242">
        <f>NMM_emi!B$99</f>
        <v>2285.0180963152361</v>
      </c>
      <c r="C62" s="242">
        <f>NMM_emi!C$99</f>
        <v>2403.3641748376067</v>
      </c>
      <c r="D62" s="242">
        <f>NMM_emi!D$99</f>
        <v>2293.0574554706586</v>
      </c>
      <c r="E62" s="242">
        <f>NMM_emi!E$99</f>
        <v>2305.7142274627554</v>
      </c>
      <c r="F62" s="242">
        <f>NMM_emi!F$99</f>
        <v>2192.1006096078108</v>
      </c>
      <c r="G62" s="242">
        <f>NMM_emi!G$99</f>
        <v>2131.1594740355786</v>
      </c>
      <c r="H62" s="242">
        <f>NMM_emi!H$99</f>
        <v>2122.4248614549215</v>
      </c>
      <c r="I62" s="242">
        <f>NMM_emi!I$99</f>
        <v>2137.4776107405532</v>
      </c>
      <c r="J62" s="242">
        <f>NMM_emi!J$99</f>
        <v>2089.5988261955781</v>
      </c>
      <c r="K62" s="242">
        <f>NMM_emi!K$99</f>
        <v>1768.908045753727</v>
      </c>
      <c r="L62" s="242">
        <f>NMM_emi!L$99</f>
        <v>1923.2415662963133</v>
      </c>
      <c r="M62" s="242">
        <f>NMM_emi!M$99</f>
        <v>2087.5927649708296</v>
      </c>
      <c r="N62" s="242">
        <f>NMM_emi!N$99</f>
        <v>2079.1227658205139</v>
      </c>
      <c r="O62" s="242">
        <f>NMM_emi!O$99</f>
        <v>2021.1817341959709</v>
      </c>
      <c r="P62" s="242">
        <f>NMM_emi!P$99</f>
        <v>1935.411631117086</v>
      </c>
      <c r="Q62" s="242">
        <f>NMM_emi!Q$99</f>
        <v>1999.421582210324</v>
      </c>
      <c r="R62" s="242">
        <f>NMM_emi!R$99</f>
        <v>2105.4132612405519</v>
      </c>
      <c r="S62" s="242">
        <f>NMM_emi!S$99</f>
        <v>2132.7260392034159</v>
      </c>
      <c r="T62" s="242">
        <f>NMM_emi!T$99</f>
        <v>2105.6798075683746</v>
      </c>
      <c r="U62" s="242">
        <f>NMM_emi!U$99</f>
        <v>2043.8059306002826</v>
      </c>
      <c r="V62" s="242">
        <f>NMM_emi!V$99</f>
        <v>1849.8941901363958</v>
      </c>
      <c r="W62" s="242">
        <f>NMM_emi!W$99</f>
        <v>1827.9819387912155</v>
      </c>
      <c r="X62" s="242">
        <f>NMM_emi!X$99</f>
        <v>1807.1822714253142</v>
      </c>
      <c r="Y62" s="242">
        <f>NMM_emi!Y$99</f>
        <v>1649.9341308040298</v>
      </c>
      <c r="DA62" s="84"/>
    </row>
    <row r="63" spans="1:105" ht="12" customHeight="1" x14ac:dyDescent="0.25">
      <c r="A63" s="143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DA63" s="145"/>
    </row>
    <row r="64" spans="1:105" ht="12" customHeight="1" x14ac:dyDescent="0.25">
      <c r="A64" s="115" t="s">
        <v>147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DA64" s="118"/>
    </row>
    <row r="65" spans="1:105" ht="12" customHeight="1" x14ac:dyDescent="0.25">
      <c r="A65" s="50" t="s">
        <v>51</v>
      </c>
      <c r="B65" s="287">
        <f t="shared" ref="B65:Y65" si="13">IF(B$9=0,"",B$4/B$9*1000)</f>
        <v>173.69853155197725</v>
      </c>
      <c r="C65" s="287">
        <f t="shared" si="13"/>
        <v>160.34550156809007</v>
      </c>
      <c r="D65" s="287">
        <f t="shared" si="13"/>
        <v>166.81660617511051</v>
      </c>
      <c r="E65" s="287">
        <f t="shared" si="13"/>
        <v>137.76394472847664</v>
      </c>
      <c r="F65" s="287">
        <f t="shared" si="13"/>
        <v>143.68726916841445</v>
      </c>
      <c r="G65" s="287">
        <f t="shared" si="13"/>
        <v>129.24792002793703</v>
      </c>
      <c r="H65" s="287">
        <f t="shared" si="13"/>
        <v>142.96891456760042</v>
      </c>
      <c r="I65" s="287">
        <f t="shared" si="13"/>
        <v>137.61529130564159</v>
      </c>
      <c r="J65" s="287">
        <f t="shared" si="13"/>
        <v>140.84975994051263</v>
      </c>
      <c r="K65" s="287">
        <f t="shared" si="13"/>
        <v>143.83947426825742</v>
      </c>
      <c r="L65" s="287">
        <f t="shared" si="13"/>
        <v>127.34230747447067</v>
      </c>
      <c r="M65" s="287">
        <f t="shared" si="13"/>
        <v>120.46042889693051</v>
      </c>
      <c r="N65" s="287">
        <f t="shared" si="13"/>
        <v>122.27745744043054</v>
      </c>
      <c r="O65" s="287">
        <f t="shared" si="13"/>
        <v>111.22455010159561</v>
      </c>
      <c r="P65" s="287">
        <f t="shared" si="13"/>
        <v>115.10142067252553</v>
      </c>
      <c r="Q65" s="287">
        <f t="shared" si="13"/>
        <v>107.2229829626683</v>
      </c>
      <c r="R65" s="287">
        <f t="shared" si="13"/>
        <v>111.94453482369551</v>
      </c>
      <c r="S65" s="287">
        <f t="shared" si="13"/>
        <v>107.5439433333183</v>
      </c>
      <c r="T65" s="287">
        <f t="shared" si="13"/>
        <v>120.72033342520176</v>
      </c>
      <c r="U65" s="287">
        <f t="shared" si="13"/>
        <v>140.20843208085319</v>
      </c>
      <c r="V65" s="287">
        <f t="shared" si="13"/>
        <v>145.6270644926762</v>
      </c>
      <c r="W65" s="287">
        <f t="shared" si="13"/>
        <v>152.26373202091514</v>
      </c>
      <c r="X65" s="287">
        <f t="shared" si="13"/>
        <v>139.26874212291935</v>
      </c>
      <c r="Y65" s="287">
        <f t="shared" si="13"/>
        <v>149.18495447629181</v>
      </c>
      <c r="DA65" s="83"/>
    </row>
    <row r="66" spans="1:105" ht="12" customHeight="1" x14ac:dyDescent="0.25">
      <c r="A66" s="107" t="s">
        <v>52</v>
      </c>
      <c r="B66" s="288">
        <f t="shared" ref="B66:Y66" si="14">IF(B$10=0,"",B$5/B$10*1000)</f>
        <v>112.47361692315422</v>
      </c>
      <c r="C66" s="288">
        <f t="shared" si="14"/>
        <v>103.82723652055587</v>
      </c>
      <c r="D66" s="288">
        <f t="shared" si="14"/>
        <v>108.01741898287494</v>
      </c>
      <c r="E66" s="288">
        <f t="shared" si="14"/>
        <v>89.205182143849171</v>
      </c>
      <c r="F66" s="288">
        <f t="shared" si="14"/>
        <v>93.040664908248729</v>
      </c>
      <c r="G66" s="288">
        <f t="shared" si="14"/>
        <v>83.690868975404257</v>
      </c>
      <c r="H66" s="288">
        <f t="shared" si="14"/>
        <v>92.57551451540985</v>
      </c>
      <c r="I66" s="288">
        <f t="shared" si="14"/>
        <v>89.108925785290026</v>
      </c>
      <c r="J66" s="288">
        <f t="shared" si="14"/>
        <v>91.203315317187574</v>
      </c>
      <c r="K66" s="288">
        <f t="shared" si="14"/>
        <v>87.846615017208492</v>
      </c>
      <c r="L66" s="288">
        <f t="shared" si="14"/>
        <v>75.212296249722144</v>
      </c>
      <c r="M66" s="288">
        <f t="shared" si="14"/>
        <v>62.830940019022897</v>
      </c>
      <c r="N66" s="288">
        <f t="shared" si="14"/>
        <v>95.019006277465778</v>
      </c>
      <c r="O66" s="288">
        <f t="shared" si="14"/>
        <v>101.42731727573002</v>
      </c>
      <c r="P66" s="288">
        <f t="shared" si="14"/>
        <v>108.61927481025226</v>
      </c>
      <c r="Q66" s="288">
        <f t="shared" si="14"/>
        <v>109.70995285469682</v>
      </c>
      <c r="R66" s="288">
        <f t="shared" si="14"/>
        <v>107.91786889207199</v>
      </c>
      <c r="S66" s="288">
        <f t="shared" si="14"/>
        <v>105.63613746151347</v>
      </c>
      <c r="T66" s="288">
        <f t="shared" si="14"/>
        <v>100.55321984673984</v>
      </c>
      <c r="U66" s="288">
        <f t="shared" si="14"/>
        <v>110.36952342788216</v>
      </c>
      <c r="V66" s="288">
        <f t="shared" si="14"/>
        <v>105.54345665609861</v>
      </c>
      <c r="W66" s="288">
        <f t="shared" si="14"/>
        <v>84.587403527092235</v>
      </c>
      <c r="X66" s="288">
        <f t="shared" si="14"/>
        <v>96.634420002204735</v>
      </c>
      <c r="Y66" s="288">
        <f t="shared" si="14"/>
        <v>95.31248792922014</v>
      </c>
      <c r="DA66" s="94"/>
    </row>
    <row r="67" spans="1:105" ht="12" customHeight="1" x14ac:dyDescent="0.25">
      <c r="A67" s="49" t="s">
        <v>60</v>
      </c>
      <c r="B67" s="289">
        <f t="shared" ref="B67:Y67" si="15">IF(B$11=0,"",B$6/B$11*1000)</f>
        <v>408.07018745061163</v>
      </c>
      <c r="C67" s="289">
        <f t="shared" si="15"/>
        <v>376.69989663771588</v>
      </c>
      <c r="D67" s="289">
        <f t="shared" si="15"/>
        <v>391.90247115809467</v>
      </c>
      <c r="E67" s="289">
        <f t="shared" si="15"/>
        <v>323.64901560761189</v>
      </c>
      <c r="F67" s="289">
        <f t="shared" si="15"/>
        <v>337.56468946472154</v>
      </c>
      <c r="G67" s="289">
        <f t="shared" si="15"/>
        <v>303.64230763585601</v>
      </c>
      <c r="H67" s="289">
        <f t="shared" si="15"/>
        <v>335.87705806109938</v>
      </c>
      <c r="I67" s="289">
        <f t="shared" si="15"/>
        <v>323.29978392684023</v>
      </c>
      <c r="J67" s="289">
        <f t="shared" si="15"/>
        <v>330.89852532287773</v>
      </c>
      <c r="K67" s="289">
        <f t="shared" si="15"/>
        <v>290.01741677310906</v>
      </c>
      <c r="L67" s="289">
        <f t="shared" si="15"/>
        <v>272.67474463619556</v>
      </c>
      <c r="M67" s="289">
        <f t="shared" si="15"/>
        <v>268.11082823262723</v>
      </c>
      <c r="N67" s="289">
        <f t="shared" si="15"/>
        <v>261.45375733570319</v>
      </c>
      <c r="O67" s="289">
        <f t="shared" si="15"/>
        <v>264.18516434241405</v>
      </c>
      <c r="P67" s="289">
        <f t="shared" si="15"/>
        <v>263.81007598101519</v>
      </c>
      <c r="Q67" s="289">
        <f t="shared" si="15"/>
        <v>262.3725525834252</v>
      </c>
      <c r="R67" s="289">
        <f t="shared" si="15"/>
        <v>283.3534032207354</v>
      </c>
      <c r="S67" s="289">
        <f t="shared" si="15"/>
        <v>297.00756577931344</v>
      </c>
      <c r="T67" s="289">
        <f t="shared" si="15"/>
        <v>287.66797621416049</v>
      </c>
      <c r="U67" s="289">
        <f t="shared" si="15"/>
        <v>311.79747775084218</v>
      </c>
      <c r="V67" s="289">
        <f t="shared" si="15"/>
        <v>297.33346400687617</v>
      </c>
      <c r="W67" s="289">
        <f t="shared" si="15"/>
        <v>257.03167836321251</v>
      </c>
      <c r="X67" s="289">
        <f t="shared" si="15"/>
        <v>264.70240030741377</v>
      </c>
      <c r="Y67" s="289">
        <f t="shared" si="15"/>
        <v>289.41262163047554</v>
      </c>
      <c r="DA67" s="84"/>
    </row>
    <row r="68" spans="1:105" ht="12" customHeight="1" x14ac:dyDescent="0.25">
      <c r="A68" s="115" t="s">
        <v>148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DA68" s="118"/>
    </row>
    <row r="69" spans="1:105" ht="12" customHeight="1" x14ac:dyDescent="0.25">
      <c r="A69" s="50" t="s">
        <v>51</v>
      </c>
      <c r="B69" s="252">
        <f t="shared" ref="B69:Y69" si="16">IF(B$52=0,"",B$52/B$9)</f>
        <v>8.2912407611259661E-2</v>
      </c>
      <c r="C69" s="252">
        <f t="shared" si="16"/>
        <v>8.3963342848706601E-2</v>
      </c>
      <c r="D69" s="252">
        <f t="shared" si="16"/>
        <v>7.8847833938341549E-2</v>
      </c>
      <c r="E69" s="252">
        <f t="shared" si="16"/>
        <v>8.1034623476224615E-2</v>
      </c>
      <c r="F69" s="252">
        <f t="shared" si="16"/>
        <v>7.7855337871068186E-2</v>
      </c>
      <c r="G69" s="252">
        <f t="shared" si="16"/>
        <v>7.4116894451688814E-2</v>
      </c>
      <c r="H69" s="252">
        <f t="shared" si="16"/>
        <v>7.2095797305256143E-2</v>
      </c>
      <c r="I69" s="252">
        <f t="shared" si="16"/>
        <v>7.3628934819505359E-2</v>
      </c>
      <c r="J69" s="252">
        <f t="shared" si="16"/>
        <v>7.4554137337982274E-2</v>
      </c>
      <c r="K69" s="252">
        <f t="shared" si="16"/>
        <v>7.3502025699823753E-2</v>
      </c>
      <c r="L69" s="252">
        <f t="shared" si="16"/>
        <v>7.4816944361063648E-2</v>
      </c>
      <c r="M69" s="252">
        <f t="shared" si="16"/>
        <v>7.504725470363649E-2</v>
      </c>
      <c r="N69" s="252">
        <f t="shared" si="16"/>
        <v>8.6873685032503478E-2</v>
      </c>
      <c r="O69" s="252">
        <f t="shared" si="16"/>
        <v>8.4232212545053142E-2</v>
      </c>
      <c r="P69" s="252">
        <f t="shared" si="16"/>
        <v>8.3897273711364961E-2</v>
      </c>
      <c r="Q69" s="252">
        <f t="shared" si="16"/>
        <v>8.5720260369546927E-2</v>
      </c>
      <c r="R69" s="252">
        <f t="shared" si="16"/>
        <v>9.1300896633700196E-2</v>
      </c>
      <c r="S69" s="252">
        <f t="shared" si="16"/>
        <v>8.3099839775577222E-2</v>
      </c>
      <c r="T69" s="252">
        <f t="shared" si="16"/>
        <v>8.4629252088497059E-2</v>
      </c>
      <c r="U69" s="252">
        <f t="shared" si="16"/>
        <v>8.366815598069724E-2</v>
      </c>
      <c r="V69" s="252">
        <f t="shared" si="16"/>
        <v>8.2719226691284425E-2</v>
      </c>
      <c r="W69" s="252">
        <f t="shared" si="16"/>
        <v>7.0366876236419656E-2</v>
      </c>
      <c r="X69" s="252">
        <f t="shared" si="16"/>
        <v>7.5677129161146106E-2</v>
      </c>
      <c r="Y69" s="252">
        <f t="shared" si="16"/>
        <v>7.8236883823070438E-2</v>
      </c>
      <c r="DA69" s="83"/>
    </row>
    <row r="70" spans="1:105" ht="12" customHeight="1" x14ac:dyDescent="0.25">
      <c r="A70" s="107" t="s">
        <v>52</v>
      </c>
      <c r="B70" s="291">
        <f t="shared" ref="B70:Y70" si="17">IF(B$53=0,"",B$53/B$10)</f>
        <v>5.3662540119783921E-2</v>
      </c>
      <c r="C70" s="291">
        <f t="shared" si="17"/>
        <v>5.2908150979079464E-2</v>
      </c>
      <c r="D70" s="291">
        <f t="shared" si="17"/>
        <v>4.9684695259217197E-2</v>
      </c>
      <c r="E70" s="291">
        <f t="shared" si="17"/>
        <v>5.135376997644537E-2</v>
      </c>
      <c r="F70" s="291">
        <f t="shared" si="17"/>
        <v>5.0524446792149826E-2</v>
      </c>
      <c r="G70" s="291">
        <f t="shared" si="17"/>
        <v>4.685962972048615E-2</v>
      </c>
      <c r="H70" s="291">
        <f t="shared" si="17"/>
        <v>4.6447341653822881E-2</v>
      </c>
      <c r="I70" s="291">
        <f t="shared" si="17"/>
        <v>4.7435057506733401E-2</v>
      </c>
      <c r="J70" s="291">
        <f t="shared" si="17"/>
        <v>4.8031114407147787E-2</v>
      </c>
      <c r="K70" s="291">
        <f t="shared" si="17"/>
        <v>4.7353296967823255E-2</v>
      </c>
      <c r="L70" s="291">
        <f t="shared" si="17"/>
        <v>4.8200426462029447E-2</v>
      </c>
      <c r="M70" s="291">
        <f t="shared" si="17"/>
        <v>4.834880269986478E-2</v>
      </c>
      <c r="N70" s="291">
        <f t="shared" si="17"/>
        <v>5.5967918800408516E-2</v>
      </c>
      <c r="O70" s="291">
        <f t="shared" si="17"/>
        <v>5.4266163917605775E-2</v>
      </c>
      <c r="P70" s="291">
        <f t="shared" si="17"/>
        <v>5.4050381319688472E-2</v>
      </c>
      <c r="Q70" s="291">
        <f t="shared" si="17"/>
        <v>5.5224830972896814E-2</v>
      </c>
      <c r="R70" s="291">
        <f t="shared" si="17"/>
        <v>5.8820126800049589E-2</v>
      </c>
      <c r="S70" s="291">
        <f t="shared" si="17"/>
        <v>5.7670735623060007E-2</v>
      </c>
      <c r="T70" s="291">
        <f t="shared" si="17"/>
        <v>5.8732137587194401E-2</v>
      </c>
      <c r="U70" s="291">
        <f t="shared" si="17"/>
        <v>5.8065143286231052E-2</v>
      </c>
      <c r="V70" s="291">
        <f t="shared" si="17"/>
        <v>5.3426123533512913E-2</v>
      </c>
      <c r="W70" s="291">
        <f t="shared" si="17"/>
        <v>5.1515013919965803E-2</v>
      </c>
      <c r="X70" s="291">
        <f t="shared" si="17"/>
        <v>5.1874092229150799E-2</v>
      </c>
      <c r="Y70" s="291">
        <f t="shared" si="17"/>
        <v>5.3628716788625151E-2</v>
      </c>
      <c r="DA70" s="94"/>
    </row>
    <row r="71" spans="1:105" ht="12" customHeight="1" x14ac:dyDescent="0.25">
      <c r="A71" s="49" t="s">
        <v>53</v>
      </c>
      <c r="B71" s="253">
        <f t="shared" ref="B71:Y71" si="18">IF(B$54=0,"",B$54/B$11)</f>
        <v>0.20904068724716296</v>
      </c>
      <c r="C71" s="253">
        <f t="shared" si="18"/>
        <v>0.21268977860722474</v>
      </c>
      <c r="D71" s="253">
        <f t="shared" si="18"/>
        <v>0.19729338947980049</v>
      </c>
      <c r="E71" s="253">
        <f t="shared" si="18"/>
        <v>0.2021965626467605</v>
      </c>
      <c r="F71" s="253">
        <f t="shared" si="18"/>
        <v>0.19635884344305385</v>
      </c>
      <c r="G71" s="253">
        <f t="shared" si="18"/>
        <v>0.18836648312818957</v>
      </c>
      <c r="H71" s="253">
        <f t="shared" si="18"/>
        <v>0.18645397815459674</v>
      </c>
      <c r="I71" s="253">
        <f t="shared" si="18"/>
        <v>0.18564541549829167</v>
      </c>
      <c r="J71" s="253">
        <f t="shared" si="18"/>
        <v>0.18490466271674463</v>
      </c>
      <c r="K71" s="253">
        <f t="shared" si="18"/>
        <v>0.18178868124761671</v>
      </c>
      <c r="L71" s="253">
        <f t="shared" si="18"/>
        <v>0.18230390590593684</v>
      </c>
      <c r="M71" s="253">
        <f t="shared" si="18"/>
        <v>0.17947460440689</v>
      </c>
      <c r="N71" s="253">
        <f t="shared" si="18"/>
        <v>0.20512115562500174</v>
      </c>
      <c r="O71" s="253">
        <f t="shared" si="18"/>
        <v>0.1914101631329149</v>
      </c>
      <c r="P71" s="253">
        <f t="shared" si="18"/>
        <v>0.1871448715479051</v>
      </c>
      <c r="Q71" s="253">
        <f t="shared" si="18"/>
        <v>0.18662410360260939</v>
      </c>
      <c r="R71" s="253">
        <f t="shared" si="18"/>
        <v>0.19534958606983091</v>
      </c>
      <c r="S71" s="253">
        <f t="shared" si="18"/>
        <v>0.19821130236573534</v>
      </c>
      <c r="T71" s="253">
        <f t="shared" si="18"/>
        <v>0.19167305287543973</v>
      </c>
      <c r="U71" s="253">
        <f t="shared" si="18"/>
        <v>0.18013342068612095</v>
      </c>
      <c r="V71" s="253">
        <f t="shared" si="18"/>
        <v>0.17465358824758728</v>
      </c>
      <c r="W71" s="253">
        <f t="shared" si="18"/>
        <v>0.16333706486552346</v>
      </c>
      <c r="X71" s="253">
        <f t="shared" si="18"/>
        <v>0.16742441618935322</v>
      </c>
      <c r="Y71" s="253">
        <f t="shared" si="18"/>
        <v>0.17308749345736207</v>
      </c>
      <c r="DA71" s="84"/>
    </row>
    <row r="72" spans="1:105" ht="12" customHeight="1" x14ac:dyDescent="0.25">
      <c r="A72" s="115" t="s">
        <v>149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DA72" s="118"/>
    </row>
    <row r="73" spans="1:105" ht="12" customHeight="1" x14ac:dyDescent="0.25">
      <c r="A73" s="50" t="s">
        <v>51</v>
      </c>
      <c r="B73" s="252">
        <f>IF(NMM_ued!B$5=0,"",NMM_ued!B$5/B$9)</f>
        <v>4.2126114561392342E-2</v>
      </c>
      <c r="C73" s="252">
        <f>IF(NMM_ued!C$5=0,"",NMM_ued!C$5/C$9)</f>
        <v>4.2780565831506648E-2</v>
      </c>
      <c r="D73" s="252">
        <f>IF(NMM_ued!D$5=0,"",NMM_ued!D$5/D$9)</f>
        <v>4.0247390659382265E-2</v>
      </c>
      <c r="E73" s="252">
        <f>IF(NMM_ued!E$5=0,"",NMM_ued!E$5/E$9)</f>
        <v>4.1620768630307538E-2</v>
      </c>
      <c r="F73" s="252">
        <f>IF(NMM_ued!F$5=0,"",NMM_ued!F$5/F$9)</f>
        <v>4.0158856795425205E-2</v>
      </c>
      <c r="G73" s="252">
        <f>IF(NMM_ued!G$5=0,"",NMM_ued!G$5/G$9)</f>
        <v>3.8575616563708462E-2</v>
      </c>
      <c r="H73" s="252">
        <f>IF(NMM_ued!H$5=0,"",NMM_ued!H$5/H$9)</f>
        <v>3.7532737600758218E-2</v>
      </c>
      <c r="I73" s="252">
        <f>IF(NMM_ued!I$5=0,"",NMM_ued!I$5/I$9)</f>
        <v>3.8324081634574028E-2</v>
      </c>
      <c r="J73" s="252">
        <f>IF(NMM_ued!J$5=0,"",NMM_ued!J$5/J$9)</f>
        <v>3.8656446996157764E-2</v>
      </c>
      <c r="K73" s="252">
        <f>IF(NMM_ued!K$5=0,"",NMM_ued!K$5/K$9)</f>
        <v>3.7616929694511289E-2</v>
      </c>
      <c r="L73" s="252">
        <f>IF(NMM_ued!L$5=0,"",NMM_ued!L$5/L$9)</f>
        <v>3.8074369334896586E-2</v>
      </c>
      <c r="M73" s="252">
        <f>IF(NMM_ued!M$5=0,"",NMM_ued!M$5/M$9)</f>
        <v>3.8060716982664528E-2</v>
      </c>
      <c r="N73" s="252">
        <f>IF(NMM_ued!N$5=0,"",NMM_ued!N$5/N$9)</f>
        <v>4.4174127539385523E-2</v>
      </c>
      <c r="O73" s="252">
        <f>IF(NMM_ued!O$5=0,"",NMM_ued!O$5/O$9)</f>
        <v>4.3122554648551623E-2</v>
      </c>
      <c r="P73" s="252">
        <f>IF(NMM_ued!P$5=0,"",NMM_ued!P$5/P$9)</f>
        <v>4.3075695982794558E-2</v>
      </c>
      <c r="Q73" s="252">
        <f>IF(NMM_ued!Q$5=0,"",NMM_ued!Q$5/Q$9)</f>
        <v>4.4106931571291232E-2</v>
      </c>
      <c r="R73" s="252">
        <f>IF(NMM_ued!R$5=0,"",NMM_ued!R$5/R$9)</f>
        <v>4.6918414659013689E-2</v>
      </c>
      <c r="S73" s="252">
        <f>IF(NMM_ued!S$5=0,"",NMM_ued!S$5/S$9)</f>
        <v>4.3718303504258989E-2</v>
      </c>
      <c r="T73" s="252">
        <f>IF(NMM_ued!T$5=0,"",NMM_ued!T$5/T$9)</f>
        <v>4.4502277177744805E-2</v>
      </c>
      <c r="U73" s="252">
        <f>IF(NMM_ued!U$5=0,"",NMM_ued!U$5/U$9)</f>
        <v>4.4078801803731409E-2</v>
      </c>
      <c r="V73" s="252">
        <f>IF(NMM_ued!V$5=0,"",NMM_ued!V$5/V$9)</f>
        <v>4.3742416546222122E-2</v>
      </c>
      <c r="W73" s="252">
        <f>IF(NMM_ued!W$5=0,"",NMM_ued!W$5/W$9)</f>
        <v>3.8401107356882597E-2</v>
      </c>
      <c r="X73" s="252">
        <f>IF(NMM_ued!X$5=0,"",NMM_ued!X$5/X$9)</f>
        <v>4.1420318094468403E-2</v>
      </c>
      <c r="Y73" s="252">
        <f>IF(NMM_ued!Y$5=0,"",NMM_ued!Y$5/Y$9)</f>
        <v>4.2801208893844672E-2</v>
      </c>
      <c r="DA73" s="83"/>
    </row>
    <row r="74" spans="1:105" ht="12" customHeight="1" x14ac:dyDescent="0.25">
      <c r="A74" s="107" t="s">
        <v>52</v>
      </c>
      <c r="B74" s="291">
        <f>IF(NMM_ued!B$48=0,"",NMM_ued!B$48/B$10)</f>
        <v>2.4577485351940875E-2</v>
      </c>
      <c r="C74" s="291">
        <f>IF(NMM_ued!C$48=0,"",NMM_ued!C$48/C$10)</f>
        <v>2.432580895814665E-2</v>
      </c>
      <c r="D74" s="291">
        <f>IF(NMM_ued!D$48=0,"",NMM_ued!D$48/D$10)</f>
        <v>2.288825468815834E-2</v>
      </c>
      <c r="E74" s="291">
        <f>IF(NMM_ued!E$48=0,"",NMM_ued!E$48/E$10)</f>
        <v>2.3746732569684622E-2</v>
      </c>
      <c r="F74" s="291">
        <f>IF(NMM_ued!F$48=0,"",NMM_ued!F$48/F$10)</f>
        <v>2.3375243237944026E-2</v>
      </c>
      <c r="G74" s="291">
        <f>IF(NMM_ued!G$48=0,"",NMM_ued!G$48/G$10)</f>
        <v>2.199220137616183E-2</v>
      </c>
      <c r="H74" s="291">
        <f>IF(NMM_ued!H$48=0,"",NMM_ued!H$48/H$10)</f>
        <v>2.1722437804948831E-2</v>
      </c>
      <c r="I74" s="291">
        <f>IF(NMM_ued!I$48=0,"",NMM_ued!I$48/I$10)</f>
        <v>2.2188129063584909E-2</v>
      </c>
      <c r="J74" s="291">
        <f>IF(NMM_ued!J$48=0,"",NMM_ued!J$48/J$10)</f>
        <v>2.2411602930813037E-2</v>
      </c>
      <c r="K74" s="291">
        <f>IF(NMM_ued!K$48=0,"",NMM_ued!K$48/K$10)</f>
        <v>2.2006556093183385E-2</v>
      </c>
      <c r="L74" s="291">
        <f>IF(NMM_ued!L$48=0,"",NMM_ued!L$48/L$10)</f>
        <v>2.2380216313002195E-2</v>
      </c>
      <c r="M74" s="291">
        <f>IF(NMM_ued!M$48=0,"",NMM_ued!M$48/M$10)</f>
        <v>2.2388404899716E-2</v>
      </c>
      <c r="N74" s="291">
        <f>IF(NMM_ued!N$48=0,"",NMM_ued!N$48/N$10)</f>
        <v>2.6087262828482002E-2</v>
      </c>
      <c r="O74" s="291">
        <f>IF(NMM_ued!O$48=0,"",NMM_ued!O$48/O$10)</f>
        <v>2.5368473526764541E-2</v>
      </c>
      <c r="P74" s="291">
        <f>IF(NMM_ued!P$48=0,"",NMM_ued!P$48/P$10)</f>
        <v>2.5420798455199779E-2</v>
      </c>
      <c r="Q74" s="291">
        <f>IF(NMM_ued!Q$48=0,"",NMM_ued!Q$48/Q$10)</f>
        <v>2.6011724043234416E-2</v>
      </c>
      <c r="R74" s="291">
        <f>IF(NMM_ued!R$48=0,"",NMM_ued!R$48/R$10)</f>
        <v>2.7657979774954395E-2</v>
      </c>
      <c r="S74" s="291">
        <f>IF(NMM_ued!S$48=0,"",NMM_ued!S$48/S$10)</f>
        <v>2.7740547817535152E-2</v>
      </c>
      <c r="T74" s="291">
        <f>IF(NMM_ued!T$48=0,"",NMM_ued!T$48/T$10)</f>
        <v>2.8257549894244186E-2</v>
      </c>
      <c r="U74" s="291">
        <f>IF(NMM_ued!U$48=0,"",NMM_ued!U$48/U$10)</f>
        <v>2.7999373713267592E-2</v>
      </c>
      <c r="V74" s="291">
        <f>IF(NMM_ued!V$48=0,"",NMM_ued!V$48/V$10)</f>
        <v>2.6478679868017156E-2</v>
      </c>
      <c r="W74" s="291">
        <f>IF(NMM_ued!W$48=0,"",NMM_ued!W$48/W$10)</f>
        <v>2.5645197395633541E-2</v>
      </c>
      <c r="X74" s="291">
        <f>IF(NMM_ued!X$48=0,"",NMM_ued!X$48/X$10)</f>
        <v>2.6554166945889576E-2</v>
      </c>
      <c r="Y74" s="291">
        <f>IF(NMM_ued!Y$48=0,"",NMM_ued!Y$48/Y$10)</f>
        <v>2.7467412405406934E-2</v>
      </c>
      <c r="DA74" s="94"/>
    </row>
    <row r="75" spans="1:105" ht="12" customHeight="1" x14ac:dyDescent="0.25">
      <c r="A75" s="49" t="s">
        <v>53</v>
      </c>
      <c r="B75" s="253">
        <f>IF(NMM_ued!B$99=0,"",NMM_ued!B$99/B$11)</f>
        <v>8.5644944004648157E-2</v>
      </c>
      <c r="C75" s="253">
        <f>IF(NMM_ued!C$99=0,"",NMM_ued!C$99/C$11)</f>
        <v>8.7833944526953395E-2</v>
      </c>
      <c r="D75" s="253">
        <f>IF(NMM_ued!D$99=0,"",NMM_ued!D$99/D$11)</f>
        <v>8.228687216325338E-2</v>
      </c>
      <c r="E75" s="253">
        <f>IF(NMM_ued!E$99=0,"",NMM_ued!E$99/E$11)</f>
        <v>8.4473169805672002E-2</v>
      </c>
      <c r="F75" s="253">
        <f>IF(NMM_ued!F$99=0,"",NMM_ued!F$99/F$11)</f>
        <v>8.2882322546995943E-2</v>
      </c>
      <c r="G75" s="253">
        <f>IF(NMM_ued!G$99=0,"",NMM_ued!G$99/G$11)</f>
        <v>7.9707721605577805E-2</v>
      </c>
      <c r="H75" s="253">
        <f>IF(NMM_ued!H$99=0,"",NMM_ued!H$99/H$11)</f>
        <v>7.8742125664964066E-2</v>
      </c>
      <c r="I75" s="253">
        <f>IF(NMM_ued!I$99=0,"",NMM_ued!I$99/I$11)</f>
        <v>7.8760240870628426E-2</v>
      </c>
      <c r="J75" s="253">
        <f>IF(NMM_ued!J$99=0,"",NMM_ued!J$99/J$11)</f>
        <v>7.8496327823680379E-2</v>
      </c>
      <c r="K75" s="253">
        <f>IF(NMM_ued!K$99=0,"",NMM_ued!K$99/K$11)</f>
        <v>7.7452736125861524E-2</v>
      </c>
      <c r="L75" s="253">
        <f>IF(NMM_ued!L$99=0,"",NMM_ued!L$99/L$11)</f>
        <v>7.7958252177021917E-2</v>
      </c>
      <c r="M75" s="253">
        <f>IF(NMM_ued!M$99=0,"",NMM_ued!M$99/M$11)</f>
        <v>7.5574097037571855E-2</v>
      </c>
      <c r="N75" s="253">
        <f>IF(NMM_ued!N$99=0,"",NMM_ued!N$99/N$11)</f>
        <v>8.8245972137008716E-2</v>
      </c>
      <c r="O75" s="253">
        <f>IF(NMM_ued!O$99=0,"",NMM_ued!O$99/O$11)</f>
        <v>8.2679458891289428E-2</v>
      </c>
      <c r="P75" s="253">
        <f>IF(NMM_ued!P$99=0,"",NMM_ued!P$99/P$11)</f>
        <v>8.2354718838920496E-2</v>
      </c>
      <c r="Q75" s="253">
        <f>IF(NMM_ued!Q$99=0,"",NMM_ued!Q$99/Q$11)</f>
        <v>8.2907060318461137E-2</v>
      </c>
      <c r="R75" s="253">
        <f>IF(NMM_ued!R$99=0,"",NMM_ued!R$99/R$11)</f>
        <v>8.7267768653977021E-2</v>
      </c>
      <c r="S75" s="253">
        <f>IF(NMM_ued!S$99=0,"",NMM_ued!S$99/S$11)</f>
        <v>8.9626269536613165E-2</v>
      </c>
      <c r="T75" s="253">
        <f>IF(NMM_ued!T$99=0,"",NMM_ued!T$99/T$11)</f>
        <v>8.8436956990415497E-2</v>
      </c>
      <c r="U75" s="253">
        <f>IF(NMM_ued!U$99=0,"",NMM_ued!U$99/U$11)</f>
        <v>8.4804110566123192E-2</v>
      </c>
      <c r="V75" s="253">
        <f>IF(NMM_ued!V$99=0,"",NMM_ued!V$99/V$11)</f>
        <v>8.3159381841646535E-2</v>
      </c>
      <c r="W75" s="253">
        <f>IF(NMM_ued!W$99=0,"",NMM_ued!W$99/W$11)</f>
        <v>7.9002146187338473E-2</v>
      </c>
      <c r="X75" s="253">
        <f>IF(NMM_ued!X$99=0,"",NMM_ued!X$99/X$11)</f>
        <v>8.2611997550564975E-2</v>
      </c>
      <c r="Y75" s="253">
        <f>IF(NMM_ued!Y$99=0,"",NMM_ued!Y$99/Y$11)</f>
        <v>8.5789006061940898E-2</v>
      </c>
      <c r="DA75" s="84"/>
    </row>
    <row r="76" spans="1:105" ht="12" customHeight="1" x14ac:dyDescent="0.25">
      <c r="A76" s="110" t="s">
        <v>87</v>
      </c>
      <c r="B76" s="254">
        <f t="shared" ref="B76:Y76" si="19">IF(B$51=0,"",B$59/B$51)</f>
        <v>5.5930075094637024</v>
      </c>
      <c r="C76" s="254">
        <f t="shared" si="19"/>
        <v>5.3271008904476123</v>
      </c>
      <c r="D76" s="254">
        <f t="shared" si="19"/>
        <v>5.7804011294843294</v>
      </c>
      <c r="E76" s="254">
        <f t="shared" si="19"/>
        <v>5.3218818806478811</v>
      </c>
      <c r="F76" s="254">
        <f t="shared" si="19"/>
        <v>5.5998939747183512</v>
      </c>
      <c r="G76" s="254">
        <f t="shared" si="19"/>
        <v>5.3492236194954508</v>
      </c>
      <c r="H76" s="254">
        <f t="shared" si="19"/>
        <v>5.8765003636829274</v>
      </c>
      <c r="I76" s="254">
        <f t="shared" si="19"/>
        <v>5.8309830855018117</v>
      </c>
      <c r="J76" s="254">
        <f t="shared" si="19"/>
        <v>5.5768530537599821</v>
      </c>
      <c r="K76" s="254">
        <f t="shared" si="19"/>
        <v>5.9692698483308648</v>
      </c>
      <c r="L76" s="254">
        <f t="shared" si="19"/>
        <v>5.9227767086988754</v>
      </c>
      <c r="M76" s="254">
        <f t="shared" si="19"/>
        <v>5.579036938890841</v>
      </c>
      <c r="N76" s="254">
        <f t="shared" si="19"/>
        <v>5.7059862760521138</v>
      </c>
      <c r="O76" s="254">
        <f t="shared" si="19"/>
        <v>5.6368083349718843</v>
      </c>
      <c r="P76" s="254">
        <f t="shared" si="19"/>
        <v>6.0258125900518973</v>
      </c>
      <c r="Q76" s="254">
        <f t="shared" si="19"/>
        <v>5.8494539303406423</v>
      </c>
      <c r="R76" s="254">
        <f t="shared" si="19"/>
        <v>5.6754539234488446</v>
      </c>
      <c r="S76" s="254">
        <f t="shared" si="19"/>
        <v>5.6059472744279306</v>
      </c>
      <c r="T76" s="254">
        <f t="shared" si="19"/>
        <v>5.6160847345461731</v>
      </c>
      <c r="U76" s="254">
        <f t="shared" si="19"/>
        <v>5.4410249953507881</v>
      </c>
      <c r="V76" s="254">
        <f t="shared" si="19"/>
        <v>5.3157732374009568</v>
      </c>
      <c r="W76" s="254">
        <f t="shared" si="19"/>
        <v>5.1361854003290137</v>
      </c>
      <c r="X76" s="254">
        <f t="shared" si="19"/>
        <v>4.9901664863416215</v>
      </c>
      <c r="Y76" s="254">
        <f t="shared" si="19"/>
        <v>4.9897369689270272</v>
      </c>
      <c r="DA76" s="109"/>
    </row>
    <row r="77" spans="1:105" ht="12" customHeight="1" x14ac:dyDescent="0.25">
      <c r="A77" s="50" t="s">
        <v>1436</v>
      </c>
      <c r="B77" s="255">
        <f t="shared" ref="B77:Y77" si="20">IF(B$52=0,"",B$60/B$52)</f>
        <v>8.3306517602718664</v>
      </c>
      <c r="C77" s="255">
        <f t="shared" si="20"/>
        <v>8.005081244239161</v>
      </c>
      <c r="D77" s="255">
        <f t="shared" si="20"/>
        <v>8.3027922568572716</v>
      </c>
      <c r="E77" s="255">
        <f t="shared" si="20"/>
        <v>7.8320177333002094</v>
      </c>
      <c r="F77" s="255">
        <f t="shared" si="20"/>
        <v>8.1469966255054782</v>
      </c>
      <c r="G77" s="255">
        <f t="shared" si="20"/>
        <v>8.0194863416693867</v>
      </c>
      <c r="H77" s="255">
        <f t="shared" si="20"/>
        <v>7.9207474726706391</v>
      </c>
      <c r="I77" s="255">
        <f t="shared" si="20"/>
        <v>7.7818612969659986</v>
      </c>
      <c r="J77" s="255">
        <f t="shared" si="20"/>
        <v>8.1667447573802452</v>
      </c>
      <c r="K77" s="255">
        <f t="shared" si="20"/>
        <v>9.3511783159517847</v>
      </c>
      <c r="L77" s="255">
        <f t="shared" si="20"/>
        <v>10.266569060722508</v>
      </c>
      <c r="M77" s="255">
        <f t="shared" si="20"/>
        <v>10.111877261266207</v>
      </c>
      <c r="N77" s="255">
        <f t="shared" si="20"/>
        <v>10.467568922922045</v>
      </c>
      <c r="O77" s="255">
        <f t="shared" si="20"/>
        <v>11.078242037817413</v>
      </c>
      <c r="P77" s="255">
        <f t="shared" si="20"/>
        <v>11.823131367452849</v>
      </c>
      <c r="Q77" s="255">
        <f t="shared" si="20"/>
        <v>11.188410776074214</v>
      </c>
      <c r="R77" s="255">
        <f t="shared" si="20"/>
        <v>11.062584997859066</v>
      </c>
      <c r="S77" s="255">
        <f t="shared" si="20"/>
        <v>11.261095813781859</v>
      </c>
      <c r="T77" s="255">
        <f t="shared" si="20"/>
        <v>11.184166932747582</v>
      </c>
      <c r="U77" s="255">
        <f t="shared" si="20"/>
        <v>10.621805019385315</v>
      </c>
      <c r="V77" s="255">
        <f t="shared" si="20"/>
        <v>10.167362736935734</v>
      </c>
      <c r="W77" s="255">
        <f t="shared" si="20"/>
        <v>10.573116017410875</v>
      </c>
      <c r="X77" s="255">
        <f t="shared" si="20"/>
        <v>9.4170732624571087</v>
      </c>
      <c r="Y77" s="255">
        <f t="shared" si="20"/>
        <v>8.8510998095219175</v>
      </c>
      <c r="DA77" s="83"/>
    </row>
    <row r="78" spans="1:105" ht="12" customHeight="1" x14ac:dyDescent="0.25">
      <c r="A78" s="107" t="s">
        <v>1437</v>
      </c>
      <c r="B78" s="293">
        <f t="shared" ref="B78:Y78" si="21">IF(B$53=0,"",B$61/B$53)</f>
        <v>3.4441166694406813</v>
      </c>
      <c r="C78" s="293">
        <f t="shared" si="21"/>
        <v>3.3192255562586634</v>
      </c>
      <c r="D78" s="293">
        <f t="shared" si="21"/>
        <v>3.5859510610786152</v>
      </c>
      <c r="E78" s="293">
        <f t="shared" si="21"/>
        <v>3.2842844658754755</v>
      </c>
      <c r="F78" s="293">
        <f t="shared" si="21"/>
        <v>3.4537632522247659</v>
      </c>
      <c r="G78" s="293">
        <f t="shared" si="21"/>
        <v>3.258859978532747</v>
      </c>
      <c r="H78" s="293">
        <f t="shared" si="21"/>
        <v>3.8284876873896145</v>
      </c>
      <c r="I78" s="293">
        <f t="shared" si="21"/>
        <v>3.7141555401637381</v>
      </c>
      <c r="J78" s="293">
        <f t="shared" si="21"/>
        <v>3.3944759550988897</v>
      </c>
      <c r="K78" s="293">
        <f t="shared" si="21"/>
        <v>3.4711723388343931</v>
      </c>
      <c r="L78" s="293">
        <f t="shared" si="21"/>
        <v>3.4436961520154417</v>
      </c>
      <c r="M78" s="293">
        <f t="shared" si="21"/>
        <v>3.5219353475142117</v>
      </c>
      <c r="N78" s="293">
        <f t="shared" si="21"/>
        <v>3.5565422057420939</v>
      </c>
      <c r="O78" s="293">
        <f t="shared" si="21"/>
        <v>3.3620056346030647</v>
      </c>
      <c r="P78" s="293">
        <f t="shared" si="21"/>
        <v>3.4236194105673436</v>
      </c>
      <c r="Q78" s="293">
        <f t="shared" si="21"/>
        <v>3.3478557928219792</v>
      </c>
      <c r="R78" s="293">
        <f t="shared" si="21"/>
        <v>3.3186833321397917</v>
      </c>
      <c r="S78" s="293">
        <f t="shared" si="21"/>
        <v>3.2634769917557231</v>
      </c>
      <c r="T78" s="293">
        <f t="shared" si="21"/>
        <v>3.2560991731590114</v>
      </c>
      <c r="U78" s="293">
        <f t="shared" si="21"/>
        <v>3.138026569892522</v>
      </c>
      <c r="V78" s="293">
        <f t="shared" si="21"/>
        <v>3.0402982419823283</v>
      </c>
      <c r="W78" s="293">
        <f t="shared" si="21"/>
        <v>2.8627318052480186</v>
      </c>
      <c r="X78" s="293">
        <f t="shared" si="21"/>
        <v>2.8269466107077026</v>
      </c>
      <c r="Y78" s="293">
        <f t="shared" si="21"/>
        <v>2.8316602877698669</v>
      </c>
      <c r="DA78" s="94"/>
    </row>
    <row r="79" spans="1:105" ht="12" customHeight="1" x14ac:dyDescent="0.25">
      <c r="A79" s="49" t="s">
        <v>1438</v>
      </c>
      <c r="B79" s="256">
        <f t="shared" ref="B79:Y79" si="22">IF(B$54=0,"",B$62/B$54)</f>
        <v>2.4854417787961109</v>
      </c>
      <c r="C79" s="256">
        <f t="shared" si="22"/>
        <v>2.4088376527096136</v>
      </c>
      <c r="D79" s="256">
        <f t="shared" si="22"/>
        <v>2.3613523390080204</v>
      </c>
      <c r="E79" s="256">
        <f t="shared" si="22"/>
        <v>2.3444347221047002</v>
      </c>
      <c r="F79" s="256">
        <f t="shared" si="22"/>
        <v>2.2890604502435323</v>
      </c>
      <c r="G79" s="256">
        <f t="shared" si="22"/>
        <v>2.3037873301425909</v>
      </c>
      <c r="H79" s="256">
        <f t="shared" si="22"/>
        <v>2.3369129799411001</v>
      </c>
      <c r="I79" s="256">
        <f t="shared" si="22"/>
        <v>2.3681128315922617</v>
      </c>
      <c r="J79" s="256">
        <f t="shared" si="22"/>
        <v>2.3741497028313372</v>
      </c>
      <c r="K79" s="256">
        <f t="shared" si="22"/>
        <v>2.3173548625056721</v>
      </c>
      <c r="L79" s="256">
        <f t="shared" si="22"/>
        <v>2.3501103634857401</v>
      </c>
      <c r="M79" s="256">
        <f t="shared" si="22"/>
        <v>2.5733825013058227</v>
      </c>
      <c r="N79" s="256">
        <f t="shared" si="22"/>
        <v>2.2896028513542093</v>
      </c>
      <c r="O79" s="256">
        <f t="shared" si="22"/>
        <v>2.3971458496639384</v>
      </c>
      <c r="P79" s="256">
        <f t="shared" si="22"/>
        <v>2.3509395074248221</v>
      </c>
      <c r="Q79" s="256">
        <f t="shared" si="22"/>
        <v>2.3443391534003184</v>
      </c>
      <c r="R79" s="256">
        <f t="shared" si="22"/>
        <v>2.3475646757522775</v>
      </c>
      <c r="S79" s="256">
        <f t="shared" si="22"/>
        <v>2.3259534986085724</v>
      </c>
      <c r="T79" s="256">
        <f t="shared" si="22"/>
        <v>2.3418864801496615</v>
      </c>
      <c r="U79" s="256">
        <f t="shared" si="22"/>
        <v>2.3751449427861613</v>
      </c>
      <c r="V79" s="256">
        <f t="shared" si="22"/>
        <v>2.3294018797848759</v>
      </c>
      <c r="W79" s="256">
        <f t="shared" si="22"/>
        <v>2.297571437946639</v>
      </c>
      <c r="X79" s="256">
        <f t="shared" si="22"/>
        <v>2.2995352905104007</v>
      </c>
      <c r="Y79" s="256">
        <f t="shared" si="22"/>
        <v>2.2408017353880116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ES: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2995.864240553547</v>
      </c>
      <c r="C5" s="223">
        <v>3229.7074136020078</v>
      </c>
      <c r="D5" s="223">
        <v>3150.128267265452</v>
      </c>
      <c r="E5" s="223">
        <v>3521.1390679488618</v>
      </c>
      <c r="F5" s="223">
        <v>3396.8689539457359</v>
      </c>
      <c r="G5" s="223">
        <v>3506.955149232901</v>
      </c>
      <c r="H5" s="223">
        <v>3661.3309222036569</v>
      </c>
      <c r="I5" s="223">
        <v>3822.8005272179071</v>
      </c>
      <c r="J5" s="223">
        <v>3083.0156206377528</v>
      </c>
      <c r="K5" s="223">
        <v>2109.0490439324208</v>
      </c>
      <c r="L5" s="223">
        <v>1847.4990239218621</v>
      </c>
      <c r="M5" s="223">
        <v>1631.0508422369439</v>
      </c>
      <c r="N5" s="223">
        <v>1397.3704342636761</v>
      </c>
      <c r="O5" s="223">
        <v>1135.289425813568</v>
      </c>
      <c r="P5" s="223">
        <v>1180.238740984789</v>
      </c>
      <c r="Q5" s="223">
        <v>1300.191022603108</v>
      </c>
      <c r="R5" s="223">
        <v>1352.5543079557931</v>
      </c>
      <c r="S5" s="223">
        <v>1336.045402276942</v>
      </c>
      <c r="T5" s="223">
        <v>1384.6866429338149</v>
      </c>
      <c r="U5" s="223">
        <v>1393.4353231627299</v>
      </c>
      <c r="V5" s="223">
        <v>1313.375431702362</v>
      </c>
      <c r="W5" s="223">
        <v>1281.799006610675</v>
      </c>
      <c r="X5" s="223">
        <v>1348.790672985328</v>
      </c>
      <c r="Y5" s="223">
        <v>1440.733076207564</v>
      </c>
      <c r="DA5" s="89" t="s">
        <v>1439</v>
      </c>
    </row>
    <row r="6" spans="1:105" ht="12" customHeight="1" x14ac:dyDescent="0.25">
      <c r="A6" s="55" t="s">
        <v>91</v>
      </c>
      <c r="B6" s="259">
        <v>14.399477426242971</v>
      </c>
      <c r="C6" s="259">
        <v>15.52343339394421</v>
      </c>
      <c r="D6" s="259">
        <v>15.140940053372679</v>
      </c>
      <c r="E6" s="259">
        <v>16.924185628059</v>
      </c>
      <c r="F6" s="259">
        <v>16.32688730021172</v>
      </c>
      <c r="G6" s="259">
        <v>16.856011304738121</v>
      </c>
      <c r="H6" s="259">
        <v>17.598011034886671</v>
      </c>
      <c r="I6" s="259">
        <v>18.374106927669001</v>
      </c>
      <c r="J6" s="259">
        <v>14.8183663442388</v>
      </c>
      <c r="K6" s="259">
        <v>10.137042823186169</v>
      </c>
      <c r="L6" s="259">
        <v>8.8799152277513809</v>
      </c>
      <c r="M6" s="259">
        <v>7.8395674496602172</v>
      </c>
      <c r="N6" s="259">
        <v>6.716393804466402</v>
      </c>
      <c r="O6" s="259">
        <v>5.4567140386283279</v>
      </c>
      <c r="P6" s="259">
        <v>5.6727607607634267</v>
      </c>
      <c r="Q6" s="259">
        <v>6.2493056348630747</v>
      </c>
      <c r="R6" s="259">
        <v>6.5009872481996958</v>
      </c>
      <c r="S6" s="259">
        <v>6.4216379868287987</v>
      </c>
      <c r="T6" s="259">
        <v>6.6554297712972419</v>
      </c>
      <c r="U6" s="259">
        <v>6.6974798821666939</v>
      </c>
      <c r="V6" s="259">
        <v>6.3126758632707514</v>
      </c>
      <c r="W6" s="259">
        <v>6.1609052943130358</v>
      </c>
      <c r="X6" s="259">
        <v>6.4828975176757044</v>
      </c>
      <c r="Y6" s="259">
        <v>6.9248142580247327</v>
      </c>
      <c r="DA6" s="67" t="s">
        <v>1440</v>
      </c>
    </row>
    <row r="7" spans="1:105" ht="12" customHeight="1" x14ac:dyDescent="0.25">
      <c r="A7" s="173" t="s">
        <v>92</v>
      </c>
      <c r="B7" s="224">
        <v>5.7574993293656576</v>
      </c>
      <c r="C7" s="224">
        <v>6.206902841640539</v>
      </c>
      <c r="D7" s="224">
        <v>6.0539663782787549</v>
      </c>
      <c r="E7" s="224">
        <v>6.7669808090412991</v>
      </c>
      <c r="F7" s="224">
        <v>6.5281565364503713</v>
      </c>
      <c r="G7" s="224">
        <v>6.7397219294874784</v>
      </c>
      <c r="H7" s="224">
        <v>7.0364037341294994</v>
      </c>
      <c r="I7" s="224">
        <v>7.3467185775052828</v>
      </c>
      <c r="J7" s="224">
        <v>5.9249882314312483</v>
      </c>
      <c r="K7" s="224">
        <v>4.0532038440420921</v>
      </c>
      <c r="L7" s="224">
        <v>3.5505528746081718</v>
      </c>
      <c r="M7" s="224">
        <v>3.134579332141239</v>
      </c>
      <c r="N7" s="224">
        <v>2.685488624364643</v>
      </c>
      <c r="O7" s="224">
        <v>2.1818171929410028</v>
      </c>
      <c r="P7" s="224">
        <v>2.2682014984948622</v>
      </c>
      <c r="Q7" s="224">
        <v>2.4987276924474449</v>
      </c>
      <c r="R7" s="224">
        <v>2.5993602832773299</v>
      </c>
      <c r="S7" s="224">
        <v>2.5676332069671872</v>
      </c>
      <c r="T7" s="224">
        <v>2.661112713371709</v>
      </c>
      <c r="U7" s="224">
        <v>2.677926065548601</v>
      </c>
      <c r="V7" s="224">
        <v>2.5240656985957801</v>
      </c>
      <c r="W7" s="224">
        <v>2.463381624922456</v>
      </c>
      <c r="X7" s="224">
        <v>2.5921272700034952</v>
      </c>
      <c r="Y7" s="224">
        <v>2.768823636189532</v>
      </c>
      <c r="DA7" s="177" t="s">
        <v>1441</v>
      </c>
    </row>
    <row r="8" spans="1:105" ht="12" customHeight="1" x14ac:dyDescent="0.25">
      <c r="A8" s="173" t="s">
        <v>93</v>
      </c>
      <c r="B8" s="224">
        <v>20.59468379047965</v>
      </c>
      <c r="C8" s="224">
        <v>22.851842015192911</v>
      </c>
      <c r="D8" s="224">
        <v>26.646496327866391</v>
      </c>
      <c r="E8" s="224">
        <v>27.28866527443547</v>
      </c>
      <c r="F8" s="224">
        <v>29.140343150505519</v>
      </c>
      <c r="G8" s="224">
        <v>29.938738265194761</v>
      </c>
      <c r="H8" s="224">
        <v>32.039570697197007</v>
      </c>
      <c r="I8" s="224">
        <v>34.653991207967003</v>
      </c>
      <c r="J8" s="224">
        <v>24.405974945710181</v>
      </c>
      <c r="K8" s="224">
        <v>15.454781852185659</v>
      </c>
      <c r="L8" s="224">
        <v>11.859370460037169</v>
      </c>
      <c r="M8" s="224">
        <v>8.1175280536237775</v>
      </c>
      <c r="N8" s="224">
        <v>8.0791667469824358</v>
      </c>
      <c r="O8" s="224">
        <v>6.3861941821814963</v>
      </c>
      <c r="P8" s="224">
        <v>7.0074211685493362</v>
      </c>
      <c r="Q8" s="224">
        <v>7.7059462970125434</v>
      </c>
      <c r="R8" s="224">
        <v>7.2209223772322719</v>
      </c>
      <c r="S8" s="224">
        <v>7.3519856898984806</v>
      </c>
      <c r="T8" s="224">
        <v>7.5328782078409056</v>
      </c>
      <c r="U8" s="224">
        <v>7.924059724236777</v>
      </c>
      <c r="V8" s="224">
        <v>7.802247474642737</v>
      </c>
      <c r="W8" s="224">
        <v>8.9437064636684021</v>
      </c>
      <c r="X8" s="224">
        <v>9.5965969061298058</v>
      </c>
      <c r="Y8" s="224">
        <v>10.56017811757407</v>
      </c>
      <c r="DA8" s="177" t="s">
        <v>1442</v>
      </c>
    </row>
    <row r="9" spans="1:105" ht="12" customHeight="1" x14ac:dyDescent="0.25">
      <c r="A9" s="173" t="s">
        <v>94</v>
      </c>
      <c r="B9" s="224">
        <v>2.8730205618540081</v>
      </c>
      <c r="C9" s="224">
        <v>3.097275130977406</v>
      </c>
      <c r="D9" s="224">
        <v>3.0209590814635892</v>
      </c>
      <c r="E9" s="224">
        <v>3.376756799064907</v>
      </c>
      <c r="F9" s="224">
        <v>3.2575823091394072</v>
      </c>
      <c r="G9" s="224">
        <v>3.363154483724323</v>
      </c>
      <c r="H9" s="224">
        <v>3.5112001675018298</v>
      </c>
      <c r="I9" s="224">
        <v>3.66604880484685</v>
      </c>
      <c r="J9" s="224">
        <v>2.9565983500549509</v>
      </c>
      <c r="K9" s="224">
        <v>2.0225687089401081</v>
      </c>
      <c r="L9" s="224">
        <v>1.7717433960731399</v>
      </c>
      <c r="M9" s="224">
        <v>1.564170546763503</v>
      </c>
      <c r="N9" s="224">
        <v>1.34007206862753</v>
      </c>
      <c r="O9" s="224">
        <v>1.0887375401946811</v>
      </c>
      <c r="P9" s="224">
        <v>1.1318437347211621</v>
      </c>
      <c r="Q9" s="224">
        <v>1.2468774424792639</v>
      </c>
      <c r="R9" s="224">
        <v>1.2970936016322949</v>
      </c>
      <c r="S9" s="224">
        <v>1.2812616340727621</v>
      </c>
      <c r="T9" s="224">
        <v>1.327908368817887</v>
      </c>
      <c r="U9" s="224">
        <v>1.3362983144791101</v>
      </c>
      <c r="V9" s="224">
        <v>1.2595212325165901</v>
      </c>
      <c r="W9" s="224">
        <v>1.229239580454335</v>
      </c>
      <c r="X9" s="224">
        <v>1.293484292334786</v>
      </c>
      <c r="Y9" s="224">
        <v>1.381656650543865</v>
      </c>
      <c r="DA9" s="177" t="s">
        <v>1443</v>
      </c>
    </row>
    <row r="10" spans="1:105" ht="12" customHeight="1" x14ac:dyDescent="0.25">
      <c r="A10" s="56" t="s">
        <v>95</v>
      </c>
      <c r="B10" s="260">
        <v>11.15820713731287</v>
      </c>
      <c r="C10" s="260">
        <v>12.06223950319489</v>
      </c>
      <c r="D10" s="260">
        <v>12.13945623467497</v>
      </c>
      <c r="E10" s="260">
        <v>13.483065789281159</v>
      </c>
      <c r="F10" s="260">
        <v>13.159740310325169</v>
      </c>
      <c r="G10" s="260">
        <v>13.718252239542171</v>
      </c>
      <c r="H10" s="260">
        <v>14.30965201622171</v>
      </c>
      <c r="I10" s="260">
        <v>15.1528138629194</v>
      </c>
      <c r="J10" s="260">
        <v>11.62217339514342</v>
      </c>
      <c r="K10" s="260">
        <v>7.1894258456314581</v>
      </c>
      <c r="L10" s="260">
        <v>5.76736380266422</v>
      </c>
      <c r="M10" s="260">
        <v>4.9374405665703529</v>
      </c>
      <c r="N10" s="260">
        <v>4.1797612713341596</v>
      </c>
      <c r="O10" s="260">
        <v>3.6720487412736462</v>
      </c>
      <c r="P10" s="260">
        <v>6.2874930053386127</v>
      </c>
      <c r="Q10" s="260">
        <v>7.4774020435817414</v>
      </c>
      <c r="R10" s="260">
        <v>7.892056076837517</v>
      </c>
      <c r="S10" s="260">
        <v>8.2491040956812896</v>
      </c>
      <c r="T10" s="260">
        <v>9.08950330449799</v>
      </c>
      <c r="U10" s="260">
        <v>9.8611793672147687</v>
      </c>
      <c r="V10" s="260">
        <v>10.599929742541541</v>
      </c>
      <c r="W10" s="260">
        <v>10.7121857691331</v>
      </c>
      <c r="X10" s="260">
        <v>13.462362742725841</v>
      </c>
      <c r="Y10" s="260">
        <v>15.75346368273147</v>
      </c>
      <c r="DA10" s="68" t="s">
        <v>1444</v>
      </c>
    </row>
    <row r="11" spans="1:105" ht="12" customHeight="1" x14ac:dyDescent="0.25">
      <c r="A11" s="37" t="s">
        <v>159</v>
      </c>
      <c r="B11" s="226">
        <v>0.2231068470526924</v>
      </c>
      <c r="C11" s="226">
        <v>0.22511802285788199</v>
      </c>
      <c r="D11" s="226">
        <v>0.23523031118346671</v>
      </c>
      <c r="E11" s="226">
        <v>0.24130185017343411</v>
      </c>
      <c r="F11" s="226">
        <v>0.27842632817556168</v>
      </c>
      <c r="G11" s="226">
        <v>0.32440415907627679</v>
      </c>
      <c r="H11" s="226">
        <v>0.17581980228296001</v>
      </c>
      <c r="I11" s="226">
        <v>0.50706617238319374</v>
      </c>
      <c r="J11" s="226">
        <v>0.44203653279889821</v>
      </c>
      <c r="K11" s="226">
        <v>0.42725110929301968</v>
      </c>
      <c r="L11" s="226">
        <v>0.38241796068053108</v>
      </c>
      <c r="M11" s="226">
        <v>0.28207945365790238</v>
      </c>
      <c r="N11" s="226">
        <v>0.1953900556976168</v>
      </c>
      <c r="O11" s="226">
        <v>0.27386146143683021</v>
      </c>
      <c r="P11" s="226">
        <v>0.1324981543045653</v>
      </c>
      <c r="Q11" s="226">
        <v>0.16756084854380709</v>
      </c>
      <c r="R11" s="226">
        <v>0.12599417546726291</v>
      </c>
      <c r="S11" s="226">
        <v>0.1154812596991466</v>
      </c>
      <c r="T11" s="226">
        <v>9.3797438216078263E-2</v>
      </c>
      <c r="U11" s="226">
        <v>9.0563699815467552E-2</v>
      </c>
      <c r="V11" s="226">
        <v>7.7373890719792518E-2</v>
      </c>
      <c r="W11" s="226">
        <v>7.7668828883311253E-2</v>
      </c>
      <c r="X11" s="226">
        <v>6.7898003504320237E-2</v>
      </c>
      <c r="Y11" s="226">
        <v>6.3402815314235403E-2</v>
      </c>
      <c r="DA11" s="69" t="s">
        <v>1445</v>
      </c>
    </row>
    <row r="12" spans="1:105" ht="12" customHeight="1" x14ac:dyDescent="0.25">
      <c r="A12" s="37" t="s">
        <v>35</v>
      </c>
      <c r="B12" s="226">
        <v>8.8024718477770687</v>
      </c>
      <c r="C12" s="226">
        <v>9.4298504100241569</v>
      </c>
      <c r="D12" s="226">
        <v>8.0723184851204266</v>
      </c>
      <c r="E12" s="226">
        <v>10.1585469942553</v>
      </c>
      <c r="F12" s="226">
        <v>8.8080837624217718</v>
      </c>
      <c r="G12" s="226">
        <v>9.5758432241521341</v>
      </c>
      <c r="H12" s="226">
        <v>9.4185668897908386</v>
      </c>
      <c r="I12" s="226">
        <v>9.1584255700586272</v>
      </c>
      <c r="J12" s="226">
        <v>7.8594903426201057</v>
      </c>
      <c r="K12" s="226">
        <v>4.1051431216403342</v>
      </c>
      <c r="L12" s="226">
        <v>3.4181216572767301</v>
      </c>
      <c r="M12" s="226">
        <v>3.7341914607223461</v>
      </c>
      <c r="N12" s="226">
        <v>2.8478939165341992</v>
      </c>
      <c r="O12" s="226">
        <v>2.7351087992825289</v>
      </c>
      <c r="P12" s="226">
        <v>1.685255321046049</v>
      </c>
      <c r="Q12" s="226">
        <v>1.8154460393507461</v>
      </c>
      <c r="R12" s="226">
        <v>1.973778192668477</v>
      </c>
      <c r="S12" s="226">
        <v>1.8873502490061971</v>
      </c>
      <c r="T12" s="226">
        <v>1.83786768162517</v>
      </c>
      <c r="U12" s="226">
        <v>1.736531732041432</v>
      </c>
      <c r="V12" s="226">
        <v>1.4910067278353549</v>
      </c>
      <c r="W12" s="226">
        <v>1.4392564495724129</v>
      </c>
      <c r="X12" s="226">
        <v>1.278657944289135</v>
      </c>
      <c r="Y12" s="226">
        <v>1.2019780035101431</v>
      </c>
      <c r="DA12" s="69" t="s">
        <v>1446</v>
      </c>
    </row>
    <row r="13" spans="1:105" ht="12" customHeight="1" x14ac:dyDescent="0.25">
      <c r="A13" s="37" t="s">
        <v>96</v>
      </c>
      <c r="B13" s="226">
        <v>3.3088143178992781E-4</v>
      </c>
      <c r="C13" s="226">
        <v>3.202808395595034E-4</v>
      </c>
      <c r="D13" s="226">
        <v>3.716947515946511E-4</v>
      </c>
      <c r="E13" s="226">
        <v>1.841259815056091E-3</v>
      </c>
      <c r="F13" s="226">
        <v>6.1557942820011846E-3</v>
      </c>
      <c r="G13" s="226">
        <v>5.7198732906964152E-3</v>
      </c>
      <c r="H13" s="226">
        <v>1.086340716002379E-2</v>
      </c>
      <c r="I13" s="226">
        <v>1.186521887887562E-2</v>
      </c>
      <c r="J13" s="226">
        <v>1.1423380128644391E-2</v>
      </c>
      <c r="K13" s="226">
        <v>1.1437897350666E-2</v>
      </c>
      <c r="L13" s="226">
        <v>9.8745658642612512E-3</v>
      </c>
      <c r="M13" s="226">
        <v>8.1033028382687857E-3</v>
      </c>
      <c r="N13" s="226">
        <v>8.4390773410729768E-3</v>
      </c>
      <c r="O13" s="226">
        <v>7.8499938013114664E-3</v>
      </c>
      <c r="P13" s="226">
        <v>8.3515758841527423E-3</v>
      </c>
      <c r="Q13" s="226">
        <v>8.6849198451322551E-3</v>
      </c>
      <c r="R13" s="226">
        <v>8.0752043997983653E-3</v>
      </c>
      <c r="S13" s="226">
        <v>7.7389187961386524E-3</v>
      </c>
      <c r="T13" s="226">
        <v>7.8323856507551328E-3</v>
      </c>
      <c r="U13" s="226">
        <v>8.0969650700795665E-3</v>
      </c>
      <c r="V13" s="226">
        <v>8.5262923986437079E-3</v>
      </c>
      <c r="W13" s="226">
        <v>7.6537533661186477E-3</v>
      </c>
      <c r="X13" s="226">
        <v>8.7695012798077558E-3</v>
      </c>
      <c r="Y13" s="226">
        <v>9.8294495474910114E-3</v>
      </c>
      <c r="DA13" s="69" t="s">
        <v>1447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3.9800399924205161</v>
      </c>
      <c r="Q14" s="226">
        <v>5.0216341945352951</v>
      </c>
      <c r="R14" s="226">
        <v>5.42439746521808</v>
      </c>
      <c r="S14" s="226">
        <v>5.8835588172932471</v>
      </c>
      <c r="T14" s="226">
        <v>6.8111303907067482</v>
      </c>
      <c r="U14" s="226">
        <v>7.6762758473430823</v>
      </c>
      <c r="V14" s="226">
        <v>8.713202896010932</v>
      </c>
      <c r="W14" s="226">
        <v>8.7635421869543073</v>
      </c>
      <c r="X14" s="226">
        <v>11.714250196776669</v>
      </c>
      <c r="Y14" s="226">
        <v>14.05997554943094</v>
      </c>
      <c r="DA14" s="69" t="s">
        <v>1448</v>
      </c>
    </row>
    <row r="15" spans="1:105" ht="12" customHeight="1" x14ac:dyDescent="0.25">
      <c r="A15" s="37" t="s">
        <v>40</v>
      </c>
      <c r="B15" s="226">
        <v>2.132297561051324</v>
      </c>
      <c r="C15" s="226">
        <v>2.406950789473294</v>
      </c>
      <c r="D15" s="226">
        <v>3.831535743619479</v>
      </c>
      <c r="E15" s="226">
        <v>3.0813756850373788</v>
      </c>
      <c r="F15" s="226">
        <v>4.0670744254458313</v>
      </c>
      <c r="G15" s="226">
        <v>3.8122849830230678</v>
      </c>
      <c r="H15" s="226">
        <v>4.7044019169878846</v>
      </c>
      <c r="I15" s="226">
        <v>5.4754569015987027</v>
      </c>
      <c r="J15" s="226">
        <v>3.3092231395957761</v>
      </c>
      <c r="K15" s="226">
        <v>2.6455937173474382</v>
      </c>
      <c r="L15" s="226">
        <v>1.956949618842698</v>
      </c>
      <c r="M15" s="226">
        <v>0.91306634935183639</v>
      </c>
      <c r="N15" s="226">
        <v>1.128038221761271</v>
      </c>
      <c r="O15" s="226">
        <v>0.65522848675297496</v>
      </c>
      <c r="P15" s="226">
        <v>0.48134796168332872</v>
      </c>
      <c r="Q15" s="226">
        <v>0.46407604130676122</v>
      </c>
      <c r="R15" s="226">
        <v>0.35981103908389961</v>
      </c>
      <c r="S15" s="226">
        <v>0.3549748508865595</v>
      </c>
      <c r="T15" s="226">
        <v>0.33887540829924001</v>
      </c>
      <c r="U15" s="226">
        <v>0.34971112294470769</v>
      </c>
      <c r="V15" s="226">
        <v>0.30981993557681792</v>
      </c>
      <c r="W15" s="226">
        <v>0.42406455035694801</v>
      </c>
      <c r="X15" s="226">
        <v>0.39278709687590291</v>
      </c>
      <c r="Y15" s="226">
        <v>0.41827786492865582</v>
      </c>
      <c r="DA15" s="69" t="s">
        <v>1449</v>
      </c>
    </row>
    <row r="16" spans="1:105" ht="12" customHeight="1" x14ac:dyDescent="0.25">
      <c r="A16" s="57" t="s">
        <v>1450</v>
      </c>
      <c r="B16" s="261">
        <v>81.603767040262127</v>
      </c>
      <c r="C16" s="261">
        <v>90.547464152410029</v>
      </c>
      <c r="D16" s="261">
        <v>105.5832903724212</v>
      </c>
      <c r="E16" s="261">
        <v>108.12780164773091</v>
      </c>
      <c r="F16" s="261">
        <v>115.4648353972988</v>
      </c>
      <c r="G16" s="261">
        <v>118.628372628946</v>
      </c>
      <c r="H16" s="261">
        <v>126.9526490352189</v>
      </c>
      <c r="I16" s="261">
        <v>137.3119516822826</v>
      </c>
      <c r="J16" s="261">
        <v>96.705514594056453</v>
      </c>
      <c r="K16" s="261">
        <v>61.237571343864587</v>
      </c>
      <c r="L16" s="261">
        <v>46.991219389948228</v>
      </c>
      <c r="M16" s="261">
        <v>32.164653508150771</v>
      </c>
      <c r="N16" s="261">
        <v>32.012651799245333</v>
      </c>
      <c r="O16" s="261">
        <v>25.304467289637319</v>
      </c>
      <c r="P16" s="261">
        <v>27.765998760109319</v>
      </c>
      <c r="Q16" s="261">
        <v>30.5338141067684</v>
      </c>
      <c r="R16" s="261">
        <v>28.611969646257648</v>
      </c>
      <c r="S16" s="261">
        <v>29.131291047020419</v>
      </c>
      <c r="T16" s="261">
        <v>29.84805421967588</v>
      </c>
      <c r="U16" s="261">
        <v>31.39806031149952</v>
      </c>
      <c r="V16" s="261">
        <v>30.915395049937331</v>
      </c>
      <c r="W16" s="261">
        <v>35.438278449075653</v>
      </c>
      <c r="X16" s="261">
        <v>38.025272263181357</v>
      </c>
      <c r="Y16" s="261">
        <v>41.84333800786743</v>
      </c>
      <c r="DA16" s="70" t="s">
        <v>1451</v>
      </c>
    </row>
    <row r="17" spans="1:105" ht="12" customHeight="1" x14ac:dyDescent="0.25">
      <c r="A17" s="57" t="s">
        <v>1452</v>
      </c>
      <c r="B17" s="261">
        <v>1380.7433335798351</v>
      </c>
      <c r="C17" s="261">
        <v>1485.325377126027</v>
      </c>
      <c r="D17" s="261">
        <v>1427.2369764809471</v>
      </c>
      <c r="E17" s="261">
        <v>1607.5776030928271</v>
      </c>
      <c r="F17" s="261">
        <v>1537.005506494349</v>
      </c>
      <c r="G17" s="261">
        <v>1587.4646318410671</v>
      </c>
      <c r="H17" s="261">
        <v>1653.5234535848699</v>
      </c>
      <c r="I17" s="261">
        <v>1720.4666629262631</v>
      </c>
      <c r="J17" s="261">
        <v>1405.1372005923281</v>
      </c>
      <c r="K17" s="261">
        <v>967.68276908658675</v>
      </c>
      <c r="L17" s="261">
        <v>856.14965813512708</v>
      </c>
      <c r="M17" s="261">
        <v>767.42259462222569</v>
      </c>
      <c r="N17" s="261">
        <v>652.0013516757175</v>
      </c>
      <c r="O17" s="261">
        <v>530.44708977596417</v>
      </c>
      <c r="P17" s="261">
        <v>548.41261689938369</v>
      </c>
      <c r="Q17" s="261">
        <v>603.94119511664371</v>
      </c>
      <c r="R17" s="261">
        <v>632.09549557178548</v>
      </c>
      <c r="S17" s="261">
        <v>623.08195641878524</v>
      </c>
      <c r="T17" s="261">
        <v>645.92046480160684</v>
      </c>
      <c r="U17" s="261">
        <v>647.96457542501344</v>
      </c>
      <c r="V17" s="261">
        <v>608.45264791694194</v>
      </c>
      <c r="W17" s="261">
        <v>587.14335029427411</v>
      </c>
      <c r="X17" s="261">
        <v>615.8274625433703</v>
      </c>
      <c r="Y17" s="261">
        <v>655.60671536878533</v>
      </c>
      <c r="DA17" s="70" t="s">
        <v>1453</v>
      </c>
    </row>
    <row r="18" spans="1:105" ht="12" customHeight="1" x14ac:dyDescent="0.25">
      <c r="A18" s="18" t="s">
        <v>28</v>
      </c>
      <c r="B18" s="230">
        <v>61.238553878773438</v>
      </c>
      <c r="C18" s="230">
        <v>37.605737744094057</v>
      </c>
      <c r="D18" s="230">
        <v>33.817831345206002</v>
      </c>
      <c r="E18" s="230">
        <v>28.313295053160662</v>
      </c>
      <c r="F18" s="230">
        <v>18.7062993829554</v>
      </c>
      <c r="G18" s="230">
        <v>21.643534641744889</v>
      </c>
      <c r="H18" s="230">
        <v>31.121410148247261</v>
      </c>
      <c r="I18" s="230">
        <v>65.865238783525044</v>
      </c>
      <c r="J18" s="230">
        <v>39.343460594668137</v>
      </c>
      <c r="K18" s="230">
        <v>2.8625965762796408</v>
      </c>
      <c r="L18" s="230">
        <v>2.58344821524339</v>
      </c>
      <c r="M18" s="230">
        <v>16.81632877539634</v>
      </c>
      <c r="N18" s="230">
        <v>0.91523974526929408</v>
      </c>
      <c r="O18" s="230">
        <v>1.018839344148988</v>
      </c>
      <c r="P18" s="230">
        <v>0.93220193200632806</v>
      </c>
      <c r="Q18" s="230">
        <v>0.86030625711642827</v>
      </c>
      <c r="R18" s="230">
        <v>1.219987060966826</v>
      </c>
      <c r="S18" s="230">
        <v>1.4016830155047959</v>
      </c>
      <c r="T18" s="230">
        <v>1.4694159552211741</v>
      </c>
      <c r="U18" s="230">
        <v>1.119650501732391</v>
      </c>
      <c r="V18" s="230">
        <v>1.2110031512778501</v>
      </c>
      <c r="W18" s="230">
        <v>1.1816250977551901</v>
      </c>
      <c r="X18" s="230">
        <v>4.0423068560147994</v>
      </c>
      <c r="Y18" s="230">
        <v>3.0059454185767529</v>
      </c>
      <c r="DA18" s="71" t="s">
        <v>1454</v>
      </c>
    </row>
    <row r="19" spans="1:105" ht="12" customHeight="1" x14ac:dyDescent="0.25">
      <c r="A19" s="18" t="s">
        <v>31</v>
      </c>
      <c r="B19" s="230">
        <v>6.1084007019138804</v>
      </c>
      <c r="C19" s="230">
        <v>5.9413134338115059</v>
      </c>
      <c r="D19" s="230">
        <v>6.5521511187063144</v>
      </c>
      <c r="E19" s="230">
        <v>6.3780618241489044</v>
      </c>
      <c r="F19" s="230">
        <v>6.6673964695101251</v>
      </c>
      <c r="G19" s="230">
        <v>6.2824594901761994</v>
      </c>
      <c r="H19" s="230">
        <v>6.6357972953191586</v>
      </c>
      <c r="I19" s="230">
        <v>6.8355656188908869</v>
      </c>
      <c r="J19" s="230">
        <v>5.7020391272667892</v>
      </c>
      <c r="K19" s="230">
        <v>3.4897075614764201</v>
      </c>
      <c r="L19" s="230">
        <v>2.713344402170129</v>
      </c>
      <c r="M19" s="230">
        <v>1.854444228810272</v>
      </c>
      <c r="N19" s="230">
        <v>1.6840305357704459</v>
      </c>
      <c r="O19" s="230">
        <v>1.383364142001098</v>
      </c>
      <c r="P19" s="230">
        <v>4.3287806867701217</v>
      </c>
      <c r="Q19" s="230">
        <v>4.0889739236413796</v>
      </c>
      <c r="R19" s="230">
        <v>5.0801726424136397</v>
      </c>
      <c r="S19" s="230">
        <v>3.954656778226584</v>
      </c>
      <c r="T19" s="230">
        <v>3.691944969679164</v>
      </c>
      <c r="U19" s="230">
        <v>4.4169559904518119</v>
      </c>
      <c r="V19" s="230">
        <v>4.4787618376187988</v>
      </c>
      <c r="W19" s="230">
        <v>3.2717482475037878</v>
      </c>
      <c r="X19" s="230">
        <v>9.2349908802782359</v>
      </c>
      <c r="Y19" s="230">
        <v>5.20793345134022</v>
      </c>
      <c r="DA19" s="71" t="s">
        <v>1455</v>
      </c>
    </row>
    <row r="20" spans="1:105" ht="12" customHeight="1" x14ac:dyDescent="0.25">
      <c r="A20" s="18" t="s">
        <v>159</v>
      </c>
      <c r="B20" s="295">
        <v>14.79389407863304</v>
      </c>
      <c r="C20" s="295">
        <v>15.62919656011108</v>
      </c>
      <c r="D20" s="295">
        <v>17.024415387281259</v>
      </c>
      <c r="E20" s="295">
        <v>18.33849036338578</v>
      </c>
      <c r="F20" s="295">
        <v>21.137116904991942</v>
      </c>
      <c r="G20" s="295">
        <v>26.566711094806589</v>
      </c>
      <c r="H20" s="295">
        <v>12.704397312432841</v>
      </c>
      <c r="I20" s="295">
        <v>36.180238267803198</v>
      </c>
      <c r="J20" s="295">
        <v>29.510157527533462</v>
      </c>
      <c r="K20" s="295">
        <v>21.17648218591361</v>
      </c>
      <c r="L20" s="295">
        <v>16.245689084809221</v>
      </c>
      <c r="M20" s="295">
        <v>10.79779580908261</v>
      </c>
      <c r="N20" s="295">
        <v>8.7761805034397842</v>
      </c>
      <c r="O20" s="295">
        <v>15.60287570269417</v>
      </c>
      <c r="P20" s="295">
        <v>12.43859849545116</v>
      </c>
      <c r="Q20" s="295">
        <v>17.45271070171702</v>
      </c>
      <c r="R20" s="295">
        <v>12.92203227148552</v>
      </c>
      <c r="S20" s="295">
        <v>12.98478429328439</v>
      </c>
      <c r="T20" s="295">
        <v>10.96563166734534</v>
      </c>
      <c r="U20" s="295">
        <v>11.60894107912612</v>
      </c>
      <c r="V20" s="295">
        <v>11.8899411884248</v>
      </c>
      <c r="W20" s="295">
        <v>13.6647314191083</v>
      </c>
      <c r="X20" s="295">
        <v>14.2117752816203</v>
      </c>
      <c r="Y20" s="295">
        <v>14.250084842801421</v>
      </c>
      <c r="DA20" s="122" t="s">
        <v>1456</v>
      </c>
    </row>
    <row r="21" spans="1:105" ht="12" customHeight="1" x14ac:dyDescent="0.25">
      <c r="A21" s="18" t="s">
        <v>32</v>
      </c>
      <c r="B21" s="295">
        <v>37.925938827377763</v>
      </c>
      <c r="C21" s="295">
        <v>35.522275263406932</v>
      </c>
      <c r="D21" s="295">
        <v>41.111583065195013</v>
      </c>
      <c r="E21" s="295">
        <v>37.085909638001013</v>
      </c>
      <c r="F21" s="295">
        <v>24.04459570832358</v>
      </c>
      <c r="G21" s="295">
        <v>17.749050121405471</v>
      </c>
      <c r="H21" s="295">
        <v>44.870004029454599</v>
      </c>
      <c r="I21" s="295">
        <v>41.841986534954493</v>
      </c>
      <c r="J21" s="295">
        <v>29.830261282392971</v>
      </c>
      <c r="K21" s="295">
        <v>18.479946933981839</v>
      </c>
      <c r="L21" s="295">
        <v>10.92547987550971</v>
      </c>
      <c r="M21" s="295">
        <v>11.681440789087709</v>
      </c>
      <c r="N21" s="295">
        <v>6.5206142903361588</v>
      </c>
      <c r="O21" s="295">
        <v>3.7595137341339231</v>
      </c>
      <c r="P21" s="295">
        <v>2.016715827713643</v>
      </c>
      <c r="Q21" s="295">
        <v>1.445168993814139</v>
      </c>
      <c r="R21" s="295">
        <v>1.598610401464212</v>
      </c>
      <c r="S21" s="295">
        <v>1.6888761348596291</v>
      </c>
      <c r="T21" s="295">
        <v>1.8019317538053929</v>
      </c>
      <c r="U21" s="295">
        <v>2.2399943635683162</v>
      </c>
      <c r="V21" s="295">
        <v>1.657678308250992</v>
      </c>
      <c r="W21" s="295">
        <v>1.52588602318442</v>
      </c>
      <c r="X21" s="295">
        <v>5.5916262443081219</v>
      </c>
      <c r="Y21" s="295">
        <v>5.5062349356926843</v>
      </c>
      <c r="DA21" s="122" t="s">
        <v>1457</v>
      </c>
    </row>
    <row r="22" spans="1:105" ht="12" customHeight="1" x14ac:dyDescent="0.25">
      <c r="A22" s="18" t="s">
        <v>33</v>
      </c>
      <c r="B22" s="295">
        <v>636.581103063868</v>
      </c>
      <c r="C22" s="295">
        <v>696.4739330316994</v>
      </c>
      <c r="D22" s="295">
        <v>700.75476148484302</v>
      </c>
      <c r="E22" s="295">
        <v>704.74373845448054</v>
      </c>
      <c r="F22" s="295">
        <v>755.66594423060792</v>
      </c>
      <c r="G22" s="295">
        <v>691.44405496397178</v>
      </c>
      <c r="H22" s="295">
        <v>830.47885437628827</v>
      </c>
      <c r="I22" s="295">
        <v>866.61008809250177</v>
      </c>
      <c r="J22" s="295">
        <v>731.88780845947724</v>
      </c>
      <c r="K22" s="295">
        <v>646.88358918494032</v>
      </c>
      <c r="L22" s="295">
        <v>597.96414047214</v>
      </c>
      <c r="M22" s="295">
        <v>496.39082107941289</v>
      </c>
      <c r="N22" s="295">
        <v>412.07511490686369</v>
      </c>
      <c r="O22" s="295">
        <v>272.89253590921942</v>
      </c>
      <c r="P22" s="295">
        <v>284.0776979343654</v>
      </c>
      <c r="Q22" s="295">
        <v>294.54658853351191</v>
      </c>
      <c r="R22" s="295">
        <v>316.55669688840561</v>
      </c>
      <c r="S22" s="295">
        <v>296.32917384319848</v>
      </c>
      <c r="T22" s="295">
        <v>315.24043396578571</v>
      </c>
      <c r="U22" s="295">
        <v>301.05870389519089</v>
      </c>
      <c r="V22" s="295">
        <v>252.69731987213751</v>
      </c>
      <c r="W22" s="295">
        <v>206.00794795697749</v>
      </c>
      <c r="X22" s="295">
        <v>192.18450319044149</v>
      </c>
      <c r="Y22" s="295">
        <v>230.31720107972279</v>
      </c>
      <c r="DA22" s="122" t="s">
        <v>1458</v>
      </c>
    </row>
    <row r="23" spans="1:105" ht="12" customHeight="1" x14ac:dyDescent="0.25">
      <c r="A23" s="18" t="s">
        <v>35</v>
      </c>
      <c r="B23" s="295">
        <v>583.67924546667018</v>
      </c>
      <c r="C23" s="295">
        <v>654.68319115326369</v>
      </c>
      <c r="D23" s="295">
        <v>584.2210654643651</v>
      </c>
      <c r="E23" s="295">
        <v>772.03061653383929</v>
      </c>
      <c r="F23" s="295">
        <v>668.67776986189369</v>
      </c>
      <c r="G23" s="295">
        <v>784.20283250867487</v>
      </c>
      <c r="H23" s="295">
        <v>680.56734410981983</v>
      </c>
      <c r="I23" s="295">
        <v>653.47293376978769</v>
      </c>
      <c r="J23" s="295">
        <v>524.69599430679762</v>
      </c>
      <c r="K23" s="295">
        <v>203.46931416957841</v>
      </c>
      <c r="L23" s="295">
        <v>145.2069395468578</v>
      </c>
      <c r="M23" s="295">
        <v>142.94212634784799</v>
      </c>
      <c r="N23" s="295">
        <v>127.9165972746946</v>
      </c>
      <c r="O23" s="295">
        <v>155.82901809057239</v>
      </c>
      <c r="P23" s="295">
        <v>158.20759474603619</v>
      </c>
      <c r="Q23" s="295">
        <v>189.09223004491389</v>
      </c>
      <c r="R23" s="295">
        <v>202.43178232507631</v>
      </c>
      <c r="S23" s="295">
        <v>212.21482977469771</v>
      </c>
      <c r="T23" s="295">
        <v>214.86066606203909</v>
      </c>
      <c r="U23" s="295">
        <v>222.5979570222766</v>
      </c>
      <c r="V23" s="295">
        <v>229.12098823761471</v>
      </c>
      <c r="W23" s="295">
        <v>253.21680665706921</v>
      </c>
      <c r="X23" s="295">
        <v>267.63672609518648</v>
      </c>
      <c r="Y23" s="295">
        <v>270.15028345838942</v>
      </c>
      <c r="DA23" s="122" t="s">
        <v>1459</v>
      </c>
    </row>
    <row r="24" spans="1:105" ht="12" customHeight="1" x14ac:dyDescent="0.25">
      <c r="A24" s="18" t="s">
        <v>38</v>
      </c>
      <c r="B24" s="295">
        <v>40.416197562599052</v>
      </c>
      <c r="C24" s="295">
        <v>39.469729939639826</v>
      </c>
      <c r="D24" s="295">
        <v>43.75516861535008</v>
      </c>
      <c r="E24" s="295">
        <v>40.687491225811087</v>
      </c>
      <c r="F24" s="295">
        <v>42.10638393606655</v>
      </c>
      <c r="G24" s="295">
        <v>39.575989020286883</v>
      </c>
      <c r="H24" s="295">
        <v>47.145646313308028</v>
      </c>
      <c r="I24" s="295">
        <v>49.660611858799797</v>
      </c>
      <c r="J24" s="295">
        <v>44.167479294191658</v>
      </c>
      <c r="K24" s="295">
        <v>71.321132474416473</v>
      </c>
      <c r="L24" s="295">
        <v>80.510616538396803</v>
      </c>
      <c r="M24" s="295">
        <v>86.939637592587914</v>
      </c>
      <c r="N24" s="295">
        <v>94.113574419343507</v>
      </c>
      <c r="O24" s="295">
        <v>79.960942853194283</v>
      </c>
      <c r="P24" s="295">
        <v>86.411027277040816</v>
      </c>
      <c r="Q24" s="295">
        <v>96.455216661928887</v>
      </c>
      <c r="R24" s="295">
        <v>92.286213981973432</v>
      </c>
      <c r="S24" s="295">
        <v>94.50795257901359</v>
      </c>
      <c r="T24" s="295">
        <v>97.890440427730894</v>
      </c>
      <c r="U24" s="295">
        <v>104.9223725726672</v>
      </c>
      <c r="V24" s="295">
        <v>107.3969553216174</v>
      </c>
      <c r="W24" s="295">
        <v>108.2746048926757</v>
      </c>
      <c r="X24" s="295">
        <v>122.92553399552089</v>
      </c>
      <c r="Y24" s="295">
        <v>127.1690321822621</v>
      </c>
      <c r="DA24" s="122" t="s">
        <v>1460</v>
      </c>
    </row>
    <row r="25" spans="1:105" ht="12" customHeight="1" x14ac:dyDescent="0.25">
      <c r="A25" s="57" t="s">
        <v>1461</v>
      </c>
      <c r="B25" s="261">
        <v>1318.561947357661</v>
      </c>
      <c r="C25" s="261">
        <v>1418.4341680979071</v>
      </c>
      <c r="D25" s="261">
        <v>1362.9617621766081</v>
      </c>
      <c r="E25" s="261">
        <v>1535.180799582022</v>
      </c>
      <c r="F25" s="261">
        <v>1467.7868974302421</v>
      </c>
      <c r="G25" s="261">
        <v>1515.973610312376</v>
      </c>
      <c r="H25" s="261">
        <v>1579.0574916683929</v>
      </c>
      <c r="I25" s="261">
        <v>1642.985932476219</v>
      </c>
      <c r="J25" s="261">
        <v>1341.8572434560181</v>
      </c>
      <c r="K25" s="261">
        <v>924.10344877286127</v>
      </c>
      <c r="L25" s="261">
        <v>817.59319998554645</v>
      </c>
      <c r="M25" s="261">
        <v>732.86193472890079</v>
      </c>
      <c r="N25" s="261">
        <v>622.63865487325381</v>
      </c>
      <c r="O25" s="261">
        <v>506.5585548414731</v>
      </c>
      <c r="P25" s="261">
        <v>523.71500952284055</v>
      </c>
      <c r="Q25" s="261">
        <v>576.74287389667847</v>
      </c>
      <c r="R25" s="261">
        <v>603.62925337922536</v>
      </c>
      <c r="S25" s="261">
        <v>595.02163641731659</v>
      </c>
      <c r="T25" s="261">
        <v>616.83161902278846</v>
      </c>
      <c r="U25" s="261">
        <v>618.7836737013547</v>
      </c>
      <c r="V25" s="261">
        <v>581.05115469376983</v>
      </c>
      <c r="W25" s="261">
        <v>560.70151527358837</v>
      </c>
      <c r="X25" s="261">
        <v>588.09384662552293</v>
      </c>
      <c r="Y25" s="261">
        <v>626.08165203025521</v>
      </c>
      <c r="DA25" s="70" t="s">
        <v>1462</v>
      </c>
    </row>
    <row r="26" spans="1:105" ht="12" customHeight="1" x14ac:dyDescent="0.25">
      <c r="A26" s="18" t="s">
        <v>28</v>
      </c>
      <c r="B26" s="230">
        <v>58.480692893451298</v>
      </c>
      <c r="C26" s="230">
        <v>35.912173961480931</v>
      </c>
      <c r="D26" s="230">
        <v>32.294854857881148</v>
      </c>
      <c r="E26" s="230">
        <v>27.03821380373077</v>
      </c>
      <c r="F26" s="230">
        <v>17.86386647132699</v>
      </c>
      <c r="G26" s="230">
        <v>20.668824169464671</v>
      </c>
      <c r="H26" s="230">
        <v>29.719866228285269</v>
      </c>
      <c r="I26" s="230">
        <v>62.899016349703437</v>
      </c>
      <c r="J26" s="230">
        <v>37.571638954065953</v>
      </c>
      <c r="K26" s="230">
        <v>2.7336803476229932</v>
      </c>
      <c r="L26" s="230">
        <v>2.4671033542180298</v>
      </c>
      <c r="M26" s="230">
        <v>16.05901015651088</v>
      </c>
      <c r="N26" s="230">
        <v>0.87402218172768875</v>
      </c>
      <c r="O26" s="230">
        <v>0.97295620191963428</v>
      </c>
      <c r="P26" s="230">
        <v>0.890220481173713</v>
      </c>
      <c r="Q26" s="230">
        <v>0.8215626077051984</v>
      </c>
      <c r="R26" s="230">
        <v>1.16504528809775</v>
      </c>
      <c r="S26" s="230">
        <v>1.3385586166187331</v>
      </c>
      <c r="T26" s="230">
        <v>1.4032412225170601</v>
      </c>
      <c r="U26" s="230">
        <v>1.0692273574818461</v>
      </c>
      <c r="V26" s="230">
        <v>1.1564659662453181</v>
      </c>
      <c r="W26" s="230">
        <v>1.128410945069164</v>
      </c>
      <c r="X26" s="230">
        <v>3.860262707961073</v>
      </c>
      <c r="Y26" s="230">
        <v>2.8705735152768912</v>
      </c>
      <c r="DA26" s="71" t="s">
        <v>1463</v>
      </c>
    </row>
    <row r="27" spans="1:105" ht="12" customHeight="1" x14ac:dyDescent="0.25">
      <c r="A27" s="18" t="s">
        <v>31</v>
      </c>
      <c r="B27" s="295">
        <v>5.833310600800929</v>
      </c>
      <c r="C27" s="295">
        <v>5.6737480606461768</v>
      </c>
      <c r="D27" s="295">
        <v>6.2570768428508474</v>
      </c>
      <c r="E27" s="295">
        <v>6.0908276105256798</v>
      </c>
      <c r="F27" s="295">
        <v>6.3671321518167856</v>
      </c>
      <c r="G27" s="295">
        <v>5.9995307006733931</v>
      </c>
      <c r="H27" s="295">
        <v>6.3369560375145664</v>
      </c>
      <c r="I27" s="295">
        <v>6.5277278510319876</v>
      </c>
      <c r="J27" s="295">
        <v>5.4452494049457947</v>
      </c>
      <c r="K27" s="295">
        <v>3.3325495666447451</v>
      </c>
      <c r="L27" s="295">
        <v>2.5911497030382642</v>
      </c>
      <c r="M27" s="295">
        <v>1.7709298565046201</v>
      </c>
      <c r="N27" s="295">
        <v>1.608190696020372</v>
      </c>
      <c r="O27" s="295">
        <v>1.3210647284115671</v>
      </c>
      <c r="P27" s="295">
        <v>4.1338352706244059</v>
      </c>
      <c r="Q27" s="295">
        <v>3.9048281373719398</v>
      </c>
      <c r="R27" s="295">
        <v>4.851388501675304</v>
      </c>
      <c r="S27" s="295">
        <v>3.776559926681053</v>
      </c>
      <c r="T27" s="295">
        <v>3.5256792702638848</v>
      </c>
      <c r="U27" s="295">
        <v>4.2180396243980693</v>
      </c>
      <c r="V27" s="295">
        <v>4.277062062686654</v>
      </c>
      <c r="W27" s="295">
        <v>3.1244059888435238</v>
      </c>
      <c r="X27" s="295">
        <v>8.8190956731683023</v>
      </c>
      <c r="Y27" s="295">
        <v>4.9733956386407652</v>
      </c>
      <c r="DA27" s="122" t="s">
        <v>1464</v>
      </c>
    </row>
    <row r="28" spans="1:105" ht="12" customHeight="1" x14ac:dyDescent="0.25">
      <c r="A28" s="18" t="s">
        <v>159</v>
      </c>
      <c r="B28" s="295">
        <v>14.12765523535114</v>
      </c>
      <c r="C28" s="295">
        <v>14.925340105394859</v>
      </c>
      <c r="D28" s="295">
        <v>16.25772564657569</v>
      </c>
      <c r="E28" s="295">
        <v>17.512621627115411</v>
      </c>
      <c r="F28" s="295">
        <v>20.185212812516689</v>
      </c>
      <c r="G28" s="295">
        <v>25.370286760853009</v>
      </c>
      <c r="H28" s="295">
        <v>12.13225836611891</v>
      </c>
      <c r="I28" s="295">
        <v>34.550871451663873</v>
      </c>
      <c r="J28" s="295">
        <v>28.18117591446331</v>
      </c>
      <c r="K28" s="295">
        <v>20.222805289125489</v>
      </c>
      <c r="L28" s="295">
        <v>15.514069063288771</v>
      </c>
      <c r="M28" s="295">
        <v>10.311520123208419</v>
      </c>
      <c r="N28" s="295">
        <v>8.3809476921213761</v>
      </c>
      <c r="O28" s="295">
        <v>14.90020460036094</v>
      </c>
      <c r="P28" s="295">
        <v>11.87842972382081</v>
      </c>
      <c r="Q28" s="295">
        <v>16.66673280244035</v>
      </c>
      <c r="R28" s="295">
        <v>12.34009219623243</v>
      </c>
      <c r="S28" s="295">
        <v>12.40001819844548</v>
      </c>
      <c r="T28" s="295">
        <v>10.471797540977001</v>
      </c>
      <c r="U28" s="295">
        <v>11.08613569501461</v>
      </c>
      <c r="V28" s="295">
        <v>11.35448104372178</v>
      </c>
      <c r="W28" s="295">
        <v>13.0493440974177</v>
      </c>
      <c r="X28" s="295">
        <v>13.571751994020561</v>
      </c>
      <c r="Y28" s="295">
        <v>13.608336294929281</v>
      </c>
      <c r="DA28" s="122" t="s">
        <v>1465</v>
      </c>
    </row>
    <row r="29" spans="1:105" ht="12" customHeight="1" x14ac:dyDescent="0.25">
      <c r="A29" s="18" t="s">
        <v>32</v>
      </c>
      <c r="B29" s="295">
        <v>36.217954879376748</v>
      </c>
      <c r="C29" s="295">
        <v>33.922539625417251</v>
      </c>
      <c r="D29" s="295">
        <v>39.260134528301457</v>
      </c>
      <c r="E29" s="295">
        <v>35.415756167390121</v>
      </c>
      <c r="F29" s="295">
        <v>22.96175412876736</v>
      </c>
      <c r="G29" s="295">
        <v>16.94972666002441</v>
      </c>
      <c r="H29" s="295">
        <v>42.849296065497072</v>
      </c>
      <c r="I29" s="295">
        <v>39.957644484004732</v>
      </c>
      <c r="J29" s="295">
        <v>28.486863887093062</v>
      </c>
      <c r="K29" s="295">
        <v>17.647707740990089</v>
      </c>
      <c r="L29" s="295">
        <v>10.433453973751201</v>
      </c>
      <c r="M29" s="295">
        <v>11.155370401005889</v>
      </c>
      <c r="N29" s="295">
        <v>6.2269602666430002</v>
      </c>
      <c r="O29" s="295">
        <v>3.5902050944871511</v>
      </c>
      <c r="P29" s="295">
        <v>1.925893599763205</v>
      </c>
      <c r="Q29" s="295">
        <v>1.3800862161716909</v>
      </c>
      <c r="R29" s="295">
        <v>1.52661743334717</v>
      </c>
      <c r="S29" s="295">
        <v>1.612818074922562</v>
      </c>
      <c r="T29" s="295">
        <v>1.720782265986486</v>
      </c>
      <c r="U29" s="295">
        <v>2.1391168497907112</v>
      </c>
      <c r="V29" s="295">
        <v>1.5830252336276081</v>
      </c>
      <c r="W29" s="295">
        <v>1.45716817691197</v>
      </c>
      <c r="X29" s="295">
        <v>5.3398089349998754</v>
      </c>
      <c r="Y29" s="295">
        <v>5.2582631998606217</v>
      </c>
      <c r="DA29" s="122" t="s">
        <v>1466</v>
      </c>
    </row>
    <row r="30" spans="1:105" ht="12" customHeight="1" x14ac:dyDescent="0.25">
      <c r="A30" s="18" t="s">
        <v>33</v>
      </c>
      <c r="B30" s="295">
        <v>607.91285280425996</v>
      </c>
      <c r="C30" s="295">
        <v>665.1084260831791</v>
      </c>
      <c r="D30" s="295">
        <v>669.19646863548076</v>
      </c>
      <c r="E30" s="295">
        <v>673.00580315344166</v>
      </c>
      <c r="F30" s="295">
        <v>721.63474176858199</v>
      </c>
      <c r="G30" s="295">
        <v>660.30506715421791</v>
      </c>
      <c r="H30" s="295">
        <v>793.07847362671475</v>
      </c>
      <c r="I30" s="295">
        <v>827.58254743293492</v>
      </c>
      <c r="J30" s="295">
        <v>698.92744762896189</v>
      </c>
      <c r="K30" s="295">
        <v>617.75136937142372</v>
      </c>
      <c r="L30" s="295">
        <v>571.0349942206733</v>
      </c>
      <c r="M30" s="295">
        <v>474.03600059104951</v>
      </c>
      <c r="N30" s="295">
        <v>393.51742844232928</v>
      </c>
      <c r="O30" s="295">
        <v>260.60289759640932</v>
      </c>
      <c r="P30" s="295">
        <v>271.28433900750031</v>
      </c>
      <c r="Q30" s="295">
        <v>281.28176607404691</v>
      </c>
      <c r="R30" s="295">
        <v>302.30065541297819</v>
      </c>
      <c r="S30" s="295">
        <v>282.98407315756378</v>
      </c>
      <c r="T30" s="295">
        <v>301.04367001947679</v>
      </c>
      <c r="U30" s="295">
        <v>287.50061015888559</v>
      </c>
      <c r="V30" s="295">
        <v>241.31716741212989</v>
      </c>
      <c r="W30" s="295">
        <v>196.7304381800239</v>
      </c>
      <c r="X30" s="295">
        <v>183.52952834597249</v>
      </c>
      <c r="Y30" s="295">
        <v>219.9449309512714</v>
      </c>
      <c r="DA30" s="122" t="s">
        <v>1467</v>
      </c>
    </row>
    <row r="31" spans="1:105" ht="12" customHeight="1" x14ac:dyDescent="0.25">
      <c r="A31" s="18" t="s">
        <v>35</v>
      </c>
      <c r="B31" s="295">
        <v>557.39341542892396</v>
      </c>
      <c r="C31" s="295">
        <v>625.19971846705414</v>
      </c>
      <c r="D31" s="295">
        <v>557.91083471598688</v>
      </c>
      <c r="E31" s="295">
        <v>737.26243567464201</v>
      </c>
      <c r="F31" s="295">
        <v>638.56405527443087</v>
      </c>
      <c r="G31" s="295">
        <v>748.88647933945924</v>
      </c>
      <c r="H31" s="295">
        <v>649.91818590271589</v>
      </c>
      <c r="I31" s="295">
        <v>624.0439646831685</v>
      </c>
      <c r="J31" s="295">
        <v>501.06645833313542</v>
      </c>
      <c r="K31" s="295">
        <v>194.3061310485439</v>
      </c>
      <c r="L31" s="295">
        <v>138.66758601857151</v>
      </c>
      <c r="M31" s="295">
        <v>136.50476804258659</v>
      </c>
      <c r="N31" s="295">
        <v>122.1559094292992</v>
      </c>
      <c r="O31" s="295">
        <v>148.81130225384999</v>
      </c>
      <c r="P31" s="295">
        <v>151.08276038114471</v>
      </c>
      <c r="Q31" s="295">
        <v>180.57651484855651</v>
      </c>
      <c r="R31" s="295">
        <v>193.31532415774731</v>
      </c>
      <c r="S31" s="295">
        <v>202.65779482738361</v>
      </c>
      <c r="T31" s="295">
        <v>205.1844766244858</v>
      </c>
      <c r="U31" s="295">
        <v>212.57332087068809</v>
      </c>
      <c r="V31" s="295">
        <v>218.80258921679791</v>
      </c>
      <c r="W31" s="295">
        <v>241.81325925636139</v>
      </c>
      <c r="X31" s="295">
        <v>255.58378169355339</v>
      </c>
      <c r="Y31" s="295">
        <v>257.98414171052133</v>
      </c>
      <c r="DA31" s="122" t="s">
        <v>1468</v>
      </c>
    </row>
    <row r="32" spans="1:105" ht="12" customHeight="1" x14ac:dyDescent="0.25">
      <c r="A32" s="18" t="s">
        <v>38</v>
      </c>
      <c r="B32" s="295">
        <v>38.596065515496633</v>
      </c>
      <c r="C32" s="295">
        <v>37.692221794734657</v>
      </c>
      <c r="D32" s="295">
        <v>41.784666949531129</v>
      </c>
      <c r="E32" s="295">
        <v>38.855141545176387</v>
      </c>
      <c r="F32" s="295">
        <v>40.210134822801237</v>
      </c>
      <c r="G32" s="295">
        <v>37.793695527683383</v>
      </c>
      <c r="H32" s="295">
        <v>45.022455441546818</v>
      </c>
      <c r="I32" s="295">
        <v>47.424160223711773</v>
      </c>
      <c r="J32" s="295">
        <v>42.178409333352889</v>
      </c>
      <c r="K32" s="295">
        <v>68.109205408510306</v>
      </c>
      <c r="L32" s="295">
        <v>76.884843652005401</v>
      </c>
      <c r="M32" s="295">
        <v>83.024335558034906</v>
      </c>
      <c r="N32" s="295">
        <v>89.875196165112953</v>
      </c>
      <c r="O32" s="295">
        <v>76.359924366034434</v>
      </c>
      <c r="P32" s="295">
        <v>82.51953105881347</v>
      </c>
      <c r="Q32" s="295">
        <v>92.111383210385966</v>
      </c>
      <c r="R32" s="295">
        <v>88.130130389147183</v>
      </c>
      <c r="S32" s="295">
        <v>90.251813615701437</v>
      </c>
      <c r="T32" s="295">
        <v>93.481972079081402</v>
      </c>
      <c r="U32" s="295">
        <v>100.19722314509571</v>
      </c>
      <c r="V32" s="295">
        <v>102.5603637585606</v>
      </c>
      <c r="W32" s="295">
        <v>103.39848862896061</v>
      </c>
      <c r="X32" s="295">
        <v>117.3896172758472</v>
      </c>
      <c r="Y32" s="295">
        <v>121.4420107197549</v>
      </c>
      <c r="DA32" s="122" t="s">
        <v>1469</v>
      </c>
    </row>
    <row r="33" spans="1:105" ht="12" customHeight="1" x14ac:dyDescent="0.25">
      <c r="A33" s="57" t="s">
        <v>1470</v>
      </c>
      <c r="B33" s="261">
        <f t="shared" ref="B33:Y33" si="0">B34+B35</f>
        <v>160.17230433053305</v>
      </c>
      <c r="C33" s="261">
        <f t="shared" si="0"/>
        <v>175.65871134071472</v>
      </c>
      <c r="D33" s="261">
        <f t="shared" si="0"/>
        <v>191.34442015981929</v>
      </c>
      <c r="E33" s="261">
        <f t="shared" si="0"/>
        <v>202.41320932639982</v>
      </c>
      <c r="F33" s="261">
        <f t="shared" si="0"/>
        <v>208.19900501721378</v>
      </c>
      <c r="G33" s="261">
        <f t="shared" si="0"/>
        <v>214.27265622782556</v>
      </c>
      <c r="H33" s="261">
        <f t="shared" si="0"/>
        <v>227.30249026523779</v>
      </c>
      <c r="I33" s="261">
        <f t="shared" si="0"/>
        <v>242.84230075223425</v>
      </c>
      <c r="J33" s="261">
        <f t="shared" si="0"/>
        <v>179.58756072877173</v>
      </c>
      <c r="K33" s="261">
        <f t="shared" si="0"/>
        <v>117.16823165512325</v>
      </c>
      <c r="L33" s="261">
        <f t="shared" si="0"/>
        <v>94.936000650105854</v>
      </c>
      <c r="M33" s="261">
        <f t="shared" si="0"/>
        <v>73.008373428907419</v>
      </c>
      <c r="N33" s="261">
        <f t="shared" si="0"/>
        <v>67.716893399683912</v>
      </c>
      <c r="O33" s="261">
        <f t="shared" si="0"/>
        <v>54.193802211273969</v>
      </c>
      <c r="P33" s="261">
        <f t="shared" si="0"/>
        <v>57.977395634588163</v>
      </c>
      <c r="Q33" s="261">
        <f t="shared" si="0"/>
        <v>63.794880372633514</v>
      </c>
      <c r="R33" s="261">
        <f t="shared" si="0"/>
        <v>62.707169771345342</v>
      </c>
      <c r="S33" s="261">
        <f t="shared" si="0"/>
        <v>62.938895780371652</v>
      </c>
      <c r="T33" s="261">
        <f t="shared" si="0"/>
        <v>64.819672523917845</v>
      </c>
      <c r="U33" s="261">
        <f t="shared" si="0"/>
        <v>66.792070371216198</v>
      </c>
      <c r="V33" s="261">
        <f t="shared" si="0"/>
        <v>64.45779403014518</v>
      </c>
      <c r="W33" s="261">
        <f t="shared" si="0"/>
        <v>69.006443861245643</v>
      </c>
      <c r="X33" s="261">
        <f t="shared" si="0"/>
        <v>73.416622824384049</v>
      </c>
      <c r="Y33" s="261">
        <f t="shared" si="0"/>
        <v>79.812434455592154</v>
      </c>
      <c r="DA33" s="70"/>
    </row>
    <row r="34" spans="1:105" ht="12" customHeight="1" x14ac:dyDescent="0.25">
      <c r="A34" s="60" t="s">
        <v>1471</v>
      </c>
      <c r="B34" s="262">
        <v>99.079965431613147</v>
      </c>
      <c r="C34" s="262">
        <v>109.9390376637225</v>
      </c>
      <c r="D34" s="262">
        <v>128.19492456878939</v>
      </c>
      <c r="E34" s="262">
        <v>131.2843663720538</v>
      </c>
      <c r="F34" s="262">
        <v>140.19269348297129</v>
      </c>
      <c r="G34" s="262">
        <v>144.03373135317869</v>
      </c>
      <c r="H34" s="262">
        <v>154.14072822955791</v>
      </c>
      <c r="I34" s="262">
        <v>166.71857096150291</v>
      </c>
      <c r="J34" s="262">
        <v>117.4158913313163</v>
      </c>
      <c r="K34" s="262">
        <v>74.352161326969991</v>
      </c>
      <c r="L34" s="262">
        <v>57.054821874194467</v>
      </c>
      <c r="M34" s="262">
        <v>39.053010336336989</v>
      </c>
      <c r="N34" s="262">
        <v>38.868456061330711</v>
      </c>
      <c r="O34" s="262">
        <v>30.7236520476518</v>
      </c>
      <c r="P34" s="262">
        <v>33.712343156517697</v>
      </c>
      <c r="Q34" s="262">
        <v>37.072911654939666</v>
      </c>
      <c r="R34" s="262">
        <v>34.739486500456373</v>
      </c>
      <c r="S34" s="262">
        <v>35.370025362836159</v>
      </c>
      <c r="T34" s="262">
        <v>36.240289971261859</v>
      </c>
      <c r="U34" s="262">
        <v>38.122244145275722</v>
      </c>
      <c r="V34" s="262">
        <v>37.536211671958327</v>
      </c>
      <c r="W34" s="262">
        <v>43.027712212818678</v>
      </c>
      <c r="X34" s="262">
        <v>46.168734581883179</v>
      </c>
      <c r="Y34" s="262">
        <v>50.804474275278402</v>
      </c>
      <c r="DA34" s="72" t="s">
        <v>1472</v>
      </c>
    </row>
    <row r="35" spans="1:105" ht="12" customHeight="1" x14ac:dyDescent="0.25">
      <c r="A35" s="60" t="s">
        <v>1473</v>
      </c>
      <c r="B35" s="262">
        <v>61.092338898919898</v>
      </c>
      <c r="C35" s="262">
        <v>65.71967367699223</v>
      </c>
      <c r="D35" s="262">
        <v>63.149495591029897</v>
      </c>
      <c r="E35" s="262">
        <v>71.128842954346027</v>
      </c>
      <c r="F35" s="262">
        <v>68.006311534242499</v>
      </c>
      <c r="G35" s="262">
        <v>70.23892487464687</v>
      </c>
      <c r="H35" s="262">
        <v>73.161762035679899</v>
      </c>
      <c r="I35" s="262">
        <v>76.123729790731346</v>
      </c>
      <c r="J35" s="262">
        <v>62.171669397455418</v>
      </c>
      <c r="K35" s="262">
        <v>42.816070328153259</v>
      </c>
      <c r="L35" s="262">
        <v>37.881178775911387</v>
      </c>
      <c r="M35" s="262">
        <v>33.955363092570437</v>
      </c>
      <c r="N35" s="262">
        <v>28.8484373383532</v>
      </c>
      <c r="O35" s="262">
        <v>23.470150163622169</v>
      </c>
      <c r="P35" s="262">
        <v>24.265052478070469</v>
      </c>
      <c r="Q35" s="262">
        <v>26.721968717693851</v>
      </c>
      <c r="R35" s="262">
        <v>27.967683270888969</v>
      </c>
      <c r="S35" s="262">
        <v>27.568870417535489</v>
      </c>
      <c r="T35" s="262">
        <v>28.579382552655989</v>
      </c>
      <c r="U35" s="262">
        <v>28.669826225940479</v>
      </c>
      <c r="V35" s="262">
        <v>26.92158235818685</v>
      </c>
      <c r="W35" s="262">
        <v>25.978731648426969</v>
      </c>
      <c r="X35" s="262">
        <v>27.247888242500871</v>
      </c>
      <c r="Y35" s="262">
        <v>29.007960180313749</v>
      </c>
      <c r="DA35" s="72" t="s">
        <v>1474</v>
      </c>
    </row>
    <row r="36" spans="1:105" ht="12" customHeight="1" x14ac:dyDescent="0.25">
      <c r="A36" s="64" t="s">
        <v>28</v>
      </c>
      <c r="B36" s="229">
        <v>2.7095596960385211</v>
      </c>
      <c r="C36" s="229">
        <v>1.6639026377549839</v>
      </c>
      <c r="D36" s="229">
        <v>1.496303015283313</v>
      </c>
      <c r="E36" s="229">
        <v>1.2527494246509721</v>
      </c>
      <c r="F36" s="229">
        <v>0.82767850740601756</v>
      </c>
      <c r="G36" s="229">
        <v>0.95763935348925433</v>
      </c>
      <c r="H36" s="229">
        <v>1.3769972228361831</v>
      </c>
      <c r="I36" s="229">
        <v>2.9142718936681589</v>
      </c>
      <c r="J36" s="229">
        <v>1.7407898844414651</v>
      </c>
      <c r="K36" s="229">
        <v>0.12665838459313611</v>
      </c>
      <c r="L36" s="229">
        <v>0.11430719240502001</v>
      </c>
      <c r="M36" s="229">
        <v>0.74405490984235112</v>
      </c>
      <c r="N36" s="229">
        <v>4.049567746004247E-2</v>
      </c>
      <c r="O36" s="229">
        <v>4.5079543013201377E-2</v>
      </c>
      <c r="P36" s="229">
        <v>4.1246185998018853E-2</v>
      </c>
      <c r="Q36" s="229">
        <v>3.8065091562203231E-2</v>
      </c>
      <c r="R36" s="229">
        <v>5.397952042806161E-2</v>
      </c>
      <c r="S36" s="229">
        <v>6.201883560072078E-2</v>
      </c>
      <c r="T36" s="229">
        <v>6.5015745748419729E-2</v>
      </c>
      <c r="U36" s="229">
        <v>4.9540031254640009E-2</v>
      </c>
      <c r="V36" s="229">
        <v>5.3582018559315818E-2</v>
      </c>
      <c r="W36" s="229">
        <v>5.228215785505036E-2</v>
      </c>
      <c r="X36" s="229">
        <v>0.17885581945256179</v>
      </c>
      <c r="Y36" s="229">
        <v>0.13300099428850759</v>
      </c>
      <c r="DA36" s="73" t="s">
        <v>1475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1476</v>
      </c>
    </row>
    <row r="38" spans="1:105" ht="12" customHeight="1" x14ac:dyDescent="0.25">
      <c r="A38" s="64" t="s">
        <v>31</v>
      </c>
      <c r="B38" s="229">
        <v>0.27027216191165182</v>
      </c>
      <c r="C38" s="229">
        <v>0.2628792223548555</v>
      </c>
      <c r="D38" s="229">
        <v>0.28990633300624108</v>
      </c>
      <c r="E38" s="229">
        <v>0.28220358194229023</v>
      </c>
      <c r="F38" s="229">
        <v>0.29500547624061563</v>
      </c>
      <c r="G38" s="229">
        <v>0.27797356319474692</v>
      </c>
      <c r="H38" s="229">
        <v>0.29360733988054688</v>
      </c>
      <c r="I38" s="229">
        <v>0.30244628469244839</v>
      </c>
      <c r="J38" s="229">
        <v>0.25229229669696762</v>
      </c>
      <c r="K38" s="229">
        <v>0.15440552332857871</v>
      </c>
      <c r="L38" s="229">
        <v>0.12005457620938791</v>
      </c>
      <c r="M38" s="229">
        <v>8.2051698197876999E-2</v>
      </c>
      <c r="N38" s="229">
        <v>7.4511577717111671E-2</v>
      </c>
      <c r="O38" s="229">
        <v>6.1208299130171402E-2</v>
      </c>
      <c r="P38" s="229">
        <v>0.1915311342113161</v>
      </c>
      <c r="Q38" s="229">
        <v>0.18092064949122669</v>
      </c>
      <c r="R38" s="229">
        <v>0.2247772060073541</v>
      </c>
      <c r="S38" s="229">
        <v>0.1749776560556971</v>
      </c>
      <c r="T38" s="229">
        <v>0.16335371520427519</v>
      </c>
      <c r="U38" s="229">
        <v>0.19543253674140881</v>
      </c>
      <c r="V38" s="229">
        <v>0.19816719688368939</v>
      </c>
      <c r="W38" s="229">
        <v>0.14476170035905631</v>
      </c>
      <c r="X38" s="229">
        <v>0.40861120156461778</v>
      </c>
      <c r="Y38" s="229">
        <v>0.23043010792411089</v>
      </c>
      <c r="DA38" s="73" t="s">
        <v>1477</v>
      </c>
    </row>
    <row r="39" spans="1:105" ht="12" customHeight="1" x14ac:dyDescent="0.25">
      <c r="A39" s="64" t="s">
        <v>159</v>
      </c>
      <c r="B39" s="229">
        <v>0.65457030912712799</v>
      </c>
      <c r="C39" s="229">
        <v>0.69152908418726788</v>
      </c>
      <c r="D39" s="229">
        <v>0.75326190545437532</v>
      </c>
      <c r="E39" s="229">
        <v>0.81140443768781167</v>
      </c>
      <c r="F39" s="229">
        <v>0.93523240554627862</v>
      </c>
      <c r="G39" s="229">
        <v>1.175470109586283</v>
      </c>
      <c r="H39" s="229">
        <v>0.56211848157570488</v>
      </c>
      <c r="I39" s="229">
        <v>1.600830019558809</v>
      </c>
      <c r="J39" s="229">
        <v>1.3057057751337271</v>
      </c>
      <c r="K39" s="229">
        <v>0.93697416089242369</v>
      </c>
      <c r="L39" s="229">
        <v>0.7188063987551111</v>
      </c>
      <c r="M39" s="229">
        <v>0.47775903376590129</v>
      </c>
      <c r="N39" s="229">
        <v>0.38831068781201239</v>
      </c>
      <c r="O39" s="229">
        <v>0.69036449211405859</v>
      </c>
      <c r="P39" s="229">
        <v>0.55035795301760138</v>
      </c>
      <c r="Q39" s="229">
        <v>0.77221225043303987</v>
      </c>
      <c r="R39" s="229">
        <v>0.57174795314463656</v>
      </c>
      <c r="S39" s="229">
        <v>0.57452447770868376</v>
      </c>
      <c r="T39" s="229">
        <v>0.48518509542632138</v>
      </c>
      <c r="U39" s="229">
        <v>0.51364894938495698</v>
      </c>
      <c r="V39" s="229">
        <v>0.52608207398560192</v>
      </c>
      <c r="W39" s="229">
        <v>0.60460940314988232</v>
      </c>
      <c r="X39" s="229">
        <v>0.62881389375170071</v>
      </c>
      <c r="Y39" s="229">
        <v>0.63050893774563266</v>
      </c>
      <c r="DA39" s="73" t="s">
        <v>1478</v>
      </c>
    </row>
    <row r="40" spans="1:105" ht="12" customHeight="1" x14ac:dyDescent="0.25">
      <c r="A40" s="64" t="s">
        <v>32</v>
      </c>
      <c r="B40" s="229">
        <v>1.6780702477807019</v>
      </c>
      <c r="C40" s="229">
        <v>1.5717178030664709</v>
      </c>
      <c r="D40" s="229">
        <v>1.8190221920378129</v>
      </c>
      <c r="E40" s="229">
        <v>1.6409023349077609</v>
      </c>
      <c r="F40" s="229">
        <v>1.063876648161622</v>
      </c>
      <c r="G40" s="229">
        <v>0.78532407782081204</v>
      </c>
      <c r="H40" s="229">
        <v>1.985317202623194</v>
      </c>
      <c r="I40" s="229">
        <v>1.851339607753159</v>
      </c>
      <c r="J40" s="229">
        <v>1.319869078768148</v>
      </c>
      <c r="K40" s="229">
        <v>0.81766332197148783</v>
      </c>
      <c r="L40" s="229">
        <v>0.48340854013572931</v>
      </c>
      <c r="M40" s="229">
        <v>0.51685676994315111</v>
      </c>
      <c r="N40" s="229">
        <v>0.28851095519797659</v>
      </c>
      <c r="O40" s="229">
        <v>0.16634336125699159</v>
      </c>
      <c r="P40" s="229">
        <v>8.9231563762153604E-2</v>
      </c>
      <c r="Q40" s="229">
        <v>6.3942915232043401E-2</v>
      </c>
      <c r="R40" s="229">
        <v>7.0732080350068297E-2</v>
      </c>
      <c r="S40" s="229">
        <v>7.4725975986887919E-2</v>
      </c>
      <c r="T40" s="229">
        <v>7.9728232394061363E-2</v>
      </c>
      <c r="U40" s="229">
        <v>9.9110740905035355E-2</v>
      </c>
      <c r="V40" s="229">
        <v>7.3345597643041022E-2</v>
      </c>
      <c r="W40" s="229">
        <v>6.7514319122452329E-2</v>
      </c>
      <c r="X40" s="229">
        <v>0.24740697072763701</v>
      </c>
      <c r="Y40" s="229">
        <v>0.24362874878146901</v>
      </c>
      <c r="DA40" s="73" t="s">
        <v>1479</v>
      </c>
    </row>
    <row r="41" spans="1:105" ht="12" customHeight="1" x14ac:dyDescent="0.25">
      <c r="A41" s="64" t="s">
        <v>33</v>
      </c>
      <c r="B41" s="229">
        <v>28.16615336044816</v>
      </c>
      <c r="C41" s="229">
        <v>30.81617018618471</v>
      </c>
      <c r="D41" s="229">
        <v>31.005579626931041</v>
      </c>
      <c r="E41" s="229">
        <v>31.18207581341435</v>
      </c>
      <c r="F41" s="229">
        <v>33.435178600222663</v>
      </c>
      <c r="G41" s="229">
        <v>30.593618312812879</v>
      </c>
      <c r="H41" s="229">
        <v>36.745348962432168</v>
      </c>
      <c r="I41" s="229">
        <v>38.344010727688747</v>
      </c>
      <c r="J41" s="229">
        <v>32.383091732529323</v>
      </c>
      <c r="K41" s="229">
        <v>28.621996932749269</v>
      </c>
      <c r="L41" s="229">
        <v>26.45750809052382</v>
      </c>
      <c r="M41" s="229">
        <v>21.963297254582141</v>
      </c>
      <c r="N41" s="229">
        <v>18.232666390234549</v>
      </c>
      <c r="O41" s="229">
        <v>12.074397088362071</v>
      </c>
      <c r="P41" s="229">
        <v>12.569295519128261</v>
      </c>
      <c r="Q41" s="229">
        <v>13.032501820273721</v>
      </c>
      <c r="R41" s="229">
        <v>14.006360586140699</v>
      </c>
      <c r="S41" s="229">
        <v>13.11137405033061</v>
      </c>
      <c r="T41" s="229">
        <v>13.948121246074299</v>
      </c>
      <c r="U41" s="229">
        <v>13.32063673206294</v>
      </c>
      <c r="V41" s="229">
        <v>11.180840007716579</v>
      </c>
      <c r="W41" s="229">
        <v>9.1150230939941892</v>
      </c>
      <c r="X41" s="229">
        <v>8.5033912635958604</v>
      </c>
      <c r="Y41" s="229">
        <v>10.19060976824157</v>
      </c>
      <c r="DA41" s="73" t="s">
        <v>1480</v>
      </c>
    </row>
    <row r="42" spans="1:105" ht="12" customHeight="1" x14ac:dyDescent="0.25">
      <c r="A42" s="64" t="s">
        <v>35</v>
      </c>
      <c r="B42" s="229">
        <v>25.825458943093199</v>
      </c>
      <c r="C42" s="229">
        <v>28.967097948366771</v>
      </c>
      <c r="D42" s="229">
        <v>25.849432298688232</v>
      </c>
      <c r="E42" s="229">
        <v>34.159249527819838</v>
      </c>
      <c r="F42" s="229">
        <v>29.58630176736952</v>
      </c>
      <c r="G42" s="229">
        <v>34.697821125741292</v>
      </c>
      <c r="H42" s="229">
        <v>30.11236760571396</v>
      </c>
      <c r="I42" s="229">
        <v>28.913548927033059</v>
      </c>
      <c r="J42" s="229">
        <v>23.21568732111005</v>
      </c>
      <c r="K42" s="229">
        <v>9.002698759769137</v>
      </c>
      <c r="L42" s="229">
        <v>6.4248230250525999</v>
      </c>
      <c r="M42" s="229">
        <v>6.3246141505053473</v>
      </c>
      <c r="N42" s="229">
        <v>5.65979492455065</v>
      </c>
      <c r="O42" s="229">
        <v>6.8948072765941912</v>
      </c>
      <c r="P42" s="229">
        <v>7.000049726511298</v>
      </c>
      <c r="Q42" s="229">
        <v>8.3665706146163004</v>
      </c>
      <c r="R42" s="229">
        <v>8.9567921488000959</v>
      </c>
      <c r="S42" s="229">
        <v>9.389652649170511</v>
      </c>
      <c r="T42" s="229">
        <v>9.5067202628291909</v>
      </c>
      <c r="U42" s="229">
        <v>9.8490642669656019</v>
      </c>
      <c r="V42" s="229">
        <v>10.137682161373579</v>
      </c>
      <c r="W42" s="229">
        <v>11.203825208475269</v>
      </c>
      <c r="X42" s="229">
        <v>11.841848643956631</v>
      </c>
      <c r="Y42" s="229">
        <v>11.95306344727314</v>
      </c>
      <c r="DA42" s="73" t="s">
        <v>1481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1482</v>
      </c>
    </row>
    <row r="44" spans="1:105" ht="12" customHeight="1" x14ac:dyDescent="0.25">
      <c r="A44" s="64" t="s">
        <v>38</v>
      </c>
      <c r="B44" s="229">
        <v>1.788254180520535</v>
      </c>
      <c r="C44" s="229">
        <v>1.74637679507717</v>
      </c>
      <c r="D44" s="229">
        <v>1.935990219628889</v>
      </c>
      <c r="E44" s="229">
        <v>1.8002578339230171</v>
      </c>
      <c r="F44" s="229">
        <v>1.863038129295794</v>
      </c>
      <c r="G44" s="229">
        <v>1.7510783320015939</v>
      </c>
      <c r="H44" s="229">
        <v>2.0860052206181381</v>
      </c>
      <c r="I44" s="229">
        <v>2.197282330336956</v>
      </c>
      <c r="J44" s="229">
        <v>1.954233308775752</v>
      </c>
      <c r="K44" s="229">
        <v>3.1556732448492242</v>
      </c>
      <c r="L44" s="229">
        <v>3.562270952829719</v>
      </c>
      <c r="M44" s="229">
        <v>3.8467292757336722</v>
      </c>
      <c r="N44" s="229">
        <v>4.1641471253808557</v>
      </c>
      <c r="O44" s="229">
        <v>3.5379501031514899</v>
      </c>
      <c r="P44" s="229">
        <v>3.8233403954418228</v>
      </c>
      <c r="Q44" s="229">
        <v>4.267755376085316</v>
      </c>
      <c r="R44" s="229">
        <v>4.0832937760180537</v>
      </c>
      <c r="S44" s="229">
        <v>4.1815967726823784</v>
      </c>
      <c r="T44" s="229">
        <v>4.3312582549794199</v>
      </c>
      <c r="U44" s="229">
        <v>4.642392968625904</v>
      </c>
      <c r="V44" s="229">
        <v>4.7518833020250382</v>
      </c>
      <c r="W44" s="229">
        <v>4.7907157654710657</v>
      </c>
      <c r="X44" s="229">
        <v>5.4389604494518737</v>
      </c>
      <c r="Y44" s="229">
        <v>5.626718176059323</v>
      </c>
      <c r="DA44" s="73" t="s">
        <v>1483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1484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2487.1602855490792</v>
      </c>
      <c r="C48" s="223">
        <v>2857.4785924751441</v>
      </c>
      <c r="D48" s="223">
        <v>2107.9050196719768</v>
      </c>
      <c r="E48" s="223">
        <v>2900.6051402452922</v>
      </c>
      <c r="F48" s="223">
        <v>2554.1689321886779</v>
      </c>
      <c r="G48" s="223">
        <v>3132.113681531268</v>
      </c>
      <c r="H48" s="223">
        <v>2084.9238912199198</v>
      </c>
      <c r="I48" s="223">
        <v>2046.554919207216</v>
      </c>
      <c r="J48" s="223">
        <v>2367.0654419242642</v>
      </c>
      <c r="K48" s="223">
        <v>1739.3204554778811</v>
      </c>
      <c r="L48" s="223">
        <v>2057.7858619848739</v>
      </c>
      <c r="M48" s="223">
        <v>2408.7436362996318</v>
      </c>
      <c r="N48" s="223">
        <v>1652.2294909538309</v>
      </c>
      <c r="O48" s="223">
        <v>1514.875374803484</v>
      </c>
      <c r="P48" s="223">
        <v>1466.793439571077</v>
      </c>
      <c r="Q48" s="223">
        <v>1579.8896368147739</v>
      </c>
      <c r="R48" s="223">
        <v>1825.2816179281019</v>
      </c>
      <c r="S48" s="223">
        <v>1941.550915710503</v>
      </c>
      <c r="T48" s="223">
        <v>2019.542874163044</v>
      </c>
      <c r="U48" s="223">
        <v>1989.102629790475</v>
      </c>
      <c r="V48" s="223">
        <v>1758.0206544491371</v>
      </c>
      <c r="W48" s="223">
        <v>2072.0057239233229</v>
      </c>
      <c r="X48" s="223">
        <v>1782.7267116068001</v>
      </c>
      <c r="Y48" s="223">
        <v>1639.9385411259459</v>
      </c>
      <c r="DA48" s="89" t="s">
        <v>1485</v>
      </c>
    </row>
    <row r="49" spans="1:105" ht="12" customHeight="1" x14ac:dyDescent="0.25">
      <c r="A49" s="55" t="s">
        <v>91</v>
      </c>
      <c r="B49" s="259">
        <v>17.89648676068246</v>
      </c>
      <c r="C49" s="259">
        <v>20.561130738654949</v>
      </c>
      <c r="D49" s="259">
        <v>15.167536445688899</v>
      </c>
      <c r="E49" s="259">
        <v>20.871449979311429</v>
      </c>
      <c r="F49" s="259">
        <v>18.378650843312968</v>
      </c>
      <c r="G49" s="259">
        <v>22.537281316431891</v>
      </c>
      <c r="H49" s="259">
        <v>15.002174581607299</v>
      </c>
      <c r="I49" s="259">
        <v>14.726088716278831</v>
      </c>
      <c r="J49" s="259">
        <v>17.032338281211601</v>
      </c>
      <c r="K49" s="259">
        <v>12.5153677006273</v>
      </c>
      <c r="L49" s="259">
        <v>14.8069015291473</v>
      </c>
      <c r="M49" s="259">
        <v>17.332235822266959</v>
      </c>
      <c r="N49" s="259">
        <v>11.88870029095639</v>
      </c>
      <c r="O49" s="259">
        <v>10.900361849122969</v>
      </c>
      <c r="P49" s="259">
        <v>10.554385869080949</v>
      </c>
      <c r="Q49" s="259">
        <v>11.368175236986</v>
      </c>
      <c r="R49" s="259">
        <v>13.13390556272681</v>
      </c>
      <c r="S49" s="259">
        <v>13.97052713493748</v>
      </c>
      <c r="T49" s="259">
        <v>14.53172218939218</v>
      </c>
      <c r="U49" s="259">
        <v>14.31268788204534</v>
      </c>
      <c r="V49" s="259">
        <v>12.649925921605069</v>
      </c>
      <c r="W49" s="259">
        <v>14.909221259965729</v>
      </c>
      <c r="X49" s="259">
        <v>12.82769959682828</v>
      </c>
      <c r="Y49" s="259">
        <v>11.80026014411599</v>
      </c>
      <c r="DA49" s="67" t="s">
        <v>1486</v>
      </c>
    </row>
    <row r="50" spans="1:105" ht="12" customHeight="1" x14ac:dyDescent="0.25">
      <c r="A50" s="173" t="s">
        <v>92</v>
      </c>
      <c r="B50" s="224">
        <v>20.03765828140849</v>
      </c>
      <c r="C50" s="224">
        <v>23.021105601891939</v>
      </c>
      <c r="D50" s="224">
        <v>16.982210884944291</v>
      </c>
      <c r="E50" s="224">
        <v>23.368552058035579</v>
      </c>
      <c r="F50" s="224">
        <v>20.577509440606089</v>
      </c>
      <c r="G50" s="224">
        <v>25.233686792804541</v>
      </c>
      <c r="H50" s="224">
        <v>16.797064796242509</v>
      </c>
      <c r="I50" s="224">
        <v>16.48794746501677</v>
      </c>
      <c r="J50" s="224">
        <v>19.070121347060169</v>
      </c>
      <c r="K50" s="224">
        <v>14.0127313592237</v>
      </c>
      <c r="L50" s="224">
        <v>16.578428884675919</v>
      </c>
      <c r="M50" s="224">
        <v>19.405899230588911</v>
      </c>
      <c r="N50" s="224">
        <v>13.311088205514441</v>
      </c>
      <c r="O50" s="224">
        <v>12.2045029729678</v>
      </c>
      <c r="P50" s="224">
        <v>11.81713373372204</v>
      </c>
      <c r="Q50" s="224">
        <v>12.72828649153309</v>
      </c>
      <c r="R50" s="224">
        <v>14.705272330007521</v>
      </c>
      <c r="S50" s="224">
        <v>15.641988982777701</v>
      </c>
      <c r="T50" s="224">
        <v>16.270326537558809</v>
      </c>
      <c r="U50" s="224">
        <v>16.02508652697956</v>
      </c>
      <c r="V50" s="224">
        <v>14.163388395264439</v>
      </c>
      <c r="W50" s="224">
        <v>16.692990353024541</v>
      </c>
      <c r="X50" s="224">
        <v>14.36243126905231</v>
      </c>
      <c r="Y50" s="224">
        <v>13.21206690237026</v>
      </c>
      <c r="DA50" s="177" t="s">
        <v>1487</v>
      </c>
    </row>
    <row r="51" spans="1:105" ht="12" customHeight="1" x14ac:dyDescent="0.25">
      <c r="A51" s="173" t="s">
        <v>93</v>
      </c>
      <c r="B51" s="224">
        <v>21.777134302540219</v>
      </c>
      <c r="C51" s="224">
        <v>25.71419253016618</v>
      </c>
      <c r="D51" s="224">
        <v>22.423635842059351</v>
      </c>
      <c r="E51" s="224">
        <v>28.340680557592378</v>
      </c>
      <c r="F51" s="224">
        <v>27.50415031909446</v>
      </c>
      <c r="G51" s="224">
        <v>33.455901469497547</v>
      </c>
      <c r="H51" s="224">
        <v>22.85392526693272</v>
      </c>
      <c r="I51" s="224">
        <v>23.16403047117997</v>
      </c>
      <c r="J51" s="224">
        <v>23.720695574421342</v>
      </c>
      <c r="K51" s="224">
        <v>16.59900606566789</v>
      </c>
      <c r="L51" s="224">
        <v>17.57220937013809</v>
      </c>
      <c r="M51" s="224">
        <v>16.104493917218061</v>
      </c>
      <c r="N51" s="224">
        <v>12.83610578494805</v>
      </c>
      <c r="O51" s="224">
        <v>11.27358491147268</v>
      </c>
      <c r="P51" s="224">
        <v>11.462224287155051</v>
      </c>
      <c r="Q51" s="224">
        <v>12.263483568156911</v>
      </c>
      <c r="R51" s="224">
        <v>12.83163001956791</v>
      </c>
      <c r="S51" s="224">
        <v>14.00915199480237</v>
      </c>
      <c r="T51" s="224">
        <v>14.418142350115691</v>
      </c>
      <c r="U51" s="224">
        <v>14.768223822364529</v>
      </c>
      <c r="V51" s="224">
        <v>13.53387950667191</v>
      </c>
      <c r="W51" s="224">
        <v>18.44775093404402</v>
      </c>
      <c r="X51" s="224">
        <v>16.099729680858729</v>
      </c>
      <c r="Y51" s="224">
        <v>15.234999500031799</v>
      </c>
      <c r="DA51" s="177" t="s">
        <v>1488</v>
      </c>
    </row>
    <row r="52" spans="1:105" ht="12" customHeight="1" x14ac:dyDescent="0.25">
      <c r="A52" s="173" t="s">
        <v>94</v>
      </c>
      <c r="B52" s="224">
        <v>14.738013006306311</v>
      </c>
      <c r="C52" s="224">
        <v>16.932385462179131</v>
      </c>
      <c r="D52" s="224">
        <v>12.49068336145679</v>
      </c>
      <c r="E52" s="224">
        <v>17.18793779857122</v>
      </c>
      <c r="F52" s="224">
        <v>15.13508202974135</v>
      </c>
      <c r="G52" s="224">
        <v>18.559773748336021</v>
      </c>
      <c r="H52" s="224">
        <v>12.35450549950145</v>
      </c>
      <c r="I52" s="224">
        <v>12.12714483768667</v>
      </c>
      <c r="J52" s="224">
        <v>14.026374364592501</v>
      </c>
      <c r="K52" s="224">
        <v>10.30658443844859</v>
      </c>
      <c r="L52" s="224">
        <v>12.19369534578685</v>
      </c>
      <c r="M52" s="224">
        <v>14.2733442821935</v>
      </c>
      <c r="N52" s="224">
        <v>9.7905148568674267</v>
      </c>
      <c r="O52" s="224">
        <v>8.976604003572227</v>
      </c>
      <c r="P52" s="224">
        <v>8.6916878319283501</v>
      </c>
      <c r="Q52" s="224">
        <v>9.3618550244595511</v>
      </c>
      <c r="R52" s="224">
        <v>10.81595922124354</v>
      </c>
      <c r="S52" s="224">
        <v>11.504929060826029</v>
      </c>
      <c r="T52" s="224">
        <v>11.96708122075715</v>
      </c>
      <c r="U52" s="224">
        <v>11.786703333539799</v>
      </c>
      <c r="V52" s="224">
        <v>10.417395059404241</v>
      </c>
      <c r="W52" s="224">
        <v>12.27795710865513</v>
      </c>
      <c r="X52" s="224">
        <v>10.563794225489429</v>
      </c>
      <c r="Y52" s="224">
        <v>9.7176831300685702</v>
      </c>
      <c r="DA52" s="177" t="s">
        <v>1489</v>
      </c>
    </row>
    <row r="53" spans="1:105" ht="12" customHeight="1" x14ac:dyDescent="0.25">
      <c r="A53" s="56" t="s">
        <v>95</v>
      </c>
      <c r="B53" s="260">
        <v>19.144386609478701</v>
      </c>
      <c r="C53" s="260">
        <v>22.023232376590741</v>
      </c>
      <c r="D53" s="260">
        <v>16.575498106353489</v>
      </c>
      <c r="E53" s="260">
        <v>22.72050969572647</v>
      </c>
      <c r="F53" s="260">
        <v>20.153585674854771</v>
      </c>
      <c r="G53" s="260">
        <v>24.873646758425789</v>
      </c>
      <c r="H53" s="260">
        <v>16.56168891182444</v>
      </c>
      <c r="I53" s="260">
        <v>16.43446574697704</v>
      </c>
      <c r="J53" s="260">
        <v>18.328209687758001</v>
      </c>
      <c r="K53" s="260">
        <v>12.528954972745479</v>
      </c>
      <c r="L53" s="260">
        <v>13.865754814400519</v>
      </c>
      <c r="M53" s="260">
        <v>15.893758139273571</v>
      </c>
      <c r="N53" s="260">
        <v>10.77505830717045</v>
      </c>
      <c r="O53" s="260">
        <v>10.517918302944381</v>
      </c>
      <c r="P53" s="260">
        <v>16.687436722745851</v>
      </c>
      <c r="Q53" s="260">
        <v>19.30812239917957</v>
      </c>
      <c r="R53" s="260">
        <v>22.755204894379609</v>
      </c>
      <c r="S53" s="260">
        <v>25.50441777395908</v>
      </c>
      <c r="T53" s="260">
        <v>28.228639698756641</v>
      </c>
      <c r="U53" s="260">
        <v>29.820218369634169</v>
      </c>
      <c r="V53" s="260">
        <v>29.833692323042129</v>
      </c>
      <c r="W53" s="260">
        <v>35.85134229131355</v>
      </c>
      <c r="X53" s="260">
        <v>36.645787163960442</v>
      </c>
      <c r="Y53" s="260">
        <v>36.876414883064697</v>
      </c>
      <c r="DA53" s="68" t="s">
        <v>1490</v>
      </c>
    </row>
    <row r="54" spans="1:105" ht="12" customHeight="1" x14ac:dyDescent="0.25">
      <c r="A54" s="37" t="s">
        <v>159</v>
      </c>
      <c r="B54" s="226">
        <v>0.38278942868120841</v>
      </c>
      <c r="C54" s="226">
        <v>0.41102040199455792</v>
      </c>
      <c r="D54" s="226">
        <v>0.3211889809727454</v>
      </c>
      <c r="E54" s="226">
        <v>0.40662124713659342</v>
      </c>
      <c r="F54" s="226">
        <v>0.42639814515327351</v>
      </c>
      <c r="G54" s="226">
        <v>0.58820280593534058</v>
      </c>
      <c r="H54" s="226">
        <v>0.20349012447318121</v>
      </c>
      <c r="I54" s="226">
        <v>0.54995472899426301</v>
      </c>
      <c r="J54" s="226">
        <v>0.69709321891318599</v>
      </c>
      <c r="K54" s="226">
        <v>0.74456709413596289</v>
      </c>
      <c r="L54" s="226">
        <v>0.91939989583626103</v>
      </c>
      <c r="M54" s="226">
        <v>0.90802158568793068</v>
      </c>
      <c r="N54" s="226">
        <v>0.50369844259337071</v>
      </c>
      <c r="O54" s="226">
        <v>0.784426536974139</v>
      </c>
      <c r="P54" s="226">
        <v>0.35165916907751282</v>
      </c>
      <c r="Q54" s="226">
        <v>0.4326750593504915</v>
      </c>
      <c r="R54" s="226">
        <v>0.36327963845447592</v>
      </c>
      <c r="S54" s="226">
        <v>0.35704268709277931</v>
      </c>
      <c r="T54" s="226">
        <v>0.29130019533166301</v>
      </c>
      <c r="U54" s="226">
        <v>0.27386473811012502</v>
      </c>
      <c r="V54" s="226">
        <v>0.21777020278791989</v>
      </c>
      <c r="W54" s="226">
        <v>0.25994057885782862</v>
      </c>
      <c r="X54" s="226">
        <v>0.18482459823938441</v>
      </c>
      <c r="Y54" s="226">
        <v>0.1484161559241732</v>
      </c>
      <c r="DA54" s="69" t="s">
        <v>1491</v>
      </c>
    </row>
    <row r="55" spans="1:105" ht="12" customHeight="1" x14ac:dyDescent="0.25">
      <c r="A55" s="37" t="s">
        <v>35</v>
      </c>
      <c r="B55" s="226">
        <v>15.10259866115724</v>
      </c>
      <c r="C55" s="226">
        <v>17.217017354152599</v>
      </c>
      <c r="D55" s="226">
        <v>11.022132884486521</v>
      </c>
      <c r="E55" s="226">
        <v>17.1183148613692</v>
      </c>
      <c r="F55" s="226">
        <v>13.48920773140075</v>
      </c>
      <c r="G55" s="226">
        <v>17.362717758248071</v>
      </c>
      <c r="H55" s="226">
        <v>10.900850324459</v>
      </c>
      <c r="I55" s="226">
        <v>9.9330614557135846</v>
      </c>
      <c r="J55" s="226">
        <v>12.39444483754173</v>
      </c>
      <c r="K55" s="226">
        <v>7.1540001151775021</v>
      </c>
      <c r="L55" s="226">
        <v>8.2177643802698164</v>
      </c>
      <c r="M55" s="226">
        <v>12.02046589164061</v>
      </c>
      <c r="N55" s="226">
        <v>7.3416209709740459</v>
      </c>
      <c r="O55" s="226">
        <v>7.8342235976257486</v>
      </c>
      <c r="P55" s="226">
        <v>4.4727829530383953</v>
      </c>
      <c r="Q55" s="226">
        <v>4.6878386547340636</v>
      </c>
      <c r="R55" s="226">
        <v>5.6910045687646917</v>
      </c>
      <c r="S55" s="226">
        <v>5.8352723735951626</v>
      </c>
      <c r="T55" s="226">
        <v>5.7077381305216912</v>
      </c>
      <c r="U55" s="226">
        <v>5.2512740643820752</v>
      </c>
      <c r="V55" s="226">
        <v>4.1964651700757676</v>
      </c>
      <c r="W55" s="226">
        <v>4.8168764742003711</v>
      </c>
      <c r="X55" s="226">
        <v>3.4806242988249201</v>
      </c>
      <c r="Y55" s="226">
        <v>2.8136440614228428</v>
      </c>
      <c r="DA55" s="69" t="s">
        <v>1492</v>
      </c>
    </row>
    <row r="56" spans="1:105" ht="12" customHeight="1" x14ac:dyDescent="0.25">
      <c r="A56" s="37" t="s">
        <v>96</v>
      </c>
      <c r="B56" s="226">
        <v>5.677007044350064E-4</v>
      </c>
      <c r="C56" s="226">
        <v>5.8476863716064038E-4</v>
      </c>
      <c r="D56" s="226">
        <v>5.0752072680161772E-4</v>
      </c>
      <c r="E56" s="226">
        <v>3.102733616681683E-3</v>
      </c>
      <c r="F56" s="226">
        <v>9.4273385745882194E-3</v>
      </c>
      <c r="G56" s="226">
        <v>1.037115408372789E-2</v>
      </c>
      <c r="H56" s="226">
        <v>1.2573077926901609E-2</v>
      </c>
      <c r="I56" s="226">
        <v>1.2868800145592069E-2</v>
      </c>
      <c r="J56" s="226">
        <v>1.8014711983926519E-2</v>
      </c>
      <c r="K56" s="226">
        <v>1.9932732316372121E-2</v>
      </c>
      <c r="L56" s="226">
        <v>2.3740189427489639E-2</v>
      </c>
      <c r="M56" s="226">
        <v>2.6084756607043999E-2</v>
      </c>
      <c r="N56" s="226">
        <v>2.1755201913662741E-2</v>
      </c>
      <c r="O56" s="226">
        <v>2.248488495067634E-2</v>
      </c>
      <c r="P56" s="226">
        <v>2.2165653939284751E-2</v>
      </c>
      <c r="Q56" s="226">
        <v>2.2426170803643519E-2</v>
      </c>
      <c r="R56" s="226">
        <v>2.3283277373143119E-2</v>
      </c>
      <c r="S56" s="226">
        <v>2.3927036900746421E-2</v>
      </c>
      <c r="T56" s="226">
        <v>2.4324496632007041E-2</v>
      </c>
      <c r="U56" s="226">
        <v>2.448523219482519E-2</v>
      </c>
      <c r="V56" s="226">
        <v>2.399740283716624E-2</v>
      </c>
      <c r="W56" s="226">
        <v>2.5615438123999131E-2</v>
      </c>
      <c r="X56" s="226">
        <v>2.387138748044491E-2</v>
      </c>
      <c r="Y56" s="226">
        <v>2.3009216695803001E-2</v>
      </c>
      <c r="DA56" s="69" t="s">
        <v>1493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10.563298515182741</v>
      </c>
      <c r="Q57" s="226">
        <v>12.966846921815261</v>
      </c>
      <c r="R57" s="226">
        <v>15.640192435005179</v>
      </c>
      <c r="S57" s="226">
        <v>18.190671415150138</v>
      </c>
      <c r="T57" s="226">
        <v>21.15285503503442</v>
      </c>
      <c r="U57" s="226">
        <v>23.21306747490722</v>
      </c>
      <c r="V57" s="226">
        <v>24.52346578341588</v>
      </c>
      <c r="W57" s="226">
        <v>29.329658521623202</v>
      </c>
      <c r="X57" s="226">
        <v>31.887264345808301</v>
      </c>
      <c r="Y57" s="226">
        <v>32.912221848386693</v>
      </c>
      <c r="DA57" s="69" t="s">
        <v>1494</v>
      </c>
    </row>
    <row r="58" spans="1:105" ht="12" customHeight="1" x14ac:dyDescent="0.25">
      <c r="A58" s="37" t="s">
        <v>40</v>
      </c>
      <c r="B58" s="226">
        <v>3.658430818935821</v>
      </c>
      <c r="C58" s="226">
        <v>4.3946098518064227</v>
      </c>
      <c r="D58" s="226">
        <v>5.2316687201674172</v>
      </c>
      <c r="E58" s="226">
        <v>5.192470853603993</v>
      </c>
      <c r="F58" s="226">
        <v>6.2285524597261599</v>
      </c>
      <c r="G58" s="226">
        <v>6.9123550401586504</v>
      </c>
      <c r="H58" s="226">
        <v>5.4447753849653608</v>
      </c>
      <c r="I58" s="226">
        <v>5.9385807621235953</v>
      </c>
      <c r="J58" s="226">
        <v>5.218656919319157</v>
      </c>
      <c r="K58" s="226">
        <v>4.6104550311156416</v>
      </c>
      <c r="L58" s="226">
        <v>4.7048503488669562</v>
      </c>
      <c r="M58" s="226">
        <v>2.9391859053379799</v>
      </c>
      <c r="N58" s="226">
        <v>2.90798369168937</v>
      </c>
      <c r="O58" s="226">
        <v>1.876783283393811</v>
      </c>
      <c r="P58" s="226">
        <v>1.2775304315079159</v>
      </c>
      <c r="Q58" s="226">
        <v>1.198335592476117</v>
      </c>
      <c r="R58" s="226">
        <v>1.0374449747821191</v>
      </c>
      <c r="S58" s="226">
        <v>1.097504261220251</v>
      </c>
      <c r="T58" s="226">
        <v>1.05242184123686</v>
      </c>
      <c r="U58" s="226">
        <v>1.057526860039929</v>
      </c>
      <c r="V58" s="226">
        <v>0.87199376392539296</v>
      </c>
      <c r="W58" s="226">
        <v>1.4192512785081459</v>
      </c>
      <c r="X58" s="226">
        <v>1.069202533607394</v>
      </c>
      <c r="Y58" s="226">
        <v>0.979123600635182</v>
      </c>
      <c r="DA58" s="69" t="s">
        <v>1495</v>
      </c>
    </row>
    <row r="59" spans="1:105" ht="12" customHeight="1" x14ac:dyDescent="0.25">
      <c r="A59" s="57" t="s">
        <v>1496</v>
      </c>
      <c r="B59" s="261">
        <v>92.865767734693208</v>
      </c>
      <c r="C59" s="261">
        <v>109.65484245156389</v>
      </c>
      <c r="D59" s="261">
        <v>95.622689787660562</v>
      </c>
      <c r="E59" s="261">
        <v>120.8551603503456</v>
      </c>
      <c r="F59" s="261">
        <v>117.2878855311637</v>
      </c>
      <c r="G59" s="261">
        <v>142.66835718870189</v>
      </c>
      <c r="H59" s="261">
        <v>97.457603290688553</v>
      </c>
      <c r="I59" s="261">
        <v>98.780006756216423</v>
      </c>
      <c r="J59" s="261">
        <v>101.1538329661044</v>
      </c>
      <c r="K59" s="261">
        <v>70.78431075944053</v>
      </c>
      <c r="L59" s="261">
        <v>74.934410160766362</v>
      </c>
      <c r="M59" s="261">
        <v>68.675527772572977</v>
      </c>
      <c r="N59" s="261">
        <v>54.737910042823742</v>
      </c>
      <c r="O59" s="261">
        <v>48.074742221892947</v>
      </c>
      <c r="P59" s="261">
        <v>48.879170398914091</v>
      </c>
      <c r="Q59" s="261">
        <v>52.296036789645157</v>
      </c>
      <c r="R59" s="261">
        <v>54.718823721251177</v>
      </c>
      <c r="S59" s="261">
        <v>59.740213622027298</v>
      </c>
      <c r="T59" s="261">
        <v>61.484300002475727</v>
      </c>
      <c r="U59" s="261">
        <v>62.977177083473798</v>
      </c>
      <c r="V59" s="261">
        <v>57.713475673854539</v>
      </c>
      <c r="W59" s="261">
        <v>78.668043722748592</v>
      </c>
      <c r="X59" s="261">
        <v>68.655211303884656</v>
      </c>
      <c r="Y59" s="261">
        <v>64.967681484293777</v>
      </c>
      <c r="DA59" s="70" t="s">
        <v>1497</v>
      </c>
    </row>
    <row r="60" spans="1:105" ht="12" customHeight="1" x14ac:dyDescent="0.25">
      <c r="A60" s="57" t="s">
        <v>1498</v>
      </c>
      <c r="B60" s="261">
        <f t="shared" ref="B60:Y60" si="1">B61+B67+B78</f>
        <v>367.85092141844086</v>
      </c>
      <c r="C60" s="261">
        <f t="shared" si="1"/>
        <v>420.45365769578302</v>
      </c>
      <c r="D60" s="261">
        <f t="shared" si="1"/>
        <v>300.5622631718316</v>
      </c>
      <c r="E60" s="261">
        <f t="shared" si="1"/>
        <v>424.89916016257047</v>
      </c>
      <c r="F60" s="261">
        <f t="shared" si="1"/>
        <v>364.31421446736243</v>
      </c>
      <c r="G60" s="261">
        <f t="shared" si="1"/>
        <v>452.57955985331103</v>
      </c>
      <c r="H60" s="261">
        <f t="shared" si="1"/>
        <v>296.91195226744691</v>
      </c>
      <c r="I60" s="261">
        <f t="shared" si="1"/>
        <v>290.03169305812941</v>
      </c>
      <c r="J60" s="261">
        <f t="shared" si="1"/>
        <v>339.25173447733994</v>
      </c>
      <c r="K60" s="261">
        <f t="shared" si="1"/>
        <v>232.68006029925371</v>
      </c>
      <c r="L60" s="261">
        <f t="shared" si="1"/>
        <v>267.77199453598365</v>
      </c>
      <c r="M60" s="261">
        <f t="shared" si="1"/>
        <v>328.29744592479506</v>
      </c>
      <c r="N60" s="261">
        <f t="shared" si="1"/>
        <v>214.82280226260255</v>
      </c>
      <c r="O60" s="261">
        <f t="shared" si="1"/>
        <v>210.30656033608764</v>
      </c>
      <c r="P60" s="261">
        <f t="shared" si="1"/>
        <v>201.07446764092862</v>
      </c>
      <c r="Q60" s="261">
        <f t="shared" si="1"/>
        <v>219.97842243773255</v>
      </c>
      <c r="R60" s="261">
        <f t="shared" si="1"/>
        <v>257.14790498332246</v>
      </c>
      <c r="S60" s="261">
        <f t="shared" si="1"/>
        <v>274.59698273721443</v>
      </c>
      <c r="T60" s="261">
        <f t="shared" si="1"/>
        <v>284.99135685412796</v>
      </c>
      <c r="U60" s="261">
        <f t="shared" si="1"/>
        <v>281.16849651331103</v>
      </c>
      <c r="V60" s="261">
        <f t="shared" si="1"/>
        <v>250.08545174370158</v>
      </c>
      <c r="W60" s="261">
        <f t="shared" si="1"/>
        <v>294.30929633281681</v>
      </c>
      <c r="X60" s="261">
        <f t="shared" si="1"/>
        <v>253.48515906679276</v>
      </c>
      <c r="Y60" s="261">
        <f t="shared" si="1"/>
        <v>230.4050945728269</v>
      </c>
      <c r="DA60" s="70"/>
    </row>
    <row r="61" spans="1:105" ht="12" customHeight="1" x14ac:dyDescent="0.25">
      <c r="A61" s="60" t="s">
        <v>1499</v>
      </c>
      <c r="B61" s="262">
        <v>302.80305816323192</v>
      </c>
      <c r="C61" s="262">
        <v>345.98941823239147</v>
      </c>
      <c r="D61" s="262">
        <v>247.05207398494039</v>
      </c>
      <c r="E61" s="262">
        <v>350.51603751242811</v>
      </c>
      <c r="F61" s="262">
        <v>299.68133964719851</v>
      </c>
      <c r="G61" s="262">
        <v>373.5448651947101</v>
      </c>
      <c r="H61" s="262">
        <v>244.36361814264649</v>
      </c>
      <c r="I61" s="262">
        <v>238.79493916054699</v>
      </c>
      <c r="J61" s="262">
        <v>278.40679417879483</v>
      </c>
      <c r="K61" s="262">
        <v>186.37518798099379</v>
      </c>
      <c r="L61" s="262">
        <v>211.2537193248705</v>
      </c>
      <c r="M61" s="262">
        <v>260.46580178135628</v>
      </c>
      <c r="N61" s="262">
        <v>168.67089102613639</v>
      </c>
      <c r="O61" s="262">
        <v>168.58731246328949</v>
      </c>
      <c r="P61" s="262">
        <v>161.10829151420819</v>
      </c>
      <c r="Q61" s="262">
        <v>177.15740241711001</v>
      </c>
      <c r="R61" s="262">
        <v>207.10456050104429</v>
      </c>
      <c r="S61" s="262">
        <v>221.70049360401211</v>
      </c>
      <c r="T61" s="262">
        <v>229.91034794798671</v>
      </c>
      <c r="U61" s="262">
        <v>227.36552431904511</v>
      </c>
      <c r="V61" s="262">
        <v>203.063153851268</v>
      </c>
      <c r="W61" s="262">
        <v>240.35270385672041</v>
      </c>
      <c r="X61" s="262">
        <v>207.45580696524519</v>
      </c>
      <c r="Y61" s="262">
        <v>188.26562419359081</v>
      </c>
      <c r="DA61" s="72" t="s">
        <v>1500</v>
      </c>
    </row>
    <row r="62" spans="1:105" ht="12" customHeight="1" x14ac:dyDescent="0.25">
      <c r="A62" s="59" t="s">
        <v>28</v>
      </c>
      <c r="B62" s="230">
        <v>26.349308591008661</v>
      </c>
      <c r="C62" s="230">
        <v>17.362563135071671</v>
      </c>
      <c r="D62" s="230">
        <v>12.23734348272275</v>
      </c>
      <c r="E62" s="230">
        <v>11.51111261034716</v>
      </c>
      <c r="F62" s="230">
        <v>7.5834378424512972</v>
      </c>
      <c r="G62" s="230">
        <v>9.4399933687704749</v>
      </c>
      <c r="H62" s="230">
        <v>9.8014572092784462</v>
      </c>
      <c r="I62" s="230">
        <v>19.557777472449789</v>
      </c>
      <c r="J62" s="230">
        <v>17.411860860273279</v>
      </c>
      <c r="K62" s="230">
        <v>2.138532750756311</v>
      </c>
      <c r="L62" s="230">
        <v>3.0716946552324891</v>
      </c>
      <c r="M62" s="230">
        <v>23.792860759064649</v>
      </c>
      <c r="N62" s="230">
        <v>1.058716718079487</v>
      </c>
      <c r="O62" s="230">
        <v>0.96717098031658699</v>
      </c>
      <c r="P62" s="230">
        <v>0.84409945840866407</v>
      </c>
      <c r="Q62" s="230">
        <v>0.71574179793757853</v>
      </c>
      <c r="R62" s="230">
        <v>1.131744496559477</v>
      </c>
      <c r="S62" s="230">
        <v>1.338044065042735</v>
      </c>
      <c r="T62" s="230">
        <v>1.451241582379118</v>
      </c>
      <c r="U62" s="230">
        <v>1.0520135648817119</v>
      </c>
      <c r="V62" s="230">
        <v>0.99014225502430964</v>
      </c>
      <c r="W62" s="230">
        <v>1.0408486299614459</v>
      </c>
      <c r="X62" s="230">
        <v>2.788664573790502</v>
      </c>
      <c r="Y62" s="230">
        <v>1.898280140032377</v>
      </c>
      <c r="DA62" s="71" t="s">
        <v>1501</v>
      </c>
    </row>
    <row r="63" spans="1:105" ht="12" customHeight="1" x14ac:dyDescent="0.25">
      <c r="A63" s="59" t="s">
        <v>31</v>
      </c>
      <c r="B63" s="295">
        <v>2.6282811219036981</v>
      </c>
      <c r="C63" s="295">
        <v>2.7431034673958039</v>
      </c>
      <c r="D63" s="295">
        <v>2.370965866256876</v>
      </c>
      <c r="E63" s="295">
        <v>2.5930781901465192</v>
      </c>
      <c r="F63" s="295">
        <v>2.702928337797244</v>
      </c>
      <c r="G63" s="295">
        <v>2.740142814401743</v>
      </c>
      <c r="H63" s="295">
        <v>2.08989512138734</v>
      </c>
      <c r="I63" s="295">
        <v>2.0297272695234838</v>
      </c>
      <c r="J63" s="295">
        <v>2.523497181060335</v>
      </c>
      <c r="K63" s="295">
        <v>2.607022579646316</v>
      </c>
      <c r="L63" s="295">
        <v>3.226139950773415</v>
      </c>
      <c r="M63" s="295">
        <v>2.6237910730009451</v>
      </c>
      <c r="N63" s="295">
        <v>1.948026504740499</v>
      </c>
      <c r="O63" s="295">
        <v>1.3132096449137169</v>
      </c>
      <c r="P63" s="295">
        <v>3.919667303637107</v>
      </c>
      <c r="Q63" s="295">
        <v>3.4018694198929702</v>
      </c>
      <c r="R63" s="295">
        <v>4.7127200062820931</v>
      </c>
      <c r="S63" s="295">
        <v>3.7751081898366592</v>
      </c>
      <c r="T63" s="295">
        <v>3.6462813955544311</v>
      </c>
      <c r="U63" s="295">
        <v>4.1501322155897693</v>
      </c>
      <c r="V63" s="295">
        <v>3.6619321270446719</v>
      </c>
      <c r="W63" s="295">
        <v>2.8819586580062739</v>
      </c>
      <c r="X63" s="295">
        <v>6.3709393730934529</v>
      </c>
      <c r="Y63" s="295">
        <v>3.2888543418630198</v>
      </c>
      <c r="DA63" s="122" t="s">
        <v>1502</v>
      </c>
    </row>
    <row r="64" spans="1:105" ht="12" customHeight="1" x14ac:dyDescent="0.25">
      <c r="A64" s="59" t="s">
        <v>159</v>
      </c>
      <c r="B64" s="295">
        <v>6.3654161578056714</v>
      </c>
      <c r="C64" s="295">
        <v>7.2159975659031099</v>
      </c>
      <c r="D64" s="295">
        <v>6.1604665467776769</v>
      </c>
      <c r="E64" s="295">
        <v>7.4557350983115196</v>
      </c>
      <c r="F64" s="295">
        <v>8.5688788004583145</v>
      </c>
      <c r="G64" s="295">
        <v>11.58727447786212</v>
      </c>
      <c r="H64" s="295">
        <v>4.0011556685356569</v>
      </c>
      <c r="I64" s="295">
        <v>10.74322452952074</v>
      </c>
      <c r="J64" s="295">
        <v>13.06002952124128</v>
      </c>
      <c r="K64" s="295">
        <v>15.82011278698598</v>
      </c>
      <c r="L64" s="295">
        <v>19.315965397694619</v>
      </c>
      <c r="M64" s="295">
        <v>15.27743989914109</v>
      </c>
      <c r="N64" s="295">
        <v>10.15197282231345</v>
      </c>
      <c r="O64" s="295">
        <v>14.811607615857669</v>
      </c>
      <c r="P64" s="295">
        <v>11.2630256309122</v>
      </c>
      <c r="Q64" s="295">
        <v>14.51998568323887</v>
      </c>
      <c r="R64" s="295">
        <v>11.987372141494671</v>
      </c>
      <c r="S64" s="295">
        <v>12.395251542112909</v>
      </c>
      <c r="T64" s="295">
        <v>10.83000398638621</v>
      </c>
      <c r="U64" s="295">
        <v>10.90765687172639</v>
      </c>
      <c r="V64" s="295">
        <v>9.7214719614814857</v>
      </c>
      <c r="W64" s="295">
        <v>12.03674245189122</v>
      </c>
      <c r="X64" s="295">
        <v>9.8042715880303248</v>
      </c>
      <c r="Y64" s="295">
        <v>8.9990499773193466</v>
      </c>
      <c r="DA64" s="122" t="s">
        <v>1503</v>
      </c>
    </row>
    <row r="65" spans="1:105" ht="12" customHeight="1" x14ac:dyDescent="0.25">
      <c r="A65" s="59" t="s">
        <v>32</v>
      </c>
      <c r="B65" s="295">
        <v>16.318515093359832</v>
      </c>
      <c r="C65" s="295">
        <v>16.400628839123321</v>
      </c>
      <c r="D65" s="295">
        <v>14.876665447638111</v>
      </c>
      <c r="E65" s="295">
        <v>15.07772519230442</v>
      </c>
      <c r="F65" s="295">
        <v>9.747555797545207</v>
      </c>
      <c r="G65" s="295">
        <v>7.7413841233159424</v>
      </c>
      <c r="H65" s="295">
        <v>14.131474839343671</v>
      </c>
      <c r="I65" s="295">
        <v>12.42440286818746</v>
      </c>
      <c r="J65" s="295">
        <v>13.201694793086229</v>
      </c>
      <c r="K65" s="295">
        <v>13.805637887655401</v>
      </c>
      <c r="L65" s="295">
        <v>12.99028869301009</v>
      </c>
      <c r="M65" s="295">
        <v>16.527679606660861</v>
      </c>
      <c r="N65" s="295">
        <v>7.5428142156301003</v>
      </c>
      <c r="O65" s="295">
        <v>3.5688576463378729</v>
      </c>
      <c r="P65" s="295">
        <v>1.82611586555445</v>
      </c>
      <c r="Q65" s="295">
        <v>1.202325155024635</v>
      </c>
      <c r="R65" s="295">
        <v>1.482981731434162</v>
      </c>
      <c r="S65" s="295">
        <v>1.6121980960348641</v>
      </c>
      <c r="T65" s="295">
        <v>1.7796446815756159</v>
      </c>
      <c r="U65" s="295">
        <v>2.1046786046952319</v>
      </c>
      <c r="V65" s="295">
        <v>1.355353482362603</v>
      </c>
      <c r="W65" s="295">
        <v>1.3440949923339141</v>
      </c>
      <c r="X65" s="295">
        <v>3.8574929051161111</v>
      </c>
      <c r="Y65" s="295">
        <v>3.4772342705167421</v>
      </c>
      <c r="DA65" s="122" t="s">
        <v>1504</v>
      </c>
    </row>
    <row r="66" spans="1:105" ht="12" customHeight="1" x14ac:dyDescent="0.25">
      <c r="A66" s="59" t="s">
        <v>35</v>
      </c>
      <c r="B66" s="295">
        <v>251.14153719915399</v>
      </c>
      <c r="C66" s="295">
        <v>302.26712522489748</v>
      </c>
      <c r="D66" s="295">
        <v>211.40663264154489</v>
      </c>
      <c r="E66" s="295">
        <v>313.87838642131851</v>
      </c>
      <c r="F66" s="295">
        <v>271.07853886894651</v>
      </c>
      <c r="G66" s="295">
        <v>342.0360704103598</v>
      </c>
      <c r="H66" s="295">
        <v>214.33963530410139</v>
      </c>
      <c r="I66" s="295">
        <v>194.0398070208656</v>
      </c>
      <c r="J66" s="295">
        <v>232.20971182313369</v>
      </c>
      <c r="K66" s="295">
        <v>152.00388197594981</v>
      </c>
      <c r="L66" s="295">
        <v>172.64963062815991</v>
      </c>
      <c r="M66" s="295">
        <v>202.24403044348881</v>
      </c>
      <c r="N66" s="295">
        <v>147.9693607653729</v>
      </c>
      <c r="O66" s="295">
        <v>147.92646657586371</v>
      </c>
      <c r="P66" s="295">
        <v>143.25538325569579</v>
      </c>
      <c r="Q66" s="295">
        <v>157.31748036101601</v>
      </c>
      <c r="R66" s="295">
        <v>187.7897421252739</v>
      </c>
      <c r="S66" s="295">
        <v>202.5798917109849</v>
      </c>
      <c r="T66" s="295">
        <v>212.20317630209129</v>
      </c>
      <c r="U66" s="295">
        <v>209.1510430621519</v>
      </c>
      <c r="V66" s="295">
        <v>187.33425402535491</v>
      </c>
      <c r="W66" s="295">
        <v>223.0490591245275</v>
      </c>
      <c r="X66" s="295">
        <v>184.63443852521479</v>
      </c>
      <c r="Y66" s="295">
        <v>170.60220546385929</v>
      </c>
      <c r="DA66" s="122" t="s">
        <v>1505</v>
      </c>
    </row>
    <row r="67" spans="1:105" ht="12" customHeight="1" x14ac:dyDescent="0.25">
      <c r="A67" s="60" t="s">
        <v>1506</v>
      </c>
      <c r="B67" s="262">
        <v>65.047863255208952</v>
      </c>
      <c r="C67" s="262">
        <v>74.464239463391564</v>
      </c>
      <c r="D67" s="262">
        <v>53.510189186891218</v>
      </c>
      <c r="E67" s="262">
        <v>74.383122650142369</v>
      </c>
      <c r="F67" s="262">
        <v>64.632874820163906</v>
      </c>
      <c r="G67" s="262">
        <v>79.034694658600927</v>
      </c>
      <c r="H67" s="262">
        <v>52.548334124800441</v>
      </c>
      <c r="I67" s="262">
        <v>51.236753897582439</v>
      </c>
      <c r="J67" s="262">
        <v>60.844940298545083</v>
      </c>
      <c r="K67" s="262">
        <v>46.304872318259918</v>
      </c>
      <c r="L67" s="262">
        <v>56.518275211113142</v>
      </c>
      <c r="M67" s="262">
        <v>67.83164414343878</v>
      </c>
      <c r="N67" s="262">
        <v>46.151911236466169</v>
      </c>
      <c r="O67" s="262">
        <v>41.719247872798142</v>
      </c>
      <c r="P67" s="262">
        <v>39.966176126720427</v>
      </c>
      <c r="Q67" s="262">
        <v>42.821020020622527</v>
      </c>
      <c r="R67" s="262">
        <v>50.043344482278187</v>
      </c>
      <c r="S67" s="262">
        <v>52.896489133202323</v>
      </c>
      <c r="T67" s="262">
        <v>55.081008906141243</v>
      </c>
      <c r="U67" s="262">
        <v>53.802972194265926</v>
      </c>
      <c r="V67" s="262">
        <v>47.022297892433599</v>
      </c>
      <c r="W67" s="262">
        <v>53.95659247609639</v>
      </c>
      <c r="X67" s="262">
        <v>46.029352101547573</v>
      </c>
      <c r="Y67" s="262">
        <v>42.139470379236073</v>
      </c>
      <c r="DA67" s="72" t="s">
        <v>1507</v>
      </c>
    </row>
    <row r="68" spans="1:105" ht="12" customHeight="1" x14ac:dyDescent="0.25">
      <c r="A68" s="147" t="s">
        <v>28</v>
      </c>
      <c r="B68" s="229">
        <v>2.88499461252179</v>
      </c>
      <c r="C68" s="229">
        <v>1.8852991430012609</v>
      </c>
      <c r="D68" s="229">
        <v>1.2679033566199871</v>
      </c>
      <c r="E68" s="229">
        <v>1.310065090803153</v>
      </c>
      <c r="F68" s="229">
        <v>0.7866217142739369</v>
      </c>
      <c r="G68" s="229">
        <v>1.077561110611515</v>
      </c>
      <c r="H68" s="229">
        <v>0.98902634574642501</v>
      </c>
      <c r="I68" s="229">
        <v>1.9615149207349749</v>
      </c>
      <c r="J68" s="229">
        <v>1.703641829432478</v>
      </c>
      <c r="K68" s="229">
        <v>0.1369789492980589</v>
      </c>
      <c r="L68" s="229">
        <v>0.17054499273039439</v>
      </c>
      <c r="M68" s="229">
        <v>1.486376915776463</v>
      </c>
      <c r="N68" s="229">
        <v>6.4785239133619291E-2</v>
      </c>
      <c r="O68" s="229">
        <v>8.0130915901646116E-2</v>
      </c>
      <c r="P68" s="229">
        <v>6.793524702417518E-2</v>
      </c>
      <c r="Q68" s="229">
        <v>6.0997977547688882E-2</v>
      </c>
      <c r="R68" s="229">
        <v>9.658703974888791E-2</v>
      </c>
      <c r="S68" s="229">
        <v>0.1189957591197041</v>
      </c>
      <c r="T68" s="229">
        <v>0.12530476695954071</v>
      </c>
      <c r="U68" s="229">
        <v>9.2968855237943709E-2</v>
      </c>
      <c r="V68" s="229">
        <v>9.3588467603868714E-2</v>
      </c>
      <c r="W68" s="229">
        <v>0.10858756013697481</v>
      </c>
      <c r="X68" s="229">
        <v>0.30213781764385211</v>
      </c>
      <c r="Y68" s="229">
        <v>0.19320874078671221</v>
      </c>
      <c r="DA68" s="73" t="s">
        <v>1508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1509</v>
      </c>
    </row>
    <row r="70" spans="1:105" ht="12" customHeight="1" x14ac:dyDescent="0.25">
      <c r="A70" s="147" t="s">
        <v>31</v>
      </c>
      <c r="B70" s="229">
        <v>0.28777137930185942</v>
      </c>
      <c r="C70" s="229">
        <v>0.2978575557083929</v>
      </c>
      <c r="D70" s="229">
        <v>0.24565426185043651</v>
      </c>
      <c r="E70" s="229">
        <v>0.29511493194674981</v>
      </c>
      <c r="F70" s="229">
        <v>0.28037180060150613</v>
      </c>
      <c r="G70" s="229">
        <v>0.312783200048527</v>
      </c>
      <c r="H70" s="229">
        <v>0.21088306470820831</v>
      </c>
      <c r="I70" s="229">
        <v>0.2035681370135905</v>
      </c>
      <c r="J70" s="229">
        <v>0.24690843722041181</v>
      </c>
      <c r="K70" s="229">
        <v>0.16698702118542419</v>
      </c>
      <c r="L70" s="229">
        <v>0.1791200220746694</v>
      </c>
      <c r="M70" s="229">
        <v>0.16391229798809101</v>
      </c>
      <c r="N70" s="229">
        <v>0.1192040900016907</v>
      </c>
      <c r="O70" s="229">
        <v>0.10880050555628409</v>
      </c>
      <c r="P70" s="229">
        <v>0.31546468117297422</v>
      </c>
      <c r="Q70" s="229">
        <v>0.28991901142665683</v>
      </c>
      <c r="R70" s="229">
        <v>0.40220003362589879</v>
      </c>
      <c r="S70" s="229">
        <v>0.33573024726527068</v>
      </c>
      <c r="T70" s="229">
        <v>0.31483141475992987</v>
      </c>
      <c r="U70" s="229">
        <v>0.36675671688023792</v>
      </c>
      <c r="V70" s="229">
        <v>0.34612664442956459</v>
      </c>
      <c r="W70" s="229">
        <v>0.30066318010153242</v>
      </c>
      <c r="X70" s="229">
        <v>0.6902593221928145</v>
      </c>
      <c r="Y70" s="229">
        <v>0.3347426929364743</v>
      </c>
      <c r="DA70" s="73" t="s">
        <v>1510</v>
      </c>
    </row>
    <row r="71" spans="1:105" ht="12" customHeight="1" x14ac:dyDescent="0.25">
      <c r="A71" s="147" t="s">
        <v>159</v>
      </c>
      <c r="B71" s="229">
        <v>0.69695154460314923</v>
      </c>
      <c r="C71" s="229">
        <v>0.78354295509608052</v>
      </c>
      <c r="D71" s="229">
        <v>0.63828201145390073</v>
      </c>
      <c r="E71" s="229">
        <v>0.84852773221885469</v>
      </c>
      <c r="F71" s="229">
        <v>0.88884042718589829</v>
      </c>
      <c r="G71" s="229">
        <v>1.3226700345608211</v>
      </c>
      <c r="H71" s="229">
        <v>0.40374081987200078</v>
      </c>
      <c r="I71" s="229">
        <v>1.077473922645124</v>
      </c>
      <c r="J71" s="229">
        <v>1.27784231476224</v>
      </c>
      <c r="K71" s="229">
        <v>1.013322066997449</v>
      </c>
      <c r="L71" s="229">
        <v>1.0724507309731439</v>
      </c>
      <c r="M71" s="229">
        <v>0.95440536672725451</v>
      </c>
      <c r="N71" s="229">
        <v>0.62122187714636701</v>
      </c>
      <c r="O71" s="229">
        <v>1.2271539452579221</v>
      </c>
      <c r="P71" s="229">
        <v>0.90647662529975526</v>
      </c>
      <c r="Q71" s="229">
        <v>1.237443116010686</v>
      </c>
      <c r="R71" s="229">
        <v>1.023044329382705</v>
      </c>
      <c r="S71" s="229">
        <v>1.10234214647206</v>
      </c>
      <c r="T71" s="229">
        <v>0.93509663874178361</v>
      </c>
      <c r="U71" s="229">
        <v>0.96393469299677259</v>
      </c>
      <c r="V71" s="229">
        <v>0.91887570610416092</v>
      </c>
      <c r="W71" s="229">
        <v>1.255745030760552</v>
      </c>
      <c r="X71" s="229">
        <v>1.062243644874316</v>
      </c>
      <c r="Y71" s="229">
        <v>0.91593178358011318</v>
      </c>
      <c r="DA71" s="73" t="s">
        <v>1511</v>
      </c>
    </row>
    <row r="72" spans="1:105" ht="12" customHeight="1" x14ac:dyDescent="0.25">
      <c r="A72" s="147" t="s">
        <v>32</v>
      </c>
      <c r="B72" s="229">
        <v>1.7867196767646349</v>
      </c>
      <c r="C72" s="229">
        <v>1.7808483260529451</v>
      </c>
      <c r="D72" s="229">
        <v>1.5413618227684329</v>
      </c>
      <c r="E72" s="229">
        <v>1.7159767341174119</v>
      </c>
      <c r="F72" s="229">
        <v>1.0111033031118439</v>
      </c>
      <c r="G72" s="229">
        <v>0.88366740819831324</v>
      </c>
      <c r="H72" s="229">
        <v>1.4259513276386091</v>
      </c>
      <c r="I72" s="229">
        <v>1.2460849215357941</v>
      </c>
      <c r="J72" s="229">
        <v>1.29170337676071</v>
      </c>
      <c r="K72" s="229">
        <v>0.88428936689031856</v>
      </c>
      <c r="L72" s="229">
        <v>0.72123988201146605</v>
      </c>
      <c r="M72" s="229">
        <v>1.032509780452977</v>
      </c>
      <c r="N72" s="229">
        <v>0.46156163811835721</v>
      </c>
      <c r="O72" s="229">
        <v>0.29568280866950492</v>
      </c>
      <c r="P72" s="229">
        <v>0.14697039689503691</v>
      </c>
      <c r="Q72" s="229">
        <v>0.10246628466095301</v>
      </c>
      <c r="R72" s="229">
        <v>0.1265628557296708</v>
      </c>
      <c r="S72" s="229">
        <v>0.14337699430166601</v>
      </c>
      <c r="T72" s="229">
        <v>0.15366012440881349</v>
      </c>
      <c r="U72" s="229">
        <v>0.18599528281207051</v>
      </c>
      <c r="V72" s="229">
        <v>0.12810831457018149</v>
      </c>
      <c r="W72" s="229">
        <v>0.1402240360495759</v>
      </c>
      <c r="X72" s="229">
        <v>0.41794000572260348</v>
      </c>
      <c r="Y72" s="229">
        <v>0.3539161795242099</v>
      </c>
      <c r="DA72" s="73" t="s">
        <v>1512</v>
      </c>
    </row>
    <row r="73" spans="1:105" ht="12" customHeight="1" x14ac:dyDescent="0.25">
      <c r="A73" s="147" t="s">
        <v>33</v>
      </c>
      <c r="B73" s="229">
        <v>29.98981746708127</v>
      </c>
      <c r="C73" s="229">
        <v>34.916525717504257</v>
      </c>
      <c r="D73" s="229">
        <v>26.272805762869311</v>
      </c>
      <c r="E73" s="229">
        <v>32.608715021611623</v>
      </c>
      <c r="F73" s="229">
        <v>31.77663461383143</v>
      </c>
      <c r="G73" s="229">
        <v>34.424747903960622</v>
      </c>
      <c r="H73" s="229">
        <v>26.392295935527091</v>
      </c>
      <c r="I73" s="229">
        <v>25.808281418970321</v>
      </c>
      <c r="J73" s="229">
        <v>31.69204401689586</v>
      </c>
      <c r="K73" s="229">
        <v>30.95421656651007</v>
      </c>
      <c r="L73" s="229">
        <v>39.474292299778128</v>
      </c>
      <c r="M73" s="229">
        <v>43.875441989173041</v>
      </c>
      <c r="N73" s="229">
        <v>29.168734201331969</v>
      </c>
      <c r="O73" s="229">
        <v>21.462784069645139</v>
      </c>
      <c r="P73" s="229">
        <v>20.70247649207738</v>
      </c>
      <c r="Q73" s="229">
        <v>20.88412823398075</v>
      </c>
      <c r="R73" s="229">
        <v>25.06196601864491</v>
      </c>
      <c r="S73" s="229">
        <v>25.156839742462811</v>
      </c>
      <c r="T73" s="229">
        <v>26.882196953116381</v>
      </c>
      <c r="U73" s="229">
        <v>24.998053425822231</v>
      </c>
      <c r="V73" s="229">
        <v>19.528896278662039</v>
      </c>
      <c r="W73" s="229">
        <v>18.931470294571959</v>
      </c>
      <c r="X73" s="229">
        <v>14.3646211055273</v>
      </c>
      <c r="Y73" s="229">
        <v>14.803760616253181</v>
      </c>
      <c r="DA73" s="73" t="s">
        <v>1513</v>
      </c>
    </row>
    <row r="74" spans="1:105" ht="12" customHeight="1" x14ac:dyDescent="0.25">
      <c r="A74" s="147" t="s">
        <v>35</v>
      </c>
      <c r="B74" s="229">
        <v>27.497570924773338</v>
      </c>
      <c r="C74" s="229">
        <v>32.821418572287413</v>
      </c>
      <c r="D74" s="229">
        <v>21.90370643076082</v>
      </c>
      <c r="E74" s="229">
        <v>35.722100089488258</v>
      </c>
      <c r="F74" s="229">
        <v>28.118680389821389</v>
      </c>
      <c r="G74" s="229">
        <v>39.042905381679283</v>
      </c>
      <c r="H74" s="229">
        <v>21.628166274374092</v>
      </c>
      <c r="I74" s="229">
        <v>19.460901282066171</v>
      </c>
      <c r="J74" s="229">
        <v>22.72026990319878</v>
      </c>
      <c r="K74" s="229">
        <v>9.736269895762927</v>
      </c>
      <c r="L74" s="229">
        <v>9.5857607299043988</v>
      </c>
      <c r="M74" s="229">
        <v>12.634498274456829</v>
      </c>
      <c r="N74" s="229">
        <v>9.0545754666299167</v>
      </c>
      <c r="O74" s="229">
        <v>12.25583014177923</v>
      </c>
      <c r="P74" s="229">
        <v>11.52955348101511</v>
      </c>
      <c r="Q74" s="229">
        <v>13.40713671127131</v>
      </c>
      <c r="R74" s="229">
        <v>16.026634405757871</v>
      </c>
      <c r="S74" s="229">
        <v>18.01595973281059</v>
      </c>
      <c r="T74" s="229">
        <v>18.322290290922481</v>
      </c>
      <c r="U74" s="229">
        <v>18.483158102145261</v>
      </c>
      <c r="V74" s="229">
        <v>17.706875628205971</v>
      </c>
      <c r="W74" s="229">
        <v>23.26981313515051</v>
      </c>
      <c r="X74" s="229">
        <v>20.004215222657741</v>
      </c>
      <c r="Y74" s="229">
        <v>17.36405317528423</v>
      </c>
      <c r="DA74" s="73" t="s">
        <v>1514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1515</v>
      </c>
    </row>
    <row r="76" spans="1:105" ht="12" customHeight="1" x14ac:dyDescent="0.25">
      <c r="A76" s="147" t="s">
        <v>38</v>
      </c>
      <c r="B76" s="229">
        <v>1.904037650162909</v>
      </c>
      <c r="C76" s="229">
        <v>1.978747193741214</v>
      </c>
      <c r="D76" s="229">
        <v>1.640475540568342</v>
      </c>
      <c r="E76" s="229">
        <v>1.8826230499563259</v>
      </c>
      <c r="F76" s="229">
        <v>1.7706225713379089</v>
      </c>
      <c r="G76" s="229">
        <v>1.970359619541856</v>
      </c>
      <c r="H76" s="229">
        <v>1.4982703569340201</v>
      </c>
      <c r="I76" s="229">
        <v>1.47892929461647</v>
      </c>
      <c r="J76" s="229">
        <v>1.912530420274599</v>
      </c>
      <c r="K76" s="229">
        <v>3.412808451615668</v>
      </c>
      <c r="L76" s="229">
        <v>5.3148665536409352</v>
      </c>
      <c r="M76" s="229">
        <v>7.6844995188641319</v>
      </c>
      <c r="N76" s="229">
        <v>6.6618287241042529</v>
      </c>
      <c r="O76" s="229">
        <v>6.2888654859884134</v>
      </c>
      <c r="P76" s="229">
        <v>6.2972992032359967</v>
      </c>
      <c r="Q76" s="229">
        <v>6.8389286857244818</v>
      </c>
      <c r="R76" s="229">
        <v>7.3063497993882578</v>
      </c>
      <c r="S76" s="229">
        <v>8.0232445107702262</v>
      </c>
      <c r="T76" s="229">
        <v>8.3476287172323094</v>
      </c>
      <c r="U76" s="229">
        <v>8.7121051183714187</v>
      </c>
      <c r="V76" s="229">
        <v>8.2998268528578105</v>
      </c>
      <c r="W76" s="229">
        <v>9.9500892393252869</v>
      </c>
      <c r="X76" s="229">
        <v>9.1879349829289314</v>
      </c>
      <c r="Y76" s="229">
        <v>8.1738571908711304</v>
      </c>
      <c r="DA76" s="73" t="s">
        <v>1516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1517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1519</v>
      </c>
    </row>
    <row r="79" spans="1:105" ht="12" customHeight="1" x14ac:dyDescent="0.25">
      <c r="A79" s="57" t="s">
        <v>1520</v>
      </c>
      <c r="B79" s="261">
        <f t="shared" ref="B79:Y79" si="2">B80+B88</f>
        <v>1674.3387115696792</v>
      </c>
      <c r="C79" s="261">
        <f t="shared" si="2"/>
        <v>1920.0282362174</v>
      </c>
      <c r="D79" s="261">
        <f t="shared" si="2"/>
        <v>1396.3869127836822</v>
      </c>
      <c r="E79" s="261">
        <f t="shared" si="2"/>
        <v>1929.1389447364418</v>
      </c>
      <c r="F79" s="261">
        <f t="shared" si="2"/>
        <v>1688.4117934169153</v>
      </c>
      <c r="G79" s="261">
        <f t="shared" si="2"/>
        <v>2063.8857664254074</v>
      </c>
      <c r="H79" s="261">
        <f t="shared" si="2"/>
        <v>1374.8034728443049</v>
      </c>
      <c r="I79" s="261">
        <f t="shared" si="2"/>
        <v>1344.2049844280946</v>
      </c>
      <c r="J79" s="261">
        <f t="shared" si="2"/>
        <v>1580.2951084435003</v>
      </c>
      <c r="K79" s="261">
        <f t="shared" si="2"/>
        <v>1196.5206712402328</v>
      </c>
      <c r="L79" s="261">
        <f t="shared" si="2"/>
        <v>1449.0918953879695</v>
      </c>
      <c r="M79" s="261">
        <f t="shared" si="2"/>
        <v>1718.1213525891317</v>
      </c>
      <c r="N79" s="261">
        <f t="shared" si="2"/>
        <v>1176.9197060462739</v>
      </c>
      <c r="O79" s="261">
        <f t="shared" si="2"/>
        <v>1062.4911062762878</v>
      </c>
      <c r="P79" s="261">
        <f t="shared" si="2"/>
        <v>1020.6397360617698</v>
      </c>
      <c r="Q79" s="261">
        <f t="shared" si="2"/>
        <v>1093.4716917301312</v>
      </c>
      <c r="R79" s="261">
        <f t="shared" si="2"/>
        <v>1271.5687623571166</v>
      </c>
      <c r="S79" s="261">
        <f t="shared" si="2"/>
        <v>1345.9472487087826</v>
      </c>
      <c r="T79" s="261">
        <f t="shared" si="2"/>
        <v>1400.8166323455305</v>
      </c>
      <c r="U79" s="261">
        <f t="shared" si="2"/>
        <v>1371.2028701668403</v>
      </c>
      <c r="V79" s="261">
        <f t="shared" si="2"/>
        <v>1201.0385160048013</v>
      </c>
      <c r="W79" s="261">
        <f t="shared" si="2"/>
        <v>1390.4680282487443</v>
      </c>
      <c r="X79" s="261">
        <f t="shared" si="2"/>
        <v>1187.7110172373309</v>
      </c>
      <c r="Y79" s="261">
        <f t="shared" si="2"/>
        <v>1089.431563631912</v>
      </c>
      <c r="DA79" s="70"/>
    </row>
    <row r="80" spans="1:105" ht="12" customHeight="1" x14ac:dyDescent="0.25">
      <c r="A80" s="60" t="s">
        <v>1521</v>
      </c>
      <c r="B80" s="262">
        <v>1582.4368865211261</v>
      </c>
      <c r="C80" s="262">
        <v>1811.5116063274661</v>
      </c>
      <c r="D80" s="262">
        <v>1301.7567824148291</v>
      </c>
      <c r="E80" s="262">
        <v>1809.5382557671419</v>
      </c>
      <c r="F80" s="262">
        <v>1572.3413511071719</v>
      </c>
      <c r="G80" s="262">
        <v>1922.6983006653811</v>
      </c>
      <c r="H80" s="262">
        <v>1278.3574752958871</v>
      </c>
      <c r="I80" s="262">
        <v>1246.4503099054041</v>
      </c>
      <c r="J80" s="262">
        <v>1480.1912479251689</v>
      </c>
      <c r="K80" s="262">
        <v>1126.471098590587</v>
      </c>
      <c r="L80" s="262">
        <v>1374.935301190789</v>
      </c>
      <c r="M80" s="262">
        <v>1650.1586738493941</v>
      </c>
      <c r="N80" s="262">
        <v>1122.7499731620251</v>
      </c>
      <c r="O80" s="262">
        <v>1014.915377816767</v>
      </c>
      <c r="P80" s="262">
        <v>972.26792935520393</v>
      </c>
      <c r="Q80" s="262">
        <v>1041.718485559423</v>
      </c>
      <c r="R80" s="262">
        <v>1217.4179176792411</v>
      </c>
      <c r="S80" s="262">
        <v>1286.8271359419371</v>
      </c>
      <c r="T80" s="262">
        <v>1339.9705367400629</v>
      </c>
      <c r="U80" s="262">
        <v>1308.8793934804471</v>
      </c>
      <c r="V80" s="262">
        <v>1143.9241037331519</v>
      </c>
      <c r="W80" s="262">
        <v>1312.6165554458221</v>
      </c>
      <c r="X80" s="262">
        <v>1119.7684440822079</v>
      </c>
      <c r="Y80" s="262">
        <v>1025.1382438950079</v>
      </c>
      <c r="DA80" s="72" t="s">
        <v>1522</v>
      </c>
    </row>
    <row r="81" spans="1:105" ht="12" customHeight="1" x14ac:dyDescent="0.25">
      <c r="A81" s="59" t="s">
        <v>28</v>
      </c>
      <c r="B81" s="230">
        <v>70.184040855540587</v>
      </c>
      <c r="C81" s="230">
        <v>45.864179954795958</v>
      </c>
      <c r="D81" s="230">
        <v>30.844626397451229</v>
      </c>
      <c r="E81" s="230">
        <v>31.870306258900001</v>
      </c>
      <c r="F81" s="230">
        <v>19.13635827700887</v>
      </c>
      <c r="G81" s="230">
        <v>26.21411932044953</v>
      </c>
      <c r="H81" s="230">
        <v>24.060310253542571</v>
      </c>
      <c r="I81" s="230">
        <v>47.718301704307308</v>
      </c>
      <c r="J81" s="230">
        <v>41.444953568069756</v>
      </c>
      <c r="K81" s="230">
        <v>3.3323237874196829</v>
      </c>
      <c r="L81" s="230">
        <v>4.1488939651901946</v>
      </c>
      <c r="M81" s="230">
        <v>36.159491505046908</v>
      </c>
      <c r="N81" s="230">
        <v>1.57604795879166</v>
      </c>
      <c r="O81" s="230">
        <v>1.949366370052638</v>
      </c>
      <c r="P81" s="230">
        <v>1.6526790490288801</v>
      </c>
      <c r="Q81" s="230">
        <v>1.483914226297367</v>
      </c>
      <c r="R81" s="230">
        <v>2.3496989264483328</v>
      </c>
      <c r="S81" s="230">
        <v>2.8948418771545641</v>
      </c>
      <c r="T81" s="230">
        <v>3.048322809863123</v>
      </c>
      <c r="U81" s="230">
        <v>2.2616783774889631</v>
      </c>
      <c r="V81" s="230">
        <v>2.276751854373785</v>
      </c>
      <c r="W81" s="230">
        <v>2.6416388176181909</v>
      </c>
      <c r="X81" s="230">
        <v>7.3501880542453968</v>
      </c>
      <c r="Y81" s="230">
        <v>4.7002410674067567</v>
      </c>
      <c r="DA81" s="71" t="s">
        <v>1523</v>
      </c>
    </row>
    <row r="82" spans="1:105" ht="12" customHeight="1" x14ac:dyDescent="0.25">
      <c r="A82" s="59" t="s">
        <v>31</v>
      </c>
      <c r="B82" s="295">
        <v>7.0006918398792761</v>
      </c>
      <c r="C82" s="295">
        <v>7.2460609694852316</v>
      </c>
      <c r="D82" s="295">
        <v>5.9760973816787262</v>
      </c>
      <c r="E82" s="295">
        <v>7.1793404226588757</v>
      </c>
      <c r="F82" s="295">
        <v>6.8206802961608517</v>
      </c>
      <c r="G82" s="295">
        <v>7.6091611387599229</v>
      </c>
      <c r="H82" s="295">
        <v>5.1302091050649103</v>
      </c>
      <c r="I82" s="295">
        <v>4.9522568891591678</v>
      </c>
      <c r="J82" s="295">
        <v>6.0066080436481846</v>
      </c>
      <c r="K82" s="295">
        <v>4.0623382332691689</v>
      </c>
      <c r="L82" s="295">
        <v>4.3575010132671368</v>
      </c>
      <c r="M82" s="295">
        <v>3.9875386140378239</v>
      </c>
      <c r="N82" s="295">
        <v>2.8999099986232668</v>
      </c>
      <c r="O82" s="295">
        <v>2.6468191981790201</v>
      </c>
      <c r="P82" s="295">
        <v>7.6743942521857624</v>
      </c>
      <c r="Q82" s="295">
        <v>7.0529378649273804</v>
      </c>
      <c r="R82" s="295">
        <v>9.7844285287679007</v>
      </c>
      <c r="S82" s="295">
        <v>8.1674001359434243</v>
      </c>
      <c r="T82" s="295">
        <v>7.6589886096196906</v>
      </c>
      <c r="U82" s="295">
        <v>8.9221894175624392</v>
      </c>
      <c r="V82" s="295">
        <v>8.4203160894645386</v>
      </c>
      <c r="W82" s="295">
        <v>7.3143141496397961</v>
      </c>
      <c r="X82" s="295">
        <v>16.79212441487093</v>
      </c>
      <c r="Y82" s="295">
        <v>8.1433756358426326</v>
      </c>
      <c r="DA82" s="122" t="s">
        <v>1524</v>
      </c>
    </row>
    <row r="83" spans="1:105" ht="12" customHeight="1" x14ac:dyDescent="0.25">
      <c r="A83" s="59" t="s">
        <v>159</v>
      </c>
      <c r="B83" s="295">
        <v>16.954927911634051</v>
      </c>
      <c r="C83" s="295">
        <v>19.061460473392479</v>
      </c>
      <c r="D83" s="295">
        <v>15.527658379257661</v>
      </c>
      <c r="E83" s="295">
        <v>20.642362646581031</v>
      </c>
      <c r="F83" s="295">
        <v>21.623060433080799</v>
      </c>
      <c r="G83" s="295">
        <v>32.176950120150288</v>
      </c>
      <c r="H83" s="295">
        <v>9.8219116507039708</v>
      </c>
      <c r="I83" s="295">
        <v>26.211998275311799</v>
      </c>
      <c r="J83" s="295">
        <v>31.0864141086968</v>
      </c>
      <c r="K83" s="295">
        <v>24.651358807150171</v>
      </c>
      <c r="L83" s="295">
        <v>26.089797738783481</v>
      </c>
      <c r="M83" s="295">
        <v>23.218076373661489</v>
      </c>
      <c r="N83" s="295">
        <v>15.112631897737019</v>
      </c>
      <c r="O83" s="295">
        <v>29.853304493603911</v>
      </c>
      <c r="P83" s="295">
        <v>22.052100973949429</v>
      </c>
      <c r="Q83" s="295">
        <v>30.103611921336139</v>
      </c>
      <c r="R83" s="295">
        <v>24.887874902360011</v>
      </c>
      <c r="S83" s="295">
        <v>26.816974253256092</v>
      </c>
      <c r="T83" s="295">
        <v>22.748347748200981</v>
      </c>
      <c r="U83" s="295">
        <v>23.449898860026909</v>
      </c>
      <c r="V83" s="295">
        <v>22.353736751697689</v>
      </c>
      <c r="W83" s="295">
        <v>30.548847530083581</v>
      </c>
      <c r="X83" s="295">
        <v>25.841487206532609</v>
      </c>
      <c r="Y83" s="295">
        <v>22.28211915566941</v>
      </c>
      <c r="DA83" s="122" t="s">
        <v>1525</v>
      </c>
    </row>
    <row r="84" spans="1:105" ht="12" customHeight="1" x14ac:dyDescent="0.25">
      <c r="A84" s="59" t="s">
        <v>32</v>
      </c>
      <c r="B84" s="295">
        <v>43.466010732628469</v>
      </c>
      <c r="C84" s="295">
        <v>43.323176802735553</v>
      </c>
      <c r="D84" s="295">
        <v>37.497124144641063</v>
      </c>
      <c r="E84" s="295">
        <v>41.745028116077279</v>
      </c>
      <c r="F84" s="295">
        <v>24.597382340601399</v>
      </c>
      <c r="G84" s="295">
        <v>21.497215007097921</v>
      </c>
      <c r="H84" s="295">
        <v>34.689501950064582</v>
      </c>
      <c r="I84" s="295">
        <v>30.313843451546731</v>
      </c>
      <c r="J84" s="295">
        <v>31.423615896658362</v>
      </c>
      <c r="K84" s="295">
        <v>21.512345563689159</v>
      </c>
      <c r="L84" s="295">
        <v>17.545796836511659</v>
      </c>
      <c r="M84" s="295">
        <v>25.118143479552071</v>
      </c>
      <c r="N84" s="295">
        <v>11.2285342670824</v>
      </c>
      <c r="O84" s="295">
        <v>7.1931553126201146</v>
      </c>
      <c r="P84" s="295">
        <v>3.5753884237655158</v>
      </c>
      <c r="Q84" s="295">
        <v>2.4927249006796761</v>
      </c>
      <c r="R84" s="295">
        <v>3.0789286741720101</v>
      </c>
      <c r="S84" s="295">
        <v>3.4879707511886182</v>
      </c>
      <c r="T84" s="295">
        <v>3.7381312265081958</v>
      </c>
      <c r="U84" s="295">
        <v>4.5247573327042359</v>
      </c>
      <c r="V84" s="295">
        <v>3.116525467570578</v>
      </c>
      <c r="W84" s="295">
        <v>3.411267886711836</v>
      </c>
      <c r="X84" s="295">
        <v>10.167339068671669</v>
      </c>
      <c r="Y84" s="295">
        <v>8.6098142074004969</v>
      </c>
      <c r="DA84" s="122" t="s">
        <v>1526</v>
      </c>
    </row>
    <row r="85" spans="1:105" ht="12" customHeight="1" x14ac:dyDescent="0.25">
      <c r="A85" s="59" t="s">
        <v>33</v>
      </c>
      <c r="B85" s="295">
        <v>729.57036565139856</v>
      </c>
      <c r="C85" s="295">
        <v>849.42372400092086</v>
      </c>
      <c r="D85" s="295">
        <v>639.14562094766302</v>
      </c>
      <c r="E85" s="295">
        <v>793.28099171838062</v>
      </c>
      <c r="F85" s="295">
        <v>773.03874756261303</v>
      </c>
      <c r="G85" s="295">
        <v>837.46011269718088</v>
      </c>
      <c r="H85" s="295">
        <v>642.05249055610193</v>
      </c>
      <c r="I85" s="295">
        <v>627.84501213921135</v>
      </c>
      <c r="J85" s="295">
        <v>770.98088933107533</v>
      </c>
      <c r="K85" s="295">
        <v>753.03156225176019</v>
      </c>
      <c r="L85" s="295">
        <v>960.30173903496507</v>
      </c>
      <c r="M85" s="295">
        <v>1067.3696927396829</v>
      </c>
      <c r="N85" s="295">
        <v>709.59565193129981</v>
      </c>
      <c r="O85" s="295">
        <v>522.13092789830762</v>
      </c>
      <c r="P85" s="295">
        <v>503.63472071123482</v>
      </c>
      <c r="Q85" s="295">
        <v>508.05381155455581</v>
      </c>
      <c r="R85" s="295">
        <v>609.68919641594641</v>
      </c>
      <c r="S85" s="295">
        <v>611.99721504435286</v>
      </c>
      <c r="T85" s="295">
        <v>653.97044453924752</v>
      </c>
      <c r="U85" s="295">
        <v>608.13437755896109</v>
      </c>
      <c r="V85" s="295">
        <v>475.08471881934219</v>
      </c>
      <c r="W85" s="295">
        <v>460.5509760201179</v>
      </c>
      <c r="X85" s="295">
        <v>349.45200596525359</v>
      </c>
      <c r="Y85" s="295">
        <v>360.13507110107622</v>
      </c>
      <c r="DA85" s="122" t="s">
        <v>1527</v>
      </c>
    </row>
    <row r="86" spans="1:105" ht="12" customHeight="1" x14ac:dyDescent="0.25">
      <c r="A86" s="59" t="s">
        <v>35</v>
      </c>
      <c r="B86" s="295">
        <v>668.94081286532776</v>
      </c>
      <c r="C86" s="295">
        <v>798.45548827582832</v>
      </c>
      <c r="D86" s="295">
        <v>532.85736491567661</v>
      </c>
      <c r="E86" s="295">
        <v>869.02114868591241</v>
      </c>
      <c r="F86" s="295">
        <v>684.05071008367645</v>
      </c>
      <c r="G86" s="295">
        <v>949.80727330772015</v>
      </c>
      <c r="H86" s="295">
        <v>526.15422532946957</v>
      </c>
      <c r="I86" s="295">
        <v>473.43058622639228</v>
      </c>
      <c r="J86" s="295">
        <v>552.72212440672934</v>
      </c>
      <c r="K86" s="295">
        <v>236.8568596901095</v>
      </c>
      <c r="L86" s="295">
        <v>233.1953826807937</v>
      </c>
      <c r="M86" s="295">
        <v>307.36284193911592</v>
      </c>
      <c r="N86" s="295">
        <v>220.27309573519349</v>
      </c>
      <c r="O86" s="295">
        <v>298.15088030175752</v>
      </c>
      <c r="P86" s="295">
        <v>280.48255239214711</v>
      </c>
      <c r="Q86" s="295">
        <v>326.15902525973138</v>
      </c>
      <c r="R86" s="295">
        <v>389.88425109304342</v>
      </c>
      <c r="S86" s="295">
        <v>438.27910404106609</v>
      </c>
      <c r="T86" s="295">
        <v>445.73129002176449</v>
      </c>
      <c r="U86" s="295">
        <v>449.6447645863957</v>
      </c>
      <c r="V86" s="295">
        <v>430.75993179332079</v>
      </c>
      <c r="W86" s="295">
        <v>566.09101060006344</v>
      </c>
      <c r="X86" s="295">
        <v>486.64793077128638</v>
      </c>
      <c r="Y86" s="295">
        <v>422.41999766047189</v>
      </c>
      <c r="DA86" s="122" t="s">
        <v>1528</v>
      </c>
    </row>
    <row r="87" spans="1:105" ht="12" customHeight="1" x14ac:dyDescent="0.25">
      <c r="A87" s="59" t="s">
        <v>38</v>
      </c>
      <c r="B87" s="295">
        <v>46.320036664717307</v>
      </c>
      <c r="C87" s="295">
        <v>48.137515850307622</v>
      </c>
      <c r="D87" s="295">
        <v>39.908290248460212</v>
      </c>
      <c r="E87" s="295">
        <v>45.79907791863139</v>
      </c>
      <c r="F87" s="295">
        <v>43.074412114030771</v>
      </c>
      <c r="G87" s="295">
        <v>47.933469074021922</v>
      </c>
      <c r="H87" s="295">
        <v>36.448826450939663</v>
      </c>
      <c r="I87" s="295">
        <v>35.978311219475181</v>
      </c>
      <c r="J87" s="295">
        <v>46.526642570291067</v>
      </c>
      <c r="K87" s="295">
        <v>83.024310257189171</v>
      </c>
      <c r="L87" s="295">
        <v>129.2961899212782</v>
      </c>
      <c r="M87" s="295">
        <v>186.94288919829631</v>
      </c>
      <c r="N87" s="295">
        <v>162.06410137329689</v>
      </c>
      <c r="O87" s="295">
        <v>152.99092424224631</v>
      </c>
      <c r="P87" s="295">
        <v>153.19609355289239</v>
      </c>
      <c r="Q87" s="295">
        <v>166.37245983189521</v>
      </c>
      <c r="R87" s="295">
        <v>177.74353913850271</v>
      </c>
      <c r="S87" s="295">
        <v>195.18362983897481</v>
      </c>
      <c r="T87" s="295">
        <v>203.0750117848587</v>
      </c>
      <c r="U87" s="295">
        <v>211.94172734730759</v>
      </c>
      <c r="V87" s="295">
        <v>201.91212295738251</v>
      </c>
      <c r="W87" s="295">
        <v>242.05850044158669</v>
      </c>
      <c r="X87" s="295">
        <v>223.5173686013475</v>
      </c>
      <c r="Y87" s="295">
        <v>198.8476250671408</v>
      </c>
      <c r="DA87" s="122" t="s">
        <v>1529</v>
      </c>
    </row>
    <row r="88" spans="1:105" ht="12" customHeight="1" x14ac:dyDescent="0.25">
      <c r="A88" s="60" t="s">
        <v>1530</v>
      </c>
      <c r="B88" s="262">
        <v>91.901825048553121</v>
      </c>
      <c r="C88" s="262">
        <v>108.51662988993399</v>
      </c>
      <c r="D88" s="262">
        <v>94.630130368853045</v>
      </c>
      <c r="E88" s="262">
        <v>119.6006889692999</v>
      </c>
      <c r="F88" s="262">
        <v>116.0704423097433</v>
      </c>
      <c r="G88" s="262">
        <v>141.1874657600265</v>
      </c>
      <c r="H88" s="262">
        <v>96.445997548417751</v>
      </c>
      <c r="I88" s="262">
        <v>97.754674522690394</v>
      </c>
      <c r="J88" s="262">
        <v>100.1038605183315</v>
      </c>
      <c r="K88" s="262">
        <v>70.049572649645725</v>
      </c>
      <c r="L88" s="262">
        <v>74.15659419718061</v>
      </c>
      <c r="M88" s="262">
        <v>67.962678739737683</v>
      </c>
      <c r="N88" s="262">
        <v>54.16973288424883</v>
      </c>
      <c r="O88" s="262">
        <v>47.575728459520853</v>
      </c>
      <c r="P88" s="262">
        <v>48.371806706565849</v>
      </c>
      <c r="Q88" s="262">
        <v>51.753206170708083</v>
      </c>
      <c r="R88" s="262">
        <v>54.150844677875611</v>
      </c>
      <c r="S88" s="262">
        <v>59.12011276684548</v>
      </c>
      <c r="T88" s="262">
        <v>60.846095605467447</v>
      </c>
      <c r="U88" s="262">
        <v>62.323476686393207</v>
      </c>
      <c r="V88" s="262">
        <v>57.114412271649407</v>
      </c>
      <c r="W88" s="262">
        <v>77.851472802922316</v>
      </c>
      <c r="X88" s="262">
        <v>67.942573155122986</v>
      </c>
      <c r="Y88" s="262">
        <v>64.293319736903996</v>
      </c>
      <c r="DA88" s="72" t="s">
        <v>1531</v>
      </c>
    </row>
    <row r="89" spans="1:105" ht="12" customHeight="1" x14ac:dyDescent="0.25">
      <c r="A89" s="57" t="s">
        <v>1532</v>
      </c>
      <c r="B89" s="261">
        <f t="shared" ref="B89:Y89" si="3">B90+B96</f>
        <v>258.51120586585</v>
      </c>
      <c r="C89" s="261">
        <f t="shared" si="3"/>
        <v>299.08980940091431</v>
      </c>
      <c r="D89" s="261">
        <f t="shared" si="3"/>
        <v>231.6935892883007</v>
      </c>
      <c r="E89" s="261">
        <f t="shared" si="3"/>
        <v>313.22274490669741</v>
      </c>
      <c r="F89" s="261">
        <f t="shared" si="3"/>
        <v>282.40606046562681</v>
      </c>
      <c r="G89" s="261">
        <f t="shared" si="3"/>
        <v>348.3197079783518</v>
      </c>
      <c r="H89" s="261">
        <f t="shared" si="3"/>
        <v>232.18150376137089</v>
      </c>
      <c r="I89" s="261">
        <f t="shared" si="3"/>
        <v>230.5985577276366</v>
      </c>
      <c r="J89" s="261">
        <f t="shared" si="3"/>
        <v>254.18702678227589</v>
      </c>
      <c r="K89" s="261">
        <f t="shared" si="3"/>
        <v>173.3727686422414</v>
      </c>
      <c r="L89" s="261">
        <f t="shared" si="3"/>
        <v>190.97057195600559</v>
      </c>
      <c r="M89" s="261">
        <f t="shared" si="3"/>
        <v>210.6395786215912</v>
      </c>
      <c r="N89" s="261">
        <f t="shared" si="3"/>
        <v>147.14760515667487</v>
      </c>
      <c r="O89" s="261">
        <f t="shared" si="3"/>
        <v>140.12999392913477</v>
      </c>
      <c r="P89" s="261">
        <f t="shared" si="3"/>
        <v>136.98719702483237</v>
      </c>
      <c r="Q89" s="261">
        <f t="shared" si="3"/>
        <v>149.11356313695006</v>
      </c>
      <c r="R89" s="261">
        <f t="shared" si="3"/>
        <v>167.60415483848661</v>
      </c>
      <c r="S89" s="261">
        <f t="shared" si="3"/>
        <v>180.63545569517677</v>
      </c>
      <c r="T89" s="261">
        <f t="shared" si="3"/>
        <v>186.83467296432997</v>
      </c>
      <c r="U89" s="261">
        <f t="shared" si="3"/>
        <v>187.04116609228737</v>
      </c>
      <c r="V89" s="261">
        <f t="shared" si="3"/>
        <v>168.58492982079096</v>
      </c>
      <c r="W89" s="261">
        <f t="shared" si="3"/>
        <v>210.38109367201082</v>
      </c>
      <c r="X89" s="261">
        <f t="shared" si="3"/>
        <v>182.37588206260176</v>
      </c>
      <c r="Y89" s="261">
        <f t="shared" si="3"/>
        <v>168.29277687726182</v>
      </c>
      <c r="DA89" s="70"/>
    </row>
    <row r="90" spans="1:105" ht="12" customHeight="1" x14ac:dyDescent="0.25">
      <c r="A90" s="60" t="s">
        <v>1533</v>
      </c>
      <c r="B90" s="262">
        <v>161.32610009698479</v>
      </c>
      <c r="C90" s="262">
        <v>184.3347417190449</v>
      </c>
      <c r="D90" s="262">
        <v>131.62333253377199</v>
      </c>
      <c r="E90" s="262">
        <v>186.7464143074983</v>
      </c>
      <c r="F90" s="262">
        <v>159.66292444464131</v>
      </c>
      <c r="G90" s="262">
        <v>199.01561324598899</v>
      </c>
      <c r="H90" s="262">
        <v>130.19098868971989</v>
      </c>
      <c r="I90" s="262">
        <v>127.2241320525262</v>
      </c>
      <c r="J90" s="262">
        <v>148.3283643758873</v>
      </c>
      <c r="K90" s="262">
        <v>99.296164359105802</v>
      </c>
      <c r="L90" s="262">
        <v>112.5508403924127</v>
      </c>
      <c r="M90" s="262">
        <v>138.76984025494491</v>
      </c>
      <c r="N90" s="262">
        <v>89.863745809533626</v>
      </c>
      <c r="O90" s="262">
        <v>89.819217185293184</v>
      </c>
      <c r="P90" s="262">
        <v>85.83457683992215</v>
      </c>
      <c r="Q90" s="262">
        <v>94.385152543135248</v>
      </c>
      <c r="R90" s="262">
        <v>110.340269548805</v>
      </c>
      <c r="S90" s="262">
        <v>118.1166274860783</v>
      </c>
      <c r="T90" s="262">
        <v>122.49063807801799</v>
      </c>
      <c r="U90" s="262">
        <v>121.1348179816751</v>
      </c>
      <c r="V90" s="262">
        <v>108.1871064411756</v>
      </c>
      <c r="W90" s="262">
        <v>128.05407117145981</v>
      </c>
      <c r="X90" s="262">
        <v>110.52740511667579</v>
      </c>
      <c r="Y90" s="262">
        <v>100.3033427657914</v>
      </c>
      <c r="DA90" s="72" t="s">
        <v>1534</v>
      </c>
    </row>
    <row r="91" spans="1:105" ht="12" customHeight="1" x14ac:dyDescent="0.25">
      <c r="A91" s="59" t="s">
        <v>28</v>
      </c>
      <c r="B91" s="230">
        <v>14.03827035639749</v>
      </c>
      <c r="C91" s="230">
        <v>9.2503510871374246</v>
      </c>
      <c r="D91" s="230">
        <v>6.519758788402596</v>
      </c>
      <c r="E91" s="230">
        <v>6.132840653820125</v>
      </c>
      <c r="F91" s="230">
        <v>4.040271124973442</v>
      </c>
      <c r="G91" s="230">
        <v>5.0293987265616709</v>
      </c>
      <c r="H91" s="230">
        <v>5.2219778638694372</v>
      </c>
      <c r="I91" s="230">
        <v>10.419907861347051</v>
      </c>
      <c r="J91" s="230">
        <v>9.27661571537028</v>
      </c>
      <c r="K91" s="230">
        <v>1.1393582043124979</v>
      </c>
      <c r="L91" s="230">
        <v>1.6365241567351549</v>
      </c>
      <c r="M91" s="230">
        <v>12.67625716759213</v>
      </c>
      <c r="N91" s="230">
        <v>0.56405850149363501</v>
      </c>
      <c r="O91" s="230">
        <v>0.51528516035442951</v>
      </c>
      <c r="P91" s="230">
        <v>0.44971564866309488</v>
      </c>
      <c r="Q91" s="230">
        <v>0.38132981099361429</v>
      </c>
      <c r="R91" s="230">
        <v>0.60296592459691234</v>
      </c>
      <c r="S91" s="230">
        <v>0.71287731398966314</v>
      </c>
      <c r="T91" s="230">
        <v>0.77318619634809405</v>
      </c>
      <c r="U91" s="230">
        <v>0.56048722460393163</v>
      </c>
      <c r="V91" s="230">
        <v>0.52752369646873654</v>
      </c>
      <c r="W91" s="230">
        <v>0.55453881899848989</v>
      </c>
      <c r="X91" s="230">
        <v>1.48573261742199</v>
      </c>
      <c r="Y91" s="230">
        <v>1.0113574603262281</v>
      </c>
      <c r="DA91" s="71" t="s">
        <v>1535</v>
      </c>
    </row>
    <row r="92" spans="1:105" ht="12" customHeight="1" x14ac:dyDescent="0.25">
      <c r="A92" s="59" t="s">
        <v>31</v>
      </c>
      <c r="B92" s="295">
        <v>1.4002842174951891</v>
      </c>
      <c r="C92" s="295">
        <v>1.461458768751684</v>
      </c>
      <c r="D92" s="295">
        <v>1.2631929115461491</v>
      </c>
      <c r="E92" s="295">
        <v>1.381528952185733</v>
      </c>
      <c r="F92" s="295">
        <v>1.4400544374402979</v>
      </c>
      <c r="G92" s="295">
        <v>1.4598814048896089</v>
      </c>
      <c r="H92" s="295">
        <v>1.1134452590745769</v>
      </c>
      <c r="I92" s="295">
        <v>1.081389291901431</v>
      </c>
      <c r="J92" s="295">
        <v>1.34445788393174</v>
      </c>
      <c r="K92" s="295">
        <v>1.3889581835477991</v>
      </c>
      <c r="L92" s="295">
        <v>1.718808851477281</v>
      </c>
      <c r="M92" s="295">
        <v>1.397892028713742</v>
      </c>
      <c r="N92" s="295">
        <v>1.0378611127696511</v>
      </c>
      <c r="O92" s="295">
        <v>0.69964613933810238</v>
      </c>
      <c r="P92" s="295">
        <v>2.0883033467665979</v>
      </c>
      <c r="Q92" s="295">
        <v>1.8124332359109721</v>
      </c>
      <c r="R92" s="295">
        <v>2.5108225262793771</v>
      </c>
      <c r="S92" s="295">
        <v>2.0112857690566308</v>
      </c>
      <c r="T92" s="295">
        <v>1.9426499883098429</v>
      </c>
      <c r="U92" s="295">
        <v>2.2110894430499299</v>
      </c>
      <c r="V92" s="295">
        <v>1.950988317157317</v>
      </c>
      <c r="W92" s="295">
        <v>1.535437435001926</v>
      </c>
      <c r="X92" s="295">
        <v>3.3942814489721571</v>
      </c>
      <c r="Y92" s="295">
        <v>1.752221552774998</v>
      </c>
      <c r="DA92" s="122" t="s">
        <v>1536</v>
      </c>
    </row>
    <row r="93" spans="1:105" ht="12" customHeight="1" x14ac:dyDescent="0.25">
      <c r="A93" s="59" t="s">
        <v>159</v>
      </c>
      <c r="B93" s="295">
        <v>3.3913388142848522</v>
      </c>
      <c r="C93" s="295">
        <v>3.8445078879914649</v>
      </c>
      <c r="D93" s="295">
        <v>3.2821466493704641</v>
      </c>
      <c r="E93" s="295">
        <v>3.9722342107866391</v>
      </c>
      <c r="F93" s="295">
        <v>4.5652900848064339</v>
      </c>
      <c r="G93" s="295">
        <v>6.1734178432871802</v>
      </c>
      <c r="H93" s="295">
        <v>2.131718364409108</v>
      </c>
      <c r="I93" s="295">
        <v>5.7237285723830116</v>
      </c>
      <c r="J93" s="295">
        <v>6.9580658880848167</v>
      </c>
      <c r="K93" s="295">
        <v>8.4285710801608769</v>
      </c>
      <c r="L93" s="295">
        <v>10.291076272877479</v>
      </c>
      <c r="M93" s="295">
        <v>8.1394481725012344</v>
      </c>
      <c r="N93" s="295">
        <v>5.4087240520256934</v>
      </c>
      <c r="O93" s="295">
        <v>7.8912640688886659</v>
      </c>
      <c r="P93" s="295">
        <v>6.0006659488489911</v>
      </c>
      <c r="Q93" s="295">
        <v>7.7358950003676457</v>
      </c>
      <c r="R93" s="295">
        <v>6.3865801413276397</v>
      </c>
      <c r="S93" s="295">
        <v>6.6038883594506039</v>
      </c>
      <c r="T93" s="295">
        <v>5.7699625550566367</v>
      </c>
      <c r="U93" s="295">
        <v>5.8113341225341939</v>
      </c>
      <c r="V93" s="295">
        <v>5.1793636704374224</v>
      </c>
      <c r="W93" s="295">
        <v>6.4128834411858584</v>
      </c>
      <c r="X93" s="295">
        <v>5.2234772963751404</v>
      </c>
      <c r="Y93" s="295">
        <v>4.794474818798486</v>
      </c>
      <c r="DA93" s="122" t="s">
        <v>1537</v>
      </c>
    </row>
    <row r="94" spans="1:105" ht="12" customHeight="1" x14ac:dyDescent="0.25">
      <c r="A94" s="59" t="s">
        <v>32</v>
      </c>
      <c r="B94" s="295">
        <v>8.6941076994221405</v>
      </c>
      <c r="C94" s="295">
        <v>8.7378559047696491</v>
      </c>
      <c r="D94" s="295">
        <v>7.9259252983543389</v>
      </c>
      <c r="E94" s="295">
        <v>8.0330450371385691</v>
      </c>
      <c r="F94" s="295">
        <v>5.1932605034920618</v>
      </c>
      <c r="G94" s="295">
        <v>4.1244210594928639</v>
      </c>
      <c r="H94" s="295">
        <v>7.5289058778957898</v>
      </c>
      <c r="I94" s="295">
        <v>6.6194194765297727</v>
      </c>
      <c r="J94" s="295">
        <v>7.0335416972280793</v>
      </c>
      <c r="K94" s="295">
        <v>7.3553078799025844</v>
      </c>
      <c r="L94" s="295">
        <v>6.9209096720798646</v>
      </c>
      <c r="M94" s="295">
        <v>8.8055454616898743</v>
      </c>
      <c r="N94" s="295">
        <v>4.0186278452568764</v>
      </c>
      <c r="O94" s="295">
        <v>1.90140049898249</v>
      </c>
      <c r="P94" s="295">
        <v>0.9729100911402262</v>
      </c>
      <c r="Q94" s="295">
        <v>0.64056958171164036</v>
      </c>
      <c r="R94" s="295">
        <v>0.79009657530730204</v>
      </c>
      <c r="S94" s="295">
        <v>0.85893990963883282</v>
      </c>
      <c r="T94" s="295">
        <v>0.94815137528157234</v>
      </c>
      <c r="U94" s="295">
        <v>1.1213215391966409</v>
      </c>
      <c r="V94" s="295">
        <v>0.7220993502798656</v>
      </c>
      <c r="W94" s="295">
        <v>0.71610110078949829</v>
      </c>
      <c r="X94" s="295">
        <v>2.0551783403676831</v>
      </c>
      <c r="Y94" s="295">
        <v>1.852585794175329</v>
      </c>
      <c r="DA94" s="122" t="s">
        <v>1538</v>
      </c>
    </row>
    <row r="95" spans="1:105" ht="12" customHeight="1" x14ac:dyDescent="0.25">
      <c r="A95" s="59" t="s">
        <v>35</v>
      </c>
      <c r="B95" s="295">
        <v>133.8020990093851</v>
      </c>
      <c r="C95" s="295">
        <v>161.0405680703947</v>
      </c>
      <c r="D95" s="295">
        <v>112.6323088860984</v>
      </c>
      <c r="E95" s="295">
        <v>167.22676545356731</v>
      </c>
      <c r="F95" s="295">
        <v>144.42404829392899</v>
      </c>
      <c r="G95" s="295">
        <v>182.22849421175769</v>
      </c>
      <c r="H95" s="295">
        <v>114.194941324471</v>
      </c>
      <c r="I95" s="295">
        <v>103.37968685036491</v>
      </c>
      <c r="J95" s="295">
        <v>123.7156831912724</v>
      </c>
      <c r="K95" s="295">
        <v>80.98396901118204</v>
      </c>
      <c r="L95" s="295">
        <v>91.983521439242892</v>
      </c>
      <c r="M95" s="295">
        <v>107.75069742444791</v>
      </c>
      <c r="N95" s="295">
        <v>78.834474297987768</v>
      </c>
      <c r="O95" s="295">
        <v>78.811621317729504</v>
      </c>
      <c r="P95" s="295">
        <v>76.322981804503243</v>
      </c>
      <c r="Q95" s="295">
        <v>83.814924914151376</v>
      </c>
      <c r="R95" s="295">
        <v>100.0498043812938</v>
      </c>
      <c r="S95" s="295">
        <v>107.92963613394259</v>
      </c>
      <c r="T95" s="295">
        <v>113.0566879630219</v>
      </c>
      <c r="U95" s="295">
        <v>111.4305856522904</v>
      </c>
      <c r="V95" s="295">
        <v>99.807131406832298</v>
      </c>
      <c r="W95" s="295">
        <v>118.83511037548401</v>
      </c>
      <c r="X95" s="295">
        <v>98.368735413538815</v>
      </c>
      <c r="Y95" s="295">
        <v>90.892703139716389</v>
      </c>
      <c r="DA95" s="122" t="s">
        <v>1539</v>
      </c>
    </row>
    <row r="96" spans="1:105" ht="12" customHeight="1" x14ac:dyDescent="0.25">
      <c r="A96" s="61" t="s">
        <v>1540</v>
      </c>
      <c r="B96" s="263">
        <v>97.185105768865199</v>
      </c>
      <c r="C96" s="263">
        <v>114.75506768186941</v>
      </c>
      <c r="D96" s="263">
        <v>100.0702567545287</v>
      </c>
      <c r="E96" s="263">
        <v>126.4763305991991</v>
      </c>
      <c r="F96" s="263">
        <v>122.7431360209855</v>
      </c>
      <c r="G96" s="263">
        <v>149.30409473236281</v>
      </c>
      <c r="H96" s="263">
        <v>101.990515071651</v>
      </c>
      <c r="I96" s="263">
        <v>103.3744256751104</v>
      </c>
      <c r="J96" s="263">
        <v>105.8586624063886</v>
      </c>
      <c r="K96" s="263">
        <v>74.076604283135595</v>
      </c>
      <c r="L96" s="263">
        <v>78.419731563592876</v>
      </c>
      <c r="M96" s="263">
        <v>71.869738366646288</v>
      </c>
      <c r="N96" s="263">
        <v>57.283859347141252</v>
      </c>
      <c r="O96" s="263">
        <v>50.310776743841579</v>
      </c>
      <c r="P96" s="263">
        <v>51.152620184910219</v>
      </c>
      <c r="Q96" s="263">
        <v>54.728410593814822</v>
      </c>
      <c r="R96" s="263">
        <v>57.263885289681603</v>
      </c>
      <c r="S96" s="263">
        <v>62.518828209098473</v>
      </c>
      <c r="T96" s="263">
        <v>64.34403488631196</v>
      </c>
      <c r="U96" s="263">
        <v>65.906348110612271</v>
      </c>
      <c r="V96" s="263">
        <v>60.397823379615353</v>
      </c>
      <c r="W96" s="263">
        <v>82.327022500551024</v>
      </c>
      <c r="X96" s="263">
        <v>71.848476945925981</v>
      </c>
      <c r="Y96" s="263">
        <v>67.989434111470402</v>
      </c>
      <c r="DA96" s="74" t="s">
        <v>1541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919.36094251302268</v>
      </c>
      <c r="C99" s="223">
        <v>997.7277514464912</v>
      </c>
      <c r="D99" s="223">
        <v>971.07806301957805</v>
      </c>
      <c r="E99" s="223">
        <v>983.48408071384313</v>
      </c>
      <c r="F99" s="223">
        <v>957.64207947177363</v>
      </c>
      <c r="G99" s="223">
        <v>925.06779864253895</v>
      </c>
      <c r="H99" s="223">
        <v>908.21732759104077</v>
      </c>
      <c r="I99" s="223">
        <v>902.60801015269408</v>
      </c>
      <c r="J99" s="223">
        <v>880.1461945317044</v>
      </c>
      <c r="K99" s="223">
        <v>763.33067255874255</v>
      </c>
      <c r="L99" s="223">
        <v>818.36223361175053</v>
      </c>
      <c r="M99" s="223">
        <v>811.22521191914279</v>
      </c>
      <c r="N99" s="223">
        <v>908.07135595188277</v>
      </c>
      <c r="O99" s="223">
        <v>843.16176860049006</v>
      </c>
      <c r="P99" s="223">
        <v>823.25028993923456</v>
      </c>
      <c r="Q99" s="223">
        <v>852.87215346392486</v>
      </c>
      <c r="R99" s="223">
        <v>896.8499496465937</v>
      </c>
      <c r="S99" s="223">
        <v>916.92548474389162</v>
      </c>
      <c r="T99" s="223">
        <v>899.13829103868784</v>
      </c>
      <c r="U99" s="223">
        <v>860.49735061759986</v>
      </c>
      <c r="V99" s="223">
        <v>794.14986576177932</v>
      </c>
      <c r="W99" s="223">
        <v>795.61484295996479</v>
      </c>
      <c r="X99" s="223">
        <v>785.89020959282402</v>
      </c>
      <c r="Y99" s="223">
        <v>736.31419716761832</v>
      </c>
      <c r="DA99" s="89" t="s">
        <v>1542</v>
      </c>
    </row>
    <row r="100" spans="1:105" ht="12" customHeight="1" x14ac:dyDescent="0.25">
      <c r="A100" s="55" t="s">
        <v>91</v>
      </c>
      <c r="B100" s="259">
        <v>7.8054729970079091</v>
      </c>
      <c r="C100" s="259">
        <v>8.4708156091485431</v>
      </c>
      <c r="D100" s="259">
        <v>8.2445568964084028</v>
      </c>
      <c r="E100" s="259">
        <v>8.3498853170937792</v>
      </c>
      <c r="F100" s="259">
        <v>8.130483955171977</v>
      </c>
      <c r="G100" s="259">
        <v>7.8539248175664387</v>
      </c>
      <c r="H100" s="259">
        <v>7.7108625112428646</v>
      </c>
      <c r="I100" s="259">
        <v>7.6632388046310416</v>
      </c>
      <c r="J100" s="259">
        <v>7.4725355811375884</v>
      </c>
      <c r="K100" s="259">
        <v>6.4807592719343194</v>
      </c>
      <c r="L100" s="259">
        <v>6.9479831270272232</v>
      </c>
      <c r="M100" s="259">
        <v>6.8873890474605606</v>
      </c>
      <c r="N100" s="259">
        <v>7.7096231963757402</v>
      </c>
      <c r="O100" s="259">
        <v>7.158533838659352</v>
      </c>
      <c r="P100" s="259">
        <v>6.9894832494574333</v>
      </c>
      <c r="Q100" s="259">
        <v>7.2409760475208751</v>
      </c>
      <c r="R100" s="259">
        <v>7.6143522534246832</v>
      </c>
      <c r="S100" s="259">
        <v>7.7847956993627987</v>
      </c>
      <c r="T100" s="259">
        <v>7.6337805172521138</v>
      </c>
      <c r="U100" s="259">
        <v>7.3057147891050374</v>
      </c>
      <c r="V100" s="259">
        <v>6.7424175273727194</v>
      </c>
      <c r="W100" s="259">
        <v>6.7548553408937861</v>
      </c>
      <c r="X100" s="259">
        <v>6.6722921607072303</v>
      </c>
      <c r="Y100" s="259">
        <v>6.2513864985342016</v>
      </c>
      <c r="DA100" s="67" t="s">
        <v>1543</v>
      </c>
    </row>
    <row r="101" spans="1:105" ht="12" customHeight="1" x14ac:dyDescent="0.25">
      <c r="A101" s="173" t="s">
        <v>92</v>
      </c>
      <c r="B101" s="224">
        <v>8.7514137426036331</v>
      </c>
      <c r="C101" s="224">
        <v>9.4973888400332633</v>
      </c>
      <c r="D101" s="224">
        <v>9.2437099651185868</v>
      </c>
      <c r="E101" s="224">
        <v>9.3618030760198856</v>
      </c>
      <c r="F101" s="224">
        <v>9.1158125902921849</v>
      </c>
      <c r="G101" s="224">
        <v>8.8057374111952242</v>
      </c>
      <c r="H101" s="224">
        <v>8.6453374669396208</v>
      </c>
      <c r="I101" s="224">
        <v>8.5919422709436581</v>
      </c>
      <c r="J101" s="224">
        <v>8.3781278343964853</v>
      </c>
      <c r="K101" s="224">
        <v>7.2661587294777537</v>
      </c>
      <c r="L101" s="224">
        <v>7.7900051725952579</v>
      </c>
      <c r="M101" s="224">
        <v>7.7220677316684379</v>
      </c>
      <c r="N101" s="224">
        <v>8.6439479602225067</v>
      </c>
      <c r="O101" s="224">
        <v>8.0260724028577535</v>
      </c>
      <c r="P101" s="224">
        <v>7.8365346707941077</v>
      </c>
      <c r="Q101" s="224">
        <v>8.1185057351974983</v>
      </c>
      <c r="R101" s="224">
        <v>8.5371311869491571</v>
      </c>
      <c r="S101" s="224">
        <v>8.7282305752490501</v>
      </c>
      <c r="T101" s="224">
        <v>8.5589139508020917</v>
      </c>
      <c r="U101" s="224">
        <v>8.1910901273279553</v>
      </c>
      <c r="V101" s="224">
        <v>7.5595271971397491</v>
      </c>
      <c r="W101" s="224">
        <v>7.573472342067924</v>
      </c>
      <c r="X101" s="224">
        <v>7.480903377958426</v>
      </c>
      <c r="Y101" s="224">
        <v>7.0089884026977671</v>
      </c>
      <c r="DA101" s="177" t="s">
        <v>1544</v>
      </c>
    </row>
    <row r="102" spans="1:105" ht="12" customHeight="1" x14ac:dyDescent="0.25">
      <c r="A102" s="173" t="s">
        <v>93</v>
      </c>
      <c r="B102" s="224">
        <v>14.321995306625199</v>
      </c>
      <c r="C102" s="224">
        <v>15.93329778665745</v>
      </c>
      <c r="D102" s="224">
        <v>17.953163936768199</v>
      </c>
      <c r="E102" s="224">
        <v>16.722140942187352</v>
      </c>
      <c r="F102" s="224">
        <v>17.845284752889889</v>
      </c>
      <c r="G102" s="224">
        <v>16.941086645179091</v>
      </c>
      <c r="H102" s="224">
        <v>17.15145943348076</v>
      </c>
      <c r="I102" s="224">
        <v>17.488094258177998</v>
      </c>
      <c r="J102" s="224">
        <v>15.548646355158739</v>
      </c>
      <c r="K102" s="224">
        <v>13.921837473225651</v>
      </c>
      <c r="L102" s="224">
        <v>14.206353738156009</v>
      </c>
      <c r="M102" s="224">
        <v>11.24669028901384</v>
      </c>
      <c r="N102" s="224">
        <v>14.7614848266126</v>
      </c>
      <c r="O102" s="224">
        <v>12.42379985994106</v>
      </c>
      <c r="P102" s="224">
        <v>12.653007955145</v>
      </c>
      <c r="Q102" s="224">
        <v>12.82716250808565</v>
      </c>
      <c r="R102" s="224">
        <v>12.372323274695701</v>
      </c>
      <c r="S102" s="224">
        <v>12.837664490311649</v>
      </c>
      <c r="T102" s="224">
        <v>12.50096443835637</v>
      </c>
      <c r="U102" s="224">
        <v>12.283537987977731</v>
      </c>
      <c r="V102" s="224">
        <v>11.541893189164471</v>
      </c>
      <c r="W102" s="224">
        <v>12.875160112363121</v>
      </c>
      <c r="X102" s="224">
        <v>12.77905456671132</v>
      </c>
      <c r="Y102" s="224">
        <v>12.32277006736334</v>
      </c>
      <c r="DA102" s="177" t="s">
        <v>1545</v>
      </c>
    </row>
    <row r="103" spans="1:105" ht="12" customHeight="1" x14ac:dyDescent="0.25">
      <c r="A103" s="173" t="s">
        <v>94</v>
      </c>
      <c r="B103" s="224">
        <v>7.0057040827726498</v>
      </c>
      <c r="C103" s="224">
        <v>7.6028739731947992</v>
      </c>
      <c r="D103" s="224">
        <v>7.3997983122817317</v>
      </c>
      <c r="E103" s="224">
        <v>7.4943345110630757</v>
      </c>
      <c r="F103" s="224">
        <v>7.2974135791002501</v>
      </c>
      <c r="G103" s="224">
        <v>7.0491914047113404</v>
      </c>
      <c r="H103" s="224">
        <v>6.9207876316297963</v>
      </c>
      <c r="I103" s="224">
        <v>6.8780435729449367</v>
      </c>
      <c r="J103" s="224">
        <v>6.7068802940586814</v>
      </c>
      <c r="K103" s="224">
        <v>5.8167239459109172</v>
      </c>
      <c r="L103" s="224">
        <v>6.236074838604786</v>
      </c>
      <c r="M103" s="224">
        <v>6.1816893848629384</v>
      </c>
      <c r="N103" s="224">
        <v>6.919675300163429</v>
      </c>
      <c r="O103" s="224">
        <v>6.4250519807558506</v>
      </c>
      <c r="P103" s="224">
        <v>6.2733227513522039</v>
      </c>
      <c r="Q103" s="224">
        <v>6.4990469480608919</v>
      </c>
      <c r="R103" s="224">
        <v>6.8341660639829076</v>
      </c>
      <c r="S103" s="224">
        <v>6.9871454344257033</v>
      </c>
      <c r="T103" s="224">
        <v>6.8516036577416992</v>
      </c>
      <c r="U103" s="224">
        <v>6.5571523910498799</v>
      </c>
      <c r="V103" s="224">
        <v>6.0515720209883224</v>
      </c>
      <c r="W103" s="224">
        <v>6.0627354240260019</v>
      </c>
      <c r="X103" s="224">
        <v>5.9886318804301961</v>
      </c>
      <c r="Y103" s="224">
        <v>5.6108532990324953</v>
      </c>
      <c r="DA103" s="177" t="s">
        <v>1546</v>
      </c>
    </row>
    <row r="104" spans="1:105" ht="12" customHeight="1" x14ac:dyDescent="0.25">
      <c r="A104" s="56" t="s">
        <v>95</v>
      </c>
      <c r="B104" s="260">
        <v>7.3925722785546633</v>
      </c>
      <c r="C104" s="260">
        <v>8.0124469807161134</v>
      </c>
      <c r="D104" s="260">
        <v>7.7920705971141961</v>
      </c>
      <c r="E104" s="260">
        <v>7.8713821973167999</v>
      </c>
      <c r="F104" s="260">
        <v>7.6776604476832979</v>
      </c>
      <c r="G104" s="260">
        <v>7.3953599234551994</v>
      </c>
      <c r="H104" s="260">
        <v>7.2978717361208076</v>
      </c>
      <c r="I104" s="260">
        <v>7.2850959178614776</v>
      </c>
      <c r="J104" s="260">
        <v>7.0540175627821728</v>
      </c>
      <c r="K104" s="260">
        <v>6.1699358698459434</v>
      </c>
      <c r="L104" s="260">
        <v>6.5818972373590681</v>
      </c>
      <c r="M104" s="260">
        <v>6.5171179291206407</v>
      </c>
      <c r="N104" s="260">
        <v>7.2755815278308269</v>
      </c>
      <c r="O104" s="260">
        <v>6.8057113467135153</v>
      </c>
      <c r="P104" s="260">
        <v>10.81597902845791</v>
      </c>
      <c r="Q104" s="260">
        <v>11.857908980137699</v>
      </c>
      <c r="R104" s="260">
        <v>12.882540200405151</v>
      </c>
      <c r="S104" s="260">
        <v>13.72274248216322</v>
      </c>
      <c r="T104" s="260">
        <v>14.370619389594291</v>
      </c>
      <c r="U104" s="260">
        <v>14.56321807075043</v>
      </c>
      <c r="V104" s="260">
        <v>14.938709350350811</v>
      </c>
      <c r="W104" s="260">
        <v>14.691493872194419</v>
      </c>
      <c r="X104" s="260">
        <v>17.078727970019699</v>
      </c>
      <c r="Y104" s="260">
        <v>17.513216596764369</v>
      </c>
      <c r="DA104" s="68" t="s">
        <v>1547</v>
      </c>
    </row>
    <row r="105" spans="1:105" ht="12" customHeight="1" x14ac:dyDescent="0.25">
      <c r="A105" s="37" t="s">
        <v>159</v>
      </c>
      <c r="B105" s="226">
        <v>0.14781348583878881</v>
      </c>
      <c r="C105" s="226">
        <v>0.14953659493120369</v>
      </c>
      <c r="D105" s="226">
        <v>0.15098956294987539</v>
      </c>
      <c r="E105" s="226">
        <v>0.14087145440948251</v>
      </c>
      <c r="F105" s="226">
        <v>0.16243958900541411</v>
      </c>
      <c r="G105" s="226">
        <v>0.17488273835056331</v>
      </c>
      <c r="H105" s="226">
        <v>8.9667475091400009E-2</v>
      </c>
      <c r="I105" s="226">
        <v>0.24378480036332631</v>
      </c>
      <c r="J105" s="226">
        <v>0.26829176951169431</v>
      </c>
      <c r="K105" s="226">
        <v>0.36666515536289512</v>
      </c>
      <c r="L105" s="226">
        <v>0.43642742248320421</v>
      </c>
      <c r="M105" s="226">
        <v>0.37232753287548381</v>
      </c>
      <c r="N105" s="226">
        <v>0.34010944349978561</v>
      </c>
      <c r="O105" s="226">
        <v>0.50757007514059216</v>
      </c>
      <c r="P105" s="226">
        <v>0.22792824692619751</v>
      </c>
      <c r="Q105" s="226">
        <v>0.26572347977096988</v>
      </c>
      <c r="R105" s="226">
        <v>0.20566567377006381</v>
      </c>
      <c r="S105" s="226">
        <v>0.1921080847066606</v>
      </c>
      <c r="T105" s="226">
        <v>0.14829493308564151</v>
      </c>
      <c r="U105" s="226">
        <v>0.13374656930909781</v>
      </c>
      <c r="V105" s="226">
        <v>0.1090446911294003</v>
      </c>
      <c r="W105" s="226">
        <v>0.1065208490770999</v>
      </c>
      <c r="X105" s="226">
        <v>8.6137296529489663E-2</v>
      </c>
      <c r="Y105" s="226">
        <v>7.0485276114866796E-2</v>
      </c>
      <c r="DA105" s="69" t="s">
        <v>1548</v>
      </c>
    </row>
    <row r="106" spans="1:105" ht="12" customHeight="1" x14ac:dyDescent="0.25">
      <c r="A106" s="37" t="s">
        <v>35</v>
      </c>
      <c r="B106" s="226">
        <v>5.8318427471230381</v>
      </c>
      <c r="C106" s="226">
        <v>6.2638597439878652</v>
      </c>
      <c r="D106" s="226">
        <v>5.1814574147713</v>
      </c>
      <c r="E106" s="226">
        <v>5.9305359189714597</v>
      </c>
      <c r="F106" s="226">
        <v>5.1388154118488192</v>
      </c>
      <c r="G106" s="226">
        <v>5.1622324751442319</v>
      </c>
      <c r="H106" s="226">
        <v>4.803435682562224</v>
      </c>
      <c r="I106" s="226">
        <v>4.4031431612674581</v>
      </c>
      <c r="J106" s="226">
        <v>4.7702766966569534</v>
      </c>
      <c r="K106" s="226">
        <v>3.5230170448799449</v>
      </c>
      <c r="L106" s="226">
        <v>3.900868102441212</v>
      </c>
      <c r="M106" s="226">
        <v>4.9289031009738693</v>
      </c>
      <c r="N106" s="226">
        <v>4.9572411023714409</v>
      </c>
      <c r="O106" s="226">
        <v>5.0692031346285216</v>
      </c>
      <c r="P106" s="226">
        <v>2.8990388052208291</v>
      </c>
      <c r="Q106" s="226">
        <v>2.878993769159536</v>
      </c>
      <c r="R106" s="226">
        <v>3.2218824430760789</v>
      </c>
      <c r="S106" s="226">
        <v>3.139689006266519</v>
      </c>
      <c r="T106" s="226">
        <v>2.9056919895723659</v>
      </c>
      <c r="U106" s="226">
        <v>2.5645502793080408</v>
      </c>
      <c r="V106" s="226">
        <v>2.1013079036889368</v>
      </c>
      <c r="W106" s="226">
        <v>1.973904090642052</v>
      </c>
      <c r="X106" s="226">
        <v>1.6221410471960771</v>
      </c>
      <c r="Y106" s="226">
        <v>1.3362458913143369</v>
      </c>
      <c r="DA106" s="69" t="s">
        <v>1549</v>
      </c>
    </row>
    <row r="107" spans="1:105" ht="12" customHeight="1" x14ac:dyDescent="0.25">
      <c r="A107" s="37" t="s">
        <v>96</v>
      </c>
      <c r="B107" s="226">
        <v>2.1921665999182719E-4</v>
      </c>
      <c r="C107" s="226">
        <v>2.1274931949660379E-4</v>
      </c>
      <c r="D107" s="226">
        <v>2.385833178202395E-4</v>
      </c>
      <c r="E107" s="226">
        <v>1.074923163275615E-3</v>
      </c>
      <c r="F107" s="226">
        <v>3.5914157246639241E-3</v>
      </c>
      <c r="G107" s="226">
        <v>3.0835212068290258E-3</v>
      </c>
      <c r="H107" s="226">
        <v>5.5402990919162032E-3</v>
      </c>
      <c r="I107" s="226">
        <v>5.7045020417333886E-3</v>
      </c>
      <c r="J107" s="226">
        <v>6.9333610258703231E-3</v>
      </c>
      <c r="K107" s="226">
        <v>9.8159567474183571E-3</v>
      </c>
      <c r="L107" s="226">
        <v>1.126916560250244E-2</v>
      </c>
      <c r="M107" s="226">
        <v>1.069586144893258E-2</v>
      </c>
      <c r="N107" s="226">
        <v>1.46896416395207E-2</v>
      </c>
      <c r="O107" s="226">
        <v>1.4549042142258139E-2</v>
      </c>
      <c r="P107" s="226">
        <v>1.436669107080878E-2</v>
      </c>
      <c r="Q107" s="226">
        <v>1.3772830245468401E-2</v>
      </c>
      <c r="R107" s="226">
        <v>1.3181501030157061E-2</v>
      </c>
      <c r="S107" s="226">
        <v>1.287402710621418E-2</v>
      </c>
      <c r="T107" s="226">
        <v>1.2383100520335659E-2</v>
      </c>
      <c r="U107" s="226">
        <v>1.1957785538194E-2</v>
      </c>
      <c r="V107" s="226">
        <v>1.2016287567289469E-2</v>
      </c>
      <c r="W107" s="226">
        <v>1.0496930607908919E-2</v>
      </c>
      <c r="X107" s="226">
        <v>1.112523333777371E-2</v>
      </c>
      <c r="Y107" s="226">
        <v>1.092745585473236E-2</v>
      </c>
      <c r="DA107" s="69" t="s">
        <v>1550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6.8466126409830839</v>
      </c>
      <c r="Q108" s="226">
        <v>7.9634719202317372</v>
      </c>
      <c r="R108" s="226">
        <v>8.8544756560637428</v>
      </c>
      <c r="S108" s="226">
        <v>9.7875553019928123</v>
      </c>
      <c r="T108" s="226">
        <v>10.76848307094061</v>
      </c>
      <c r="U108" s="226">
        <v>11.33650195105078</v>
      </c>
      <c r="V108" s="226">
        <v>12.279704558016521</v>
      </c>
      <c r="W108" s="226">
        <v>12.01897811643121</v>
      </c>
      <c r="X108" s="226">
        <v>14.861023752431571</v>
      </c>
      <c r="Y108" s="226">
        <v>15.63055605430519</v>
      </c>
      <c r="DA108" s="69" t="s">
        <v>1551</v>
      </c>
    </row>
    <row r="109" spans="1:105" ht="12" customHeight="1" x14ac:dyDescent="0.25">
      <c r="A109" s="37" t="s">
        <v>40</v>
      </c>
      <c r="B109" s="226">
        <v>1.412696828932845</v>
      </c>
      <c r="C109" s="226">
        <v>1.598837892477549</v>
      </c>
      <c r="D109" s="226">
        <v>2.4593850360752012</v>
      </c>
      <c r="E109" s="226">
        <v>1.798899900772583</v>
      </c>
      <c r="F109" s="226">
        <v>2.3728140311043999</v>
      </c>
      <c r="G109" s="226">
        <v>2.055161188753575</v>
      </c>
      <c r="H109" s="226">
        <v>2.3992282793752659</v>
      </c>
      <c r="I109" s="226">
        <v>2.6324634541889602</v>
      </c>
      <c r="J109" s="226">
        <v>2.0085157355876548</v>
      </c>
      <c r="K109" s="226">
        <v>2.2704377128556841</v>
      </c>
      <c r="L109" s="226">
        <v>2.2333325468321492</v>
      </c>
      <c r="M109" s="226">
        <v>1.2051914338223551</v>
      </c>
      <c r="N109" s="226">
        <v>1.9635413403200801</v>
      </c>
      <c r="O109" s="226">
        <v>1.2143890948021421</v>
      </c>
      <c r="P109" s="226">
        <v>0.8280326442569873</v>
      </c>
      <c r="Q109" s="226">
        <v>0.73594698072998388</v>
      </c>
      <c r="R109" s="226">
        <v>0.58733492646510987</v>
      </c>
      <c r="S109" s="226">
        <v>0.59051606209101082</v>
      </c>
      <c r="T109" s="226">
        <v>0.53576629547533894</v>
      </c>
      <c r="U109" s="226">
        <v>0.51646148554432592</v>
      </c>
      <c r="V109" s="226">
        <v>0.43663590994866031</v>
      </c>
      <c r="W109" s="226">
        <v>0.5815938854361532</v>
      </c>
      <c r="X109" s="226">
        <v>0.4983006405247874</v>
      </c>
      <c r="Y109" s="226">
        <v>0.46500191917524802</v>
      </c>
      <c r="DA109" s="69" t="s">
        <v>1552</v>
      </c>
    </row>
    <row r="110" spans="1:105" ht="12" customHeight="1" x14ac:dyDescent="0.25">
      <c r="A110" s="57" t="s">
        <v>1553</v>
      </c>
      <c r="B110" s="261">
        <f t="shared" ref="B110:Y110" si="4">B111+B117</f>
        <v>693.33269818456517</v>
      </c>
      <c r="C110" s="261">
        <f t="shared" si="4"/>
        <v>748.99285044535327</v>
      </c>
      <c r="D110" s="261">
        <f t="shared" si="4"/>
        <v>707.39098958283068</v>
      </c>
      <c r="E110" s="261">
        <f t="shared" si="4"/>
        <v>729.34722051820654</v>
      </c>
      <c r="F110" s="261">
        <f t="shared" si="4"/>
        <v>696.36819701578384</v>
      </c>
      <c r="G110" s="261">
        <f t="shared" si="4"/>
        <v>675.32589844719155</v>
      </c>
      <c r="H110" s="261">
        <f t="shared" si="4"/>
        <v>658.40598905791705</v>
      </c>
      <c r="I110" s="261">
        <f t="shared" si="4"/>
        <v>650.40035378191965</v>
      </c>
      <c r="J110" s="261">
        <f t="shared" si="4"/>
        <v>647.54853983701184</v>
      </c>
      <c r="K110" s="261">
        <f t="shared" si="4"/>
        <v>557.69699653134012</v>
      </c>
      <c r="L110" s="261">
        <f t="shared" si="4"/>
        <v>604.28665101965089</v>
      </c>
      <c r="M110" s="261">
        <f t="shared" si="4"/>
        <v>624.07312491151788</v>
      </c>
      <c r="N110" s="261">
        <f t="shared" si="4"/>
        <v>679.40710492323342</v>
      </c>
      <c r="O110" s="261">
        <f t="shared" si="4"/>
        <v>642.12543079347188</v>
      </c>
      <c r="P110" s="261">
        <f t="shared" si="4"/>
        <v>618.49600106774528</v>
      </c>
      <c r="Q110" s="261">
        <f t="shared" si="4"/>
        <v>642.63137497677246</v>
      </c>
      <c r="R110" s="261">
        <f t="shared" si="4"/>
        <v>685.24743772161128</v>
      </c>
      <c r="S110" s="261">
        <f t="shared" si="4"/>
        <v>698.41294372425716</v>
      </c>
      <c r="T110" s="261">
        <f t="shared" si="4"/>
        <v>684.79547002427682</v>
      </c>
      <c r="U110" s="261">
        <f t="shared" si="4"/>
        <v>651.79333682938386</v>
      </c>
      <c r="V110" s="261">
        <f t="shared" si="4"/>
        <v>598.34002184172255</v>
      </c>
      <c r="W110" s="261">
        <f t="shared" si="4"/>
        <v>588.10804175205442</v>
      </c>
      <c r="X110" s="261">
        <f t="shared" si="4"/>
        <v>578.00981873905096</v>
      </c>
      <c r="Y110" s="261">
        <f t="shared" si="4"/>
        <v>537.06185003907797</v>
      </c>
      <c r="DA110" s="70"/>
    </row>
    <row r="111" spans="1:105" ht="12" customHeight="1" x14ac:dyDescent="0.25">
      <c r="A111" s="60" t="s">
        <v>1554</v>
      </c>
      <c r="B111" s="262">
        <v>621.35212748911499</v>
      </c>
      <c r="C111" s="262">
        <v>668.91407348795406</v>
      </c>
      <c r="D111" s="262">
        <v>617.160616070576</v>
      </c>
      <c r="E111" s="262">
        <v>645.30381577615958</v>
      </c>
      <c r="F111" s="262">
        <v>606.6800108912131</v>
      </c>
      <c r="G111" s="262">
        <v>590.18209977851257</v>
      </c>
      <c r="H111" s="262">
        <v>572.20488286772661</v>
      </c>
      <c r="I111" s="262">
        <v>562.50736274755104</v>
      </c>
      <c r="J111" s="262">
        <v>569.40297322952051</v>
      </c>
      <c r="K111" s="262">
        <v>487.72756943702137</v>
      </c>
      <c r="L111" s="262">
        <v>532.88728049333349</v>
      </c>
      <c r="M111" s="262">
        <v>567.54865551278067</v>
      </c>
      <c r="N111" s="262">
        <v>605.2177144519012</v>
      </c>
      <c r="O111" s="262">
        <v>579.68495479981391</v>
      </c>
      <c r="P111" s="262">
        <v>554.90355363801484</v>
      </c>
      <c r="Q111" s="262">
        <v>578.16364838087168</v>
      </c>
      <c r="R111" s="262">
        <v>623.06567665587261</v>
      </c>
      <c r="S111" s="262">
        <v>633.89243546924558</v>
      </c>
      <c r="T111" s="262">
        <v>621.96717443754596</v>
      </c>
      <c r="U111" s="262">
        <v>590.05779959422853</v>
      </c>
      <c r="V111" s="262">
        <v>540.33189930884657</v>
      </c>
      <c r="W111" s="262">
        <v>523.39908515475088</v>
      </c>
      <c r="X111" s="262">
        <v>513.78387668510618</v>
      </c>
      <c r="Y111" s="262">
        <v>475.12913724260687</v>
      </c>
      <c r="DA111" s="72" t="s">
        <v>1555</v>
      </c>
    </row>
    <row r="112" spans="1:105" ht="12" customHeight="1" x14ac:dyDescent="0.25">
      <c r="A112" s="59" t="s">
        <v>28</v>
      </c>
      <c r="B112" s="230">
        <v>54.068803169301852</v>
      </c>
      <c r="C112" s="230">
        <v>33.567682191574228</v>
      </c>
      <c r="D112" s="230">
        <v>30.57009933591894</v>
      </c>
      <c r="E112" s="230">
        <v>21.19208280454988</v>
      </c>
      <c r="F112" s="230">
        <v>15.35204079862768</v>
      </c>
      <c r="G112" s="230">
        <v>14.914714743494461</v>
      </c>
      <c r="H112" s="230">
        <v>22.951213920454791</v>
      </c>
      <c r="I112" s="230">
        <v>46.070464750656697</v>
      </c>
      <c r="J112" s="230">
        <v>35.611075414098011</v>
      </c>
      <c r="K112" s="230">
        <v>5.5963532055254506</v>
      </c>
      <c r="L112" s="230">
        <v>7.7483464743905373</v>
      </c>
      <c r="M112" s="230">
        <v>51.844065678707878</v>
      </c>
      <c r="N112" s="230">
        <v>3.7988422807868889</v>
      </c>
      <c r="O112" s="230">
        <v>3.3256029639276501</v>
      </c>
      <c r="P112" s="230">
        <v>2.907322675280084</v>
      </c>
      <c r="Q112" s="230">
        <v>2.3358656400931079</v>
      </c>
      <c r="R112" s="230">
        <v>3.4048074501325858</v>
      </c>
      <c r="S112" s="230">
        <v>3.825774121504975</v>
      </c>
      <c r="T112" s="230">
        <v>3.9259852132571971</v>
      </c>
      <c r="U112" s="230">
        <v>2.7301800090251711</v>
      </c>
      <c r="V112" s="230">
        <v>2.634675149560072</v>
      </c>
      <c r="W112" s="230">
        <v>2.266582451392567</v>
      </c>
      <c r="X112" s="230">
        <v>6.9063908909357936</v>
      </c>
      <c r="Y112" s="230">
        <v>4.7907216680774338</v>
      </c>
      <c r="DA112" s="71" t="s">
        <v>1556</v>
      </c>
    </row>
    <row r="113" spans="1:105" ht="12" customHeight="1" x14ac:dyDescent="0.25">
      <c r="A113" s="59" t="s">
        <v>31</v>
      </c>
      <c r="B113" s="295">
        <v>5.3932350506644893</v>
      </c>
      <c r="C113" s="295">
        <v>5.3033428702787893</v>
      </c>
      <c r="D113" s="295">
        <v>5.9229081994697106</v>
      </c>
      <c r="E113" s="295">
        <v>4.7738849913483801</v>
      </c>
      <c r="F113" s="295">
        <v>5.4718541879967546</v>
      </c>
      <c r="G113" s="295">
        <v>4.3292878328113744</v>
      </c>
      <c r="H113" s="295">
        <v>4.8937243695630794</v>
      </c>
      <c r="I113" s="295">
        <v>4.7812425903583664</v>
      </c>
      <c r="J113" s="295">
        <v>5.1611053604866051</v>
      </c>
      <c r="K113" s="295">
        <v>6.822350120811139</v>
      </c>
      <c r="L113" s="295">
        <v>8.1379345667981671</v>
      </c>
      <c r="M113" s="295">
        <v>5.7171770176498926</v>
      </c>
      <c r="N113" s="295">
        <v>6.9898258183036548</v>
      </c>
      <c r="O113" s="295">
        <v>4.5154517414841164</v>
      </c>
      <c r="P113" s="295">
        <v>13.500467886689419</v>
      </c>
      <c r="Q113" s="295">
        <v>11.10220181762317</v>
      </c>
      <c r="R113" s="295">
        <v>14.178027140010821</v>
      </c>
      <c r="S113" s="295">
        <v>10.79389804557543</v>
      </c>
      <c r="T113" s="295">
        <v>9.8641377260246159</v>
      </c>
      <c r="U113" s="295">
        <v>10.770401055701729</v>
      </c>
      <c r="V113" s="295">
        <v>9.7440559935131557</v>
      </c>
      <c r="W113" s="295">
        <v>6.2758375539369746</v>
      </c>
      <c r="X113" s="295">
        <v>15.778232372073839</v>
      </c>
      <c r="Y113" s="295">
        <v>8.3001372802883466</v>
      </c>
      <c r="DA113" s="122" t="s">
        <v>1557</v>
      </c>
    </row>
    <row r="114" spans="1:105" ht="12" customHeight="1" x14ac:dyDescent="0.25">
      <c r="A114" s="59" t="s">
        <v>159</v>
      </c>
      <c r="B114" s="295">
        <v>13.061839256174331</v>
      </c>
      <c r="C114" s="295">
        <v>13.950953618024609</v>
      </c>
      <c r="D114" s="295">
        <v>15.389457242618599</v>
      </c>
      <c r="E114" s="295">
        <v>13.72608894731693</v>
      </c>
      <c r="F114" s="295">
        <v>17.346984267047048</v>
      </c>
      <c r="G114" s="295">
        <v>18.307310899562271</v>
      </c>
      <c r="H114" s="295">
        <v>9.3691558017180263</v>
      </c>
      <c r="I114" s="295">
        <v>25.30682986310098</v>
      </c>
      <c r="J114" s="295">
        <v>26.71062558582668</v>
      </c>
      <c r="K114" s="295">
        <v>41.399851779642852</v>
      </c>
      <c r="L114" s="295">
        <v>48.72450200534297</v>
      </c>
      <c r="M114" s="295">
        <v>33.289170459749272</v>
      </c>
      <c r="N114" s="295">
        <v>36.426876927722446</v>
      </c>
      <c r="O114" s="295">
        <v>50.929491465620693</v>
      </c>
      <c r="P114" s="295">
        <v>38.79311789957157</v>
      </c>
      <c r="Q114" s="295">
        <v>47.386831046968531</v>
      </c>
      <c r="R114" s="295">
        <v>36.063523258960167</v>
      </c>
      <c r="S114" s="295">
        <v>35.440860146743859</v>
      </c>
      <c r="T114" s="295">
        <v>29.297972182112801</v>
      </c>
      <c r="U114" s="295">
        <v>28.307493107127261</v>
      </c>
      <c r="V114" s="295">
        <v>25.867919951998669</v>
      </c>
      <c r="W114" s="295">
        <v>26.21156278449358</v>
      </c>
      <c r="X114" s="295">
        <v>24.28120349224908</v>
      </c>
      <c r="Y114" s="295">
        <v>22.711054501007538</v>
      </c>
      <c r="DA114" s="122" t="s">
        <v>1558</v>
      </c>
    </row>
    <row r="115" spans="1:105" ht="12" customHeight="1" x14ac:dyDescent="0.25">
      <c r="A115" s="59" t="s">
        <v>32</v>
      </c>
      <c r="B115" s="295">
        <v>33.485606559681592</v>
      </c>
      <c r="C115" s="295">
        <v>31.707939221347349</v>
      </c>
      <c r="D115" s="295">
        <v>37.163387720840817</v>
      </c>
      <c r="E115" s="295">
        <v>27.758255139676429</v>
      </c>
      <c r="F115" s="295">
        <v>19.733118065940669</v>
      </c>
      <c r="G115" s="295">
        <v>12.230997566273979</v>
      </c>
      <c r="H115" s="295">
        <v>33.090436975256409</v>
      </c>
      <c r="I115" s="295">
        <v>29.267027666773551</v>
      </c>
      <c r="J115" s="295">
        <v>27.000362146422528</v>
      </c>
      <c r="K115" s="295">
        <v>36.128147123105698</v>
      </c>
      <c r="L115" s="295">
        <v>32.767989300089397</v>
      </c>
      <c r="M115" s="295">
        <v>36.013412414810887</v>
      </c>
      <c r="N115" s="295">
        <v>27.06480503154264</v>
      </c>
      <c r="O115" s="295">
        <v>12.271463689504101</v>
      </c>
      <c r="P115" s="295">
        <v>6.289671211996926</v>
      </c>
      <c r="Q115" s="295">
        <v>3.9238591709109558</v>
      </c>
      <c r="R115" s="295">
        <v>4.4614904361783214</v>
      </c>
      <c r="S115" s="295">
        <v>4.609643221542771</v>
      </c>
      <c r="T115" s="295">
        <v>4.814400847902701</v>
      </c>
      <c r="U115" s="295">
        <v>5.4620507223288604</v>
      </c>
      <c r="V115" s="295">
        <v>3.6064677784736952</v>
      </c>
      <c r="W115" s="295">
        <v>2.9269406087814329</v>
      </c>
      <c r="X115" s="295">
        <v>9.553445083404565</v>
      </c>
      <c r="Y115" s="295">
        <v>8.7755548896285944</v>
      </c>
      <c r="DA115" s="122" t="s">
        <v>1559</v>
      </c>
    </row>
    <row r="116" spans="1:105" ht="12" customHeight="1" x14ac:dyDescent="0.25">
      <c r="A116" s="59" t="s">
        <v>35</v>
      </c>
      <c r="B116" s="295">
        <v>515.34264345329268</v>
      </c>
      <c r="C116" s="295">
        <v>584.38415558672909</v>
      </c>
      <c r="D116" s="295">
        <v>528.11476357172796</v>
      </c>
      <c r="E116" s="295">
        <v>577.853503893268</v>
      </c>
      <c r="F116" s="295">
        <v>548.77601357160097</v>
      </c>
      <c r="G116" s="295">
        <v>540.39978873637051</v>
      </c>
      <c r="H116" s="295">
        <v>501.90035180073431</v>
      </c>
      <c r="I116" s="295">
        <v>457.08179787666143</v>
      </c>
      <c r="J116" s="295">
        <v>474.91980472268671</v>
      </c>
      <c r="K116" s="295">
        <v>397.7808672079363</v>
      </c>
      <c r="L116" s="295">
        <v>435.50850814671242</v>
      </c>
      <c r="M116" s="295">
        <v>440.6848299418628</v>
      </c>
      <c r="N116" s="295">
        <v>530.93736439354552</v>
      </c>
      <c r="O116" s="295">
        <v>508.64294493927741</v>
      </c>
      <c r="P116" s="295">
        <v>493.41297396447681</v>
      </c>
      <c r="Q116" s="295">
        <v>513.41489070527587</v>
      </c>
      <c r="R116" s="295">
        <v>564.95782837059073</v>
      </c>
      <c r="S116" s="295">
        <v>579.2222599338786</v>
      </c>
      <c r="T116" s="295">
        <v>574.06467846824864</v>
      </c>
      <c r="U116" s="295">
        <v>542.7876747000455</v>
      </c>
      <c r="V116" s="295">
        <v>498.47878043530102</v>
      </c>
      <c r="W116" s="295">
        <v>485.71816175614629</v>
      </c>
      <c r="X116" s="295">
        <v>457.26460484644292</v>
      </c>
      <c r="Y116" s="295">
        <v>430.55166890360499</v>
      </c>
      <c r="DA116" s="122" t="s">
        <v>1560</v>
      </c>
    </row>
    <row r="117" spans="1:105" ht="12" customHeight="1" x14ac:dyDescent="0.25">
      <c r="A117" s="60" t="s">
        <v>1561</v>
      </c>
      <c r="B117" s="262">
        <v>71.980570695450197</v>
      </c>
      <c r="C117" s="262">
        <v>80.078776957399199</v>
      </c>
      <c r="D117" s="262">
        <v>90.230373512254729</v>
      </c>
      <c r="E117" s="262">
        <v>84.043404742046974</v>
      </c>
      <c r="F117" s="262">
        <v>89.688186124570791</v>
      </c>
      <c r="G117" s="262">
        <v>85.143798668678969</v>
      </c>
      <c r="H117" s="262">
        <v>86.201106190190487</v>
      </c>
      <c r="I117" s="262">
        <v>87.892991034368634</v>
      </c>
      <c r="J117" s="262">
        <v>78.145566607491361</v>
      </c>
      <c r="K117" s="262">
        <v>69.96942709431876</v>
      </c>
      <c r="L117" s="262">
        <v>71.399370526317455</v>
      </c>
      <c r="M117" s="262">
        <v>56.524469398737217</v>
      </c>
      <c r="N117" s="262">
        <v>74.189390471332175</v>
      </c>
      <c r="O117" s="262">
        <v>62.440475993657913</v>
      </c>
      <c r="P117" s="262">
        <v>63.592447429730399</v>
      </c>
      <c r="Q117" s="262">
        <v>64.467726595900785</v>
      </c>
      <c r="R117" s="262">
        <v>62.181761065738613</v>
      </c>
      <c r="S117" s="262">
        <v>64.520508255011606</v>
      </c>
      <c r="T117" s="262">
        <v>62.828295586730853</v>
      </c>
      <c r="U117" s="262">
        <v>61.735537235155277</v>
      </c>
      <c r="V117" s="262">
        <v>58.008122532875923</v>
      </c>
      <c r="W117" s="262">
        <v>64.708956597303512</v>
      </c>
      <c r="X117" s="262">
        <v>64.22594205394482</v>
      </c>
      <c r="Y117" s="262">
        <v>61.932712796471073</v>
      </c>
      <c r="DA117" s="72" t="s">
        <v>1562</v>
      </c>
    </row>
    <row r="118" spans="1:105" ht="12" customHeight="1" x14ac:dyDescent="0.25">
      <c r="A118" s="57" t="s">
        <v>1563</v>
      </c>
      <c r="B118" s="261">
        <v>58.972255082967223</v>
      </c>
      <c r="C118" s="261">
        <v>65.606954985733125</v>
      </c>
      <c r="D118" s="261">
        <v>73.923956862048527</v>
      </c>
      <c r="E118" s="261">
        <v>68.855095959975927</v>
      </c>
      <c r="F118" s="261">
        <v>73.479753480214484</v>
      </c>
      <c r="G118" s="261">
        <v>69.756626896812335</v>
      </c>
      <c r="H118" s="261">
        <v>70.622857995806044</v>
      </c>
      <c r="I118" s="261">
        <v>72.008985719411172</v>
      </c>
      <c r="J118" s="261">
        <v>64.023114057795013</v>
      </c>
      <c r="K118" s="261">
        <v>57.324564986757757</v>
      </c>
      <c r="L118" s="261">
        <v>58.496089302434932</v>
      </c>
      <c r="M118" s="261">
        <v>46.309377594618113</v>
      </c>
      <c r="N118" s="261">
        <v>60.781897351666963</v>
      </c>
      <c r="O118" s="261">
        <v>51.156244556319379</v>
      </c>
      <c r="P118" s="261">
        <v>52.100031924493898</v>
      </c>
      <c r="Q118" s="261">
        <v>52.817130799336113</v>
      </c>
      <c r="R118" s="261">
        <v>50.944284543004379</v>
      </c>
      <c r="S118" s="261">
        <v>52.860373766635632</v>
      </c>
      <c r="T118" s="261">
        <v>51.473977463239983</v>
      </c>
      <c r="U118" s="261">
        <v>50.578702201727907</v>
      </c>
      <c r="V118" s="261">
        <v>47.524905204856999</v>
      </c>
      <c r="W118" s="261">
        <v>53.014765758866687</v>
      </c>
      <c r="X118" s="261">
        <v>52.619041515719928</v>
      </c>
      <c r="Y118" s="261">
        <v>50.74024423155204</v>
      </c>
      <c r="DA118" s="70" t="s">
        <v>1564</v>
      </c>
    </row>
    <row r="119" spans="1:105" ht="12" customHeight="1" x14ac:dyDescent="0.25">
      <c r="A119" s="57" t="s">
        <v>1565</v>
      </c>
      <c r="B119" s="261">
        <f t="shared" ref="B119:Y119" si="5">B120+B126</f>
        <v>69.157433994663052</v>
      </c>
      <c r="C119" s="261">
        <f t="shared" si="5"/>
        <v>75.069532223000436</v>
      </c>
      <c r="D119" s="261">
        <f t="shared" si="5"/>
        <v>73.166901513179511</v>
      </c>
      <c r="E119" s="261">
        <f t="shared" si="5"/>
        <v>74.042286412308812</v>
      </c>
      <c r="F119" s="261">
        <f t="shared" si="5"/>
        <v>72.160924391369107</v>
      </c>
      <c r="G119" s="261">
        <f t="shared" si="5"/>
        <v>69.695598326964301</v>
      </c>
      <c r="H119" s="261">
        <f t="shared" si="5"/>
        <v>68.444842315492224</v>
      </c>
      <c r="I119" s="261">
        <f t="shared" si="5"/>
        <v>68.038083954098695</v>
      </c>
      <c r="J119" s="261">
        <f t="shared" si="5"/>
        <v>66.28601585010054</v>
      </c>
      <c r="K119" s="261">
        <f t="shared" si="5"/>
        <v>57.502545454373731</v>
      </c>
      <c r="L119" s="261">
        <f t="shared" si="5"/>
        <v>61.620668721441845</v>
      </c>
      <c r="M119" s="261">
        <f t="shared" si="5"/>
        <v>60.965541177221084</v>
      </c>
      <c r="N119" s="261">
        <f t="shared" si="5"/>
        <v>68.335886305828097</v>
      </c>
      <c r="O119" s="261">
        <f t="shared" si="5"/>
        <v>63.393813294594032</v>
      </c>
      <c r="P119" s="261">
        <f t="shared" si="5"/>
        <v>61.596670036086323</v>
      </c>
      <c r="Q119" s="261">
        <f t="shared" si="5"/>
        <v>63.750915370944412</v>
      </c>
      <c r="R119" s="261">
        <f t="shared" si="5"/>
        <v>66.959737425685802</v>
      </c>
      <c r="S119" s="261">
        <f t="shared" si="5"/>
        <v>68.423870441257691</v>
      </c>
      <c r="T119" s="261">
        <f t="shared" si="5"/>
        <v>67.022335553302497</v>
      </c>
      <c r="U119" s="261">
        <f t="shared" si="5"/>
        <v>64.092833178735063</v>
      </c>
      <c r="V119" s="261">
        <f t="shared" si="5"/>
        <v>59.043980939695786</v>
      </c>
      <c r="W119" s="261">
        <f t="shared" si="5"/>
        <v>59.228835064971129</v>
      </c>
      <c r="X119" s="261">
        <f t="shared" si="5"/>
        <v>58.309363875891513</v>
      </c>
      <c r="Y119" s="261">
        <f t="shared" si="5"/>
        <v>54.528977795211055</v>
      </c>
      <c r="DA119" s="70"/>
    </row>
    <row r="120" spans="1:105" ht="12" customHeight="1" x14ac:dyDescent="0.25">
      <c r="A120" s="60" t="s">
        <v>1566</v>
      </c>
      <c r="B120" s="262">
        <v>51.960854895563031</v>
      </c>
      <c r="C120" s="262">
        <v>55.938244310133882</v>
      </c>
      <c r="D120" s="262">
        <v>51.610337842548503</v>
      </c>
      <c r="E120" s="262">
        <v>53.963825746594154</v>
      </c>
      <c r="F120" s="262">
        <v>50.733892456993573</v>
      </c>
      <c r="G120" s="262">
        <v>49.354247119862322</v>
      </c>
      <c r="H120" s="262">
        <v>47.850894161046291</v>
      </c>
      <c r="I120" s="262">
        <v>47.03993462052378</v>
      </c>
      <c r="J120" s="262">
        <v>47.616583190341743</v>
      </c>
      <c r="K120" s="262">
        <v>40.786440317654943</v>
      </c>
      <c r="L120" s="262">
        <v>44.562941740133283</v>
      </c>
      <c r="M120" s="262">
        <v>47.461515026015753</v>
      </c>
      <c r="N120" s="262">
        <v>50.61160725068963</v>
      </c>
      <c r="O120" s="262">
        <v>48.476418586048531</v>
      </c>
      <c r="P120" s="262">
        <v>46.40406261765358</v>
      </c>
      <c r="Q120" s="262">
        <v>48.349198643299218</v>
      </c>
      <c r="R120" s="262">
        <v>52.104151225729467</v>
      </c>
      <c r="S120" s="262">
        <v>53.00954386671755</v>
      </c>
      <c r="T120" s="262">
        <v>52.012288476985731</v>
      </c>
      <c r="U120" s="262">
        <v>49.343852460291167</v>
      </c>
      <c r="V120" s="262">
        <v>45.185501382101222</v>
      </c>
      <c r="W120" s="262">
        <v>43.769487079889139</v>
      </c>
      <c r="X120" s="262">
        <v>42.965410888662852</v>
      </c>
      <c r="Y120" s="262">
        <v>39.732890682585847</v>
      </c>
      <c r="DA120" s="72" t="s">
        <v>1567</v>
      </c>
    </row>
    <row r="121" spans="1:105" ht="12" customHeight="1" x14ac:dyDescent="0.25">
      <c r="A121" s="59" t="s">
        <v>28</v>
      </c>
      <c r="B121" s="230">
        <v>4.5215283115065352</v>
      </c>
      <c r="C121" s="230">
        <v>2.807112724607705</v>
      </c>
      <c r="D121" s="230">
        <v>2.5564384918991991</v>
      </c>
      <c r="E121" s="230">
        <v>1.772197584631692</v>
      </c>
      <c r="F121" s="230">
        <v>1.283821409788656</v>
      </c>
      <c r="G121" s="230">
        <v>1.2472498190794501</v>
      </c>
      <c r="H121" s="230">
        <v>1.9193057260734481</v>
      </c>
      <c r="I121" s="230">
        <v>3.852663615321668</v>
      </c>
      <c r="J121" s="230">
        <v>2.9779924142921912</v>
      </c>
      <c r="K121" s="230">
        <v>0.4679975878278797</v>
      </c>
      <c r="L121" s="230">
        <v>0.6479590058914011</v>
      </c>
      <c r="M121" s="230">
        <v>4.3354836247415447</v>
      </c>
      <c r="N121" s="230">
        <v>0.31767991737753443</v>
      </c>
      <c r="O121" s="230">
        <v>0.27810506378595451</v>
      </c>
      <c r="P121" s="230">
        <v>0.24312618398084579</v>
      </c>
      <c r="Q121" s="230">
        <v>0.19533782892299781</v>
      </c>
      <c r="R121" s="230">
        <v>0.28472857504904969</v>
      </c>
      <c r="S121" s="230">
        <v>0.3199321048340702</v>
      </c>
      <c r="T121" s="230">
        <v>0.32831230306161141</v>
      </c>
      <c r="U121" s="230">
        <v>0.22831254776738341</v>
      </c>
      <c r="V121" s="230">
        <v>0.2203259103601202</v>
      </c>
      <c r="W121" s="230">
        <v>0.18954399068618599</v>
      </c>
      <c r="X121" s="230">
        <v>0.57755008643185113</v>
      </c>
      <c r="Y121" s="230">
        <v>0.40062628327342792</v>
      </c>
      <c r="DA121" s="71" t="s">
        <v>1568</v>
      </c>
    </row>
    <row r="122" spans="1:105" ht="12" customHeight="1" x14ac:dyDescent="0.25">
      <c r="A122" s="59" t="s">
        <v>31</v>
      </c>
      <c r="B122" s="295">
        <v>0.45101173953918972</v>
      </c>
      <c r="C122" s="295">
        <v>0.44349446497839889</v>
      </c>
      <c r="D122" s="295">
        <v>0.49530589805178959</v>
      </c>
      <c r="E122" s="295">
        <v>0.39921830850720752</v>
      </c>
      <c r="F122" s="295">
        <v>0.45758630073598489</v>
      </c>
      <c r="G122" s="295">
        <v>0.36203866846143401</v>
      </c>
      <c r="H122" s="295">
        <v>0.40923993113744089</v>
      </c>
      <c r="I122" s="295">
        <v>0.39983359107827171</v>
      </c>
      <c r="J122" s="295">
        <v>0.43159978838513741</v>
      </c>
      <c r="K122" s="295">
        <v>0.57052213872142032</v>
      </c>
      <c r="L122" s="295">
        <v>0.68053848770702696</v>
      </c>
      <c r="M122" s="295">
        <v>0.47810153419255491</v>
      </c>
      <c r="N122" s="295">
        <v>0.58452737026558055</v>
      </c>
      <c r="O122" s="295">
        <v>0.37760671018428871</v>
      </c>
      <c r="P122" s="295">
        <v>1.1289827810153701</v>
      </c>
      <c r="Q122" s="295">
        <v>0.92842668777516923</v>
      </c>
      <c r="R122" s="295">
        <v>1.1856439824298539</v>
      </c>
      <c r="S122" s="295">
        <v>0.90264464430190849</v>
      </c>
      <c r="T122" s="295">
        <v>0.82489301376181912</v>
      </c>
      <c r="U122" s="295">
        <v>0.90067969781296087</v>
      </c>
      <c r="V122" s="295">
        <v>0.8148511241430455</v>
      </c>
      <c r="W122" s="295">
        <v>0.52481977619680231</v>
      </c>
      <c r="X122" s="295">
        <v>1.3194618743912909</v>
      </c>
      <c r="Y122" s="295">
        <v>0.69410276356037959</v>
      </c>
      <c r="DA122" s="122" t="s">
        <v>1569</v>
      </c>
    </row>
    <row r="123" spans="1:105" ht="12" customHeight="1" x14ac:dyDescent="0.25">
      <c r="A123" s="59" t="s">
        <v>159</v>
      </c>
      <c r="B123" s="295">
        <v>1.0923022618460949</v>
      </c>
      <c r="C123" s="295">
        <v>1.1666548556456111</v>
      </c>
      <c r="D123" s="295">
        <v>1.2869503769731361</v>
      </c>
      <c r="E123" s="295">
        <v>1.1478504450564071</v>
      </c>
      <c r="F123" s="295">
        <v>1.450649466701049</v>
      </c>
      <c r="G123" s="295">
        <v>1.530957219095993</v>
      </c>
      <c r="H123" s="295">
        <v>0.78349992471140495</v>
      </c>
      <c r="I123" s="295">
        <v>2.116295183050334</v>
      </c>
      <c r="J123" s="295">
        <v>2.2336882402630329</v>
      </c>
      <c r="K123" s="295">
        <v>3.4620814765899768</v>
      </c>
      <c r="L123" s="295">
        <v>4.0746086905489003</v>
      </c>
      <c r="M123" s="295">
        <v>2.7838220540783398</v>
      </c>
      <c r="N123" s="295">
        <v>3.04621418774023</v>
      </c>
      <c r="O123" s="295">
        <v>4.2590019392768408</v>
      </c>
      <c r="P123" s="295">
        <v>3.244092167627477</v>
      </c>
      <c r="Q123" s="295">
        <v>3.9627453468970821</v>
      </c>
      <c r="R123" s="295">
        <v>3.015828571560526</v>
      </c>
      <c r="S123" s="295">
        <v>2.9637580849695579</v>
      </c>
      <c r="T123" s="295">
        <v>2.4500562787815912</v>
      </c>
      <c r="U123" s="295">
        <v>2.3672270146405139</v>
      </c>
      <c r="V123" s="295">
        <v>2.1632165974991189</v>
      </c>
      <c r="W123" s="295">
        <v>2.1919538860110692</v>
      </c>
      <c r="X123" s="295">
        <v>2.0305267102710531</v>
      </c>
      <c r="Y123" s="295">
        <v>1.899222285149011</v>
      </c>
      <c r="DA123" s="122" t="s">
        <v>1570</v>
      </c>
    </row>
    <row r="124" spans="1:105" ht="12" customHeight="1" x14ac:dyDescent="0.25">
      <c r="A124" s="59" t="s">
        <v>32</v>
      </c>
      <c r="B124" s="295">
        <v>2.8002491124777058</v>
      </c>
      <c r="C124" s="295">
        <v>2.6515908709858311</v>
      </c>
      <c r="D124" s="295">
        <v>3.107805238542436</v>
      </c>
      <c r="E124" s="295">
        <v>2.321296739250339</v>
      </c>
      <c r="F124" s="295">
        <v>1.6501909933177441</v>
      </c>
      <c r="G124" s="295">
        <v>1.0228227468011371</v>
      </c>
      <c r="H124" s="295">
        <v>2.7672028758478708</v>
      </c>
      <c r="I124" s="295">
        <v>2.4474685295807399</v>
      </c>
      <c r="J124" s="295">
        <v>2.2579175922150378</v>
      </c>
      <c r="K124" s="295">
        <v>3.02123277165754</v>
      </c>
      <c r="L124" s="295">
        <v>2.7402380420289689</v>
      </c>
      <c r="M124" s="295">
        <v>3.0116380293762468</v>
      </c>
      <c r="N124" s="295">
        <v>2.2633066578585539</v>
      </c>
      <c r="O124" s="295">
        <v>1.0262067448021459</v>
      </c>
      <c r="P124" s="295">
        <v>0.52597662215793661</v>
      </c>
      <c r="Q124" s="295">
        <v>0.32813451180128161</v>
      </c>
      <c r="R124" s="295">
        <v>0.3730941714306194</v>
      </c>
      <c r="S124" s="295">
        <v>0.38548351564000322</v>
      </c>
      <c r="T124" s="295">
        <v>0.4026064654801238</v>
      </c>
      <c r="U124" s="295">
        <v>0.45676648145074061</v>
      </c>
      <c r="V124" s="295">
        <v>0.30159251193048808</v>
      </c>
      <c r="W124" s="295">
        <v>0.24476674261244441</v>
      </c>
      <c r="X124" s="295">
        <v>0.79891119989801695</v>
      </c>
      <c r="Y124" s="295">
        <v>0.73385977785362644</v>
      </c>
      <c r="DA124" s="122" t="s">
        <v>1571</v>
      </c>
    </row>
    <row r="125" spans="1:105" ht="12" customHeight="1" x14ac:dyDescent="0.25">
      <c r="A125" s="59" t="s">
        <v>35</v>
      </c>
      <c r="B125" s="295">
        <v>43.095763470193504</v>
      </c>
      <c r="C125" s="295">
        <v>48.869391393916338</v>
      </c>
      <c r="D125" s="295">
        <v>44.163837837081942</v>
      </c>
      <c r="E125" s="295">
        <v>48.323262669148512</v>
      </c>
      <c r="F125" s="295">
        <v>45.891644286450138</v>
      </c>
      <c r="G125" s="295">
        <v>45.191178666424307</v>
      </c>
      <c r="H125" s="295">
        <v>41.971645703276117</v>
      </c>
      <c r="I125" s="295">
        <v>38.223673701492757</v>
      </c>
      <c r="J125" s="295">
        <v>39.715385155186347</v>
      </c>
      <c r="K125" s="295">
        <v>33.264606342858123</v>
      </c>
      <c r="L125" s="295">
        <v>36.41959751395698</v>
      </c>
      <c r="M125" s="295">
        <v>36.852469783627058</v>
      </c>
      <c r="N125" s="295">
        <v>44.399879117447732</v>
      </c>
      <c r="O125" s="295">
        <v>42.535498127999297</v>
      </c>
      <c r="P125" s="295">
        <v>41.261884862871952</v>
      </c>
      <c r="Q125" s="295">
        <v>42.934554267902683</v>
      </c>
      <c r="R125" s="295">
        <v>47.244855925259422</v>
      </c>
      <c r="S125" s="295">
        <v>48.437725516972009</v>
      </c>
      <c r="T125" s="295">
        <v>48.006420415900593</v>
      </c>
      <c r="U125" s="295">
        <v>45.39086671861957</v>
      </c>
      <c r="V125" s="295">
        <v>41.685515238168449</v>
      </c>
      <c r="W125" s="295">
        <v>40.618402684382637</v>
      </c>
      <c r="X125" s="295">
        <v>38.23896101767064</v>
      </c>
      <c r="Y125" s="295">
        <v>36.005079572749402</v>
      </c>
      <c r="DA125" s="122" t="s">
        <v>1572</v>
      </c>
    </row>
    <row r="126" spans="1:105" ht="12" customHeight="1" x14ac:dyDescent="0.25">
      <c r="A126" s="60" t="s">
        <v>1573</v>
      </c>
      <c r="B126" s="262">
        <v>17.19657909910002</v>
      </c>
      <c r="C126" s="262">
        <v>19.131287912866551</v>
      </c>
      <c r="D126" s="262">
        <v>21.556563670631</v>
      </c>
      <c r="E126" s="262">
        <v>20.078460665714651</v>
      </c>
      <c r="F126" s="262">
        <v>21.427031934375531</v>
      </c>
      <c r="G126" s="262">
        <v>20.34135120710198</v>
      </c>
      <c r="H126" s="262">
        <v>20.593948154445929</v>
      </c>
      <c r="I126" s="262">
        <v>20.998149333574911</v>
      </c>
      <c r="J126" s="262">
        <v>18.66943265975879</v>
      </c>
      <c r="K126" s="262">
        <v>16.716105136718792</v>
      </c>
      <c r="L126" s="262">
        <v>17.057726981308559</v>
      </c>
      <c r="M126" s="262">
        <v>13.504026151205331</v>
      </c>
      <c r="N126" s="262">
        <v>17.72427905513846</v>
      </c>
      <c r="O126" s="262">
        <v>14.917394708545499</v>
      </c>
      <c r="P126" s="262">
        <v>15.19260741843274</v>
      </c>
      <c r="Q126" s="262">
        <v>15.401716727645191</v>
      </c>
      <c r="R126" s="262">
        <v>14.85558619995634</v>
      </c>
      <c r="S126" s="262">
        <v>15.414326574540141</v>
      </c>
      <c r="T126" s="262">
        <v>15.010047076316759</v>
      </c>
      <c r="U126" s="262">
        <v>14.748980718443891</v>
      </c>
      <c r="V126" s="262">
        <v>13.85847955759456</v>
      </c>
      <c r="W126" s="262">
        <v>15.45934798508199</v>
      </c>
      <c r="X126" s="262">
        <v>15.34395298722866</v>
      </c>
      <c r="Y126" s="262">
        <v>14.79608711262521</v>
      </c>
      <c r="DA126" s="72" t="s">
        <v>1574</v>
      </c>
    </row>
    <row r="127" spans="1:105" ht="12" customHeight="1" x14ac:dyDescent="0.25">
      <c r="A127" s="132" t="s">
        <v>1575</v>
      </c>
      <c r="B127" s="316">
        <v>52.621396843263163</v>
      </c>
      <c r="C127" s="316">
        <v>58.541590602654281</v>
      </c>
      <c r="D127" s="316">
        <v>65.962915353828038</v>
      </c>
      <c r="E127" s="316">
        <v>61.439931779670907</v>
      </c>
      <c r="F127" s="316">
        <v>65.566549259268442</v>
      </c>
      <c r="G127" s="316">
        <v>62.244374769463413</v>
      </c>
      <c r="H127" s="316">
        <v>63.017319442411683</v>
      </c>
      <c r="I127" s="316">
        <v>64.254171872705456</v>
      </c>
      <c r="J127" s="316">
        <v>57.128317159263339</v>
      </c>
      <c r="K127" s="316">
        <v>51.151150295876228</v>
      </c>
      <c r="L127" s="316">
        <v>52.196510454480503</v>
      </c>
      <c r="M127" s="316">
        <v>41.322213853659314</v>
      </c>
      <c r="N127" s="316">
        <v>54.236154559949078</v>
      </c>
      <c r="O127" s="316">
        <v>45.647110527177368</v>
      </c>
      <c r="P127" s="316">
        <v>46.489259255702343</v>
      </c>
      <c r="Q127" s="316">
        <v>47.129132097869217</v>
      </c>
      <c r="R127" s="316">
        <v>45.457976976834757</v>
      </c>
      <c r="S127" s="316">
        <v>47.167718130228813</v>
      </c>
      <c r="T127" s="316">
        <v>45.930626044121922</v>
      </c>
      <c r="U127" s="316">
        <v>45.131765041541897</v>
      </c>
      <c r="V127" s="316">
        <v>42.406838490487843</v>
      </c>
      <c r="W127" s="316">
        <v>47.305483292527313</v>
      </c>
      <c r="X127" s="316">
        <v>46.952375506334768</v>
      </c>
      <c r="Y127" s="316">
        <v>45.275910237384963</v>
      </c>
      <c r="DA127" s="139" t="s">
        <v>1576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251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0.99999999999999978</v>
      </c>
      <c r="C132" s="232">
        <f t="shared" si="6"/>
        <v>1.0000000000000002</v>
      </c>
      <c r="D132" s="232">
        <f t="shared" si="6"/>
        <v>1</v>
      </c>
      <c r="E132" s="232">
        <f t="shared" si="6"/>
        <v>1</v>
      </c>
      <c r="F132" s="232">
        <f t="shared" si="6"/>
        <v>1</v>
      </c>
      <c r="G132" s="232">
        <f t="shared" si="6"/>
        <v>1</v>
      </c>
      <c r="H132" s="232">
        <f t="shared" si="6"/>
        <v>0.99999999999999978</v>
      </c>
      <c r="I132" s="232">
        <f t="shared" si="6"/>
        <v>0.99999999999999978</v>
      </c>
      <c r="J132" s="232">
        <f t="shared" si="6"/>
        <v>1</v>
      </c>
      <c r="K132" s="232">
        <f t="shared" si="6"/>
        <v>1.0000000000000002</v>
      </c>
      <c r="L132" s="232">
        <f t="shared" si="6"/>
        <v>0.99999999999999978</v>
      </c>
      <c r="M132" s="232">
        <f t="shared" si="6"/>
        <v>0.99999999999999978</v>
      </c>
      <c r="N132" s="232">
        <f t="shared" si="6"/>
        <v>0.99999999999999978</v>
      </c>
      <c r="O132" s="232">
        <f t="shared" si="6"/>
        <v>0.99999999999999978</v>
      </c>
      <c r="P132" s="232">
        <f t="shared" si="6"/>
        <v>1</v>
      </c>
      <c r="Q132" s="232">
        <f t="shared" si="6"/>
        <v>1</v>
      </c>
      <c r="R132" s="232">
        <f t="shared" si="6"/>
        <v>0.99999999999999989</v>
      </c>
      <c r="S132" s="232">
        <f t="shared" si="6"/>
        <v>1.0000000000000004</v>
      </c>
      <c r="T132" s="232">
        <f t="shared" si="6"/>
        <v>0.99999999999999978</v>
      </c>
      <c r="U132" s="232">
        <f t="shared" si="6"/>
        <v>1</v>
      </c>
      <c r="V132" s="232">
        <f t="shared" si="6"/>
        <v>0.99999999999999978</v>
      </c>
      <c r="W132" s="232">
        <f t="shared" si="6"/>
        <v>1</v>
      </c>
      <c r="X132" s="232">
        <f t="shared" si="6"/>
        <v>1.0000000000000002</v>
      </c>
      <c r="Y132" s="232">
        <f t="shared" si="6"/>
        <v>0.99999999999999978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4.8064519183894571E-3</v>
      </c>
      <c r="C133" s="266">
        <f t="shared" si="7"/>
        <v>4.8064519183895153E-3</v>
      </c>
      <c r="D133" s="266">
        <f t="shared" si="7"/>
        <v>4.8064519183900253E-3</v>
      </c>
      <c r="E133" s="266">
        <f t="shared" si="7"/>
        <v>4.8064519183894936E-3</v>
      </c>
      <c r="F133" s="266">
        <f t="shared" si="7"/>
        <v>4.8064519183899429E-3</v>
      </c>
      <c r="G133" s="266">
        <f t="shared" si="7"/>
        <v>4.8064519183899871E-3</v>
      </c>
      <c r="H133" s="266">
        <f t="shared" si="7"/>
        <v>4.8064519183900756E-3</v>
      </c>
      <c r="I133" s="266">
        <f t="shared" si="7"/>
        <v>4.8064519183900487E-3</v>
      </c>
      <c r="J133" s="266">
        <f t="shared" si="7"/>
        <v>4.8064519183893956E-3</v>
      </c>
      <c r="K133" s="266">
        <f t="shared" si="7"/>
        <v>4.8064519183893314E-3</v>
      </c>
      <c r="L133" s="266">
        <f t="shared" si="7"/>
        <v>4.8064519183891848E-3</v>
      </c>
      <c r="M133" s="266">
        <f t="shared" si="7"/>
        <v>4.8064519183892845E-3</v>
      </c>
      <c r="N133" s="266">
        <f t="shared" si="7"/>
        <v>4.8064519183887754E-3</v>
      </c>
      <c r="O133" s="266">
        <f t="shared" si="7"/>
        <v>4.8064519183889627E-3</v>
      </c>
      <c r="P133" s="266">
        <f t="shared" si="7"/>
        <v>4.806451918389059E-3</v>
      </c>
      <c r="Q133" s="266">
        <f t="shared" si="7"/>
        <v>4.8064519183891622E-3</v>
      </c>
      <c r="R133" s="266">
        <f t="shared" si="7"/>
        <v>4.8064519183891978E-3</v>
      </c>
      <c r="S133" s="266">
        <f t="shared" si="7"/>
        <v>4.8064519183889905E-3</v>
      </c>
      <c r="T133" s="266">
        <f t="shared" si="7"/>
        <v>4.8064519183892767E-3</v>
      </c>
      <c r="U133" s="266">
        <f t="shared" si="7"/>
        <v>4.8064519183891397E-3</v>
      </c>
      <c r="V133" s="266">
        <f t="shared" si="7"/>
        <v>4.8064519183889636E-3</v>
      </c>
      <c r="W133" s="266">
        <f t="shared" si="7"/>
        <v>4.806451918389033E-3</v>
      </c>
      <c r="X133" s="266">
        <f t="shared" si="7"/>
        <v>4.8064519183891362E-3</v>
      </c>
      <c r="Y133" s="266">
        <f t="shared" si="7"/>
        <v>4.8064519183892785E-3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1.9218158324496848E-3</v>
      </c>
      <c r="C134" s="267">
        <f t="shared" si="8"/>
        <v>1.9218158324497089E-3</v>
      </c>
      <c r="D134" s="267">
        <f t="shared" si="8"/>
        <v>1.9218158324499125E-3</v>
      </c>
      <c r="E134" s="267">
        <f t="shared" si="8"/>
        <v>1.9218158324496989E-3</v>
      </c>
      <c r="F134" s="267">
        <f t="shared" si="8"/>
        <v>1.9218158324498782E-3</v>
      </c>
      <c r="G134" s="267">
        <f t="shared" si="8"/>
        <v>1.9218158324498965E-3</v>
      </c>
      <c r="H134" s="267">
        <f t="shared" si="8"/>
        <v>1.9218158324499324E-3</v>
      </c>
      <c r="I134" s="267">
        <f t="shared" si="8"/>
        <v>1.921815832449922E-3</v>
      </c>
      <c r="J134" s="267">
        <f t="shared" si="8"/>
        <v>1.9218158324496601E-3</v>
      </c>
      <c r="K134" s="267">
        <f t="shared" si="8"/>
        <v>1.9218158324496349E-3</v>
      </c>
      <c r="L134" s="267">
        <f t="shared" si="8"/>
        <v>1.9218158324495755E-3</v>
      </c>
      <c r="M134" s="267">
        <f t="shared" si="8"/>
        <v>1.9218158324496156E-3</v>
      </c>
      <c r="N134" s="267">
        <f t="shared" si="8"/>
        <v>1.921815832449412E-3</v>
      </c>
      <c r="O134" s="267">
        <f t="shared" si="8"/>
        <v>1.9218158324494875E-3</v>
      </c>
      <c r="P134" s="267">
        <f t="shared" si="8"/>
        <v>1.9218158324495254E-3</v>
      </c>
      <c r="Q134" s="267">
        <f t="shared" si="8"/>
        <v>1.9218158324495664E-3</v>
      </c>
      <c r="R134" s="267">
        <f t="shared" si="8"/>
        <v>1.9218158324495814E-3</v>
      </c>
      <c r="S134" s="267">
        <f t="shared" si="8"/>
        <v>1.9218158324494992E-3</v>
      </c>
      <c r="T134" s="267">
        <f t="shared" si="8"/>
        <v>1.9218158324496126E-3</v>
      </c>
      <c r="U134" s="267">
        <f t="shared" si="8"/>
        <v>1.9218158324495582E-3</v>
      </c>
      <c r="V134" s="267">
        <f t="shared" si="8"/>
        <v>1.9218158324494877E-3</v>
      </c>
      <c r="W134" s="267">
        <f t="shared" si="8"/>
        <v>1.9218158324495152E-3</v>
      </c>
      <c r="X134" s="267">
        <f t="shared" si="8"/>
        <v>1.9218158324495562E-3</v>
      </c>
      <c r="Y134" s="267">
        <f t="shared" si="8"/>
        <v>1.9218158324496135E-3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6.8743715124669202E-3</v>
      </c>
      <c r="C135" s="267">
        <f t="shared" si="9"/>
        <v>7.0755146175011724E-3</v>
      </c>
      <c r="D135" s="267">
        <f t="shared" si="9"/>
        <v>8.458860740612811E-3</v>
      </c>
      <c r="E135" s="267">
        <f t="shared" si="9"/>
        <v>7.7499538495455385E-3</v>
      </c>
      <c r="F135" s="267">
        <f t="shared" si="9"/>
        <v>8.5785891494744512E-3</v>
      </c>
      <c r="G135" s="267">
        <f t="shared" si="9"/>
        <v>8.53696069416327E-3</v>
      </c>
      <c r="H135" s="267">
        <f t="shared" si="9"/>
        <v>8.7507989247563693E-3</v>
      </c>
      <c r="I135" s="267">
        <f t="shared" si="9"/>
        <v>9.0650796350043653E-3</v>
      </c>
      <c r="J135" s="267">
        <f t="shared" si="9"/>
        <v>7.9162670413786482E-3</v>
      </c>
      <c r="K135" s="267">
        <f t="shared" si="9"/>
        <v>7.3278437486543673E-3</v>
      </c>
      <c r="L135" s="267">
        <f t="shared" si="9"/>
        <v>6.4191484306509424E-3</v>
      </c>
      <c r="M135" s="267">
        <f t="shared" si="9"/>
        <v>4.9768700296863823E-3</v>
      </c>
      <c r="N135" s="267">
        <f t="shared" si="9"/>
        <v>5.7816929204170791E-3</v>
      </c>
      <c r="O135" s="267">
        <f t="shared" si="9"/>
        <v>5.6251683817146797E-3</v>
      </c>
      <c r="P135" s="267">
        <f t="shared" si="9"/>
        <v>5.9372912659199414E-3</v>
      </c>
      <c r="Q135" s="267">
        <f t="shared" si="9"/>
        <v>5.9267801138824161E-3</v>
      </c>
      <c r="R135" s="267">
        <f t="shared" si="9"/>
        <v>5.3387300862955669E-3</v>
      </c>
      <c r="S135" s="267">
        <f t="shared" si="9"/>
        <v>5.502796295222402E-3</v>
      </c>
      <c r="T135" s="267">
        <f t="shared" si="9"/>
        <v>5.4401320661839883E-3</v>
      </c>
      <c r="U135" s="267">
        <f t="shared" si="9"/>
        <v>5.6867079458350856E-3</v>
      </c>
      <c r="V135" s="267">
        <f t="shared" si="9"/>
        <v>5.9406071457646144E-3</v>
      </c>
      <c r="W135" s="267">
        <f t="shared" si="9"/>
        <v>6.9774640310553025E-3</v>
      </c>
      <c r="X135" s="267">
        <f t="shared" si="9"/>
        <v>7.1149638697376996E-3</v>
      </c>
      <c r="Y135" s="267">
        <f t="shared" si="9"/>
        <v>7.3297256042539026E-3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9.5899557895959893E-4</v>
      </c>
      <c r="C136" s="267">
        <f t="shared" si="10"/>
        <v>9.5899557895961119E-4</v>
      </c>
      <c r="D136" s="267">
        <f t="shared" si="10"/>
        <v>9.5899557895971288E-4</v>
      </c>
      <c r="E136" s="267">
        <f t="shared" si="10"/>
        <v>9.589955789596062E-4</v>
      </c>
      <c r="F136" s="267">
        <f t="shared" si="10"/>
        <v>9.5899557895969575E-4</v>
      </c>
      <c r="G136" s="267">
        <f t="shared" si="10"/>
        <v>9.5899557895970454E-4</v>
      </c>
      <c r="H136" s="267">
        <f t="shared" si="10"/>
        <v>9.5899557895972232E-4</v>
      </c>
      <c r="I136" s="267">
        <f t="shared" si="10"/>
        <v>9.5899557895971744E-4</v>
      </c>
      <c r="J136" s="267">
        <f t="shared" si="10"/>
        <v>9.5899557895958657E-4</v>
      </c>
      <c r="K136" s="267">
        <f t="shared" si="10"/>
        <v>9.5899557895957411E-4</v>
      </c>
      <c r="L136" s="267">
        <f t="shared" si="10"/>
        <v>9.5899557895954472E-4</v>
      </c>
      <c r="M136" s="267">
        <f t="shared" si="10"/>
        <v>9.5899557895956424E-4</v>
      </c>
      <c r="N136" s="267">
        <f t="shared" si="10"/>
        <v>9.5899557895946287E-4</v>
      </c>
      <c r="O136" s="267">
        <f t="shared" si="10"/>
        <v>9.5899557895950005E-4</v>
      </c>
      <c r="P136" s="267">
        <f t="shared" si="10"/>
        <v>9.5899557895951946E-4</v>
      </c>
      <c r="Q136" s="267">
        <f t="shared" si="10"/>
        <v>9.5899557895954006E-4</v>
      </c>
      <c r="R136" s="267">
        <f t="shared" si="10"/>
        <v>9.5899557895954678E-4</v>
      </c>
      <c r="S136" s="267">
        <f t="shared" si="10"/>
        <v>9.5899557895950602E-4</v>
      </c>
      <c r="T136" s="267">
        <f t="shared" si="10"/>
        <v>9.5899557895956261E-4</v>
      </c>
      <c r="U136" s="267">
        <f t="shared" si="10"/>
        <v>9.5899557895953583E-4</v>
      </c>
      <c r="V136" s="267">
        <f t="shared" si="10"/>
        <v>9.5899557895950016E-4</v>
      </c>
      <c r="W136" s="267">
        <f t="shared" si="10"/>
        <v>9.5899557895951469E-4</v>
      </c>
      <c r="X136" s="267">
        <f t="shared" si="10"/>
        <v>9.589955789595354E-4</v>
      </c>
      <c r="Y136" s="267">
        <f t="shared" si="10"/>
        <v>9.5899557895956305E-4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3.7245369754308902E-3</v>
      </c>
      <c r="C137" s="268">
        <f t="shared" si="11"/>
        <v>3.7347777858744769E-3</v>
      </c>
      <c r="D137" s="268">
        <f t="shared" si="11"/>
        <v>3.8536387107858724E-3</v>
      </c>
      <c r="E137" s="268">
        <f t="shared" si="11"/>
        <v>3.8291773000420945E-3</v>
      </c>
      <c r="F137" s="268">
        <f t="shared" si="11"/>
        <v>3.8740794798807518E-3</v>
      </c>
      <c r="G137" s="268">
        <f t="shared" si="11"/>
        <v>3.9117273120937556E-3</v>
      </c>
      <c r="H137" s="268">
        <f t="shared" si="11"/>
        <v>3.9083197668483664E-3</v>
      </c>
      <c r="I137" s="268">
        <f t="shared" si="11"/>
        <v>3.9637992500610696E-3</v>
      </c>
      <c r="J137" s="268">
        <f t="shared" si="11"/>
        <v>3.769741975144212E-3</v>
      </c>
      <c r="K137" s="268">
        <f t="shared" si="11"/>
        <v>3.4088471609111737E-3</v>
      </c>
      <c r="L137" s="268">
        <f t="shared" si="11"/>
        <v>3.1217141270371489E-3</v>
      </c>
      <c r="M137" s="268">
        <f t="shared" si="11"/>
        <v>3.0271530713284088E-3</v>
      </c>
      <c r="N137" s="268">
        <f t="shared" si="11"/>
        <v>2.9911619487903531E-3</v>
      </c>
      <c r="O137" s="268">
        <f t="shared" si="11"/>
        <v>3.2344604448704285E-3</v>
      </c>
      <c r="P137" s="268">
        <f t="shared" si="11"/>
        <v>5.3273060669846682E-3</v>
      </c>
      <c r="Q137" s="268">
        <f t="shared" si="11"/>
        <v>5.7510026708315985E-3</v>
      </c>
      <c r="R137" s="268">
        <f t="shared" si="11"/>
        <v>5.8349273152405361E-3</v>
      </c>
      <c r="S137" s="268">
        <f t="shared" si="11"/>
        <v>6.1742692887703041E-3</v>
      </c>
      <c r="T137" s="268">
        <f t="shared" si="11"/>
        <v>6.5643034479191181E-3</v>
      </c>
      <c r="U137" s="268">
        <f t="shared" si="11"/>
        <v>7.0768834428802177E-3</v>
      </c>
      <c r="V137" s="268">
        <f t="shared" si="11"/>
        <v>8.0707537895711931E-3</v>
      </c>
      <c r="W137" s="268">
        <f t="shared" si="11"/>
        <v>8.3571493766859718E-3</v>
      </c>
      <c r="X137" s="268">
        <f t="shared" si="11"/>
        <v>9.981061563043802E-3</v>
      </c>
      <c r="Y137" s="268">
        <f t="shared" si="11"/>
        <v>1.093433887434531E-2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2.723880673083643E-2</v>
      </c>
      <c r="C138" s="269">
        <f t="shared" si="12"/>
        <v>2.8035810231932069E-2</v>
      </c>
      <c r="D138" s="269">
        <f t="shared" si="12"/>
        <v>3.3517140070005919E-2</v>
      </c>
      <c r="E138" s="269">
        <f t="shared" si="12"/>
        <v>3.0708188333702379E-2</v>
      </c>
      <c r="F138" s="269">
        <f t="shared" si="12"/>
        <v>3.3991548382570701E-2</v>
      </c>
      <c r="G138" s="269">
        <f t="shared" si="12"/>
        <v>3.3826601020230995E-2</v>
      </c>
      <c r="H138" s="269">
        <f t="shared" si="12"/>
        <v>3.4673907312046379E-2</v>
      </c>
      <c r="I138" s="269">
        <f t="shared" si="12"/>
        <v>3.5919203919910818E-2</v>
      </c>
      <c r="J138" s="269">
        <f t="shared" si="12"/>
        <v>3.136718281500369E-2</v>
      </c>
      <c r="K138" s="269">
        <f t="shared" si="12"/>
        <v>2.9035631731770574E-2</v>
      </c>
      <c r="L138" s="269">
        <f t="shared" si="12"/>
        <v>2.5435044230873526E-2</v>
      </c>
      <c r="M138" s="269">
        <f t="shared" si="12"/>
        <v>1.9720202874876532E-2</v>
      </c>
      <c r="N138" s="269">
        <f t="shared" si="12"/>
        <v>2.290920933654499E-2</v>
      </c>
      <c r="O138" s="269">
        <f t="shared" si="12"/>
        <v>2.2289001125421124E-2</v>
      </c>
      <c r="P138" s="269">
        <f t="shared" si="12"/>
        <v>2.3525747627078757E-2</v>
      </c>
      <c r="Q138" s="269">
        <f t="shared" si="12"/>
        <v>2.3484098548563086E-2</v>
      </c>
      <c r="R138" s="269">
        <f t="shared" si="12"/>
        <v>2.1154026480090737E-2</v>
      </c>
      <c r="S138" s="269">
        <f t="shared" si="12"/>
        <v>2.1804117582661268E-2</v>
      </c>
      <c r="T138" s="269">
        <f t="shared" si="12"/>
        <v>2.1555818691538105E-2</v>
      </c>
      <c r="U138" s="269">
        <f t="shared" si="12"/>
        <v>2.2532843677476343E-2</v>
      </c>
      <c r="V138" s="269">
        <f t="shared" si="12"/>
        <v>2.3538886371481476E-2</v>
      </c>
      <c r="W138" s="269">
        <f t="shared" si="12"/>
        <v>2.7647297482919206E-2</v>
      </c>
      <c r="X138" s="269">
        <f t="shared" si="12"/>
        <v>2.8192122784344752E-2</v>
      </c>
      <c r="Y138" s="269">
        <f t="shared" si="12"/>
        <v>2.9043088340840684E-2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0.46088314513367756</v>
      </c>
      <c r="C139" s="269">
        <f t="shared" si="13"/>
        <v>0.45989471704790824</v>
      </c>
      <c r="D139" s="269">
        <f t="shared" si="13"/>
        <v>0.45307265463190044</v>
      </c>
      <c r="E139" s="269">
        <f t="shared" si="13"/>
        <v>0.45655044349874974</v>
      </c>
      <c r="F139" s="269">
        <f t="shared" si="13"/>
        <v>0.45247712741729224</v>
      </c>
      <c r="G139" s="269">
        <f t="shared" si="13"/>
        <v>0.45266180041917659</v>
      </c>
      <c r="H139" s="269">
        <f t="shared" si="13"/>
        <v>0.45161813797198602</v>
      </c>
      <c r="I139" s="269">
        <f t="shared" si="13"/>
        <v>0.45005399854811551</v>
      </c>
      <c r="J139" s="269">
        <f t="shared" si="13"/>
        <v>0.45576713630197607</v>
      </c>
      <c r="K139" s="269">
        <f t="shared" si="13"/>
        <v>0.45882421362866788</v>
      </c>
      <c r="L139" s="269">
        <f t="shared" si="13"/>
        <v>0.46341007332047013</v>
      </c>
      <c r="M139" s="269">
        <f t="shared" si="13"/>
        <v>0.47050807660276578</v>
      </c>
      <c r="N139" s="269">
        <f t="shared" si="13"/>
        <v>0.46659163217467103</v>
      </c>
      <c r="O139" s="269">
        <f t="shared" si="13"/>
        <v>0.46723511882957658</v>
      </c>
      <c r="P139" s="269">
        <f t="shared" si="13"/>
        <v>0.46466244316110927</v>
      </c>
      <c r="Q139" s="269">
        <f t="shared" si="13"/>
        <v>0.46450189596563674</v>
      </c>
      <c r="R139" s="269">
        <f t="shared" si="13"/>
        <v>0.46733465107742267</v>
      </c>
      <c r="S139" s="269">
        <f t="shared" si="13"/>
        <v>0.46636286113997627</v>
      </c>
      <c r="T139" s="269">
        <f t="shared" si="13"/>
        <v>0.46647410668529171</v>
      </c>
      <c r="U139" s="269">
        <f t="shared" si="13"/>
        <v>0.46501230782230002</v>
      </c>
      <c r="V139" s="269">
        <f t="shared" si="13"/>
        <v>0.46327396815111876</v>
      </c>
      <c r="W139" s="269">
        <f t="shared" si="13"/>
        <v>0.45806194829780289</v>
      </c>
      <c r="X139" s="269">
        <f t="shared" si="13"/>
        <v>0.45657749188043889</v>
      </c>
      <c r="Y139" s="269">
        <f t="shared" si="13"/>
        <v>0.45505078365698132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0.44012740280715451</v>
      </c>
      <c r="C140" s="269">
        <f t="shared" si="14"/>
        <v>0.43918348830117859</v>
      </c>
      <c r="D140" s="269">
        <f t="shared" si="14"/>
        <v>0.43266865554010003</v>
      </c>
      <c r="E140" s="269">
        <f t="shared" si="14"/>
        <v>0.43598982316716545</v>
      </c>
      <c r="F140" s="269">
        <f t="shared" si="14"/>
        <v>0.43209994772547522</v>
      </c>
      <c r="G140" s="269">
        <f t="shared" si="14"/>
        <v>0.43227630403085554</v>
      </c>
      <c r="H140" s="269">
        <f t="shared" si="14"/>
        <v>0.43127964262733198</v>
      </c>
      <c r="I140" s="269">
        <f t="shared" si="14"/>
        <v>0.42978594378083423</v>
      </c>
      <c r="J140" s="269">
        <f t="shared" si="14"/>
        <v>0.43524179198885843</v>
      </c>
      <c r="K140" s="269">
        <f t="shared" si="14"/>
        <v>0.43816119470120385</v>
      </c>
      <c r="L140" s="269">
        <f t="shared" si="14"/>
        <v>0.44254053149644623</v>
      </c>
      <c r="M140" s="269">
        <f t="shared" si="14"/>
        <v>0.44931887820480176</v>
      </c>
      <c r="N140" s="269">
        <f t="shared" si="14"/>
        <v>0.44557880974585251</v>
      </c>
      <c r="O140" s="269">
        <f t="shared" si="14"/>
        <v>0.44619331716092087</v>
      </c>
      <c r="P140" s="269">
        <f t="shared" si="14"/>
        <v>0.44373650121487601</v>
      </c>
      <c r="Q140" s="269">
        <f t="shared" si="14"/>
        <v>0.44358318421702647</v>
      </c>
      <c r="R140" s="269">
        <f t="shared" si="14"/>
        <v>0.44628836700208446</v>
      </c>
      <c r="S140" s="269">
        <f t="shared" si="14"/>
        <v>0.44536034135011948</v>
      </c>
      <c r="T140" s="269">
        <f t="shared" si="14"/>
        <v>0.44546657698370801</v>
      </c>
      <c r="U140" s="269">
        <f t="shared" si="14"/>
        <v>0.44407060981982238</v>
      </c>
      <c r="V140" s="269">
        <f t="shared" si="14"/>
        <v>0.44241055578497224</v>
      </c>
      <c r="W140" s="269">
        <f t="shared" si="14"/>
        <v>0.43743325777431508</v>
      </c>
      <c r="X140" s="269">
        <f t="shared" si="14"/>
        <v>0.43601565343262139</v>
      </c>
      <c r="Y140" s="269">
        <f t="shared" si="14"/>
        <v>0.43455770008299349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5.3464473510634762E-2</v>
      </c>
      <c r="C141" s="269">
        <f t="shared" si="15"/>
        <v>5.4388428685806921E-2</v>
      </c>
      <c r="D141" s="269">
        <f t="shared" si="15"/>
        <v>6.0741786976795276E-2</v>
      </c>
      <c r="E141" s="269">
        <f t="shared" si="15"/>
        <v>5.7485150520995981E-2</v>
      </c>
      <c r="F141" s="269">
        <f t="shared" si="15"/>
        <v>6.1291444515507117E-2</v>
      </c>
      <c r="G141" s="269">
        <f t="shared" si="15"/>
        <v>6.1099343193680364E-2</v>
      </c>
      <c r="H141" s="269">
        <f t="shared" si="15"/>
        <v>6.2081930067230992E-2</v>
      </c>
      <c r="I141" s="269">
        <f t="shared" si="15"/>
        <v>6.3524711536274148E-2</v>
      </c>
      <c r="J141" s="269">
        <f t="shared" si="15"/>
        <v>5.8250616547840341E-2</v>
      </c>
      <c r="K141" s="269">
        <f t="shared" si="15"/>
        <v>5.5555005698993888E-2</v>
      </c>
      <c r="L141" s="269">
        <f t="shared" si="15"/>
        <v>5.1386225064723533E-2</v>
      </c>
      <c r="M141" s="269">
        <f t="shared" si="15"/>
        <v>4.4761555886742514E-2</v>
      </c>
      <c r="N141" s="269">
        <f t="shared" si="15"/>
        <v>4.8460230543926126E-2</v>
      </c>
      <c r="O141" s="269">
        <f t="shared" si="15"/>
        <v>4.7735670727698146E-2</v>
      </c>
      <c r="P141" s="269">
        <f t="shared" si="15"/>
        <v>4.912344733423335E-2</v>
      </c>
      <c r="Q141" s="269">
        <f t="shared" si="15"/>
        <v>4.9065775154261568E-2</v>
      </c>
      <c r="R141" s="269">
        <f t="shared" si="15"/>
        <v>4.6362034709067565E-2</v>
      </c>
      <c r="S141" s="269">
        <f t="shared" si="15"/>
        <v>4.7108351013452586E-2</v>
      </c>
      <c r="T141" s="269">
        <f t="shared" si="15"/>
        <v>4.681179879556048E-2</v>
      </c>
      <c r="U141" s="269">
        <f t="shared" si="15"/>
        <v>4.7933383961887698E-2</v>
      </c>
      <c r="V141" s="269">
        <f t="shared" si="15"/>
        <v>4.9077965427293486E-2</v>
      </c>
      <c r="W141" s="269">
        <f t="shared" si="15"/>
        <v>5.38356197074236E-2</v>
      </c>
      <c r="X141" s="269">
        <f t="shared" si="15"/>
        <v>5.4431443140015447E-2</v>
      </c>
      <c r="Y141" s="269">
        <f t="shared" si="15"/>
        <v>5.5397100110786732E-2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3.3072248098033344E-2</v>
      </c>
      <c r="C142" s="318">
        <f t="shared" si="16"/>
        <v>3.4039937240355277E-2</v>
      </c>
      <c r="D142" s="318">
        <f t="shared" si="16"/>
        <v>4.0695144353620948E-2</v>
      </c>
      <c r="E142" s="318">
        <f t="shared" si="16"/>
        <v>3.7284629728791069E-2</v>
      </c>
      <c r="F142" s="318">
        <f t="shared" si="16"/>
        <v>4.1271151576255605E-2</v>
      </c>
      <c r="G142" s="318">
        <f t="shared" si="16"/>
        <v>4.1070879216885375E-2</v>
      </c>
      <c r="H142" s="318">
        <f t="shared" si="16"/>
        <v>4.2099643955915554E-2</v>
      </c>
      <c r="I142" s="318">
        <f t="shared" si="16"/>
        <v>4.3611632303199067E-2</v>
      </c>
      <c r="J142" s="318">
        <f t="shared" si="16"/>
        <v>3.8084753948482312E-2</v>
      </c>
      <c r="K142" s="318">
        <f t="shared" si="16"/>
        <v>3.5253879724075503E-2</v>
      </c>
      <c r="L142" s="318">
        <f t="shared" si="16"/>
        <v>3.0882193243641755E-2</v>
      </c>
      <c r="M142" s="318">
        <f t="shared" si="16"/>
        <v>2.3943465969936777E-2</v>
      </c>
      <c r="N142" s="318">
        <f t="shared" si="16"/>
        <v>2.7815427540380067E-2</v>
      </c>
      <c r="O142" s="318">
        <f t="shared" si="16"/>
        <v>2.7062396027898086E-2</v>
      </c>
      <c r="P142" s="318">
        <f t="shared" si="16"/>
        <v>2.8564003184972712E-2</v>
      </c>
      <c r="Q142" s="318">
        <f t="shared" si="16"/>
        <v>2.8513434572649269E-2</v>
      </c>
      <c r="R142" s="318">
        <f t="shared" si="16"/>
        <v>2.5684356107637932E-2</v>
      </c>
      <c r="S142" s="318">
        <f t="shared" si="16"/>
        <v>2.6473670208031215E-2</v>
      </c>
      <c r="T142" s="318">
        <f t="shared" si="16"/>
        <v>2.6172195822209622E-2</v>
      </c>
      <c r="U142" s="318">
        <f t="shared" si="16"/>
        <v>2.73584597085915E-2</v>
      </c>
      <c r="V142" s="318">
        <f t="shared" si="16"/>
        <v>2.8579955712514659E-2</v>
      </c>
      <c r="W142" s="318">
        <f t="shared" si="16"/>
        <v>3.3568220907420024E-2</v>
      </c>
      <c r="X142" s="318">
        <f t="shared" si="16"/>
        <v>3.4229725565714526E-2</v>
      </c>
      <c r="Y142" s="318">
        <f t="shared" si="16"/>
        <v>3.5262933234663299E-2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2.0392225412601422E-2</v>
      </c>
      <c r="C143" s="326">
        <f t="shared" si="17"/>
        <v>2.0348491445451651E-2</v>
      </c>
      <c r="D143" s="326">
        <f t="shared" si="17"/>
        <v>2.0046642623174328E-2</v>
      </c>
      <c r="E143" s="326">
        <f t="shared" si="17"/>
        <v>2.0200520792204919E-2</v>
      </c>
      <c r="F143" s="326">
        <f t="shared" si="17"/>
        <v>2.0020292939251515E-2</v>
      </c>
      <c r="G143" s="326">
        <f t="shared" si="17"/>
        <v>2.0028463976794995E-2</v>
      </c>
      <c r="H143" s="326">
        <f t="shared" si="17"/>
        <v>1.9982286111315445E-2</v>
      </c>
      <c r="I143" s="326">
        <f t="shared" si="17"/>
        <v>1.9913079233075073E-2</v>
      </c>
      <c r="J143" s="326">
        <f t="shared" si="17"/>
        <v>2.0165862599358021E-2</v>
      </c>
      <c r="K143" s="326">
        <f t="shared" si="17"/>
        <v>2.0301125974918389E-2</v>
      </c>
      <c r="L143" s="326">
        <f t="shared" si="17"/>
        <v>2.0504031821081778E-2</v>
      </c>
      <c r="M143" s="326">
        <f t="shared" si="17"/>
        <v>2.0818089916805744E-2</v>
      </c>
      <c r="N143" s="326">
        <f t="shared" si="17"/>
        <v>2.0644803003546059E-2</v>
      </c>
      <c r="O143" s="326">
        <f t="shared" si="17"/>
        <v>2.0673274699800057E-2</v>
      </c>
      <c r="P143" s="326">
        <f t="shared" si="17"/>
        <v>2.0559444149260645E-2</v>
      </c>
      <c r="Q143" s="326">
        <f t="shared" si="17"/>
        <v>2.0552340581612299E-2</v>
      </c>
      <c r="R143" s="326">
        <f t="shared" si="17"/>
        <v>2.0677678601429633E-2</v>
      </c>
      <c r="S143" s="326">
        <f t="shared" si="17"/>
        <v>2.0634680805421371E-2</v>
      </c>
      <c r="T143" s="326">
        <f t="shared" si="17"/>
        <v>2.0639602973350862E-2</v>
      </c>
      <c r="U143" s="326">
        <f t="shared" si="17"/>
        <v>2.0574924253296201E-2</v>
      </c>
      <c r="V143" s="326">
        <f t="shared" si="17"/>
        <v>2.0498009714778824E-2</v>
      </c>
      <c r="W143" s="326">
        <f t="shared" si="17"/>
        <v>2.0267398800003576E-2</v>
      </c>
      <c r="X143" s="326">
        <f t="shared" si="17"/>
        <v>2.0201717574300924E-2</v>
      </c>
      <c r="Y143" s="326">
        <f t="shared" si="17"/>
        <v>2.0134166876123429E-2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1.0000000000000002</v>
      </c>
      <c r="C146" s="232">
        <f t="shared" si="18"/>
        <v>1</v>
      </c>
      <c r="D146" s="232">
        <f t="shared" si="18"/>
        <v>1.0000000000000004</v>
      </c>
      <c r="E146" s="232">
        <f t="shared" si="18"/>
        <v>1</v>
      </c>
      <c r="F146" s="232">
        <f t="shared" si="18"/>
        <v>1</v>
      </c>
      <c r="G146" s="232">
        <f t="shared" si="18"/>
        <v>1</v>
      </c>
      <c r="H146" s="232">
        <f t="shared" si="18"/>
        <v>1</v>
      </c>
      <c r="I146" s="232">
        <f t="shared" si="18"/>
        <v>1.0000000000000002</v>
      </c>
      <c r="J146" s="232">
        <f t="shared" si="18"/>
        <v>1</v>
      </c>
      <c r="K146" s="232">
        <f t="shared" si="18"/>
        <v>1</v>
      </c>
      <c r="L146" s="232">
        <f t="shared" si="18"/>
        <v>1</v>
      </c>
      <c r="M146" s="232">
        <f t="shared" si="18"/>
        <v>1.0000000000000002</v>
      </c>
      <c r="N146" s="232">
        <f t="shared" si="18"/>
        <v>1.0000000000000007</v>
      </c>
      <c r="O146" s="232">
        <f t="shared" si="18"/>
        <v>0.99999999999999956</v>
      </c>
      <c r="P146" s="232">
        <f t="shared" si="18"/>
        <v>1.0000000000000002</v>
      </c>
      <c r="Q146" s="232">
        <f t="shared" si="18"/>
        <v>1</v>
      </c>
      <c r="R146" s="232">
        <f t="shared" si="18"/>
        <v>1.0000000000000002</v>
      </c>
      <c r="S146" s="232">
        <f t="shared" si="18"/>
        <v>1.0000000000000002</v>
      </c>
      <c r="T146" s="232">
        <f t="shared" si="18"/>
        <v>1.0000000000000004</v>
      </c>
      <c r="U146" s="232">
        <f t="shared" si="18"/>
        <v>1.0000000000000004</v>
      </c>
      <c r="V146" s="232">
        <f t="shared" si="18"/>
        <v>0.99999999999999944</v>
      </c>
      <c r="W146" s="232">
        <f t="shared" si="18"/>
        <v>1.0000000000000002</v>
      </c>
      <c r="X146" s="232">
        <f t="shared" si="18"/>
        <v>0.99999999999999956</v>
      </c>
      <c r="Y146" s="232">
        <f t="shared" si="18"/>
        <v>0.99999999999999978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7.1955502283728105E-3</v>
      </c>
      <c r="C147" s="266">
        <f t="shared" si="19"/>
        <v>7.1955502283728139E-3</v>
      </c>
      <c r="D147" s="266">
        <f t="shared" si="19"/>
        <v>7.1955502283728165E-3</v>
      </c>
      <c r="E147" s="266">
        <f t="shared" si="19"/>
        <v>7.1955502283728339E-3</v>
      </c>
      <c r="F147" s="266">
        <f t="shared" si="19"/>
        <v>7.1955502283728061E-3</v>
      </c>
      <c r="G147" s="266">
        <f t="shared" si="19"/>
        <v>7.1955502283728009E-3</v>
      </c>
      <c r="H147" s="266">
        <f t="shared" si="19"/>
        <v>7.1955502283727515E-3</v>
      </c>
      <c r="I147" s="266">
        <f t="shared" si="19"/>
        <v>7.1955502283727367E-3</v>
      </c>
      <c r="J147" s="266">
        <f t="shared" si="19"/>
        <v>7.1955502283728417E-3</v>
      </c>
      <c r="K147" s="266">
        <f t="shared" si="19"/>
        <v>7.1955502283727714E-3</v>
      </c>
      <c r="L147" s="266">
        <f t="shared" si="19"/>
        <v>7.1955502283726647E-3</v>
      </c>
      <c r="M147" s="266">
        <f t="shared" si="19"/>
        <v>7.1955502283726405E-3</v>
      </c>
      <c r="N147" s="266">
        <f t="shared" si="19"/>
        <v>7.195550228372362E-3</v>
      </c>
      <c r="O147" s="266">
        <f t="shared" si="19"/>
        <v>7.1955502283724236E-3</v>
      </c>
      <c r="P147" s="266">
        <f t="shared" si="19"/>
        <v>7.1955502283725008E-3</v>
      </c>
      <c r="Q147" s="266">
        <f t="shared" si="19"/>
        <v>7.1955502283725676E-3</v>
      </c>
      <c r="R147" s="266">
        <f t="shared" si="19"/>
        <v>7.1955502283725711E-3</v>
      </c>
      <c r="S147" s="266">
        <f t="shared" si="19"/>
        <v>7.1955502283724661E-3</v>
      </c>
      <c r="T147" s="266">
        <f t="shared" si="19"/>
        <v>7.1955502283726162E-3</v>
      </c>
      <c r="U147" s="266">
        <f t="shared" si="19"/>
        <v>7.1955502283725745E-3</v>
      </c>
      <c r="V147" s="266">
        <f t="shared" si="19"/>
        <v>7.1955502283725051E-3</v>
      </c>
      <c r="W147" s="266">
        <f t="shared" si="19"/>
        <v>7.1955502283725659E-3</v>
      </c>
      <c r="X147" s="266">
        <f t="shared" si="19"/>
        <v>7.1955502283726196E-3</v>
      </c>
      <c r="Y147" s="266">
        <f t="shared" si="19"/>
        <v>7.1955502283726986E-3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8.0564402695843407E-3</v>
      </c>
      <c r="C148" s="267">
        <f t="shared" si="20"/>
        <v>8.0564402695843425E-3</v>
      </c>
      <c r="D148" s="267">
        <f t="shared" si="20"/>
        <v>8.0564402695843425E-3</v>
      </c>
      <c r="E148" s="267">
        <f t="shared" si="20"/>
        <v>8.056440269584365E-3</v>
      </c>
      <c r="F148" s="267">
        <f t="shared" si="20"/>
        <v>8.0564402695843373E-3</v>
      </c>
      <c r="G148" s="267">
        <f t="shared" si="20"/>
        <v>8.0564402695843321E-3</v>
      </c>
      <c r="H148" s="267">
        <f t="shared" si="20"/>
        <v>8.0564402695842766E-3</v>
      </c>
      <c r="I148" s="267">
        <f t="shared" si="20"/>
        <v>8.0564402695842575E-3</v>
      </c>
      <c r="J148" s="267">
        <f t="shared" si="20"/>
        <v>8.056440269584372E-3</v>
      </c>
      <c r="K148" s="267">
        <f t="shared" si="20"/>
        <v>8.0564402695842956E-3</v>
      </c>
      <c r="L148" s="267">
        <f t="shared" si="20"/>
        <v>8.0564402695841742E-3</v>
      </c>
      <c r="M148" s="267">
        <f t="shared" si="20"/>
        <v>8.0564402695841499E-3</v>
      </c>
      <c r="N148" s="267">
        <f t="shared" si="20"/>
        <v>8.0564402695838325E-3</v>
      </c>
      <c r="O148" s="267">
        <f t="shared" si="20"/>
        <v>8.0564402695839053E-3</v>
      </c>
      <c r="P148" s="267">
        <f t="shared" si="20"/>
        <v>8.0564402695839921E-3</v>
      </c>
      <c r="Q148" s="267">
        <f t="shared" si="20"/>
        <v>8.0564402695840667E-3</v>
      </c>
      <c r="R148" s="267">
        <f t="shared" si="20"/>
        <v>8.0564402695840684E-3</v>
      </c>
      <c r="S148" s="267">
        <f t="shared" si="20"/>
        <v>8.0564402695839556E-3</v>
      </c>
      <c r="T148" s="267">
        <f t="shared" si="20"/>
        <v>8.0564402695841239E-3</v>
      </c>
      <c r="U148" s="267">
        <f t="shared" si="20"/>
        <v>8.0564402695840719E-3</v>
      </c>
      <c r="V148" s="267">
        <f t="shared" si="20"/>
        <v>8.0564402695839955E-3</v>
      </c>
      <c r="W148" s="267">
        <f t="shared" si="20"/>
        <v>8.0564402695840649E-3</v>
      </c>
      <c r="X148" s="267">
        <f t="shared" si="20"/>
        <v>8.0564402695841256E-3</v>
      </c>
      <c r="Y148" s="267">
        <f t="shared" si="20"/>
        <v>8.0564402695842158E-3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8.7558226259360598E-3</v>
      </c>
      <c r="C149" s="267">
        <f t="shared" si="21"/>
        <v>8.9989099473506747E-3</v>
      </c>
      <c r="D149" s="267">
        <f t="shared" si="21"/>
        <v>1.0637877718773506E-2</v>
      </c>
      <c r="E149" s="267">
        <f t="shared" si="21"/>
        <v>9.7706096443019204E-3</v>
      </c>
      <c r="F149" s="267">
        <f t="shared" si="21"/>
        <v>1.0768336413647488E-2</v>
      </c>
      <c r="G149" s="267">
        <f t="shared" si="21"/>
        <v>1.0681573171105716E-2</v>
      </c>
      <c r="H149" s="267">
        <f t="shared" si="21"/>
        <v>1.096151536426615E-2</v>
      </c>
      <c r="I149" s="267">
        <f t="shared" si="21"/>
        <v>1.1318548187386602E-2</v>
      </c>
      <c r="J149" s="267">
        <f t="shared" si="21"/>
        <v>1.0021140587958574E-2</v>
      </c>
      <c r="K149" s="267">
        <f t="shared" si="21"/>
        <v>9.5433857593006273E-3</v>
      </c>
      <c r="L149" s="267">
        <f t="shared" si="21"/>
        <v>8.539377053153871E-3</v>
      </c>
      <c r="M149" s="267">
        <f t="shared" si="21"/>
        <v>6.6858480390043339E-3</v>
      </c>
      <c r="N149" s="267">
        <f t="shared" si="21"/>
        <v>7.7689605803717829E-3</v>
      </c>
      <c r="O149" s="267">
        <f t="shared" si="21"/>
        <v>7.4419223514905555E-3</v>
      </c>
      <c r="P149" s="267">
        <f t="shared" si="21"/>
        <v>7.814477470329333E-3</v>
      </c>
      <c r="Q149" s="267">
        <f t="shared" si="21"/>
        <v>7.7622406542784865E-3</v>
      </c>
      <c r="R149" s="267">
        <f t="shared" si="21"/>
        <v>7.0299453484516218E-3</v>
      </c>
      <c r="S149" s="267">
        <f t="shared" si="21"/>
        <v>7.2154440460170857E-3</v>
      </c>
      <c r="T149" s="267">
        <f t="shared" si="21"/>
        <v>7.1393098579751518E-3</v>
      </c>
      <c r="U149" s="267">
        <f t="shared" si="21"/>
        <v>7.4245660335385318E-3</v>
      </c>
      <c r="V149" s="267">
        <f t="shared" si="21"/>
        <v>7.698362059865931E-3</v>
      </c>
      <c r="W149" s="267">
        <f t="shared" si="21"/>
        <v>8.9033301023480668E-3</v>
      </c>
      <c r="X149" s="267">
        <f t="shared" si="21"/>
        <v>9.0309577884474419E-3</v>
      </c>
      <c r="Y149" s="267">
        <f t="shared" si="21"/>
        <v>9.2899819828441751E-3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5.925638605576506E-3</v>
      </c>
      <c r="C150" s="267">
        <f t="shared" si="22"/>
        <v>5.925638605576506E-3</v>
      </c>
      <c r="D150" s="267">
        <f t="shared" si="22"/>
        <v>5.9256386055765156E-3</v>
      </c>
      <c r="E150" s="267">
        <f t="shared" si="22"/>
        <v>5.9256386055765269E-3</v>
      </c>
      <c r="F150" s="267">
        <f t="shared" si="22"/>
        <v>5.9256386055765052E-3</v>
      </c>
      <c r="G150" s="267">
        <f t="shared" si="22"/>
        <v>5.9256386055765E-3</v>
      </c>
      <c r="H150" s="267">
        <f t="shared" si="22"/>
        <v>5.9256386055764583E-3</v>
      </c>
      <c r="I150" s="267">
        <f t="shared" si="22"/>
        <v>5.9256386055764488E-3</v>
      </c>
      <c r="J150" s="267">
        <f t="shared" si="22"/>
        <v>5.9256386055765347E-3</v>
      </c>
      <c r="K150" s="267">
        <f t="shared" si="22"/>
        <v>5.9256386055764748E-3</v>
      </c>
      <c r="L150" s="267">
        <f t="shared" si="22"/>
        <v>5.9256386055763863E-3</v>
      </c>
      <c r="M150" s="267">
        <f t="shared" si="22"/>
        <v>5.9256386055763681E-3</v>
      </c>
      <c r="N150" s="267">
        <f t="shared" si="22"/>
        <v>5.9256386055761357E-3</v>
      </c>
      <c r="O150" s="267">
        <f t="shared" si="22"/>
        <v>5.9256386055761912E-3</v>
      </c>
      <c r="P150" s="267">
        <f t="shared" si="22"/>
        <v>5.925638605576251E-3</v>
      </c>
      <c r="Q150" s="267">
        <f t="shared" si="22"/>
        <v>5.9256386055763048E-3</v>
      </c>
      <c r="R150" s="267">
        <f t="shared" si="22"/>
        <v>5.9256386055763057E-3</v>
      </c>
      <c r="S150" s="267">
        <f t="shared" si="22"/>
        <v>5.9256386055762259E-3</v>
      </c>
      <c r="T150" s="267">
        <f t="shared" si="22"/>
        <v>5.9256386055763482E-3</v>
      </c>
      <c r="U150" s="267">
        <f t="shared" si="22"/>
        <v>5.9256386055763091E-3</v>
      </c>
      <c r="V150" s="267">
        <f t="shared" si="22"/>
        <v>5.9256386055762554E-3</v>
      </c>
      <c r="W150" s="267">
        <f t="shared" si="22"/>
        <v>5.9256386055763091E-3</v>
      </c>
      <c r="X150" s="267">
        <f t="shared" si="22"/>
        <v>5.925638605576349E-3</v>
      </c>
      <c r="Y150" s="267">
        <f t="shared" si="22"/>
        <v>5.925638605576415E-3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7.6972870308003819E-3</v>
      </c>
      <c r="C151" s="268">
        <f t="shared" si="23"/>
        <v>7.7072256760160876E-3</v>
      </c>
      <c r="D151" s="268">
        <f t="shared" si="23"/>
        <v>7.8634938252260048E-3</v>
      </c>
      <c r="E151" s="268">
        <f t="shared" si="23"/>
        <v>7.8330240060889809E-3</v>
      </c>
      <c r="F151" s="268">
        <f t="shared" si="23"/>
        <v>7.890467001172503E-3</v>
      </c>
      <c r="G151" s="268">
        <f t="shared" si="23"/>
        <v>7.9414891308367975E-3</v>
      </c>
      <c r="H151" s="268">
        <f t="shared" si="23"/>
        <v>7.9435460361739884E-3</v>
      </c>
      <c r="I151" s="268">
        <f t="shared" si="23"/>
        <v>8.0303077101607119E-3</v>
      </c>
      <c r="J151" s="268">
        <f t="shared" si="23"/>
        <v>7.743009281931135E-3</v>
      </c>
      <c r="K151" s="268">
        <f t="shared" si="23"/>
        <v>7.203362056305564E-3</v>
      </c>
      <c r="L151" s="268">
        <f t="shared" si="23"/>
        <v>6.7381913106478722E-3</v>
      </c>
      <c r="M151" s="268">
        <f t="shared" si="23"/>
        <v>6.5983601989666003E-3</v>
      </c>
      <c r="N151" s="268">
        <f t="shared" si="23"/>
        <v>6.521526438164481E-3</v>
      </c>
      <c r="O151" s="268">
        <f t="shared" si="23"/>
        <v>6.9430914766231578E-3</v>
      </c>
      <c r="P151" s="268">
        <f t="shared" si="23"/>
        <v>1.1376814398369295E-2</v>
      </c>
      <c r="Q151" s="268">
        <f t="shared" si="23"/>
        <v>1.222118428354705E-2</v>
      </c>
      <c r="R151" s="268">
        <f t="shared" si="23"/>
        <v>1.2466681673050158E-2</v>
      </c>
      <c r="S151" s="268">
        <f t="shared" si="23"/>
        <v>1.3136105557461437E-2</v>
      </c>
      <c r="T151" s="268">
        <f t="shared" si="23"/>
        <v>1.3977737269111156E-2</v>
      </c>
      <c r="U151" s="268">
        <f t="shared" si="23"/>
        <v>1.4991794753584597E-2</v>
      </c>
      <c r="V151" s="268">
        <f t="shared" si="23"/>
        <v>1.6970046539294101E-2</v>
      </c>
      <c r="W151" s="268">
        <f t="shared" si="23"/>
        <v>1.7302723577147933E-2</v>
      </c>
      <c r="X151" s="268">
        <f t="shared" si="23"/>
        <v>2.0556031906276317E-2</v>
      </c>
      <c r="Y151" s="268">
        <f t="shared" si="23"/>
        <v>2.2486461509555203E-2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3.7338071162627808E-2</v>
      </c>
      <c r="C152" s="269">
        <f t="shared" si="24"/>
        <v>3.8374685549815796E-2</v>
      </c>
      <c r="D152" s="269">
        <f t="shared" si="24"/>
        <v>4.5363851262397469E-2</v>
      </c>
      <c r="E152" s="269">
        <f t="shared" si="24"/>
        <v>4.1665498924174621E-2</v>
      </c>
      <c r="F152" s="269">
        <f t="shared" si="24"/>
        <v>4.5920175464141767E-2</v>
      </c>
      <c r="G152" s="269">
        <f t="shared" si="24"/>
        <v>4.5550184857579099E-2</v>
      </c>
      <c r="H152" s="269">
        <f t="shared" si="24"/>
        <v>4.6743962070320305E-2</v>
      </c>
      <c r="I152" s="269">
        <f t="shared" si="24"/>
        <v>4.8266482286476495E-2</v>
      </c>
      <c r="J152" s="269">
        <f t="shared" si="24"/>
        <v>4.2733855673999947E-2</v>
      </c>
      <c r="K152" s="269">
        <f t="shared" si="24"/>
        <v>4.0696532106265851E-2</v>
      </c>
      <c r="L152" s="269">
        <f t="shared" si="24"/>
        <v>3.6415067060713034E-2</v>
      </c>
      <c r="M152" s="269">
        <f t="shared" si="24"/>
        <v>2.8510932727599823E-2</v>
      </c>
      <c r="N152" s="269">
        <f t="shared" si="24"/>
        <v>3.3129725829565956E-2</v>
      </c>
      <c r="O152" s="269">
        <f t="shared" si="24"/>
        <v>3.1735113674370347E-2</v>
      </c>
      <c r="P152" s="269">
        <f t="shared" si="24"/>
        <v>3.3323826709510951E-2</v>
      </c>
      <c r="Q152" s="269">
        <f t="shared" si="24"/>
        <v>3.3101069575391072E-2</v>
      </c>
      <c r="R152" s="269">
        <f t="shared" si="24"/>
        <v>2.9978291121653403E-2</v>
      </c>
      <c r="S152" s="269">
        <f t="shared" si="24"/>
        <v>3.0769326283758877E-2</v>
      </c>
      <c r="T152" s="269">
        <f t="shared" si="24"/>
        <v>3.044466190298464E-2</v>
      </c>
      <c r="U152" s="269">
        <f t="shared" si="24"/>
        <v>3.1661099905190705E-2</v>
      </c>
      <c r="V152" s="269">
        <f t="shared" si="24"/>
        <v>3.2828667585784788E-2</v>
      </c>
      <c r="W152" s="269">
        <f t="shared" si="24"/>
        <v>3.7967097684359387E-2</v>
      </c>
      <c r="X152" s="269">
        <f t="shared" si="24"/>
        <v>3.8511349415976726E-2</v>
      </c>
      <c r="Y152" s="269">
        <f t="shared" si="24"/>
        <v>3.9615924533176951E-2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0.14789996589915477</v>
      </c>
      <c r="C153" s="269">
        <f t="shared" si="25"/>
        <v>0.14714148998456245</v>
      </c>
      <c r="D153" s="269">
        <f t="shared" si="25"/>
        <v>0.14258814337782821</v>
      </c>
      <c r="E153" s="269">
        <f t="shared" si="25"/>
        <v>0.14648638460546839</v>
      </c>
      <c r="F153" s="269">
        <f t="shared" si="25"/>
        <v>0.14263512874036099</v>
      </c>
      <c r="G153" s="269">
        <f t="shared" si="25"/>
        <v>0.14449653041713612</v>
      </c>
      <c r="H153" s="269">
        <f t="shared" si="25"/>
        <v>0.14240901239503728</v>
      </c>
      <c r="I153" s="269">
        <f t="shared" si="25"/>
        <v>0.14171703399510061</v>
      </c>
      <c r="J153" s="269">
        <f t="shared" si="25"/>
        <v>0.14332165409062422</v>
      </c>
      <c r="K153" s="269">
        <f t="shared" si="25"/>
        <v>0.13377641800649351</v>
      </c>
      <c r="L153" s="269">
        <f t="shared" si="25"/>
        <v>0.13012626798674737</v>
      </c>
      <c r="M153" s="269">
        <f t="shared" si="25"/>
        <v>0.13629405843667666</v>
      </c>
      <c r="N153" s="269">
        <f t="shared" si="25"/>
        <v>0.13001995391002583</v>
      </c>
      <c r="O153" s="269">
        <f t="shared" si="25"/>
        <v>0.13882763152273797</v>
      </c>
      <c r="P153" s="269">
        <f t="shared" si="25"/>
        <v>0.13708437890186315</v>
      </c>
      <c r="Q153" s="269">
        <f t="shared" si="25"/>
        <v>0.13923657533524464</v>
      </c>
      <c r="R153" s="269">
        <f t="shared" si="25"/>
        <v>0.14088122208517828</v>
      </c>
      <c r="S153" s="269">
        <f t="shared" si="25"/>
        <v>0.1414317700943355</v>
      </c>
      <c r="T153" s="269">
        <f t="shared" si="25"/>
        <v>0.1411167648382986</v>
      </c>
      <c r="U153" s="269">
        <f t="shared" si="25"/>
        <v>0.14135444411077386</v>
      </c>
      <c r="V153" s="269">
        <f t="shared" si="25"/>
        <v>0.14225398951416987</v>
      </c>
      <c r="W153" s="269">
        <f t="shared" si="25"/>
        <v>0.14204077379455546</v>
      </c>
      <c r="X153" s="269">
        <f t="shared" si="25"/>
        <v>0.14218957814253119</v>
      </c>
      <c r="Y153" s="269">
        <f t="shared" si="25"/>
        <v>0.14049617640831577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0.12174649938026952</v>
      </c>
      <c r="C154" s="318">
        <f t="shared" si="26"/>
        <v>0.12108206834637943</v>
      </c>
      <c r="D154" s="318">
        <f t="shared" si="26"/>
        <v>0.11720265936051785</v>
      </c>
      <c r="E154" s="318">
        <f t="shared" si="26"/>
        <v>0.12084238307692802</v>
      </c>
      <c r="F154" s="318">
        <f t="shared" si="26"/>
        <v>0.11733027360504317</v>
      </c>
      <c r="G154" s="318">
        <f t="shared" si="26"/>
        <v>0.11926286947927339</v>
      </c>
      <c r="H154" s="318">
        <f t="shared" si="26"/>
        <v>0.11720505442511175</v>
      </c>
      <c r="I154" s="318">
        <f t="shared" si="26"/>
        <v>0.11668142248195819</v>
      </c>
      <c r="J154" s="318">
        <f t="shared" si="26"/>
        <v>0.11761685555785434</v>
      </c>
      <c r="K154" s="318">
        <f t="shared" si="26"/>
        <v>0.10715402523670482</v>
      </c>
      <c r="L154" s="318">
        <f t="shared" si="26"/>
        <v>0.10266069139045497</v>
      </c>
      <c r="M154" s="318">
        <f t="shared" si="26"/>
        <v>0.10813346752894382</v>
      </c>
      <c r="N154" s="318">
        <f t="shared" si="26"/>
        <v>0.10208684202142089</v>
      </c>
      <c r="O154" s="318">
        <f t="shared" si="26"/>
        <v>0.11128790873979277</v>
      </c>
      <c r="P154" s="318">
        <f t="shared" si="26"/>
        <v>0.10983706851137802</v>
      </c>
      <c r="Q154" s="318">
        <f t="shared" si="26"/>
        <v>0.11213277072585794</v>
      </c>
      <c r="R154" s="318">
        <f t="shared" si="26"/>
        <v>0.11346444212599426</v>
      </c>
      <c r="S154" s="318">
        <f t="shared" si="26"/>
        <v>0.11418731891606441</v>
      </c>
      <c r="T154" s="318">
        <f t="shared" si="26"/>
        <v>0.11384276654352689</v>
      </c>
      <c r="U154" s="318">
        <f t="shared" si="26"/>
        <v>0.114305577255707</v>
      </c>
      <c r="V154" s="318">
        <f t="shared" si="26"/>
        <v>0.11550669404103012</v>
      </c>
      <c r="W154" s="318">
        <f t="shared" si="26"/>
        <v>0.11600001924783049</v>
      </c>
      <c r="X154" s="318">
        <f t="shared" si="26"/>
        <v>0.11636994364563144</v>
      </c>
      <c r="Y154" s="318">
        <f t="shared" si="26"/>
        <v>0.11480041444988039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2.6153466518885261E-2</v>
      </c>
      <c r="C155" s="318">
        <f t="shared" si="27"/>
        <v>2.6059421638183033E-2</v>
      </c>
      <c r="D155" s="318">
        <f t="shared" si="27"/>
        <v>2.5385484017310347E-2</v>
      </c>
      <c r="E155" s="318">
        <f t="shared" si="27"/>
        <v>2.5644001528540385E-2</v>
      </c>
      <c r="F155" s="318">
        <f t="shared" si="27"/>
        <v>2.5304855135317824E-2</v>
      </c>
      <c r="G155" s="318">
        <f t="shared" si="27"/>
        <v>2.5233660937862713E-2</v>
      </c>
      <c r="H155" s="318">
        <f t="shared" si="27"/>
        <v>2.5203957969925528E-2</v>
      </c>
      <c r="I155" s="318">
        <f t="shared" si="27"/>
        <v>2.5035611513142424E-2</v>
      </c>
      <c r="J155" s="318">
        <f t="shared" si="27"/>
        <v>2.5704798532769867E-2</v>
      </c>
      <c r="K155" s="318">
        <f t="shared" si="27"/>
        <v>2.6622392769788693E-2</v>
      </c>
      <c r="L155" s="318">
        <f t="shared" si="27"/>
        <v>2.7465576596292403E-2</v>
      </c>
      <c r="M155" s="318">
        <f t="shared" si="27"/>
        <v>2.8160590907732853E-2</v>
      </c>
      <c r="N155" s="318">
        <f t="shared" si="27"/>
        <v>2.7933111888604957E-2</v>
      </c>
      <c r="O155" s="318">
        <f t="shared" si="27"/>
        <v>2.753972278294519E-2</v>
      </c>
      <c r="P155" s="318">
        <f t="shared" si="27"/>
        <v>2.7247310390485127E-2</v>
      </c>
      <c r="Q155" s="318">
        <f t="shared" si="27"/>
        <v>2.7103804609386686E-2</v>
      </c>
      <c r="R155" s="318">
        <f t="shared" si="27"/>
        <v>2.741677995918403E-2</v>
      </c>
      <c r="S155" s="318">
        <f t="shared" si="27"/>
        <v>2.7244451178271088E-2</v>
      </c>
      <c r="T155" s="318">
        <f t="shared" si="27"/>
        <v>2.7273998294771722E-2</v>
      </c>
      <c r="U155" s="318">
        <f t="shared" si="27"/>
        <v>2.7048866855066869E-2</v>
      </c>
      <c r="V155" s="318">
        <f t="shared" si="27"/>
        <v>2.6747295473139757E-2</v>
      </c>
      <c r="W155" s="318">
        <f t="shared" si="27"/>
        <v>2.6040754546724949E-2</v>
      </c>
      <c r="X155" s="318">
        <f t="shared" si="27"/>
        <v>2.5819634496899741E-2</v>
      </c>
      <c r="Y155" s="318">
        <f t="shared" si="27"/>
        <v>2.5695761958435367E-2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0.67319292660707752</v>
      </c>
      <c r="C157" s="269">
        <f t="shared" si="29"/>
        <v>0.67193092584265846</v>
      </c>
      <c r="D157" s="269">
        <f t="shared" si="29"/>
        <v>0.66245248232341225</v>
      </c>
      <c r="E157" s="269">
        <f t="shared" si="29"/>
        <v>0.66508154383719476</v>
      </c>
      <c r="F157" s="269">
        <f t="shared" si="29"/>
        <v>0.66104155137855669</v>
      </c>
      <c r="G157" s="269">
        <f t="shared" si="29"/>
        <v>0.65894344084483814</v>
      </c>
      <c r="H157" s="269">
        <f t="shared" si="29"/>
        <v>0.65940223460142089</v>
      </c>
      <c r="I157" s="269">
        <f t="shared" si="29"/>
        <v>0.65681354153388949</v>
      </c>
      <c r="J157" s="269">
        <f t="shared" si="29"/>
        <v>0.66761783618404202</v>
      </c>
      <c r="K157" s="269">
        <f t="shared" si="29"/>
        <v>0.68792422205572623</v>
      </c>
      <c r="L157" s="269">
        <f t="shared" si="29"/>
        <v>0.70419955844687465</v>
      </c>
      <c r="M157" s="269">
        <f t="shared" si="29"/>
        <v>0.71328526900793388</v>
      </c>
      <c r="N157" s="269">
        <f t="shared" si="29"/>
        <v>0.71232217587814572</v>
      </c>
      <c r="O157" s="269">
        <f t="shared" si="29"/>
        <v>0.70137195702591615</v>
      </c>
      <c r="P157" s="269">
        <f t="shared" si="29"/>
        <v>0.69583058427110744</v>
      </c>
      <c r="Q157" s="269">
        <f t="shared" si="29"/>
        <v>0.69211903556420995</v>
      </c>
      <c r="R157" s="269">
        <f t="shared" si="29"/>
        <v>0.69664250703433306</v>
      </c>
      <c r="S157" s="269">
        <f t="shared" si="29"/>
        <v>0.69323304262470931</v>
      </c>
      <c r="T157" s="269">
        <f t="shared" si="29"/>
        <v>0.69363054890630571</v>
      </c>
      <c r="U157" s="269">
        <f t="shared" si="29"/>
        <v>0.68935752717358678</v>
      </c>
      <c r="V157" s="269">
        <f t="shared" si="29"/>
        <v>0.68317656733170629</v>
      </c>
      <c r="W157" s="269">
        <f t="shared" si="29"/>
        <v>0.67107344936089586</v>
      </c>
      <c r="X157" s="269">
        <f t="shared" si="29"/>
        <v>0.66623280478409841</v>
      </c>
      <c r="Y157" s="269">
        <f t="shared" si="29"/>
        <v>0.66431243385738847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0.63624242302171474</v>
      </c>
      <c r="C158" s="318">
        <f t="shared" si="30"/>
        <v>0.6339545678829871</v>
      </c>
      <c r="D158" s="318">
        <f t="shared" si="30"/>
        <v>0.61755950589149555</v>
      </c>
      <c r="E158" s="318">
        <f t="shared" si="30"/>
        <v>0.62384853100484983</v>
      </c>
      <c r="F158" s="318">
        <f t="shared" si="30"/>
        <v>0.61559802536624941</v>
      </c>
      <c r="G158" s="318">
        <f t="shared" si="30"/>
        <v>0.6138660649524661</v>
      </c>
      <c r="H158" s="318">
        <f t="shared" si="30"/>
        <v>0.61314347285257553</v>
      </c>
      <c r="I158" s="318">
        <f t="shared" si="30"/>
        <v>0.60904806326343186</v>
      </c>
      <c r="J158" s="318">
        <f t="shared" si="30"/>
        <v>0.62532755609911383</v>
      </c>
      <c r="K158" s="318">
        <f t="shared" si="30"/>
        <v>0.64765011820727836</v>
      </c>
      <c r="L158" s="318">
        <f t="shared" si="30"/>
        <v>0.66816247822043584</v>
      </c>
      <c r="M158" s="318">
        <f t="shared" si="30"/>
        <v>0.68507027853923319</v>
      </c>
      <c r="N158" s="318">
        <f t="shared" si="30"/>
        <v>0.67953633518178058</v>
      </c>
      <c r="O158" s="318">
        <f t="shared" si="30"/>
        <v>0.66996625247038954</v>
      </c>
      <c r="P158" s="318">
        <f t="shared" si="30"/>
        <v>0.66285265745360622</v>
      </c>
      <c r="Q158" s="318">
        <f t="shared" si="30"/>
        <v>0.65936155367133031</v>
      </c>
      <c r="R158" s="318">
        <f t="shared" si="30"/>
        <v>0.66697538928877509</v>
      </c>
      <c r="S158" s="318">
        <f t="shared" si="30"/>
        <v>0.66278310062810153</v>
      </c>
      <c r="T158" s="318">
        <f t="shared" si="30"/>
        <v>0.66350190128812436</v>
      </c>
      <c r="U158" s="318">
        <f t="shared" si="30"/>
        <v>0.65802506812749018</v>
      </c>
      <c r="V158" s="318">
        <f t="shared" si="30"/>
        <v>0.65068865990746405</v>
      </c>
      <c r="W158" s="318">
        <f t="shared" si="30"/>
        <v>0.63350044852211862</v>
      </c>
      <c r="X158" s="318">
        <f t="shared" si="30"/>
        <v>0.62812120152333539</v>
      </c>
      <c r="Y158" s="318">
        <f t="shared" si="30"/>
        <v>0.62510772092176725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3.6950503585362761E-2</v>
      </c>
      <c r="C159" s="318">
        <f t="shared" si="31"/>
        <v>3.7976357959671372E-2</v>
      </c>
      <c r="D159" s="318">
        <f t="shared" si="31"/>
        <v>4.489297643191674E-2</v>
      </c>
      <c r="E159" s="318">
        <f t="shared" si="31"/>
        <v>4.1233012832344963E-2</v>
      </c>
      <c r="F159" s="318">
        <f t="shared" si="31"/>
        <v>4.5443526012307285E-2</v>
      </c>
      <c r="G159" s="318">
        <f t="shared" si="31"/>
        <v>4.507737589237213E-2</v>
      </c>
      <c r="H159" s="318">
        <f t="shared" si="31"/>
        <v>4.6258761748845315E-2</v>
      </c>
      <c r="I159" s="318">
        <f t="shared" si="31"/>
        <v>4.7765478270457601E-2</v>
      </c>
      <c r="J159" s="318">
        <f t="shared" si="31"/>
        <v>4.229028008492821E-2</v>
      </c>
      <c r="K159" s="318">
        <f t="shared" si="31"/>
        <v>4.0274103848447811E-2</v>
      </c>
      <c r="L159" s="318">
        <f t="shared" si="31"/>
        <v>3.6037080226438895E-2</v>
      </c>
      <c r="M159" s="318">
        <f t="shared" si="31"/>
        <v>2.8214990468700744E-2</v>
      </c>
      <c r="N159" s="318">
        <f t="shared" si="31"/>
        <v>3.2785840696365177E-2</v>
      </c>
      <c r="O159" s="318">
        <f t="shared" si="31"/>
        <v>3.140570455552661E-2</v>
      </c>
      <c r="P159" s="318">
        <f t="shared" si="31"/>
        <v>3.2977926817501203E-2</v>
      </c>
      <c r="Q159" s="318">
        <f t="shared" si="31"/>
        <v>3.2757481892879602E-2</v>
      </c>
      <c r="R159" s="318">
        <f t="shared" si="31"/>
        <v>2.9667117745558001E-2</v>
      </c>
      <c r="S159" s="318">
        <f t="shared" si="31"/>
        <v>3.0449941996607752E-2</v>
      </c>
      <c r="T159" s="318">
        <f t="shared" si="31"/>
        <v>3.0128647618181317E-2</v>
      </c>
      <c r="U159" s="318">
        <f t="shared" si="31"/>
        <v>3.1332459046096654E-2</v>
      </c>
      <c r="V159" s="318">
        <f t="shared" si="31"/>
        <v>3.248790742424229E-2</v>
      </c>
      <c r="W159" s="318">
        <f t="shared" si="31"/>
        <v>3.7573000838777272E-2</v>
      </c>
      <c r="X159" s="318">
        <f t="shared" si="31"/>
        <v>3.8111603260762981E-2</v>
      </c>
      <c r="Y159" s="318">
        <f t="shared" si="31"/>
        <v>3.9204712935621118E-2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0.10393829757086992</v>
      </c>
      <c r="C160" s="269">
        <f t="shared" si="32"/>
        <v>0.10466913389606293</v>
      </c>
      <c r="D160" s="269">
        <f t="shared" si="32"/>
        <v>0.10991652238882939</v>
      </c>
      <c r="E160" s="269">
        <f t="shared" si="32"/>
        <v>0.10798530987923763</v>
      </c>
      <c r="F160" s="269">
        <f t="shared" si="32"/>
        <v>0.11056671189858687</v>
      </c>
      <c r="G160" s="269">
        <f t="shared" si="32"/>
        <v>0.11120915247497044</v>
      </c>
      <c r="H160" s="269">
        <f t="shared" si="32"/>
        <v>0.11136210042924784</v>
      </c>
      <c r="I160" s="269">
        <f t="shared" si="32"/>
        <v>0.11267645718345282</v>
      </c>
      <c r="J160" s="269">
        <f t="shared" si="32"/>
        <v>0.1073848750779104</v>
      </c>
      <c r="K160" s="269">
        <f t="shared" si="32"/>
        <v>9.967845091237483E-2</v>
      </c>
      <c r="L160" s="269">
        <f t="shared" si="32"/>
        <v>9.2803909038329926E-2</v>
      </c>
      <c r="M160" s="269">
        <f t="shared" si="32"/>
        <v>8.7447902486285603E-2</v>
      </c>
      <c r="N160" s="269">
        <f t="shared" si="32"/>
        <v>8.9060028260194449E-2</v>
      </c>
      <c r="O160" s="269">
        <f t="shared" si="32"/>
        <v>9.2502654845328797E-2</v>
      </c>
      <c r="P160" s="269">
        <f t="shared" si="32"/>
        <v>9.3392289145287202E-2</v>
      </c>
      <c r="Q160" s="269">
        <f t="shared" si="32"/>
        <v>9.4382265483796024E-2</v>
      </c>
      <c r="R160" s="269">
        <f t="shared" si="32"/>
        <v>9.1823723633800688E-2</v>
      </c>
      <c r="S160" s="269">
        <f t="shared" si="32"/>
        <v>9.3036682290185496E-2</v>
      </c>
      <c r="T160" s="269">
        <f t="shared" si="32"/>
        <v>9.2513348121791961E-2</v>
      </c>
      <c r="U160" s="269">
        <f t="shared" si="32"/>
        <v>9.4032938919793002E-2</v>
      </c>
      <c r="V160" s="269">
        <f t="shared" si="32"/>
        <v>9.5894737865645729E-2</v>
      </c>
      <c r="W160" s="269">
        <f t="shared" si="32"/>
        <v>0.10153499637716069</v>
      </c>
      <c r="X160" s="269">
        <f t="shared" si="32"/>
        <v>0.10230164885913638</v>
      </c>
      <c r="Y160" s="269">
        <f t="shared" si="32"/>
        <v>0.10262139260518609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6.4863571935561665E-2</v>
      </c>
      <c r="C161" s="318">
        <f t="shared" si="33"/>
        <v>6.4509579250906793E-2</v>
      </c>
      <c r="D161" s="318">
        <f t="shared" si="33"/>
        <v>6.2442724556087757E-2</v>
      </c>
      <c r="E161" s="318">
        <f t="shared" si="33"/>
        <v>6.4381880772543185E-2</v>
      </c>
      <c r="F161" s="318">
        <f t="shared" si="33"/>
        <v>6.2510714319833766E-2</v>
      </c>
      <c r="G161" s="318">
        <f t="shared" si="33"/>
        <v>6.3540354368201504E-2</v>
      </c>
      <c r="H161" s="318">
        <f t="shared" si="33"/>
        <v>6.2444000588214858E-2</v>
      </c>
      <c r="I161" s="318">
        <f t="shared" si="33"/>
        <v>6.2165022232488945E-2</v>
      </c>
      <c r="J161" s="318">
        <f t="shared" si="33"/>
        <v>6.2663398209770821E-2</v>
      </c>
      <c r="K161" s="318">
        <f t="shared" si="33"/>
        <v>5.708905684767792E-2</v>
      </c>
      <c r="L161" s="318">
        <f t="shared" si="33"/>
        <v>5.4695117928281314E-2</v>
      </c>
      <c r="M161" s="318">
        <f t="shared" si="33"/>
        <v>5.7610879864378753E-2</v>
      </c>
      <c r="N161" s="318">
        <f t="shared" si="33"/>
        <v>5.4389384950183493E-2</v>
      </c>
      <c r="O161" s="318">
        <f t="shared" si="33"/>
        <v>5.9291489372150438E-2</v>
      </c>
      <c r="P161" s="318">
        <f t="shared" si="33"/>
        <v>5.8518517007426815E-2</v>
      </c>
      <c r="Q161" s="318">
        <f t="shared" si="33"/>
        <v>5.974161127699134E-2</v>
      </c>
      <c r="R161" s="318">
        <f t="shared" si="33"/>
        <v>6.0451093390209834E-2</v>
      </c>
      <c r="S161" s="318">
        <f t="shared" si="33"/>
        <v>6.0836224551367987E-2</v>
      </c>
      <c r="T161" s="318">
        <f t="shared" si="33"/>
        <v>6.0652655432621903E-2</v>
      </c>
      <c r="U161" s="318">
        <f t="shared" si="33"/>
        <v>6.0899229716686369E-2</v>
      </c>
      <c r="V161" s="318">
        <f t="shared" si="33"/>
        <v>6.1539155508429019E-2</v>
      </c>
      <c r="W161" s="318">
        <f t="shared" si="33"/>
        <v>6.1801987172598473E-2</v>
      </c>
      <c r="X161" s="318">
        <f t="shared" si="33"/>
        <v>6.1999073888928086E-2</v>
      </c>
      <c r="Y161" s="318">
        <f t="shared" si="33"/>
        <v>6.116286693093103E-2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3.9074725635308255E-2</v>
      </c>
      <c r="C162" s="326">
        <f t="shared" si="34"/>
        <v>4.0159554645156144E-2</v>
      </c>
      <c r="D162" s="326">
        <f t="shared" si="34"/>
        <v>4.7473797832741631E-2</v>
      </c>
      <c r="E162" s="326">
        <f t="shared" si="34"/>
        <v>4.3603429106694444E-2</v>
      </c>
      <c r="F162" s="326">
        <f t="shared" si="34"/>
        <v>4.8055997578753104E-2</v>
      </c>
      <c r="G162" s="326">
        <f t="shared" si="34"/>
        <v>4.7668798106768946E-2</v>
      </c>
      <c r="H162" s="326">
        <f t="shared" si="34"/>
        <v>4.8918099841032972E-2</v>
      </c>
      <c r="I162" s="326">
        <f t="shared" si="34"/>
        <v>5.0511434950963864E-2</v>
      </c>
      <c r="J162" s="326">
        <f t="shared" si="34"/>
        <v>4.4721476868139591E-2</v>
      </c>
      <c r="K162" s="326">
        <f t="shared" si="34"/>
        <v>4.258939406469691E-2</v>
      </c>
      <c r="L162" s="326">
        <f t="shared" si="34"/>
        <v>3.8108791110048605E-2</v>
      </c>
      <c r="M162" s="326">
        <f t="shared" si="34"/>
        <v>2.9837022621906854E-2</v>
      </c>
      <c r="N162" s="326">
        <f t="shared" si="34"/>
        <v>3.4670643310010962E-2</v>
      </c>
      <c r="O162" s="326">
        <f t="shared" si="34"/>
        <v>3.3211165473178351E-2</v>
      </c>
      <c r="P162" s="326">
        <f t="shared" si="34"/>
        <v>3.487377213786038E-2</v>
      </c>
      <c r="Q162" s="326">
        <f t="shared" si="34"/>
        <v>3.4640654206804684E-2</v>
      </c>
      <c r="R162" s="326">
        <f t="shared" si="34"/>
        <v>3.1372630243590847E-2</v>
      </c>
      <c r="S162" s="326">
        <f t="shared" si="34"/>
        <v>3.2200457738817502E-2</v>
      </c>
      <c r="T162" s="326">
        <f t="shared" si="34"/>
        <v>3.186069268917005E-2</v>
      </c>
      <c r="U162" s="326">
        <f t="shared" si="34"/>
        <v>3.3133709203106633E-2</v>
      </c>
      <c r="V162" s="326">
        <f t="shared" si="34"/>
        <v>3.435558235721671E-2</v>
      </c>
      <c r="W162" s="326">
        <f t="shared" si="34"/>
        <v>3.9733009204562235E-2</v>
      </c>
      <c r="X162" s="326">
        <f t="shared" si="34"/>
        <v>4.0302574970208303E-2</v>
      </c>
      <c r="Y162" s="326">
        <f t="shared" si="34"/>
        <v>4.1458525674255051E-2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0.99999999999999989</v>
      </c>
      <c r="C165" s="232">
        <f t="shared" si="35"/>
        <v>1</v>
      </c>
      <c r="D165" s="232">
        <f t="shared" si="35"/>
        <v>0.99999999999999989</v>
      </c>
      <c r="E165" s="232">
        <f t="shared" si="35"/>
        <v>0.99999999999999989</v>
      </c>
      <c r="F165" s="232">
        <f t="shared" si="35"/>
        <v>1</v>
      </c>
      <c r="G165" s="232">
        <f t="shared" si="35"/>
        <v>0.99999999999999989</v>
      </c>
      <c r="H165" s="232">
        <f t="shared" si="35"/>
        <v>1.0000000000000002</v>
      </c>
      <c r="I165" s="232">
        <f t="shared" si="35"/>
        <v>0.99999999999999989</v>
      </c>
      <c r="J165" s="232">
        <f t="shared" si="35"/>
        <v>1</v>
      </c>
      <c r="K165" s="232">
        <f t="shared" si="35"/>
        <v>0.99999999999999989</v>
      </c>
      <c r="L165" s="232">
        <f t="shared" si="35"/>
        <v>1</v>
      </c>
      <c r="M165" s="232">
        <f t="shared" si="35"/>
        <v>1</v>
      </c>
      <c r="N165" s="232">
        <f t="shared" si="35"/>
        <v>0.99999999999999978</v>
      </c>
      <c r="O165" s="232">
        <f t="shared" si="35"/>
        <v>1.0000000000000002</v>
      </c>
      <c r="P165" s="232">
        <f t="shared" si="35"/>
        <v>0.99999999999999989</v>
      </c>
      <c r="Q165" s="232">
        <f t="shared" si="35"/>
        <v>1</v>
      </c>
      <c r="R165" s="232">
        <f t="shared" si="35"/>
        <v>1.0000000000000002</v>
      </c>
      <c r="S165" s="232">
        <f t="shared" si="35"/>
        <v>1.0000000000000002</v>
      </c>
      <c r="T165" s="232">
        <f t="shared" si="35"/>
        <v>0.99999999999999989</v>
      </c>
      <c r="U165" s="232">
        <f t="shared" si="35"/>
        <v>0.99999999999999989</v>
      </c>
      <c r="V165" s="232">
        <f t="shared" si="35"/>
        <v>0.99999999999999978</v>
      </c>
      <c r="W165" s="232">
        <f t="shared" si="35"/>
        <v>1</v>
      </c>
      <c r="X165" s="232">
        <f t="shared" si="35"/>
        <v>1.0000000000000002</v>
      </c>
      <c r="Y165" s="232">
        <f t="shared" si="35"/>
        <v>0.99999999999999989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8.4901072430508921E-3</v>
      </c>
      <c r="C166" s="266">
        <f t="shared" si="36"/>
        <v>8.4901072430506996E-3</v>
      </c>
      <c r="D166" s="266">
        <f t="shared" si="36"/>
        <v>8.4901072430488868E-3</v>
      </c>
      <c r="E166" s="266">
        <f t="shared" si="36"/>
        <v>8.4901072430508227E-3</v>
      </c>
      <c r="F166" s="266">
        <f t="shared" si="36"/>
        <v>8.490107243049173E-3</v>
      </c>
      <c r="G166" s="266">
        <f t="shared" si="36"/>
        <v>8.4901072430490273E-3</v>
      </c>
      <c r="H166" s="266">
        <f t="shared" si="36"/>
        <v>8.490107243048519E-3</v>
      </c>
      <c r="I166" s="266">
        <f t="shared" si="36"/>
        <v>8.4901072430485659E-3</v>
      </c>
      <c r="J166" s="266">
        <f t="shared" si="36"/>
        <v>8.4901072430512165E-3</v>
      </c>
      <c r="K166" s="266">
        <f t="shared" si="36"/>
        <v>8.4901072430514559E-3</v>
      </c>
      <c r="L166" s="266">
        <f t="shared" si="36"/>
        <v>8.4901072430518618E-3</v>
      </c>
      <c r="M166" s="266">
        <f t="shared" si="36"/>
        <v>8.4901072430513258E-3</v>
      </c>
      <c r="N166" s="266">
        <f t="shared" si="36"/>
        <v>8.4901072430526719E-3</v>
      </c>
      <c r="O166" s="266">
        <f t="shared" si="36"/>
        <v>8.4901072430517595E-3</v>
      </c>
      <c r="P166" s="266">
        <f t="shared" si="36"/>
        <v>8.4901072430516103E-3</v>
      </c>
      <c r="Q166" s="266">
        <f t="shared" si="36"/>
        <v>8.4901072430513553E-3</v>
      </c>
      <c r="R166" s="266">
        <f t="shared" si="36"/>
        <v>8.4901072430512373E-3</v>
      </c>
      <c r="S166" s="266">
        <f t="shared" si="36"/>
        <v>8.4901072430516936E-3</v>
      </c>
      <c r="T166" s="266">
        <f t="shared" si="36"/>
        <v>8.4901072430510587E-3</v>
      </c>
      <c r="U166" s="266">
        <f t="shared" si="36"/>
        <v>8.4901072430514143E-3</v>
      </c>
      <c r="V166" s="266">
        <f t="shared" si="36"/>
        <v>8.4901072430518271E-3</v>
      </c>
      <c r="W166" s="266">
        <f t="shared" si="36"/>
        <v>8.4901072430516346E-3</v>
      </c>
      <c r="X166" s="266">
        <f t="shared" si="36"/>
        <v>8.490107243051416E-3</v>
      </c>
      <c r="Y166" s="266">
        <f t="shared" si="36"/>
        <v>8.4901072430511679E-3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9.5190184158597431E-3</v>
      </c>
      <c r="C167" s="267">
        <f t="shared" si="37"/>
        <v>9.5190184158595245E-3</v>
      </c>
      <c r="D167" s="267">
        <f t="shared" si="37"/>
        <v>9.5190184158574932E-3</v>
      </c>
      <c r="E167" s="267">
        <f t="shared" si="37"/>
        <v>9.519018415859665E-3</v>
      </c>
      <c r="F167" s="267">
        <f t="shared" si="37"/>
        <v>9.5190184158578141E-3</v>
      </c>
      <c r="G167" s="267">
        <f t="shared" si="37"/>
        <v>9.5190184158576493E-3</v>
      </c>
      <c r="H167" s="267">
        <f t="shared" si="37"/>
        <v>9.519018415857082E-3</v>
      </c>
      <c r="I167" s="267">
        <f t="shared" si="37"/>
        <v>9.5190184158571341E-3</v>
      </c>
      <c r="J167" s="267">
        <f t="shared" si="37"/>
        <v>9.5190184158601057E-3</v>
      </c>
      <c r="K167" s="267">
        <f t="shared" si="37"/>
        <v>9.5190184158603711E-3</v>
      </c>
      <c r="L167" s="267">
        <f t="shared" si="37"/>
        <v>9.5190184158608325E-3</v>
      </c>
      <c r="M167" s="267">
        <f t="shared" si="37"/>
        <v>9.5190184158602306E-3</v>
      </c>
      <c r="N167" s="267">
        <f t="shared" si="37"/>
        <v>9.5190184158617328E-3</v>
      </c>
      <c r="O167" s="267">
        <f t="shared" si="37"/>
        <v>9.5190184158607128E-3</v>
      </c>
      <c r="P167" s="267">
        <f t="shared" si="37"/>
        <v>9.5190184158605463E-3</v>
      </c>
      <c r="Q167" s="267">
        <f t="shared" si="37"/>
        <v>9.51901841586026E-3</v>
      </c>
      <c r="R167" s="267">
        <f t="shared" si="37"/>
        <v>9.5190184158601317E-3</v>
      </c>
      <c r="S167" s="267">
        <f t="shared" si="37"/>
        <v>9.5190184158606417E-3</v>
      </c>
      <c r="T167" s="267">
        <f t="shared" si="37"/>
        <v>9.519018415859927E-3</v>
      </c>
      <c r="U167" s="267">
        <f t="shared" si="37"/>
        <v>9.5190184158603294E-3</v>
      </c>
      <c r="V167" s="267">
        <f t="shared" si="37"/>
        <v>9.5190184158607874E-3</v>
      </c>
      <c r="W167" s="267">
        <f t="shared" si="37"/>
        <v>9.519018415860574E-3</v>
      </c>
      <c r="X167" s="267">
        <f t="shared" si="37"/>
        <v>9.5190184158603294E-3</v>
      </c>
      <c r="Y167" s="267">
        <f t="shared" si="37"/>
        <v>9.5190184158600501E-3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1.5578207257181072E-2</v>
      </c>
      <c r="C168" s="267">
        <f t="shared" si="38"/>
        <v>1.5969584652283739E-2</v>
      </c>
      <c r="D168" s="267">
        <f t="shared" si="38"/>
        <v>1.8487868916472725E-2</v>
      </c>
      <c r="E168" s="267">
        <f t="shared" si="38"/>
        <v>1.7002960464850541E-2</v>
      </c>
      <c r="F168" s="267">
        <f t="shared" si="38"/>
        <v>1.8634607997523648E-2</v>
      </c>
      <c r="G168" s="267">
        <f t="shared" si="38"/>
        <v>1.8313345973169474E-2</v>
      </c>
      <c r="H168" s="267">
        <f t="shared" si="38"/>
        <v>1.8884752484268671E-2</v>
      </c>
      <c r="I168" s="267">
        <f t="shared" si="38"/>
        <v>1.9375070973743674E-2</v>
      </c>
      <c r="J168" s="267">
        <f t="shared" si="38"/>
        <v>1.7665981460536384E-2</v>
      </c>
      <c r="K168" s="267">
        <f t="shared" si="38"/>
        <v>1.8238278604158002E-2</v>
      </c>
      <c r="L168" s="267">
        <f t="shared" si="38"/>
        <v>1.7359493332748079E-2</v>
      </c>
      <c r="M168" s="267">
        <f t="shared" si="38"/>
        <v>1.3863832291907158E-2</v>
      </c>
      <c r="N168" s="267">
        <f t="shared" si="38"/>
        <v>1.6255864398606563E-2</v>
      </c>
      <c r="O168" s="267">
        <f t="shared" si="38"/>
        <v>1.4734776080469737E-2</v>
      </c>
      <c r="P168" s="267">
        <f t="shared" si="38"/>
        <v>1.536957606911859E-2</v>
      </c>
      <c r="Q168" s="267">
        <f t="shared" si="38"/>
        <v>1.5039959337385281E-2</v>
      </c>
      <c r="R168" s="267">
        <f t="shared" si="38"/>
        <v>1.3795310218360441E-2</v>
      </c>
      <c r="S168" s="267">
        <f t="shared" si="38"/>
        <v>1.4000771822693273E-2</v>
      </c>
      <c r="T168" s="267">
        <f t="shared" si="38"/>
        <v>1.3903272236259909E-2</v>
      </c>
      <c r="U168" s="267">
        <f t="shared" si="38"/>
        <v>1.4274928306474781E-2</v>
      </c>
      <c r="V168" s="267">
        <f t="shared" si="38"/>
        <v>1.453364621310241E-2</v>
      </c>
      <c r="W168" s="267">
        <f t="shared" si="38"/>
        <v>1.6182654492044209E-2</v>
      </c>
      <c r="X168" s="267">
        <f t="shared" si="38"/>
        <v>1.6260610465337454E-2</v>
      </c>
      <c r="Y168" s="267">
        <f t="shared" si="38"/>
        <v>1.6735749649762793E-2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7.6201889364833604E-3</v>
      </c>
      <c r="C169" s="267">
        <f t="shared" si="39"/>
        <v>7.620188936483187E-3</v>
      </c>
      <c r="D169" s="267">
        <f t="shared" si="39"/>
        <v>7.6201889364815598E-3</v>
      </c>
      <c r="E169" s="267">
        <f t="shared" si="39"/>
        <v>7.6201889364832997E-3</v>
      </c>
      <c r="F169" s="267">
        <f t="shared" si="39"/>
        <v>7.6201889364818165E-3</v>
      </c>
      <c r="G169" s="267">
        <f t="shared" si="39"/>
        <v>7.620188936481683E-3</v>
      </c>
      <c r="H169" s="267">
        <f t="shared" si="39"/>
        <v>7.6201889364812285E-3</v>
      </c>
      <c r="I169" s="267">
        <f t="shared" si="39"/>
        <v>7.6201889364812736E-3</v>
      </c>
      <c r="J169" s="267">
        <f t="shared" si="39"/>
        <v>7.620188936483651E-3</v>
      </c>
      <c r="K169" s="267">
        <f t="shared" si="39"/>
        <v>7.6201889364838644E-3</v>
      </c>
      <c r="L169" s="267">
        <f t="shared" si="39"/>
        <v>7.6201889364842321E-3</v>
      </c>
      <c r="M169" s="267">
        <f t="shared" si="39"/>
        <v>7.6201889364837508E-3</v>
      </c>
      <c r="N169" s="267">
        <f t="shared" si="39"/>
        <v>7.6201889364849555E-3</v>
      </c>
      <c r="O169" s="267">
        <f t="shared" si="39"/>
        <v>7.620188936484135E-3</v>
      </c>
      <c r="P169" s="267">
        <f t="shared" si="39"/>
        <v>7.620188936484004E-3</v>
      </c>
      <c r="Q169" s="267">
        <f t="shared" si="39"/>
        <v>7.6201889364837742E-3</v>
      </c>
      <c r="R169" s="267">
        <f t="shared" si="39"/>
        <v>7.6201889364836675E-3</v>
      </c>
      <c r="S169" s="267">
        <f t="shared" si="39"/>
        <v>7.6201889364840786E-3</v>
      </c>
      <c r="T169" s="267">
        <f t="shared" si="39"/>
        <v>7.6201889364835096E-3</v>
      </c>
      <c r="U169" s="267">
        <f t="shared" si="39"/>
        <v>7.6201889364838279E-3</v>
      </c>
      <c r="V169" s="267">
        <f t="shared" si="39"/>
        <v>7.6201889364841983E-3</v>
      </c>
      <c r="W169" s="267">
        <f t="shared" si="39"/>
        <v>7.6201889364840292E-3</v>
      </c>
      <c r="X169" s="267">
        <f t="shared" si="39"/>
        <v>7.6201889364838305E-3</v>
      </c>
      <c r="Y169" s="267">
        <f t="shared" si="39"/>
        <v>7.6201889364836085E-3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8.0409901451191437E-3</v>
      </c>
      <c r="C170" s="268">
        <f t="shared" si="40"/>
        <v>8.0306947151663217E-3</v>
      </c>
      <c r="D170" s="268">
        <f t="shared" si="40"/>
        <v>8.0241443956469011E-3</v>
      </c>
      <c r="E170" s="268">
        <f t="shared" si="40"/>
        <v>8.0035684884736599E-3</v>
      </c>
      <c r="F170" s="268">
        <f t="shared" si="40"/>
        <v>8.0172546844623025E-3</v>
      </c>
      <c r="G170" s="268">
        <f t="shared" si="40"/>
        <v>7.9943977450164013E-3</v>
      </c>
      <c r="H170" s="268">
        <f t="shared" si="40"/>
        <v>8.0353804253853103E-3</v>
      </c>
      <c r="I170" s="268">
        <f t="shared" si="40"/>
        <v>8.0711624934827007E-3</v>
      </c>
      <c r="J170" s="268">
        <f t="shared" si="40"/>
        <v>8.014597582320258E-3</v>
      </c>
      <c r="K170" s="268">
        <f t="shared" si="40"/>
        <v>8.0829135938738691E-3</v>
      </c>
      <c r="L170" s="268">
        <f t="shared" si="40"/>
        <v>8.0427675753200357E-3</v>
      </c>
      <c r="M170" s="268">
        <f t="shared" si="40"/>
        <v>8.0336728116510037E-3</v>
      </c>
      <c r="N170" s="268">
        <f t="shared" si="40"/>
        <v>8.012125346916402E-3</v>
      </c>
      <c r="O170" s="268">
        <f t="shared" si="40"/>
        <v>8.0716555234826137E-3</v>
      </c>
      <c r="P170" s="268">
        <f t="shared" si="40"/>
        <v>1.3138141778554678E-2</v>
      </c>
      <c r="Q170" s="268">
        <f t="shared" si="40"/>
        <v>1.3903501166003621E-2</v>
      </c>
      <c r="R170" s="268">
        <f t="shared" si="40"/>
        <v>1.4364209091477958E-2</v>
      </c>
      <c r="S170" s="268">
        <f t="shared" si="40"/>
        <v>1.4966038909907872E-2</v>
      </c>
      <c r="T170" s="268">
        <f t="shared" si="40"/>
        <v>1.5982657543138663E-2</v>
      </c>
      <c r="U170" s="268">
        <f t="shared" si="40"/>
        <v>1.692418699522788E-2</v>
      </c>
      <c r="V170" s="268">
        <f t="shared" si="40"/>
        <v>1.8810944878799446E-2</v>
      </c>
      <c r="W170" s="268">
        <f t="shared" si="40"/>
        <v>1.8465585455315209E-2</v>
      </c>
      <c r="X170" s="268">
        <f t="shared" si="40"/>
        <v>2.1731697076196335E-2</v>
      </c>
      <c r="Y170" s="268">
        <f t="shared" si="40"/>
        <v>2.3784977478544491E-2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0.75414634897299238</v>
      </c>
      <c r="C171" s="269">
        <f t="shared" si="41"/>
        <v>0.75069862430855949</v>
      </c>
      <c r="D171" s="269">
        <f t="shared" si="41"/>
        <v>0.72845944782563676</v>
      </c>
      <c r="E171" s="269">
        <f t="shared" si="41"/>
        <v>0.74159534945275762</v>
      </c>
      <c r="F171" s="269">
        <f t="shared" si="41"/>
        <v>0.72716958866291048</v>
      </c>
      <c r="G171" s="269">
        <f t="shared" si="41"/>
        <v>0.73002854432742859</v>
      </c>
      <c r="H171" s="269">
        <f t="shared" si="41"/>
        <v>0.72494321464255229</v>
      </c>
      <c r="I171" s="269">
        <f t="shared" si="41"/>
        <v>0.72057897389132575</v>
      </c>
      <c r="J171" s="269">
        <f t="shared" si="41"/>
        <v>0.73572838678414121</v>
      </c>
      <c r="K171" s="269">
        <f t="shared" si="41"/>
        <v>0.73060996574642723</v>
      </c>
      <c r="L171" s="269">
        <f t="shared" si="41"/>
        <v>0.73840974839796691</v>
      </c>
      <c r="M171" s="269">
        <f t="shared" si="41"/>
        <v>0.76929700376930732</v>
      </c>
      <c r="N171" s="269">
        <f t="shared" si="41"/>
        <v>0.74818691336326448</v>
      </c>
      <c r="O171" s="269">
        <f t="shared" si="41"/>
        <v>0.76156848508358554</v>
      </c>
      <c r="P171" s="269">
        <f t="shared" si="41"/>
        <v>0.75128549437060932</v>
      </c>
      <c r="Q171" s="269">
        <f t="shared" si="41"/>
        <v>0.75349086304053514</v>
      </c>
      <c r="R171" s="269">
        <f t="shared" si="41"/>
        <v>0.76406029569565681</v>
      </c>
      <c r="S171" s="269">
        <f t="shared" si="41"/>
        <v>0.76168996864487015</v>
      </c>
      <c r="T171" s="269">
        <f t="shared" si="41"/>
        <v>0.76161306536417062</v>
      </c>
      <c r="U171" s="269">
        <f t="shared" si="41"/>
        <v>0.7574611779589745</v>
      </c>
      <c r="V171" s="269">
        <f t="shared" si="41"/>
        <v>0.75343464456519371</v>
      </c>
      <c r="W171" s="269">
        <f t="shared" si="41"/>
        <v>0.73918686529789634</v>
      </c>
      <c r="X171" s="269">
        <f t="shared" si="41"/>
        <v>0.73548418301141893</v>
      </c>
      <c r="Y171" s="269">
        <f t="shared" si="41"/>
        <v>0.72939222427734673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0.67585221294117959</v>
      </c>
      <c r="C172" s="318">
        <f t="shared" si="42"/>
        <v>0.67043747406862453</v>
      </c>
      <c r="D172" s="318">
        <f t="shared" si="42"/>
        <v>0.63554171345556731</v>
      </c>
      <c r="E172" s="318">
        <f t="shared" si="42"/>
        <v>0.65614058064648906</v>
      </c>
      <c r="F172" s="318">
        <f t="shared" si="42"/>
        <v>0.63351436188544685</v>
      </c>
      <c r="G172" s="318">
        <f t="shared" si="42"/>
        <v>0.63798794060776554</v>
      </c>
      <c r="H172" s="318">
        <f t="shared" si="42"/>
        <v>0.63003079272385731</v>
      </c>
      <c r="I172" s="318">
        <f t="shared" si="42"/>
        <v>0.62320227210524282</v>
      </c>
      <c r="J172" s="318">
        <f t="shared" si="42"/>
        <v>0.64694135675094333</v>
      </c>
      <c r="K172" s="318">
        <f t="shared" si="42"/>
        <v>0.63894664130568923</v>
      </c>
      <c r="L172" s="318">
        <f t="shared" si="42"/>
        <v>0.65116308965223735</v>
      </c>
      <c r="M172" s="318">
        <f t="shared" si="42"/>
        <v>0.69961910351641032</v>
      </c>
      <c r="N172" s="318">
        <f t="shared" si="42"/>
        <v>0.66648695665274427</v>
      </c>
      <c r="O172" s="318">
        <f t="shared" si="42"/>
        <v>0.68751332945514787</v>
      </c>
      <c r="P172" s="318">
        <f t="shared" si="42"/>
        <v>0.67403991279368169</v>
      </c>
      <c r="Q172" s="318">
        <f t="shared" si="42"/>
        <v>0.67790189424366887</v>
      </c>
      <c r="R172" s="318">
        <f t="shared" si="42"/>
        <v>0.69472677887911283</v>
      </c>
      <c r="S172" s="318">
        <f t="shared" si="42"/>
        <v>0.69132382730784214</v>
      </c>
      <c r="T172" s="318">
        <f t="shared" si="42"/>
        <v>0.69173694484643422</v>
      </c>
      <c r="U172" s="318">
        <f t="shared" si="42"/>
        <v>0.68571716016409545</v>
      </c>
      <c r="V172" s="318">
        <f t="shared" si="42"/>
        <v>0.68039034268492793</v>
      </c>
      <c r="W172" s="318">
        <f t="shared" si="42"/>
        <v>0.65785485249058917</v>
      </c>
      <c r="X172" s="318">
        <f t="shared" si="42"/>
        <v>0.65376037315861424</v>
      </c>
      <c r="Y172" s="318">
        <f t="shared" si="42"/>
        <v>0.64528042386020446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7.8294136031812775E-2</v>
      </c>
      <c r="C173" s="318">
        <f t="shared" si="43"/>
        <v>8.0261150239934839E-2</v>
      </c>
      <c r="D173" s="318">
        <f t="shared" si="43"/>
        <v>9.2917734370069463E-2</v>
      </c>
      <c r="E173" s="318">
        <f t="shared" si="43"/>
        <v>8.5454768806268497E-2</v>
      </c>
      <c r="F173" s="318">
        <f t="shared" si="43"/>
        <v>9.3655226777463615E-2</v>
      </c>
      <c r="G173" s="318">
        <f t="shared" si="43"/>
        <v>9.2040603719663036E-2</v>
      </c>
      <c r="H173" s="318">
        <f t="shared" si="43"/>
        <v>9.4912421918694992E-2</v>
      </c>
      <c r="I173" s="318">
        <f t="shared" si="43"/>
        <v>9.7376701786082959E-2</v>
      </c>
      <c r="J173" s="318">
        <f t="shared" si="43"/>
        <v>8.8787030033197989E-2</v>
      </c>
      <c r="K173" s="318">
        <f t="shared" si="43"/>
        <v>9.1663324440737992E-2</v>
      </c>
      <c r="L173" s="318">
        <f t="shared" si="43"/>
        <v>8.7246658745729608E-2</v>
      </c>
      <c r="M173" s="318">
        <f t="shared" si="43"/>
        <v>6.967790025289694E-2</v>
      </c>
      <c r="N173" s="318">
        <f t="shared" si="43"/>
        <v>8.1699956710520175E-2</v>
      </c>
      <c r="O173" s="318">
        <f t="shared" si="43"/>
        <v>7.4055155628437522E-2</v>
      </c>
      <c r="P173" s="318">
        <f t="shared" si="43"/>
        <v>7.7245581576927541E-2</v>
      </c>
      <c r="Q173" s="318">
        <f t="shared" si="43"/>
        <v>7.5588968796866302E-2</v>
      </c>
      <c r="R173" s="318">
        <f t="shared" si="43"/>
        <v>6.9333516816543858E-2</v>
      </c>
      <c r="S173" s="318">
        <f t="shared" si="43"/>
        <v>7.0366141337028024E-2</v>
      </c>
      <c r="T173" s="318">
        <f t="shared" si="43"/>
        <v>6.9876120517736354E-2</v>
      </c>
      <c r="U173" s="318">
        <f t="shared" si="43"/>
        <v>7.1744017794878948E-2</v>
      </c>
      <c r="V173" s="318">
        <f t="shared" si="43"/>
        <v>7.3044301880265741E-2</v>
      </c>
      <c r="W173" s="318">
        <f t="shared" si="43"/>
        <v>8.1332012807307133E-2</v>
      </c>
      <c r="X173" s="318">
        <f t="shared" si="43"/>
        <v>8.1723809852804752E-2</v>
      </c>
      <c r="Y173" s="318">
        <f t="shared" si="43"/>
        <v>8.4111800417142293E-2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6.4144834042840451E-2</v>
      </c>
      <c r="C174" s="269">
        <f t="shared" si="44"/>
        <v>6.5756369801899486E-2</v>
      </c>
      <c r="D174" s="269">
        <f t="shared" si="44"/>
        <v>7.6125658355602394E-2</v>
      </c>
      <c r="E174" s="269">
        <f t="shared" si="44"/>
        <v>7.0011398567833213E-2</v>
      </c>
      <c r="F174" s="269">
        <f t="shared" si="44"/>
        <v>7.6729871269592936E-2</v>
      </c>
      <c r="G174" s="269">
        <f t="shared" si="44"/>
        <v>7.5407042596417756E-2</v>
      </c>
      <c r="H174" s="269">
        <f t="shared" si="44"/>
        <v>7.7759866334114539E-2</v>
      </c>
      <c r="I174" s="269">
        <f t="shared" si="44"/>
        <v>7.9778801993159162E-2</v>
      </c>
      <c r="J174" s="269">
        <f t="shared" si="44"/>
        <v>7.2741454153374505E-2</v>
      </c>
      <c r="K174" s="269">
        <f t="shared" si="44"/>
        <v>7.5097945159993962E-2</v>
      </c>
      <c r="L174" s="269">
        <f t="shared" si="44"/>
        <v>7.1479458484134784E-2</v>
      </c>
      <c r="M174" s="269">
        <f t="shared" si="44"/>
        <v>5.708572282296609E-2</v>
      </c>
      <c r="N174" s="269">
        <f t="shared" si="44"/>
        <v>6.6935155429445892E-2</v>
      </c>
      <c r="O174" s="269">
        <f t="shared" si="44"/>
        <v>6.0671921405106327E-2</v>
      </c>
      <c r="P174" s="269">
        <f t="shared" si="44"/>
        <v>6.328577415786818E-2</v>
      </c>
      <c r="Q174" s="269">
        <f t="shared" si="44"/>
        <v>6.1928544137383648E-2</v>
      </c>
      <c r="R174" s="269">
        <f t="shared" si="44"/>
        <v>5.6803576298442252E-2</v>
      </c>
      <c r="S174" s="269">
        <f t="shared" si="44"/>
        <v>5.7649585103854074E-2</v>
      </c>
      <c r="T174" s="269">
        <f t="shared" si="44"/>
        <v>5.7248120757683513E-2</v>
      </c>
      <c r="U174" s="269">
        <f t="shared" si="44"/>
        <v>5.8778451979458558E-2</v>
      </c>
      <c r="V174" s="269">
        <f t="shared" si="44"/>
        <v>5.9843748962003875E-2</v>
      </c>
      <c r="W174" s="269">
        <f t="shared" si="44"/>
        <v>6.6633706281337413E-2</v>
      </c>
      <c r="X174" s="269">
        <f t="shared" si="44"/>
        <v>6.6954697836205737E-2</v>
      </c>
      <c r="Y174" s="269">
        <f t="shared" si="44"/>
        <v>6.891113118113798E-2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7.522337614824598E-2</v>
      </c>
      <c r="C175" s="269">
        <f t="shared" si="45"/>
        <v>7.5240497334233436E-2</v>
      </c>
      <c r="D175" s="269">
        <f t="shared" si="45"/>
        <v>7.5346055378561649E-2</v>
      </c>
      <c r="E175" s="269">
        <f t="shared" si="45"/>
        <v>7.5285698939393741E-2</v>
      </c>
      <c r="F175" s="269">
        <f t="shared" si="45"/>
        <v>7.5352708426484769E-2</v>
      </c>
      <c r="G175" s="269">
        <f t="shared" si="45"/>
        <v>7.5341070599621862E-2</v>
      </c>
      <c r="H175" s="269">
        <f t="shared" si="45"/>
        <v>7.5361744635544001E-2</v>
      </c>
      <c r="I175" s="269">
        <f t="shared" si="45"/>
        <v>7.5379437351313444E-2</v>
      </c>
      <c r="J175" s="269">
        <f t="shared" si="45"/>
        <v>7.5312506333529122E-2</v>
      </c>
      <c r="K175" s="269">
        <f t="shared" si="45"/>
        <v>7.533110815738718E-2</v>
      </c>
      <c r="L175" s="269">
        <f t="shared" si="45"/>
        <v>7.5297546967051363E-2</v>
      </c>
      <c r="M175" s="269">
        <f t="shared" si="45"/>
        <v>7.515242411289566E-2</v>
      </c>
      <c r="N175" s="269">
        <f t="shared" si="45"/>
        <v>7.5253872790861501E-2</v>
      </c>
      <c r="O175" s="269">
        <f t="shared" si="45"/>
        <v>7.5185825135095183E-2</v>
      </c>
      <c r="P175" s="269">
        <f t="shared" si="45"/>
        <v>7.4821315933739752E-2</v>
      </c>
      <c r="Q175" s="269">
        <f t="shared" si="45"/>
        <v>7.4748501416092933E-2</v>
      </c>
      <c r="R175" s="269">
        <f t="shared" si="45"/>
        <v>7.4661026018980628E-2</v>
      </c>
      <c r="S175" s="269">
        <f t="shared" si="45"/>
        <v>7.4623152676762283E-2</v>
      </c>
      <c r="T175" s="269">
        <f t="shared" si="45"/>
        <v>7.454063098111198E-2</v>
      </c>
      <c r="U175" s="269">
        <f t="shared" si="45"/>
        <v>7.448347532125936E-2</v>
      </c>
      <c r="V175" s="269">
        <f t="shared" si="45"/>
        <v>7.4348663250176986E-2</v>
      </c>
      <c r="W175" s="269">
        <f t="shared" si="45"/>
        <v>7.4444105196201718E-2</v>
      </c>
      <c r="X175" s="269">
        <f t="shared" si="45"/>
        <v>7.4195305100062336E-2</v>
      </c>
      <c r="Y175" s="269">
        <f t="shared" si="45"/>
        <v>7.4056670379259032E-2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5.6518449384559327E-2</v>
      </c>
      <c r="C176" s="318">
        <f t="shared" si="46"/>
        <v>5.6065639378112347E-2</v>
      </c>
      <c r="D176" s="318">
        <f t="shared" si="46"/>
        <v>5.3147465490122989E-2</v>
      </c>
      <c r="E176" s="318">
        <f t="shared" si="46"/>
        <v>5.4870055148656338E-2</v>
      </c>
      <c r="F176" s="318">
        <f t="shared" si="46"/>
        <v>5.297792729093307E-2</v>
      </c>
      <c r="G176" s="318">
        <f t="shared" si="46"/>
        <v>5.3352032350802422E-2</v>
      </c>
      <c r="H176" s="318">
        <f t="shared" si="46"/>
        <v>5.2686612231861059E-2</v>
      </c>
      <c r="I176" s="318">
        <f t="shared" si="46"/>
        <v>5.2115574082448081E-2</v>
      </c>
      <c r="J176" s="318">
        <f t="shared" si="46"/>
        <v>5.4100765857059571E-2</v>
      </c>
      <c r="K176" s="318">
        <f t="shared" si="46"/>
        <v>5.3432204133676026E-2</v>
      </c>
      <c r="L176" s="318">
        <f t="shared" si="46"/>
        <v>5.445381019534553E-2</v>
      </c>
      <c r="M176" s="318">
        <f t="shared" si="46"/>
        <v>5.85059664427027E-2</v>
      </c>
      <c r="N176" s="318">
        <f t="shared" si="46"/>
        <v>5.573527555842369E-2</v>
      </c>
      <c r="O176" s="318">
        <f t="shared" si="46"/>
        <v>5.7493615568589423E-2</v>
      </c>
      <c r="P176" s="318">
        <f t="shared" si="46"/>
        <v>5.6366894958614272E-2</v>
      </c>
      <c r="Q176" s="318">
        <f t="shared" si="46"/>
        <v>5.668985491779726E-2</v>
      </c>
      <c r="R176" s="318">
        <f t="shared" si="46"/>
        <v>5.8096843564814003E-2</v>
      </c>
      <c r="S176" s="318">
        <f t="shared" si="46"/>
        <v>5.7812270188480758E-2</v>
      </c>
      <c r="T176" s="318">
        <f t="shared" si="46"/>
        <v>5.7846817330959116E-2</v>
      </c>
      <c r="U176" s="318">
        <f t="shared" si="46"/>
        <v>5.7343410092867669E-2</v>
      </c>
      <c r="V176" s="318">
        <f t="shared" si="46"/>
        <v>5.6897952553020381E-2</v>
      </c>
      <c r="W176" s="318">
        <f t="shared" si="46"/>
        <v>5.5013411913044978E-2</v>
      </c>
      <c r="X176" s="318">
        <f t="shared" si="46"/>
        <v>5.4671009212500017E-2</v>
      </c>
      <c r="Y176" s="318">
        <f t="shared" si="46"/>
        <v>5.396186958695956E-2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1.8704926763686649E-2</v>
      </c>
      <c r="C177" s="318">
        <f t="shared" si="47"/>
        <v>1.9174857956121085E-2</v>
      </c>
      <c r="D177" s="318">
        <f t="shared" si="47"/>
        <v>2.2198589888438654E-2</v>
      </c>
      <c r="E177" s="318">
        <f t="shared" si="47"/>
        <v>2.04156437907374E-2</v>
      </c>
      <c r="F177" s="318">
        <f t="shared" si="47"/>
        <v>2.2374781135551688E-2</v>
      </c>
      <c r="G177" s="318">
        <f t="shared" si="47"/>
        <v>2.1989038248819429E-2</v>
      </c>
      <c r="H177" s="318">
        <f t="shared" si="47"/>
        <v>2.2675132403682935E-2</v>
      </c>
      <c r="I177" s="318">
        <f t="shared" si="47"/>
        <v>2.326386326886536E-2</v>
      </c>
      <c r="J177" s="318">
        <f t="shared" si="47"/>
        <v>2.1211740476469544E-2</v>
      </c>
      <c r="K177" s="318">
        <f t="shared" si="47"/>
        <v>2.1898904023711158E-2</v>
      </c>
      <c r="L177" s="318">
        <f t="shared" si="47"/>
        <v>2.0843736771705826E-2</v>
      </c>
      <c r="M177" s="318">
        <f t="shared" si="47"/>
        <v>1.6646457670192967E-2</v>
      </c>
      <c r="N177" s="318">
        <f t="shared" si="47"/>
        <v>1.95185972324378E-2</v>
      </c>
      <c r="O177" s="318">
        <f t="shared" si="47"/>
        <v>1.7692209566505752E-2</v>
      </c>
      <c r="P177" s="318">
        <f t="shared" si="47"/>
        <v>1.8454420975125476E-2</v>
      </c>
      <c r="Q177" s="318">
        <f t="shared" si="47"/>
        <v>1.8058646498295666E-2</v>
      </c>
      <c r="R177" s="318">
        <f t="shared" si="47"/>
        <v>1.6564182454166639E-2</v>
      </c>
      <c r="S177" s="318">
        <f t="shared" si="47"/>
        <v>1.6810882488281529E-2</v>
      </c>
      <c r="T177" s="318">
        <f t="shared" si="47"/>
        <v>1.6693813650152857E-2</v>
      </c>
      <c r="U177" s="318">
        <f t="shared" si="47"/>
        <v>1.7140065228391684E-2</v>
      </c>
      <c r="V177" s="318">
        <f t="shared" si="47"/>
        <v>1.7450710697156601E-2</v>
      </c>
      <c r="W177" s="318">
        <f t="shared" si="47"/>
        <v>1.9430693283156737E-2</v>
      </c>
      <c r="X177" s="318">
        <f t="shared" si="47"/>
        <v>1.9524295887562316E-2</v>
      </c>
      <c r="Y177" s="318">
        <f t="shared" si="47"/>
        <v>2.0094800792299479E-2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5.723692883822698E-2</v>
      </c>
      <c r="C178" s="319">
        <f t="shared" si="48"/>
        <v>5.867491459246426E-2</v>
      </c>
      <c r="D178" s="319">
        <f t="shared" si="48"/>
        <v>6.7927510532691485E-2</v>
      </c>
      <c r="E178" s="319">
        <f t="shared" si="48"/>
        <v>6.2471709491297413E-2</v>
      </c>
      <c r="F178" s="319">
        <f t="shared" si="48"/>
        <v>6.8466654363636914E-2</v>
      </c>
      <c r="G178" s="319">
        <f t="shared" si="48"/>
        <v>6.7286284162957483E-2</v>
      </c>
      <c r="H178" s="319">
        <f t="shared" si="48"/>
        <v>6.9385726882748508E-2</v>
      </c>
      <c r="I178" s="319">
        <f t="shared" si="48"/>
        <v>7.1187238701588287E-2</v>
      </c>
      <c r="J178" s="319">
        <f t="shared" si="48"/>
        <v>6.490775909070351E-2</v>
      </c>
      <c r="K178" s="319">
        <f t="shared" si="48"/>
        <v>6.701047414276394E-2</v>
      </c>
      <c r="L178" s="319">
        <f t="shared" si="48"/>
        <v>6.3781670647381924E-2</v>
      </c>
      <c r="M178" s="319">
        <f t="shared" si="48"/>
        <v>5.0938029595877524E-2</v>
      </c>
      <c r="N178" s="319">
        <f t="shared" si="48"/>
        <v>5.9726754075505678E-2</v>
      </c>
      <c r="O178" s="319">
        <f t="shared" si="48"/>
        <v>5.4138022176864198E-2</v>
      </c>
      <c r="P178" s="319">
        <f t="shared" si="48"/>
        <v>5.6470383094713264E-2</v>
      </c>
      <c r="Q178" s="319">
        <f t="shared" si="48"/>
        <v>5.5259316307203953E-2</v>
      </c>
      <c r="R178" s="319">
        <f t="shared" si="48"/>
        <v>5.0686268081687025E-2</v>
      </c>
      <c r="S178" s="319">
        <f t="shared" si="48"/>
        <v>5.1441168246516046E-2</v>
      </c>
      <c r="T178" s="319">
        <f t="shared" si="48"/>
        <v>5.1082938522240773E-2</v>
      </c>
      <c r="U178" s="319">
        <f t="shared" si="48"/>
        <v>5.244846484320926E-2</v>
      </c>
      <c r="V178" s="319">
        <f t="shared" si="48"/>
        <v>5.3399037535326613E-2</v>
      </c>
      <c r="W178" s="319">
        <f t="shared" si="48"/>
        <v>5.9457768681808916E-2</v>
      </c>
      <c r="X178" s="319">
        <f t="shared" si="48"/>
        <v>5.974419191538366E-2</v>
      </c>
      <c r="Y178" s="319">
        <f t="shared" si="48"/>
        <v>6.1489932438553975E-2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252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 t="shared" ref="B183:Y183" si="49">SUM(B184:B190,B191:B192)</f>
        <v>82.912407611259638</v>
      </c>
      <c r="C183" s="320">
        <f t="shared" si="49"/>
        <v>83.963342848706617</v>
      </c>
      <c r="D183" s="320">
        <f t="shared" si="49"/>
        <v>78.847833938341552</v>
      </c>
      <c r="E183" s="320">
        <f t="shared" si="49"/>
        <v>81.034623476224596</v>
      </c>
      <c r="F183" s="320">
        <f t="shared" si="49"/>
        <v>77.855337871068187</v>
      </c>
      <c r="G183" s="320">
        <f t="shared" si="49"/>
        <v>74.116894451688836</v>
      </c>
      <c r="H183" s="320">
        <f t="shared" si="49"/>
        <v>72.095797305256113</v>
      </c>
      <c r="I183" s="320">
        <f t="shared" si="49"/>
        <v>73.628934819505346</v>
      </c>
      <c r="J183" s="320">
        <f t="shared" si="49"/>
        <v>74.554137337982269</v>
      </c>
      <c r="K183" s="320">
        <f t="shared" si="49"/>
        <v>73.502025699823776</v>
      </c>
      <c r="L183" s="320">
        <f t="shared" si="49"/>
        <v>74.816944361063634</v>
      </c>
      <c r="M183" s="320">
        <f t="shared" si="49"/>
        <v>75.047254703636483</v>
      </c>
      <c r="N183" s="320">
        <f t="shared" si="49"/>
        <v>86.873685032503445</v>
      </c>
      <c r="O183" s="320">
        <f t="shared" si="49"/>
        <v>84.23221254505313</v>
      </c>
      <c r="P183" s="320">
        <f t="shared" si="49"/>
        <v>83.89727371136496</v>
      </c>
      <c r="Q183" s="320">
        <f t="shared" si="49"/>
        <v>85.720260369546949</v>
      </c>
      <c r="R183" s="320">
        <f t="shared" si="49"/>
        <v>91.300896633700191</v>
      </c>
      <c r="S183" s="320">
        <f t="shared" si="49"/>
        <v>83.099839775577237</v>
      </c>
      <c r="T183" s="320">
        <f t="shared" si="49"/>
        <v>84.62925208849704</v>
      </c>
      <c r="U183" s="320">
        <f t="shared" si="49"/>
        <v>83.668155980697236</v>
      </c>
      <c r="V183" s="320">
        <f t="shared" si="49"/>
        <v>82.719226691284405</v>
      </c>
      <c r="W183" s="320">
        <f t="shared" si="49"/>
        <v>70.366876236419671</v>
      </c>
      <c r="X183" s="320">
        <f t="shared" si="49"/>
        <v>75.677129161146127</v>
      </c>
      <c r="Y183" s="320">
        <f t="shared" si="49"/>
        <v>78.236883823070443</v>
      </c>
      <c r="DA183" s="95"/>
    </row>
    <row r="184" spans="1:105" ht="12" customHeight="1" x14ac:dyDescent="0.25">
      <c r="A184" s="55" t="s">
        <v>91</v>
      </c>
      <c r="B184" s="273">
        <f>IF(B$6=0,0,B$6/NMM!B$9*1000)</f>
        <v>0.39851450062142768</v>
      </c>
      <c r="C184" s="273">
        <f>IF(C$6=0,0,C$6/NMM!C$9*1000)</f>
        <v>0.40356577030956237</v>
      </c>
      <c r="D184" s="273">
        <f>IF(D$6=0,0,D$6/NMM!D$9*1000)</f>
        <v>0.37897832269383991</v>
      </c>
      <c r="E184" s="273">
        <f>IF(E$6=0,0,E$6/NMM!E$9*1000)</f>
        <v>0.38948902146327002</v>
      </c>
      <c r="F184" s="273">
        <f>IF(F$6=0,0,F$6/NMM!F$9*1000)</f>
        <v>0.37420793806729286</v>
      </c>
      <c r="G184" s="273">
        <f>IF(G$6=0,0,G$6/NMM!G$9*1000)</f>
        <v>0.35623928952242795</v>
      </c>
      <c r="H184" s="273">
        <f>IF(H$6=0,0,H$6/NMM!H$9*1000)</f>
        <v>0.34652498326571041</v>
      </c>
      <c r="I184" s="273">
        <f>IF(I$6=0,0,I$6/NMM!I$9*1000)</f>
        <v>0.35389393501222738</v>
      </c>
      <c r="J184" s="273">
        <f>IF(J$6=0,0,J$6/NMM!J$9*1000)</f>
        <v>0.35834087643201135</v>
      </c>
      <c r="K184" s="273">
        <f>IF(K$6=0,0,K$6/NMM!K$9*1000)</f>
        <v>0.35328395243041982</v>
      </c>
      <c r="L184" s="273">
        <f>IF(L$6=0,0,L$6/NMM!L$9*1000)</f>
        <v>0.3596040457522513</v>
      </c>
      <c r="M184" s="273">
        <f>IF(M$6=0,0,M$6/NMM!M$9*1000)</f>
        <v>0.36071102134014282</v>
      </c>
      <c r="N184" s="273">
        <f>IF(N$6=0,0,N$6/NMM!N$9*1000)</f>
        <v>0.41755419008197853</v>
      </c>
      <c r="O184" s="273">
        <f>IF(O$6=0,0,O$6/NMM!O$9*1000)</f>
        <v>0.40485807957731756</v>
      </c>
      <c r="P184" s="273">
        <f>IF(P$6=0,0,P$6/NMM!P$9*1000)</f>
        <v>0.40324821217760209</v>
      </c>
      <c r="Q184" s="273">
        <f>IF(Q$6=0,0,Q$6/NMM!Q$9*1000)</f>
        <v>0.41201030989802728</v>
      </c>
      <c r="R184" s="273">
        <f>IF(R$6=0,0,R$6/NMM!R$9*1000)</f>
        <v>0.43883336977570214</v>
      </c>
      <c r="S184" s="273">
        <f>IF(S$6=0,0,S$6/NMM!S$9*1000)</f>
        <v>0.39941538430714085</v>
      </c>
      <c r="T184" s="273">
        <f>IF(T$6=0,0,T$6/NMM!T$9*1000)</f>
        <v>0.40676643105260635</v>
      </c>
      <c r="U184" s="273">
        <f>IF(U$6=0,0,U$6/NMM!U$9*1000)</f>
        <v>0.40214696882150403</v>
      </c>
      <c r="V184" s="273">
        <f>IF(V$6=0,0,V$6/NMM!V$9*1000)</f>
        <v>0.39758598581797561</v>
      </c>
      <c r="W184" s="273">
        <f>IF(W$6=0,0,W$6/NMM!W$9*1000)</f>
        <v>0.33821500727758297</v>
      </c>
      <c r="X184" s="273">
        <f>IF(X$6=0,0,X$6/NMM!X$9*1000)</f>
        <v>0.36373848263477315</v>
      </c>
      <c r="Y184" s="273">
        <f>IF(Y$6=0,0,Y$6/NMM!Y$9*1000)</f>
        <v>0.37604182034019601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0.15934237765384054</v>
      </c>
      <c r="C185" s="274">
        <f>IF(C$7=0,0,C$7/NMM!C$9*1000)</f>
        <v>0.16136208163204738</v>
      </c>
      <c r="D185" s="274">
        <f>IF(D$7=0,0,D$7/NMM!D$9*1000)</f>
        <v>0.15153101561708632</v>
      </c>
      <c r="E185" s="274">
        <f>IF(E$7=0,0,E$7/NMM!E$9*1000)</f>
        <v>0.15573362237320851</v>
      </c>
      <c r="F185" s="274">
        <f>IF(F$7=0,0,F$7/NMM!F$9*1000)</f>
        <v>0.14962362096135343</v>
      </c>
      <c r="G185" s="274">
        <f>IF(G$7=0,0,G$7/NMM!G$9*1000)</f>
        <v>0.14243902120927343</v>
      </c>
      <c r="H185" s="274">
        <f>IF(H$7=0,0,H$7/NMM!H$9*1000)</f>
        <v>0.1385548447143424</v>
      </c>
      <c r="I185" s="274">
        <f>IF(I$7=0,0,I$7/NMM!I$9*1000)</f>
        <v>0.14150125266254876</v>
      </c>
      <c r="J185" s="274">
        <f>IF(J$7=0,0,J$7/NMM!J$9*1000)</f>
        <v>0.14327932151076067</v>
      </c>
      <c r="K185" s="274">
        <f>IF(K$7=0,0,K$7/NMM!K$9*1000)</f>
        <v>0.14125735670704126</v>
      </c>
      <c r="L185" s="274">
        <f>IF(L$7=0,0,L$7/NMM!L$9*1000)</f>
        <v>0.1437843882085911</v>
      </c>
      <c r="M185" s="274">
        <f>IF(M$7=0,0,M$7/NMM!M$9*1000)</f>
        <v>0.14422700227132745</v>
      </c>
      <c r="N185" s="274">
        <f>IF(N$7=0,0,N$7/NMM!N$9*1000)</f>
        <v>0.16695522331868867</v>
      </c>
      <c r="O185" s="274">
        <f>IF(O$7=0,0,O$7/NMM!O$9*1000)</f>
        <v>0.16187879967133348</v>
      </c>
      <c r="P185" s="274">
        <f>IF(P$7=0,0,P$7/NMM!P$9*1000)</f>
        <v>0.16123510891785253</v>
      </c>
      <c r="Q185" s="274">
        <f>IF(Q$7=0,0,Q$7/NMM!Q$9*1000)</f>
        <v>0.16473855353989442</v>
      </c>
      <c r="R185" s="274">
        <f>IF(R$7=0,0,R$7/NMM!R$9*1000)</f>
        <v>0.17546350866748772</v>
      </c>
      <c r="S185" s="274">
        <f>IF(S$7=0,0,S$7/NMM!S$9*1000)</f>
        <v>0.15970258775472093</v>
      </c>
      <c r="T185" s="274">
        <f>IF(T$7=0,0,T$7/NMM!T$9*1000)</f>
        <v>0.16264183655204309</v>
      </c>
      <c r="U185" s="274">
        <f>IF(U$7=0,0,U$7/NMM!U$9*1000)</f>
        <v>0.16079478683556314</v>
      </c>
      <c r="V185" s="274">
        <f>IF(V$7=0,0,V$7/NMM!V$9*1000)</f>
        <v>0.15897111950328865</v>
      </c>
      <c r="W185" s="274">
        <f>IF(W$7=0,0,W$7/NMM!W$9*1000)</f>
        <v>0.13523217683116687</v>
      </c>
      <c r="X185" s="274">
        <f>IF(X$7=0,0,X$7/NMM!X$9*1000)</f>
        <v>0.14543750497622057</v>
      </c>
      <c r="Y185" s="274">
        <f>IF(Y$7=0,0,Y$7/NMM!Y$9*1000)</f>
        <v>0.15035688201269781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0.56997069291288893</v>
      </c>
      <c r="C186" s="274">
        <f>IF(C$8=0,0,C$8/NMM!C$9*1000)</f>
        <v>0.59408385966028598</v>
      </c>
      <c r="D186" s="274">
        <f>IF(D$8=0,0,D$8/NMM!D$9*1000)</f>
        <v>0.66696284698339559</v>
      </c>
      <c r="E186" s="274">
        <f>IF(E$8=0,0,E$8/NMM!E$9*1000)</f>
        <v>0.62801459215604016</v>
      </c>
      <c r="F186" s="274">
        <f>IF(F$8=0,0,F$8/NMM!F$9*1000)</f>
        <v>0.66788895668941284</v>
      </c>
      <c r="G186" s="274">
        <f>IF(G$8=0,0,G$8/NMM!G$9*1000)</f>
        <v>0.6327330147075152</v>
      </c>
      <c r="H186" s="274">
        <f>IF(H$8=0,0,H$8/NMM!H$9*1000)</f>
        <v>0.6308958255382886</v>
      </c>
      <c r="I186" s="274">
        <f>IF(I$8=0,0,I$8/NMM!I$9*1000)</f>
        <v>0.66745215757936194</v>
      </c>
      <c r="J186" s="274">
        <f>IF(J$8=0,0,J$8/NMM!J$9*1000)</f>
        <v>0.59019046020708632</v>
      </c>
      <c r="K186" s="274">
        <f>IF(K$8=0,0,K$8/NMM!K$9*1000)</f>
        <v>0.53861135953788619</v>
      </c>
      <c r="L186" s="274">
        <f>IF(L$8=0,0,L$8/NMM!L$9*1000)</f>
        <v>0.48026107098142062</v>
      </c>
      <c r="M186" s="274">
        <f>IF(M$8=0,0,M$8/NMM!M$9*1000)</f>
        <v>0.3735004327447688</v>
      </c>
      <c r="N186" s="274">
        <f>IF(N$8=0,0,N$8/NMM!N$9*1000)</f>
        <v>0.50227696972296854</v>
      </c>
      <c r="O186" s="274">
        <f>IF(O$8=0,0,O$8/NMM!O$9*1000)</f>
        <v>0.47382037873030358</v>
      </c>
      <c r="P186" s="274">
        <f>IF(P$8=0,0,P$8/NMM!P$9*1000)</f>
        <v>0.49812255044098191</v>
      </c>
      <c r="Q186" s="274">
        <f>IF(Q$8=0,0,Q$8/NMM!Q$9*1000)</f>
        <v>0.50804513451505373</v>
      </c>
      <c r="R186" s="274">
        <f>IF(R$8=0,0,R$8/NMM!R$9*1000)</f>
        <v>0.48743084376409684</v>
      </c>
      <c r="S186" s="274">
        <f>IF(S$8=0,0,S$8/NMM!S$9*1000)</f>
        <v>0.45728149045062155</v>
      </c>
      <c r="T186" s="274">
        <f>IF(T$8=0,0,T$8/NMM!T$9*1000)</f>
        <v>0.4603943080238011</v>
      </c>
      <c r="U186" s="274">
        <f>IF(U$8=0,0,U$8/NMM!U$9*1000)</f>
        <v>0.47579636742880033</v>
      </c>
      <c r="V186" s="274">
        <f>IF(V$8=0,0,V$8/NMM!V$9*1000)</f>
        <v>0.49140242917436722</v>
      </c>
      <c r="W186" s="274">
        <f>IF(W$8=0,0,W$8/NMM!W$9*1000)</f>
        <v>0.49098234791733819</v>
      </c>
      <c r="X186" s="274">
        <f>IF(X$8=0,0,X$8/NMM!X$9*1000)</f>
        <v>0.53844003974702781</v>
      </c>
      <c r="Y186" s="274">
        <f>IF(Y$8=0,0,Y$8/NMM!Y$9*1000)</f>
        <v>0.57345489055499732</v>
      </c>
      <c r="DA186" s="77"/>
    </row>
    <row r="187" spans="1:105" ht="12" customHeight="1" x14ac:dyDescent="0.25">
      <c r="A187" s="173" t="s">
        <v>94</v>
      </c>
      <c r="B187" s="274">
        <f>IF(B$9=0,0,B$9/NMM!B$9*1000)</f>
        <v>7.9512632340094216E-2</v>
      </c>
      <c r="C187" s="274">
        <f>IF(C$9=0,0,C$9/NMM!C$9*1000)</f>
        <v>8.0520474586579724E-2</v>
      </c>
      <c r="D187" s="274">
        <f>IF(D$9=0,0,D$9/NMM!D$9*1000)</f>
        <v>7.5614724157419141E-2</v>
      </c>
      <c r="E187" s="274">
        <f>IF(E$9=0,0,E$9/NMM!E$9*1000)</f>
        <v>7.7711845656355721E-2</v>
      </c>
      <c r="F187" s="274">
        <f>IF(F$9=0,0,F$9/NMM!F$9*1000)</f>
        <v>7.4662924816767756E-2</v>
      </c>
      <c r="G187" s="274">
        <f>IF(G$9=0,0,G$9/NMM!G$9*1000)</f>
        <v>7.1077774105392635E-2</v>
      </c>
      <c r="H187" s="274">
        <f>IF(H$9=0,0,H$9/NMM!H$9*1000)</f>
        <v>6.9139550877316894E-2</v>
      </c>
      <c r="I187" s="274">
        <f>IF(I$9=0,0,I$9/NMM!I$9*1000)</f>
        <v>7.0609822975418846E-2</v>
      </c>
      <c r="J187" s="274">
        <f>IF(J$9=0,0,J$9/NMM!J$9*1000)</f>
        <v>7.1497088100270834E-2</v>
      </c>
      <c r="K187" s="274">
        <f>IF(K$9=0,0,K$9/NMM!K$9*1000)</f>
        <v>7.0488117690703983E-2</v>
      </c>
      <c r="L187" s="274">
        <f>IF(L$9=0,0,L$9/NMM!L$9*1000)</f>
        <v>7.1749118873522283E-2</v>
      </c>
      <c r="M187" s="274">
        <f>IF(M$9=0,0,M$9/NMM!M$9*1000)</f>
        <v>7.1969985473839759E-2</v>
      </c>
      <c r="N187" s="274">
        <f>IF(N$9=0,0,N$9/NMM!N$9*1000)</f>
        <v>8.3311479874087685E-2</v>
      </c>
      <c r="O187" s="274">
        <f>IF(O$9=0,0,O$9/NMM!O$9*1000)</f>
        <v>8.0778319436682913E-2</v>
      </c>
      <c r="P187" s="274">
        <f>IF(P$9=0,0,P$9/NMM!P$9*1000)</f>
        <v>8.045711457595571E-2</v>
      </c>
      <c r="Q187" s="274">
        <f>IF(Q$9=0,0,Q$9/NMM!Q$9*1000)</f>
        <v>8.2205350721656176E-2</v>
      </c>
      <c r="R187" s="274">
        <f>IF(R$9=0,0,R$9/NMM!R$9*1000)</f>
        <v>8.7557156226761051E-2</v>
      </c>
      <c r="S187" s="274">
        <f>IF(S$9=0,0,S$9/NMM!S$9*1000)</f>
        <v>7.9692378957021859E-2</v>
      </c>
      <c r="T187" s="274">
        <f>IF(T$9=0,0,T$9/NMM!T$9*1000)</f>
        <v>8.1159078603523005E-2</v>
      </c>
      <c r="U187" s="274">
        <f>IF(U$9=0,0,U$9/NMM!U$9*1000)</f>
        <v>8.0237391685185497E-2</v>
      </c>
      <c r="V187" s="274">
        <f>IF(V$9=0,0,V$9/NMM!V$9*1000)</f>
        <v>7.9327372691890441E-2</v>
      </c>
      <c r="W187" s="274">
        <f>IF(W$9=0,0,W$9/NMM!W$9*1000)</f>
        <v>6.7481523215917785E-2</v>
      </c>
      <c r="X187" s="274">
        <f>IF(X$9=0,0,X$9/NMM!X$9*1000)</f>
        <v>7.2574032293888854E-2</v>
      </c>
      <c r="Y187" s="274">
        <f>IF(Y$9=0,0,Y$9/NMM!Y$9*1000)</f>
        <v>7.5028825697897497E-2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0.30881032787013424</v>
      </c>
      <c r="C188" s="275">
        <f>IF(C$10=0,0,C$10/NMM!C$9*1000)</f>
        <v>0.31358442769911204</v>
      </c>
      <c r="D188" s="275">
        <f>IF(D$10=0,0,D$10/NMM!D$9*1000)</f>
        <v>0.30385106512640903</v>
      </c>
      <c r="E188" s="275">
        <f>IF(E$10=0,0,E$10/NMM!E$9*1000)</f>
        <v>0.31029594073261751</v>
      </c>
      <c r="F188" s="275">
        <f>IF(F$10=0,0,F$10/NMM!F$9*1000)</f>
        <v>0.30161776684548808</v>
      </c>
      <c r="G188" s="275">
        <f>IF(G$10=0,0,G$10/NMM!G$9*1000)</f>
        <v>0.28992508031424125</v>
      </c>
      <c r="H188" s="275">
        <f>IF(H$10=0,0,H$10/NMM!H$9*1000)</f>
        <v>0.28177342971482572</v>
      </c>
      <c r="I188" s="275">
        <f>IF(I$10=0,0,I$10/NMM!I$9*1000)</f>
        <v>0.29185031662035066</v>
      </c>
      <c r="J188" s="275">
        <f>IF(J$10=0,0,J$10/NMM!J$9*1000)</f>
        <v>0.28104986094365814</v>
      </c>
      <c r="K188" s="275">
        <f>IF(K$10=0,0,K$10/NMM!K$9*1000)</f>
        <v>0.25055717162806435</v>
      </c>
      <c r="L188" s="275">
        <f>IF(L$10=0,0,L$10/NMM!L$9*1000)</f>
        <v>0.23355711215368474</v>
      </c>
      <c r="M188" s="275">
        <f>IF(M$10=0,0,M$10/NMM!M$9*1000)</f>
        <v>0.22717952757087856</v>
      </c>
      <c r="N188" s="275">
        <f>IF(N$10=0,0,N$10/NMM!N$9*1000)</f>
        <v>0.25985326102042244</v>
      </c>
      <c r="O188" s="275">
        <f>IF(O$10=0,0,O$10/NMM!O$9*1000)</f>
        <v>0.27244575966089307</v>
      </c>
      <c r="P188" s="275">
        <f>IF(P$10=0,0,P$10/NMM!P$9*1000)</f>
        <v>0.44694645524602783</v>
      </c>
      <c r="Q188" s="275">
        <f>IF(Q$10=0,0,Q$10/NMM!Q$9*1000)</f>
        <v>0.49297744632964446</v>
      </c>
      <c r="R188" s="275">
        <f>IF(R$10=0,0,R$10/NMM!R$9*1000)</f>
        <v>0.53273409567392993</v>
      </c>
      <c r="S188" s="275">
        <f>IF(S$10=0,0,S$10/NMM!S$9*1000)</f>
        <v>0.51308078862807949</v>
      </c>
      <c r="T188" s="275">
        <f>IF(T$10=0,0,T$10/NMM!T$9*1000)</f>
        <v>0.55553209127933745</v>
      </c>
      <c r="U188" s="275">
        <f>IF(U$10=0,0,U$10/NMM!U$9*1000)</f>
        <v>0.59210978775611567</v>
      </c>
      <c r="V188" s="275">
        <f>IF(V$10=0,0,V$10/NMM!V$9*1000)</f>
        <v>0.6676065122890823</v>
      </c>
      <c r="W188" s="275">
        <f>IF(W$10=0,0,W$10/NMM!W$9*1000)</f>
        <v>0.58806649587853344</v>
      </c>
      <c r="X188" s="275">
        <f>IF(X$10=0,0,X$10/NMM!X$9*1000)</f>
        <v>0.75533808507181666</v>
      </c>
      <c r="Y188" s="275">
        <f>IF(Y$10=0,0,Y$10/NMM!Y$9*1000)</f>
        <v>0.85546860019423676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2.2584350465114333</v>
      </c>
      <c r="C189" s="276">
        <f>IF(C$16=0,0,C$16/NMM!C$9*1000)</f>
        <v>2.3539803465449887</v>
      </c>
      <c r="D189" s="276">
        <f>IF(D$16=0,0,D$16/NMM!D$9*1000)</f>
        <v>2.64275389432796</v>
      </c>
      <c r="E189" s="276">
        <f>IF(E$16=0,0,E$16/NMM!E$9*1000)</f>
        <v>2.4884264792585653</v>
      </c>
      <c r="F189" s="276">
        <f>IF(F$16=0,0,F$16/NMM!F$9*1000)</f>
        <v>2.646423484085803</v>
      </c>
      <c r="G189" s="276">
        <f>IF(G$16=0,0,G$16/NMM!G$9*1000)</f>
        <v>2.5071226174758499</v>
      </c>
      <c r="H189" s="276">
        <f>IF(H$16=0,0,H$16/NMM!H$9*1000)</f>
        <v>2.4998429933505344</v>
      </c>
      <c r="I189" s="276">
        <f>IF(I$16=0,0,I$16/NMM!I$9*1000)</f>
        <v>2.6446927241876348</v>
      </c>
      <c r="J189" s="276">
        <f>IF(J$16=0,0,J$16/NMM!J$9*1000)</f>
        <v>2.3385532554953823</v>
      </c>
      <c r="K189" s="276">
        <f>IF(K$16=0,0,K$16/NMM!K$9*1000)</f>
        <v>2.1341777497592189</v>
      </c>
      <c r="L189" s="276">
        <f>IF(L$16=0,0,L$16/NMM!L$9*1000)</f>
        <v>1.9029722890424574</v>
      </c>
      <c r="M189" s="276">
        <f>IF(M$16=0,0,M$16/NMM!M$9*1000)</f>
        <v>1.4799470879582437</v>
      </c>
      <c r="N189" s="276">
        <f>IF(N$16=0,0,N$16/NMM!N$9*1000)</f>
        <v>1.990207436246697</v>
      </c>
      <c r="O189" s="276">
        <f>IF(O$16=0,0,O$16/NMM!O$9*1000)</f>
        <v>1.877451880213401</v>
      </c>
      <c r="P189" s="276">
        <f>IF(P$16=0,0,P$16/NMM!P$9*1000)</f>
        <v>1.9737460879335214</v>
      </c>
      <c r="Q189" s="276">
        <f>IF(Q$16=0,0,Q$16/NMM!Q$9*1000)</f>
        <v>2.0130630421269267</v>
      </c>
      <c r="R189" s="276">
        <f>IF(R$16=0,0,R$16/NMM!R$9*1000)</f>
        <v>1.9313815850453211</v>
      </c>
      <c r="S189" s="276">
        <f>IF(S$16=0,0,S$16/NMM!S$9*1000)</f>
        <v>1.8119186775669975</v>
      </c>
      <c r="T189" s="276">
        <f>IF(T$16=0,0,T$16/NMM!T$9*1000)</f>
        <v>1.8242528140201151</v>
      </c>
      <c r="U189" s="276">
        <f>IF(U$16=0,0,U$16/NMM!U$9*1000)</f>
        <v>1.885281479495758</v>
      </c>
      <c r="V189" s="276">
        <f>IF(V$16=0,0,V$16/NMM!V$9*1000)</f>
        <v>1.9471184778229615</v>
      </c>
      <c r="W189" s="276">
        <f>IF(W$16=0,0,W$16/NMM!W$9*1000)</f>
        <v>1.9454539602520526</v>
      </c>
      <c r="X189" s="276">
        <f>IF(X$16=0,0,X$16/NMM!X$9*1000)</f>
        <v>2.1334989172777479</v>
      </c>
      <c r="Y189" s="276">
        <f>IF(Y$16=0,0,Y$16/NMM!Y$9*1000)</f>
        <v>2.2722407283855239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38.212931190482813</v>
      </c>
      <c r="C190" s="276">
        <f>IF(C$17=0,0,C$17/NMM!C$9*1000)</f>
        <v>38.614297801802429</v>
      </c>
      <c r="D190" s="276">
        <f>IF(D$17=0,0,D$17/NMM!D$9*1000)</f>
        <v>35.723797434419652</v>
      </c>
      <c r="E190" s="276">
        <f>IF(E$17=0,0,E$17/NMM!E$9*1000)</f>
        <v>36.996393286824542</v>
      </c>
      <c r="F190" s="276">
        <f>IF(F$17=0,0,F$17/NMM!F$9*1000)</f>
        <v>35.227759634003661</v>
      </c>
      <c r="G190" s="276">
        <f>IF(G$17=0,0,G$17/NMM!G$9*1000)</f>
        <v>33.549886883979546</v>
      </c>
      <c r="H190" s="276">
        <f>IF(H$17=0,0,H$17/NMM!H$9*1000)</f>
        <v>32.559769734605503</v>
      </c>
      <c r="I190" s="276">
        <f>IF(I$17=0,0,I$17/NMM!I$9*1000)</f>
        <v>33.136996524356952</v>
      </c>
      <c r="J190" s="276">
        <f>IF(J$17=0,0,J$17/NMM!J$9*1000)</f>
        <v>33.979325673996414</v>
      </c>
      <c r="K190" s="276">
        <f>IF(K$17=0,0,K$17/NMM!K$9*1000)</f>
        <v>33.724509141835775</v>
      </c>
      <c r="L190" s="276">
        <f>IF(L$17=0,0,L$17/NMM!L$9*1000)</f>
        <v>34.67092567197404</v>
      </c>
      <c r="M190" s="276">
        <f>IF(M$17=0,0,M$17/NMM!M$9*1000)</f>
        <v>35.310339464925875</v>
      </c>
      <c r="N190" s="276">
        <f>IF(N$17=0,0,N$17/NMM!N$9*1000)</f>
        <v>40.534534492344086</v>
      </c>
      <c r="O190" s="276">
        <f>IF(O$17=0,0,O$17/NMM!O$9*1000)</f>
        <v>39.356247837766055</v>
      </c>
      <c r="P190" s="276">
        <f>IF(P$17=0,0,P$17/NMM!P$9*1000)</f>
        <v>38.983912177279144</v>
      </c>
      <c r="Q190" s="276">
        <f>IF(Q$17=0,0,Q$17/NMM!Q$9*1000)</f>
        <v>39.817223464322588</v>
      </c>
      <c r="R190" s="276">
        <f>IF(R$17=0,0,R$17/NMM!R$9*1000)</f>
        <v>42.668072671366119</v>
      </c>
      <c r="S190" s="276">
        <f>IF(S$17=0,0,S$17/NMM!S$9*1000)</f>
        <v>38.754679038011794</v>
      </c>
      <c r="T190" s="276">
        <f>IF(T$17=0,0,T$17/NMM!T$9*1000)</f>
        <v>39.477354767426021</v>
      </c>
      <c r="U190" s="276">
        <f>IF(U$17=0,0,U$17/NMM!U$9*1000)</f>
        <v>38.906722303820196</v>
      </c>
      <c r="V190" s="276">
        <f>IF(V$17=0,0,V$17/NMM!V$9*1000)</f>
        <v>38.321664391663269</v>
      </c>
      <c r="W190" s="276">
        <f>IF(W$17=0,0,W$17/NMM!W$9*1000)</f>
        <v>32.232388424484753</v>
      </c>
      <c r="X190" s="276">
        <f>IF(X$17=0,0,X$17/NMM!X$9*1000)</f>
        <v>34.552473825108109</v>
      </c>
      <c r="Y190" s="276">
        <f>IF(Y$17=0,0,Y$17/NMM!Y$9*1000)</f>
        <v>35.601755294568406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36.492022622431861</v>
      </c>
      <c r="C191" s="276">
        <f>IF(C$25=0,0,C$25/NMM!C$9*1000)</f>
        <v>36.875313801722776</v>
      </c>
      <c r="D191" s="276">
        <f>IF(D$25=0,0,D$25/NMM!D$9*1000)</f>
        <v>34.114986302351312</v>
      </c>
      <c r="E191" s="276">
        <f>IF(E$25=0,0,E$25/NMM!E$9*1000)</f>
        <v>35.330271159817002</v>
      </c>
      <c r="F191" s="276">
        <f>IF(F$25=0,0,F$25/NMM!F$9*1000)</f>
        <v>33.641287424237774</v>
      </c>
      <c r="G191" s="276">
        <f>IF(G$25=0,0,G$25/NMM!G$9*1000)</f>
        <v>32.038977199821069</v>
      </c>
      <c r="H191" s="276">
        <f>IF(H$25=0,0,H$25/NMM!H$9*1000)</f>
        <v>31.093449696743431</v>
      </c>
      <c r="I191" s="276">
        <f>IF(I$25=0,0,I$25/NMM!I$9*1000)</f>
        <v>31.644681240978642</v>
      </c>
      <c r="J191" s="276">
        <f>IF(J$25=0,0,J$25/NMM!J$9*1000)</f>
        <v>32.449076335166858</v>
      </c>
      <c r="K191" s="276">
        <f>IF(K$25=0,0,K$25/NMM!K$9*1000)</f>
        <v>32.205735393593365</v>
      </c>
      <c r="L191" s="276">
        <f>IF(L$25=0,0,L$25/NMM!L$9*1000)</f>
        <v>33.109530322485156</v>
      </c>
      <c r="M191" s="276">
        <f>IF(M$25=0,0,M$25/NMM!M$9*1000)</f>
        <v>33.720148295787986</v>
      </c>
      <c r="N191" s="276">
        <f>IF(N$25=0,0,N$25/NMM!N$9*1000)</f>
        <v>38.709073175018972</v>
      </c>
      <c r="O191" s="276">
        <f>IF(O$25=0,0,O$25/NMM!O$9*1000)</f>
        <v>37.583850327280999</v>
      </c>
      <c r="P191" s="276">
        <f>IF(P$25=0,0,P$25/NMM!P$9*1000)</f>
        <v>37.228282698147879</v>
      </c>
      <c r="Q191" s="276">
        <f>IF(Q$25=0,0,Q$25/NMM!Q$9*1000)</f>
        <v>38.024066046636214</v>
      </c>
      <c r="R191" s="276">
        <f>IF(R$25=0,0,R$25/NMM!R$9*1000)</f>
        <v>40.746528064480167</v>
      </c>
      <c r="S191" s="276">
        <f>IF(S$25=0,0,S$25/NMM!S$9*1000)</f>
        <v>37.009373008591304</v>
      </c>
      <c r="T191" s="276">
        <f>IF(T$25=0,0,T$25/NMM!T$9*1000)</f>
        <v>37.699503240554108</v>
      </c>
      <c r="U191" s="276">
        <f>IF(U$25=0,0,U$25/NMM!U$9*1000)</f>
        <v>37.154569048848238</v>
      </c>
      <c r="V191" s="276">
        <f>IF(V$25=0,0,V$25/NMM!V$9*1000)</f>
        <v>36.595859054594257</v>
      </c>
      <c r="W191" s="276">
        <f>IF(W$25=0,0,W$25/NMM!W$9*1000)</f>
        <v>30.780811911499086</v>
      </c>
      <c r="X191" s="276">
        <f>IF(X$25=0,0,X$25/NMM!X$9*1000)</f>
        <v>32.996412921102007</v>
      </c>
      <c r="Y191" s="276">
        <f>IF(Y$25=0,0,Y$25/NMM!Y$9*1000)</f>
        <v>33.99844029581385</v>
      </c>
      <c r="DA191" s="79"/>
    </row>
    <row r="192" spans="1:105" ht="12" customHeight="1" x14ac:dyDescent="0.25">
      <c r="A192" s="41" t="s">
        <v>1470</v>
      </c>
      <c r="B192" s="277">
        <f>IF(B$33=0,0,B$33/NMM!B$9*1000)</f>
        <v>4.4328682204351448</v>
      </c>
      <c r="C192" s="277">
        <f>IF(C$33=0,0,C$33/NMM!C$9*1000)</f>
        <v>4.5666342847488348</v>
      </c>
      <c r="D192" s="277">
        <f>IF(D$33=0,0,D$33/NMM!D$9*1000)</f>
        <v>4.7893583326644711</v>
      </c>
      <c r="E192" s="277">
        <f>IF(E$33=0,0,E$33/NMM!E$9*1000)</f>
        <v>4.6582875279430063</v>
      </c>
      <c r="F192" s="277">
        <f>IF(F$33=0,0,F$33/NMM!F$9*1000)</f>
        <v>4.7718661213606355</v>
      </c>
      <c r="G192" s="277">
        <f>IF(G$33=0,0,G$33/NMM!G$9*1000)</f>
        <v>4.5284935705535192</v>
      </c>
      <c r="H192" s="277">
        <f>IF(H$33=0,0,H$33/NMM!H$9*1000)</f>
        <v>4.4758462464461717</v>
      </c>
      <c r="I192" s="277">
        <f>IF(I$33=0,0,I$33/NMM!I$9*1000)</f>
        <v>4.6772568451322085</v>
      </c>
      <c r="J192" s="277">
        <f>IF(J$33=0,0,J$33/NMM!J$9*1000)</f>
        <v>4.342824466129831</v>
      </c>
      <c r="K192" s="277">
        <f>IF(K$33=0,0,K$33/NMM!K$9*1000)</f>
        <v>4.0834054566413034</v>
      </c>
      <c r="L192" s="277">
        <f>IF(L$33=0,0,L$33/NMM!L$9*1000)</f>
        <v>3.8445603415925151</v>
      </c>
      <c r="M192" s="277">
        <f>IF(M$33=0,0,M$33/NMM!M$9*1000)</f>
        <v>3.3592318855634251</v>
      </c>
      <c r="N192" s="277">
        <f>IF(N$33=0,0,N$33/NMM!N$9*1000)</f>
        <v>4.2099188048755432</v>
      </c>
      <c r="O192" s="277">
        <f>IF(O$33=0,0,O$33/NMM!O$9*1000)</f>
        <v>4.020881162716142</v>
      </c>
      <c r="P192" s="277">
        <f>IF(P$33=0,0,P$33/NMM!P$9*1000)</f>
        <v>4.1213233066459969</v>
      </c>
      <c r="Q192" s="277">
        <f>IF(Q$33=0,0,Q$33/NMM!Q$9*1000)</f>
        <v>4.2059310214569487</v>
      </c>
      <c r="R192" s="277">
        <f>IF(R$33=0,0,R$33/NMM!R$9*1000)</f>
        <v>4.2328953387005983</v>
      </c>
      <c r="S192" s="277">
        <f>IF(S$33=0,0,S$33/NMM!S$9*1000)</f>
        <v>3.9146964213095607</v>
      </c>
      <c r="T192" s="277">
        <f>IF(T$33=0,0,T$33/NMM!T$9*1000)</f>
        <v>3.9616475209854913</v>
      </c>
      <c r="U192" s="277">
        <f>IF(U$33=0,0,U$33/NMM!U$9*1000)</f>
        <v>4.0104978460058716</v>
      </c>
      <c r="V192" s="277">
        <f>IF(V$33=0,0,V$33/NMM!V$9*1000)</f>
        <v>4.0596913477273091</v>
      </c>
      <c r="W192" s="277">
        <f>IF(W$33=0,0,W$33/NMM!W$9*1000)</f>
        <v>3.7882443890632316</v>
      </c>
      <c r="X192" s="277">
        <f>IF(X$33=0,0,X$33/NMM!X$9*1000)</f>
        <v>4.1192153529345283</v>
      </c>
      <c r="Y192" s="277">
        <f>IF(Y$33=0,0,Y$33/NMM!Y$9*1000)</f>
        <v>4.3340964855026245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 t="shared" ref="B194:Y194" si="50">SUM(B195:B201,B202,B203)</f>
        <v>53.662540119783927</v>
      </c>
      <c r="C194" s="320">
        <f t="shared" si="50"/>
        <v>52.908150979079466</v>
      </c>
      <c r="D194" s="320">
        <f t="shared" si="50"/>
        <v>49.684695259217229</v>
      </c>
      <c r="E194" s="320">
        <f t="shared" si="50"/>
        <v>51.353769976445371</v>
      </c>
      <c r="F194" s="320">
        <f t="shared" si="50"/>
        <v>50.524446792149824</v>
      </c>
      <c r="G194" s="320">
        <f t="shared" si="50"/>
        <v>46.859629720486147</v>
      </c>
      <c r="H194" s="320">
        <f t="shared" si="50"/>
        <v>46.447341653822875</v>
      </c>
      <c r="I194" s="320">
        <f t="shared" si="50"/>
        <v>47.435057506733415</v>
      </c>
      <c r="J194" s="320">
        <f t="shared" si="50"/>
        <v>48.03111440714779</v>
      </c>
      <c r="K194" s="320">
        <f t="shared" si="50"/>
        <v>47.353296967823255</v>
      </c>
      <c r="L194" s="320">
        <f t="shared" si="50"/>
        <v>48.200426462029448</v>
      </c>
      <c r="M194" s="320">
        <f t="shared" si="50"/>
        <v>48.348802699864791</v>
      </c>
      <c r="N194" s="320">
        <f t="shared" si="50"/>
        <v>55.967918800408555</v>
      </c>
      <c r="O194" s="320">
        <f t="shared" si="50"/>
        <v>54.266163917605752</v>
      </c>
      <c r="P194" s="320">
        <f t="shared" si="50"/>
        <v>54.050381319688476</v>
      </c>
      <c r="Q194" s="320">
        <f t="shared" si="50"/>
        <v>55.224830972896818</v>
      </c>
      <c r="R194" s="320">
        <f t="shared" si="50"/>
        <v>58.8201268000496</v>
      </c>
      <c r="S194" s="320">
        <f t="shared" si="50"/>
        <v>57.67073562306004</v>
      </c>
      <c r="T194" s="320">
        <f t="shared" si="50"/>
        <v>58.732137587194416</v>
      </c>
      <c r="U194" s="320">
        <f t="shared" si="50"/>
        <v>58.065143286231077</v>
      </c>
      <c r="V194" s="320">
        <f t="shared" si="50"/>
        <v>53.426123533512893</v>
      </c>
      <c r="W194" s="320">
        <f t="shared" si="50"/>
        <v>51.51501391996581</v>
      </c>
      <c r="X194" s="320">
        <f t="shared" si="50"/>
        <v>51.874092229150776</v>
      </c>
      <c r="Y194" s="320">
        <f t="shared" si="50"/>
        <v>53.628716788625141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0.38613150281397629</v>
      </c>
      <c r="C195" s="273">
        <f>IF(C$49=0,0,C$49/NMM!C$10*1000)</f>
        <v>0.38070325786029852</v>
      </c>
      <c r="D195" s="273">
        <f>IF(D$49=0,0,D$49/NMM!D$10*1000)</f>
        <v>0.35750872031909409</v>
      </c>
      <c r="E195" s="273">
        <f>IF(E$49=0,0,E$49/NMM!E$10*1000)</f>
        <v>0.3695186312818175</v>
      </c>
      <c r="F195" s="273">
        <f>IF(F$49=0,0,F$49/NMM!F$10*1000)</f>
        <v>0.36355119465366337</v>
      </c>
      <c r="G195" s="273">
        <f>IF(G$49=0,0,G$49/NMM!G$10*1000)</f>
        <v>0.33718081933670901</v>
      </c>
      <c r="H195" s="273">
        <f>IF(H$49=0,0,H$49/NMM!H$10*1000)</f>
        <v>0.33421417984447244</v>
      </c>
      <c r="I195" s="273">
        <f>IF(I$49=0,0,I$49/NMM!I$10*1000)</f>
        <v>0.34132133887544946</v>
      </c>
      <c r="J195" s="273">
        <f>IF(J$49=0,0,J$49/NMM!J$10*1000)</f>
        <v>0.34561029624135436</v>
      </c>
      <c r="K195" s="273">
        <f>IF(K$49=0,0,K$49/NMM!K$10*1000)</f>
        <v>0.3407330268110243</v>
      </c>
      <c r="L195" s="273">
        <f>IF(L$49=0,0,L$49/NMM!L$10*1000)</f>
        <v>0.3468285896365158</v>
      </c>
      <c r="M195" s="273">
        <f>IF(M$49=0,0,M$49/NMM!M$10*1000)</f>
        <v>0.34789623830855576</v>
      </c>
      <c r="N195" s="273">
        <f>IF(N$49=0,0,N$49/NMM!N$10*1000)</f>
        <v>0.4027199709058053</v>
      </c>
      <c r="O195" s="273">
        <f>IF(O$49=0,0,O$49/NMM!O$10*1000)</f>
        <v>0.39047490817022357</v>
      </c>
      <c r="P195" s="273">
        <f>IF(P$49=0,0,P$49/NMM!P$10*1000)</f>
        <v>0.38892223364850514</v>
      </c>
      <c r="Q195" s="273">
        <f>IF(Q$49=0,0,Q$49/NMM!Q$10*1000)</f>
        <v>0.39737304511886412</v>
      </c>
      <c r="R195" s="273">
        <f>IF(R$49=0,0,R$49/NMM!R$10*1000)</f>
        <v>0.42324317682900042</v>
      </c>
      <c r="S195" s="273">
        <f>IF(S$49=0,0,S$49/NMM!S$10*1000)</f>
        <v>0.41497267488291756</v>
      </c>
      <c r="T195" s="273">
        <f>IF(T$49=0,0,T$49/NMM!T$10*1000)</f>
        <v>0.42261004602834856</v>
      </c>
      <c r="U195" s="273">
        <f>IF(U$49=0,0,U$49/NMM!U$10*1000)</f>
        <v>0.41781065503372611</v>
      </c>
      <c r="V195" s="273">
        <f>IF(V$49=0,0,V$49/NMM!V$10*1000)</f>
        <v>0.38443035539262654</v>
      </c>
      <c r="W195" s="273">
        <f>IF(W$49=0,0,W$49/NMM!W$10*1000)</f>
        <v>0.37067887017642581</v>
      </c>
      <c r="X195" s="273">
        <f>IF(X$49=0,0,X$49/NMM!X$10*1000)</f>
        <v>0.37326263618608835</v>
      </c>
      <c r="Y195" s="273">
        <f>IF(Y$49=0,0,Y$49/NMM!Y$10*1000)</f>
        <v>0.38588812533572647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0.4323290491892125</v>
      </c>
      <c r="C196" s="274">
        <f>IF(C$50=0,0,C$50/NMM!C$10*1000)</f>
        <v>0.42625135813710407</v>
      </c>
      <c r="D196" s="274">
        <f>IF(D$50=0,0,D$50/NMM!D$10*1000)</f>
        <v>0.40028177966838374</v>
      </c>
      <c r="E196" s="274">
        <f>IF(E$50=0,0,E$50/NMM!E$10*1000)</f>
        <v>0.41372858043320704</v>
      </c>
      <c r="F196" s="274">
        <f>IF(F$50=0,0,F$50/NMM!F$10*1000)</f>
        <v>0.40704718773474696</v>
      </c>
      <c r="G196" s="274">
        <f>IF(G$50=0,0,G$50/NMM!G$10*1000)</f>
        <v>0.37752180789793538</v>
      </c>
      <c r="H196" s="274">
        <f>IF(H$50=0,0,H$50/NMM!H$10*1000)</f>
        <v>0.37420023371499778</v>
      </c>
      <c r="I196" s="274">
        <f>IF(I$50=0,0,I$50/NMM!I$10*1000)</f>
        <v>0.382157707487292</v>
      </c>
      <c r="J196" s="274">
        <f>IF(J$50=0,0,J$50/NMM!J$10*1000)</f>
        <v>0.38695980430275956</v>
      </c>
      <c r="K196" s="274">
        <f>IF(K$50=0,0,K$50/NMM!K$10*1000)</f>
        <v>0.3814990085891552</v>
      </c>
      <c r="L196" s="274">
        <f>IF(L$50=0,0,L$50/NMM!L$10*1000)</f>
        <v>0.38832385675982467</v>
      </c>
      <c r="M196" s="274">
        <f>IF(M$50=0,0,M$50/NMM!M$10*1000)</f>
        <v>0.38951924105736951</v>
      </c>
      <c r="N196" s="274">
        <f>IF(N$50=0,0,N$50/NMM!N$10*1000)</f>
        <v>0.45090219482840926</v>
      </c>
      <c r="O196" s="274">
        <f>IF(O$50=0,0,O$50/NMM!O$10*1000)</f>
        <v>0.43719210826164023</v>
      </c>
      <c r="P196" s="274">
        <f>IF(P$50=0,0,P$50/NMM!P$10*1000)</f>
        <v>0.4354536686503086</v>
      </c>
      <c r="Q196" s="274">
        <f>IF(Q$50=0,0,Q$50/NMM!Q$10*1000)</f>
        <v>0.44491555213101935</v>
      </c>
      <c r="R196" s="274">
        <f>IF(R$50=0,0,R$50/NMM!R$10*1000)</f>
        <v>0.4738808382139606</v>
      </c>
      <c r="S196" s="274">
        <f>IF(S$50=0,0,S$50/NMM!S$10*1000)</f>
        <v>0.4646208368501506</v>
      </c>
      <c r="T196" s="274">
        <f>IF(T$50=0,0,T$50/NMM!T$10*1000)</f>
        <v>0.47317195837622827</v>
      </c>
      <c r="U196" s="274">
        <f>IF(U$50=0,0,U$50/NMM!U$10*1000)</f>
        <v>0.46779835863036112</v>
      </c>
      <c r="V196" s="274">
        <f>IF(V$50=0,0,V$50/NMM!V$10*1000)</f>
        <v>0.43042437308316267</v>
      </c>
      <c r="W196" s="274">
        <f>IF(W$50=0,0,W$50/NMM!W$10*1000)</f>
        <v>0.41502763263299619</v>
      </c>
      <c r="X196" s="274">
        <f>IF(X$50=0,0,X$50/NMM!X$10*1000)</f>
        <v>0.41792052558305143</v>
      </c>
      <c r="Y196" s="274">
        <f>IF(Y$50=0,0,Y$50/NMM!Y$10*1000)</f>
        <v>0.43205655354200673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0.46985968294600561</v>
      </c>
      <c r="C197" s="274">
        <f>IF(C$51=0,0,C$51/NMM!C$10*1000)</f>
        <v>0.47611568614156957</v>
      </c>
      <c r="D197" s="274">
        <f>IF(D$51=0,0,D$51/NMM!D$10*1000)</f>
        <v>0.52853971266207833</v>
      </c>
      <c r="E197" s="274">
        <f>IF(E$51=0,0,E$51/NMM!E$10*1000)</f>
        <v>0.50175764020311964</v>
      </c>
      <c r="F197" s="274">
        <f>IF(F$51=0,0,F$51/NMM!F$10*1000)</f>
        <v>0.54406424017130195</v>
      </c>
      <c r="G197" s="274">
        <f>IF(G$51=0,0,G$51/NMM!G$10*1000)</f>
        <v>0.50053456363029292</v>
      </c>
      <c r="H197" s="274">
        <f>IF(H$51=0,0,H$51/NMM!H$10*1000)</f>
        <v>0.50913324916769864</v>
      </c>
      <c r="I197" s="274">
        <f>IF(I$51=0,0,I$51/NMM!I$10*1000)</f>
        <v>0.53689598416141671</v>
      </c>
      <c r="J197" s="274">
        <f>IF(J$51=0,0,J$51/NMM!J$10*1000)</f>
        <v>0.48132655007035052</v>
      </c>
      <c r="K197" s="274">
        <f>IF(K$51=0,0,K$51/NMM!K$10*1000)</f>
        <v>0.45191077993865797</v>
      </c>
      <c r="L197" s="274">
        <f>IF(L$51=0,0,L$51/NMM!L$10*1000)</f>
        <v>0.41160161568208492</v>
      </c>
      <c r="M197" s="274">
        <f>IF(M$51=0,0,M$51/NMM!M$10*1000)</f>
        <v>0.3232527477190984</v>
      </c>
      <c r="N197" s="274">
        <f>IF(N$51=0,0,N$51/NMM!N$10*1000)</f>
        <v>0.43481255492582255</v>
      </c>
      <c r="O197" s="274">
        <f>IF(O$51=0,0,O$51/NMM!O$10*1000)</f>
        <v>0.40384457818808067</v>
      </c>
      <c r="P197" s="274">
        <f>IF(P$51=0,0,P$51/NMM!P$10*1000)</f>
        <v>0.42237548708541506</v>
      </c>
      <c r="Q197" s="274">
        <f>IF(Q$51=0,0,Q$51/NMM!Q$10*1000)</f>
        <v>0.42866842810347738</v>
      </c>
      <c r="R197" s="274">
        <f>IF(R$51=0,0,R$51/NMM!R$10*1000)</f>
        <v>0.41350227679334317</v>
      </c>
      <c r="S197" s="274">
        <f>IF(S$51=0,0,S$51/NMM!S$10*1000)</f>
        <v>0.41611996598083378</v>
      </c>
      <c r="T197" s="274">
        <f>IF(T$51=0,0,T$51/NMM!T$10*1000)</f>
        <v>0.4193069288562099</v>
      </c>
      <c r="U197" s="274">
        <f>IF(U$51=0,0,U$51/NMM!U$10*1000)</f>
        <v>0.43110849057549899</v>
      </c>
      <c r="V197" s="274">
        <f>IF(V$51=0,0,V$51/NMM!V$10*1000)</f>
        <v>0.41129364241610616</v>
      </c>
      <c r="W197" s="274">
        <f>IF(W$51=0,0,W$51/NMM!W$10*1000)</f>
        <v>0.45865517415651125</v>
      </c>
      <c r="X197" s="274">
        <f>IF(X$51=0,0,X$51/NMM!X$10*1000)</f>
        <v>0.46847273723549038</v>
      </c>
      <c r="Y197" s="274">
        <f>IF(Y$51=0,0,Y$51/NMM!Y$10*1000)</f>
        <v>0.49820981272938053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0.31798481940708972</v>
      </c>
      <c r="C198" s="274">
        <f>IF(C$52=0,0,C$52/NMM!C$10*1000)</f>
        <v>0.31351458199130372</v>
      </c>
      <c r="D198" s="274">
        <f>IF(D$52=0,0,D$52/NMM!D$10*1000)</f>
        <v>0.29441354833432187</v>
      </c>
      <c r="E198" s="274">
        <f>IF(E$52=0,0,E$52/NMM!E$10*1000)</f>
        <v>0.30430388191432151</v>
      </c>
      <c r="F198" s="274">
        <f>IF(F$52=0,0,F$52/NMM!F$10*1000)</f>
        <v>0.299389612436959</v>
      </c>
      <c r="G198" s="274">
        <f>IF(G$52=0,0,G$52/NMM!G$10*1000)</f>
        <v>0.27767323091473267</v>
      </c>
      <c r="H198" s="274">
        <f>IF(H$52=0,0,H$52/NMM!H$10*1000)</f>
        <v>0.27523016083029234</v>
      </c>
      <c r="I198" s="274">
        <f>IF(I$52=0,0,I$52/NMM!I$10*1000)</f>
        <v>0.28108300801963843</v>
      </c>
      <c r="J198" s="274">
        <f>IF(J$52=0,0,J$52/NMM!J$10*1000)</f>
        <v>0.28461502579985826</v>
      </c>
      <c r="K198" s="274">
        <f>IF(K$52=0,0,K$52/NMM!K$10*1000)</f>
        <v>0.28059852461386087</v>
      </c>
      <c r="L198" s="274">
        <f>IF(L$52=0,0,L$52/NMM!L$10*1000)</f>
        <v>0.28561830784864728</v>
      </c>
      <c r="M198" s="274">
        <f>IF(M$52=0,0,M$52/NMM!M$10*1000)</f>
        <v>0.28649753181171367</v>
      </c>
      <c r="N198" s="274">
        <f>IF(N$52=0,0,N$52/NMM!N$10*1000)</f>
        <v>0.33164566031745107</v>
      </c>
      <c r="O198" s="274">
        <f>IF(O$52=0,0,O$52/NMM!O$10*1000)</f>
        <v>0.32156167588669055</v>
      </c>
      <c r="P198" s="274">
        <f>IF(P$52=0,0,P$52/NMM!P$10*1000)</f>
        <v>0.32028302619406346</v>
      </c>
      <c r="Q198" s="274">
        <f>IF(Q$52=0,0,Q$52/NMM!Q$10*1000)</f>
        <v>0.32724239039942338</v>
      </c>
      <c r="R198" s="274">
        <f>IF(R$52=0,0,R$52/NMM!R$10*1000)</f>
        <v>0.34854681415126731</v>
      </c>
      <c r="S198" s="274">
        <f>IF(S$52=0,0,S$52/NMM!S$10*1000)</f>
        <v>0.34173593741998448</v>
      </c>
      <c r="T198" s="274">
        <f>IF(T$52=0,0,T$52/NMM!T$10*1000)</f>
        <v>0.34802542187470081</v>
      </c>
      <c r="U198" s="274">
        <f>IF(U$52=0,0,U$52/NMM!U$10*1000)</f>
        <v>0.34407305469521077</v>
      </c>
      <c r="V198" s="274">
        <f>IF(V$52=0,0,V$52/NMM!V$10*1000)</f>
        <v>0.31658390015647025</v>
      </c>
      <c r="W198" s="274">
        <f>IF(W$52=0,0,W$52/NMM!W$10*1000)</f>
        <v>0.30525935525095027</v>
      </c>
      <c r="X198" s="274">
        <f>IF(X$52=0,0,X$52/NMM!X$10*1000)</f>
        <v>0.30738712354228404</v>
      </c>
      <c r="Y198" s="274">
        <f>IF(Y$52=0,0,Y$52/NMM!Y$10*1000)</f>
        <v>0.31778439457020119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0.41305597410381795</v>
      </c>
      <c r="C199" s="275">
        <f>IF(C$53=0,0,C$53/NMM!C$10*1000)</f>
        <v>0.40777505969649697</v>
      </c>
      <c r="D199" s="275">
        <f>IF(D$53=0,0,D$53/NMM!D$10*1000)</f>
        <v>0.39069529437909017</v>
      </c>
      <c r="E199" s="275">
        <f>IF(E$53=0,0,E$53/NMM!E$10*1000)</f>
        <v>0.40225531302866818</v>
      </c>
      <c r="F199" s="275">
        <f>IF(F$53=0,0,F$53/NMM!F$10*1000)</f>
        <v>0.3986614801659541</v>
      </c>
      <c r="G199" s="275">
        <f>IF(G$53=0,0,G$53/NMM!G$10*1000)</f>
        <v>0.37213524010027765</v>
      </c>
      <c r="H199" s="275">
        <f>IF(H$53=0,0,H$53/NMM!H$10*1000)</f>
        <v>0.36895659668504366</v>
      </c>
      <c r="I199" s="275">
        <f>IF(I$53=0,0,I$53/NMM!I$10*1000)</f>
        <v>0.380918108028238</v>
      </c>
      <c r="J199" s="275">
        <f>IF(J$53=0,0,J$53/NMM!J$10*1000)</f>
        <v>0.37190536467604163</v>
      </c>
      <c r="K199" s="275">
        <f>IF(K$53=0,0,K$53/NMM!K$10*1000)</f>
        <v>0.34110294261898733</v>
      </c>
      <c r="L199" s="275">
        <f>IF(L$53=0,0,L$53/NMM!L$10*1000)</f>
        <v>0.32478369475596863</v>
      </c>
      <c r="M199" s="275">
        <f>IF(M$53=0,0,M$53/NMM!M$10*1000)</f>
        <v>0.31902281540247668</v>
      </c>
      <c r="N199" s="275">
        <f>IF(N$53=0,0,N$53/NMM!N$10*1000)</f>
        <v>0.36499626214590708</v>
      </c>
      <c r="O199" s="275">
        <f>IF(O$53=0,0,O$53/NMM!O$10*1000)</f>
        <v>0.37677494016536378</v>
      </c>
      <c r="P199" s="275">
        <f>IF(P$53=0,0,P$53/NMM!P$10*1000)</f>
        <v>0.61492115643518253</v>
      </c>
      <c r="Q199" s="275">
        <f>IF(Q$53=0,0,Q$53/NMM!Q$10*1000)</f>
        <v>0.67491283634750887</v>
      </c>
      <c r="R199" s="275">
        <f>IF(R$53=0,0,R$53/NMM!R$10*1000)</f>
        <v>0.73329179678466472</v>
      </c>
      <c r="S199" s="275">
        <f>IF(S$53=0,0,S$53/NMM!S$10*1000)</f>
        <v>0.75756887072096779</v>
      </c>
      <c r="T199" s="275">
        <f>IF(T$53=0,0,T$53/NMM!T$10*1000)</f>
        <v>0.82094238844709144</v>
      </c>
      <c r="U199" s="275">
        <f>IF(U$53=0,0,U$53/NMM!U$10*1000)</f>
        <v>0.8705007104846566</v>
      </c>
      <c r="V199" s="275">
        <f>IF(V$53=0,0,V$53/NMM!V$10*1000)</f>
        <v>0.90664380277779</v>
      </c>
      <c r="W199" s="275">
        <f>IF(W$53=0,0,W$53/NMM!W$10*1000)</f>
        <v>0.89135004593009626</v>
      </c>
      <c r="X199" s="275">
        <f>IF(X$53=0,0,X$53/NMM!X$10*1000)</f>
        <v>1.0663254949715442</v>
      </c>
      <c r="Y199" s="275">
        <f>IF(Y$53=0,0,Y$53/NMM!Y$10*1000)</f>
        <v>1.2059200758742563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2.0036557417598613</v>
      </c>
      <c r="C200" s="276">
        <f>IF(C$59=0,0,C$59/NMM!C$10*1000)</f>
        <v>2.0303336568443533</v>
      </c>
      <c r="D200" s="276">
        <f>IF(D$59=0,0,D$59/NMM!D$10*1000)</f>
        <v>2.2538891257566736</v>
      </c>
      <c r="E200" s="276">
        <f>IF(E$59=0,0,E$59/NMM!E$10*1000)</f>
        <v>2.1396804477058957</v>
      </c>
      <c r="F200" s="276">
        <f>IF(F$59=0,0,F$59/NMM!F$10*1000)</f>
        <v>2.3200914619242146</v>
      </c>
      <c r="G200" s="276">
        <f>IF(G$59=0,0,G$59/NMM!G$10*1000)</f>
        <v>2.1344647961258518</v>
      </c>
      <c r="H200" s="276">
        <f>IF(H$59=0,0,H$59/NMM!H$10*1000)</f>
        <v>2.1711327765335051</v>
      </c>
      <c r="I200" s="276">
        <f>IF(I$59=0,0,I$59/NMM!I$10*1000)</f>
        <v>2.289523362906742</v>
      </c>
      <c r="J200" s="276">
        <f>IF(J$59=0,0,J$59/NMM!J$10*1000)</f>
        <v>2.052554710936433</v>
      </c>
      <c r="K200" s="276">
        <f>IF(K$59=0,0,K$59/NMM!K$10*1000)</f>
        <v>1.9271149703885602</v>
      </c>
      <c r="L200" s="276">
        <f>IF(L$59=0,0,L$59/NMM!L$10*1000)</f>
        <v>1.7552217619697696</v>
      </c>
      <c r="M200" s="276">
        <f>IF(M$59=0,0,M$59/NMM!M$10*1000)</f>
        <v>1.3784694612358415</v>
      </c>
      <c r="N200" s="276">
        <f>IF(N$59=0,0,N$59/NMM!N$10*1000)</f>
        <v>1.8542018051089442</v>
      </c>
      <c r="O200" s="276">
        <f>IF(O$59=0,0,O$59/NMM!O$10*1000)</f>
        <v>1.7221428805972336</v>
      </c>
      <c r="P200" s="276">
        <f>IF(P$59=0,0,P$59/NMM!P$10*1000)</f>
        <v>1.8011655406802864</v>
      </c>
      <c r="Q200" s="276">
        <f>IF(Q$59=0,0,Q$59/NMM!Q$10*1000)</f>
        <v>1.828000972323069</v>
      </c>
      <c r="R200" s="276">
        <f>IF(R$59=0,0,R$59/NMM!R$10*1000)</f>
        <v>1.7633268850244541</v>
      </c>
      <c r="S200" s="276">
        <f>IF(S$59=0,0,S$59/NMM!S$10*1000)</f>
        <v>1.7744896814103299</v>
      </c>
      <c r="T200" s="276">
        <f>IF(T$59=0,0,T$59/NMM!T$10*1000)</f>
        <v>1.7880800716817096</v>
      </c>
      <c r="U200" s="276">
        <f>IF(U$59=0,0,U$59/NMM!U$10*1000)</f>
        <v>1.8384063025945749</v>
      </c>
      <c r="V200" s="276">
        <f>IF(V$59=0,0,V$59/NMM!V$10*1000)</f>
        <v>1.7539084498787691</v>
      </c>
      <c r="W200" s="276">
        <f>IF(W$59=0,0,W$59/NMM!W$10*1000)</f>
        <v>1.9558755657104752</v>
      </c>
      <c r="X200" s="276">
        <f>IF(X$59=0,0,X$59/NMM!X$10*1000)</f>
        <v>1.9977412914734296</v>
      </c>
      <c r="Y200" s="276">
        <f>IF(Y$59=0,0,Y$59/NMM!Y$10*1000)</f>
        <v>2.1245511971092936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7.936687853778067</v>
      </c>
      <c r="C201" s="276">
        <f>IF(C$60=0,0,C$60/NMM!C$10*1000)</f>
        <v>7.7849841673899389</v>
      </c>
      <c r="D201" s="276">
        <f>IF(D$60=0,0,D$60/NMM!D$10*1000)</f>
        <v>7.0844484513049624</v>
      </c>
      <c r="E201" s="276">
        <f>IF(E$60=0,0,E$60/NMM!E$10*1000)</f>
        <v>7.5226280997103316</v>
      </c>
      <c r="F201" s="276">
        <f>IF(F$60=0,0,F$60/NMM!F$10*1000)</f>
        <v>7.2065609727338096</v>
      </c>
      <c r="G201" s="276">
        <f>IF(G$60=0,0,G$60/NMM!G$10*1000)</f>
        <v>6.7710539112419621</v>
      </c>
      <c r="H201" s="276">
        <f>IF(H$60=0,0,H$60/NMM!H$10*1000)</f>
        <v>6.6145200532957933</v>
      </c>
      <c r="I201" s="276">
        <f>IF(I$60=0,0,I$60/NMM!I$10*1000)</f>
        <v>6.7223556572412901</v>
      </c>
      <c r="J201" s="276">
        <f>IF(J$60=0,0,J$60/NMM!J$10*1000)</f>
        <v>6.8838987646484329</v>
      </c>
      <c r="K201" s="276">
        <f>IF(K$60=0,0,K$60/NMM!K$10*1000)</f>
        <v>6.3347544491531451</v>
      </c>
      <c r="L201" s="276">
        <f>IF(L$60=0,0,L$60/NMM!L$10*1000)</f>
        <v>6.2721416108735539</v>
      </c>
      <c r="M201" s="276">
        <f>IF(M$60=0,0,M$60/NMM!M$10*1000)</f>
        <v>6.5896545405187217</v>
      </c>
      <c r="N201" s="276">
        <f>IF(N$60=0,0,N$60/NMM!N$10*1000)</f>
        <v>7.2769462228691841</v>
      </c>
      <c r="O201" s="276">
        <f>IF(O$60=0,0,O$60/NMM!O$10*1000)</f>
        <v>7.533643008505873</v>
      </c>
      <c r="P201" s="276">
        <f>IF(P$60=0,0,P$60/NMM!P$10*1000)</f>
        <v>7.4094629526183606</v>
      </c>
      <c r="Q201" s="276">
        <f>IF(Q$60=0,0,Q$60/NMM!Q$10*1000)</f>
        <v>7.6893163381338985</v>
      </c>
      <c r="R201" s="276">
        <f>IF(R$60=0,0,R$60/NMM!R$10*1000)</f>
        <v>8.286651346796134</v>
      </c>
      <c r="S201" s="276">
        <f>IF(S$60=0,0,S$60/NMM!S$10*1000)</f>
        <v>8.1564742218118287</v>
      </c>
      <c r="T201" s="276">
        <f>IF(T$60=0,0,T$60/NMM!T$10*1000)</f>
        <v>8.2880892483427111</v>
      </c>
      <c r="U201" s="276">
        <f>IF(U$60=0,0,U$60/NMM!U$10*1000)</f>
        <v>8.2077660514376252</v>
      </c>
      <c r="V201" s="276">
        <f>IF(V$60=0,0,V$60/NMM!V$10*1000)</f>
        <v>7.6000792169190907</v>
      </c>
      <c r="W201" s="276">
        <f>IF(W$60=0,0,W$60/NMM!W$10*1000)</f>
        <v>7.3172324392292376</v>
      </c>
      <c r="X201" s="276">
        <f>IF(X$60=0,0,X$60/NMM!X$10*1000)</f>
        <v>7.3759552905897072</v>
      </c>
      <c r="Y201" s="276">
        <f>IF(Y$60=0,0,Y$60/NMM!Y$10*1000)</f>
        <v>7.5346296544862845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36.125242432407049</v>
      </c>
      <c r="C202" s="276">
        <f>IF(C$79=0,0,C$79/NMM!C$10*1000)</f>
        <v>35.550622871996019</v>
      </c>
      <c r="D202" s="276">
        <f>IF(D$79=0,0,D$79/NMM!D$10*1000)</f>
        <v>32.913749707950707</v>
      </c>
      <c r="E202" s="276">
        <f>IF(E$79=0,0,E$79/NMM!E$10*1000)</f>
        <v>34.154444617794468</v>
      </c>
      <c r="F202" s="276">
        <f>IF(F$79=0,0,F$79/NMM!F$10*1000)</f>
        <v>33.398758690026064</v>
      </c>
      <c r="G202" s="276">
        <f>IF(G$79=0,0,G$79/NMM!G$10*1000)</f>
        <v>30.877845644732187</v>
      </c>
      <c r="H202" s="276">
        <f>IF(H$79=0,0,H$79/NMM!H$10*1000)</f>
        <v>30.627480877826464</v>
      </c>
      <c r="I202" s="276">
        <f>IF(I$79=0,0,I$79/NMM!I$10*1000)</f>
        <v>31.155988113861277</v>
      </c>
      <c r="J202" s="276">
        <f>IF(J$79=0,0,J$79/NMM!J$10*1000)</f>
        <v>32.066428670008172</v>
      </c>
      <c r="K202" s="276">
        <f>IF(K$79=0,0,K$79/NMM!K$10*1000)</f>
        <v>32.575479978363589</v>
      </c>
      <c r="L202" s="276">
        <f>IF(L$79=0,0,L$79/NMM!L$10*1000)</f>
        <v>33.94271903151219</v>
      </c>
      <c r="M202" s="276">
        <f>IF(M$79=0,0,M$79/NMM!M$10*1000)</f>
        <v>34.486488739984573</v>
      </c>
      <c r="N202" s="276">
        <f>IF(N$79=0,0,N$79/NMM!N$10*1000)</f>
        <v>39.867189699278377</v>
      </c>
      <c r="O202" s="276">
        <f>IF(O$79=0,0,O$79/NMM!O$10*1000)</f>
        <v>38.06076558718032</v>
      </c>
      <c r="P202" s="276">
        <f>IF(P$79=0,0,P$79/NMM!P$10*1000)</f>
        <v>37.60990841375498</v>
      </c>
      <c r="Q202" s="276">
        <f>IF(Q$79=0,0,Q$79/NMM!Q$10*1000)</f>
        <v>38.222156752157851</v>
      </c>
      <c r="R202" s="276">
        <f>IF(R$79=0,0,R$79/NMM!R$10*1000)</f>
        <v>40.976600598063911</v>
      </c>
      <c r="S202" s="276">
        <f>IF(S$79=0,0,S$79/NMM!S$10*1000)</f>
        <v>39.979259526379103</v>
      </c>
      <c r="T202" s="276">
        <f>IF(T$79=0,0,T$79/NMM!T$10*1000)</f>
        <v>40.738404833046324</v>
      </c>
      <c r="U202" s="276">
        <f>IF(U$79=0,0,U$79/NMM!U$10*1000)</f>
        <v>40.027643590776236</v>
      </c>
      <c r="V202" s="276">
        <f>IF(V$79=0,0,V$79/NMM!V$10*1000)</f>
        <v>36.49947568146505</v>
      </c>
      <c r="W202" s="276">
        <f>IF(W$79=0,0,W$79/NMM!W$10*1000)</f>
        <v>34.570358085146012</v>
      </c>
      <c r="X202" s="276">
        <f>IF(X$79=0,0,X$79/NMM!X$10*1000)</f>
        <v>34.560221961456136</v>
      </c>
      <c r="Y202" s="276">
        <f>IF(Y$79=0,0,Y$79/NMM!Y$10*1000)</f>
        <v>35.626223374500157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5.5775930633788473</v>
      </c>
      <c r="C203" s="277">
        <f>IF(C$89=0,0,C$89/NMM!C$10*1000)</f>
        <v>5.5378503390223814</v>
      </c>
      <c r="D203" s="277">
        <f>IF(D$89=0,0,D$89/NMM!D$10*1000)</f>
        <v>5.4611689188419117</v>
      </c>
      <c r="E203" s="277">
        <f>IF(E$89=0,0,E$89/NMM!E$10*1000)</f>
        <v>5.5454527643735432</v>
      </c>
      <c r="F203" s="277">
        <f>IF(F$89=0,0,F$89/NMM!F$10*1000)</f>
        <v>5.5863219523031118</v>
      </c>
      <c r="G203" s="277">
        <f>IF(G$89=0,0,G$89/NMM!G$10*1000)</f>
        <v>5.2112197065062009</v>
      </c>
      <c r="H203" s="277">
        <f>IF(H$89=0,0,H$89/NMM!H$10*1000)</f>
        <v>5.1724735259246097</v>
      </c>
      <c r="I203" s="277">
        <f>IF(I$89=0,0,I$89/NMM!I$10*1000)</f>
        <v>5.3448142261520681</v>
      </c>
      <c r="J203" s="277">
        <f>IF(J$89=0,0,J$89/NMM!J$10*1000)</f>
        <v>5.1578152204643875</v>
      </c>
      <c r="K203" s="277">
        <f>IF(K$89=0,0,K$89/NMM!K$10*1000)</f>
        <v>4.7201032873462774</v>
      </c>
      <c r="L203" s="277">
        <f>IF(L$89=0,0,L$89/NMM!L$10*1000)</f>
        <v>4.4731879929908915</v>
      </c>
      <c r="M203" s="277">
        <f>IF(M$89=0,0,M$89/NMM!M$10*1000)</f>
        <v>4.2280013838264381</v>
      </c>
      <c r="N203" s="277">
        <f>IF(N$89=0,0,N$89/NMM!N$10*1000)</f>
        <v>4.9845044300286503</v>
      </c>
      <c r="O203" s="277">
        <f>IF(O$89=0,0,O$89/NMM!O$10*1000)</f>
        <v>5.0197642306503223</v>
      </c>
      <c r="P203" s="277">
        <f>IF(P$89=0,0,P$89/NMM!P$10*1000)</f>
        <v>5.0478888406213756</v>
      </c>
      <c r="Q203" s="277">
        <f>IF(Q$89=0,0,Q$89/NMM!Q$10*1000)</f>
        <v>5.2122446581817083</v>
      </c>
      <c r="R203" s="277">
        <f>IF(R$89=0,0,R$89/NMM!R$10*1000)</f>
        <v>5.4010830673928663</v>
      </c>
      <c r="S203" s="277">
        <f>IF(S$89=0,0,S$89/NMM!S$10*1000)</f>
        <v>5.3654939076039163</v>
      </c>
      <c r="T203" s="277">
        <f>IF(T$89=0,0,T$89/NMM!T$10*1000)</f>
        <v>5.4335066905410976</v>
      </c>
      <c r="U203" s="277">
        <f>IF(U$89=0,0,U$89/NMM!U$10*1000)</f>
        <v>5.4600360720031942</v>
      </c>
      <c r="V203" s="277">
        <f>IF(V$89=0,0,V$89/NMM!V$10*1000)</f>
        <v>5.1232841114238283</v>
      </c>
      <c r="W203" s="277">
        <f>IF(W$89=0,0,W$89/NMM!W$10*1000)</f>
        <v>5.2305767517331105</v>
      </c>
      <c r="X203" s="277">
        <f>IF(X$89=0,0,X$89/NMM!X$10*1000)</f>
        <v>5.3068051681130406</v>
      </c>
      <c r="Y203" s="277">
        <f>IF(Y$89=0,0,Y$89/NMM!Y$10*1000)</f>
        <v>5.5034536004778358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 t="shared" ref="B205:Y205" si="51">SUM(B206:B211,B212:B213,B214)</f>
        <v>209.04068724716294</v>
      </c>
      <c r="C205" s="320">
        <f t="shared" si="51"/>
        <v>212.68977860722472</v>
      </c>
      <c r="D205" s="320">
        <f t="shared" si="51"/>
        <v>197.29338947980042</v>
      </c>
      <c r="E205" s="320">
        <f t="shared" si="51"/>
        <v>202.1965626467605</v>
      </c>
      <c r="F205" s="320">
        <f t="shared" si="51"/>
        <v>196.35884344305379</v>
      </c>
      <c r="G205" s="320">
        <f t="shared" si="51"/>
        <v>188.36648312818954</v>
      </c>
      <c r="H205" s="320">
        <f t="shared" si="51"/>
        <v>186.45397815459677</v>
      </c>
      <c r="I205" s="320">
        <f t="shared" si="51"/>
        <v>185.64541549829167</v>
      </c>
      <c r="J205" s="320">
        <f t="shared" si="51"/>
        <v>184.90466271674461</v>
      </c>
      <c r="K205" s="320">
        <f t="shared" si="51"/>
        <v>181.78868124761664</v>
      </c>
      <c r="L205" s="320">
        <f t="shared" si="51"/>
        <v>182.30390590593683</v>
      </c>
      <c r="M205" s="320">
        <f t="shared" si="51"/>
        <v>179.47460440689002</v>
      </c>
      <c r="N205" s="320">
        <f t="shared" si="51"/>
        <v>205.12115562500173</v>
      </c>
      <c r="O205" s="320">
        <f t="shared" si="51"/>
        <v>191.41016313291487</v>
      </c>
      <c r="P205" s="320">
        <f t="shared" si="51"/>
        <v>187.1448715479051</v>
      </c>
      <c r="Q205" s="320">
        <f t="shared" si="51"/>
        <v>186.62410360260938</v>
      </c>
      <c r="R205" s="320">
        <f t="shared" si="51"/>
        <v>195.34958606983093</v>
      </c>
      <c r="S205" s="320">
        <f t="shared" si="51"/>
        <v>198.21130236573532</v>
      </c>
      <c r="T205" s="320">
        <f t="shared" si="51"/>
        <v>191.67305287543977</v>
      </c>
      <c r="U205" s="320">
        <f t="shared" si="51"/>
        <v>180.13342068612096</v>
      </c>
      <c r="V205" s="320">
        <f t="shared" si="51"/>
        <v>174.65358824758727</v>
      </c>
      <c r="W205" s="320">
        <f t="shared" si="51"/>
        <v>163.3370648655235</v>
      </c>
      <c r="X205" s="320">
        <f t="shared" si="51"/>
        <v>167.4244161893532</v>
      </c>
      <c r="Y205" s="320">
        <f t="shared" si="51"/>
        <v>173.08749345736206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1.7747778528894744</v>
      </c>
      <c r="C206" s="273">
        <f>IF(C$100=0,0,C$100/NMM!C$11*1000)</f>
        <v>1.8057590298760484</v>
      </c>
      <c r="D206" s="273">
        <f>IF(D$100=0,0,D$100/NMM!D$11*1000)</f>
        <v>1.6750420350281192</v>
      </c>
      <c r="E206" s="273">
        <f>IF(E$100=0,0,E$100/NMM!E$11*1000)</f>
        <v>1.7166705010472407</v>
      </c>
      <c r="F206" s="273">
        <f>IF(F$100=0,0,F$100/NMM!F$11*1000)</f>
        <v>1.66710763895263</v>
      </c>
      <c r="G206" s="273">
        <f>IF(G$100=0,0,G$100/NMM!G$11*1000)</f>
        <v>1.5992516427543144</v>
      </c>
      <c r="H206" s="273">
        <f>IF(H$100=0,0,H$100/NMM!H$11*1000)</f>
        <v>1.5830142704255521</v>
      </c>
      <c r="I206" s="273">
        <f>IF(I$100=0,0,I$100/NMM!I$11*1000)</f>
        <v>1.5761494867608066</v>
      </c>
      <c r="J206" s="273">
        <f>IF(J$100=0,0,J$100/NMM!J$11*1000)</f>
        <v>1.5698604162053758</v>
      </c>
      <c r="K206" s="273">
        <f>IF(K$100=0,0,K$100/NMM!K$11*1000)</f>
        <v>1.5434053993651631</v>
      </c>
      <c r="L206" s="273">
        <f>IF(L$100=0,0,L$100/NMM!L$11*1000)</f>
        <v>1.5477797119686396</v>
      </c>
      <c r="M206" s="273">
        <f>IF(M$100=0,0,M$100/NMM!M$11*1000)</f>
        <v>1.5237586388187081</v>
      </c>
      <c r="N206" s="273">
        <f>IF(N$100=0,0,N$100/NMM!N$11*1000)</f>
        <v>1.7415006090751617</v>
      </c>
      <c r="O206" s="273">
        <f>IF(O$100=0,0,O$100/NMM!O$11*1000)</f>
        <v>1.6250928124084796</v>
      </c>
      <c r="P206" s="273">
        <f>IF(P$100=0,0,P$100/NMM!P$11*1000)</f>
        <v>1.5888800294288323</v>
      </c>
      <c r="Q206" s="273">
        <f>IF(Q$100=0,0,Q$100/NMM!Q$11*1000)</f>
        <v>1.5844586537244802</v>
      </c>
      <c r="R206" s="273">
        <f>IF(R$100=0,0,R$100/NMM!R$11*1000)</f>
        <v>1.6585389356185327</v>
      </c>
      <c r="S206" s="273">
        <f>IF(S$100=0,0,S$100/NMM!S$11*1000)</f>
        <v>1.6828352138700386</v>
      </c>
      <c r="T206" s="273">
        <f>IF(T$100=0,0,T$100/NMM!T$11*1000)</f>
        <v>1.6273247745154793</v>
      </c>
      <c r="U206" s="273">
        <f>IF(U$100=0,0,U$100/NMM!U$11*1000)</f>
        <v>1.5293520596828631</v>
      </c>
      <c r="V206" s="273">
        <f>IF(V$100=0,0,V$100/NMM!V$11*1000)</f>
        <v>1.4828276946058323</v>
      </c>
      <c r="W206" s="273">
        <f>IF(W$100=0,0,W$100/NMM!W$11*1000)</f>
        <v>1.3867491974735755</v>
      </c>
      <c r="X206" s="273">
        <f>IF(X$100=0,0,X$100/NMM!X$11*1000)</f>
        <v>1.4214512485528825</v>
      </c>
      <c r="Y206" s="273">
        <f>IF(Y$100=0,0,Y$100/NMM!Y$11*1000)</f>
        <v>1.4695313818839215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1.989862151569721</v>
      </c>
      <c r="C207" s="274">
        <f>IF(C$101=0,0,C$101/NMM!C$11*1000)</f>
        <v>2.0245979194272574</v>
      </c>
      <c r="D207" s="274">
        <f>IF(D$101=0,0,D$101/NMM!D$11*1000)</f>
        <v>1.8780394077851659</v>
      </c>
      <c r="E207" s="274">
        <f>IF(E$101=0,0,E$101/NMM!E$11*1000)</f>
        <v>1.9247128034580356</v>
      </c>
      <c r="F207" s="274">
        <f>IF(F$101=0,0,F$101/NMM!F$11*1000)</f>
        <v>1.8691434468509709</v>
      </c>
      <c r="G207" s="274">
        <f>IF(G$101=0,0,G$101/NMM!G$11*1000)</f>
        <v>1.7930640218275757</v>
      </c>
      <c r="H207" s="274">
        <f>IF(H$101=0,0,H$101/NMM!H$11*1000)</f>
        <v>1.7748588517634205</v>
      </c>
      <c r="I207" s="274">
        <f>IF(I$101=0,0,I$101/NMM!I$11*1000)</f>
        <v>1.767162128947688</v>
      </c>
      <c r="J207" s="274">
        <f>IF(J$101=0,0,J$101/NMM!J$11*1000)</f>
        <v>1.7601108895790936</v>
      </c>
      <c r="K207" s="274">
        <f>IF(K$101=0,0,K$101/NMM!K$11*1000)</f>
        <v>1.7304498045910344</v>
      </c>
      <c r="L207" s="274">
        <f>IF(L$101=0,0,L$101/NMM!L$11*1000)</f>
        <v>1.7353542376019733</v>
      </c>
      <c r="M207" s="274">
        <f>IF(M$101=0,0,M$101/NMM!M$11*1000)</f>
        <v>1.7084220645284154</v>
      </c>
      <c r="N207" s="274">
        <f>IF(N$101=0,0,N$101/NMM!N$11*1000)</f>
        <v>1.952552057877232</v>
      </c>
      <c r="O207" s="274">
        <f>IF(O$101=0,0,O$101/NMM!O$11*1000)</f>
        <v>1.82203686784512</v>
      </c>
      <c r="P207" s="274">
        <f>IF(P$101=0,0,P$101/NMM!P$11*1000)</f>
        <v>1.781435478698365</v>
      </c>
      <c r="Q207" s="274">
        <f>IF(Q$101=0,0,Q$101/NMM!Q$11*1000)</f>
        <v>1.7764782790366518</v>
      </c>
      <c r="R207" s="274">
        <f>IF(R$101=0,0,R$101/NMM!R$11*1000)</f>
        <v>1.8595363073293742</v>
      </c>
      <c r="S207" s="274">
        <f>IF(S$101=0,0,S$101/NMM!S$11*1000)</f>
        <v>1.8867770374511565</v>
      </c>
      <c r="T207" s="274">
        <f>IF(T$101=0,0,T$101/NMM!T$11*1000)</f>
        <v>1.8245393201454043</v>
      </c>
      <c r="U207" s="274">
        <f>IF(U$101=0,0,U$101/NMM!U$11*1000)</f>
        <v>1.7146933488231015</v>
      </c>
      <c r="V207" s="274">
        <f>IF(V$101=0,0,V$101/NMM!V$11*1000)</f>
        <v>1.6625307229249504</v>
      </c>
      <c r="W207" s="274">
        <f>IF(W$101=0,0,W$101/NMM!W$11*1000)</f>
        <v>1.5548085284475313</v>
      </c>
      <c r="X207" s="274">
        <f>IF(X$101=0,0,X$101/NMM!X$11*1000)</f>
        <v>1.5937161009711176</v>
      </c>
      <c r="Y207" s="274">
        <f>IF(Y$101=0,0,Y$101/NMM!Y$11*1000)</f>
        <v>1.6476230377756858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3.2564791511198723</v>
      </c>
      <c r="C208" s="274">
        <f>IF(C$102=0,0,C$102/NMM!C$11*1000)</f>
        <v>3.3965674241435617</v>
      </c>
      <c r="D208" s="274">
        <f>IF(D$102=0,0,D$102/NMM!D$11*1000)</f>
        <v>3.6475343227891504</v>
      </c>
      <c r="E208" s="274">
        <f>IF(E$102=0,0,E$102/NMM!E$11*1000)</f>
        <v>3.4379401608115443</v>
      </c>
      <c r="F208" s="274">
        <f>IF(F$102=0,0,F$102/NMM!F$11*1000)</f>
        <v>3.659070074408425</v>
      </c>
      <c r="G208" s="274">
        <f>IF(G$102=0,0,G$102/NMM!G$11*1000)</f>
        <v>3.4496205752757261</v>
      </c>
      <c r="H208" s="274">
        <f>IF(H$102=0,0,H$102/NMM!H$11*1000)</f>
        <v>3.5211372271567973</v>
      </c>
      <c r="I208" s="274">
        <f>IF(I$102=0,0,I$102/NMM!I$11*1000)</f>
        <v>3.5968931012295347</v>
      </c>
      <c r="J208" s="274">
        <f>IF(J$102=0,0,J$102/NMM!J$11*1000)</f>
        <v>3.2665223435207436</v>
      </c>
      <c r="K208" s="274">
        <f>IF(K$102=0,0,K$102/NMM!K$11*1000)</f>
        <v>3.3155126156765062</v>
      </c>
      <c r="L208" s="274">
        <f>IF(L$102=0,0,L$102/NMM!L$11*1000)</f>
        <v>3.164703439108044</v>
      </c>
      <c r="M208" s="274">
        <f>IF(M$102=0,0,M$102/NMM!M$11*1000)</f>
        <v>2.4882058161535046</v>
      </c>
      <c r="N208" s="274">
        <f>IF(N$102=0,0,N$102/NMM!N$11*1000)</f>
        <v>3.3344216911255025</v>
      </c>
      <c r="O208" s="274">
        <f>IF(O$102=0,0,O$102/NMM!O$11*1000)</f>
        <v>2.8203858932896844</v>
      </c>
      <c r="P208" s="274">
        <f>IF(P$102=0,0,P$102/NMM!P$11*1000)</f>
        <v>2.8763373392009548</v>
      </c>
      <c r="Q208" s="274">
        <f>IF(Q$102=0,0,Q$102/NMM!Q$11*1000)</f>
        <v>2.8068189295592232</v>
      </c>
      <c r="R208" s="274">
        <f>IF(R$102=0,0,R$102/NMM!R$11*1000)</f>
        <v>2.6949081408616209</v>
      </c>
      <c r="S208" s="274">
        <f>IF(S$102=0,0,S$102/NMM!S$11*1000)</f>
        <v>2.7751112171015238</v>
      </c>
      <c r="T208" s="274">
        <f>IF(T$102=0,0,T$102/NMM!T$11*1000)</f>
        <v>2.6648826344822787</v>
      </c>
      <c r="U208" s="274">
        <f>IF(U$102=0,0,U$102/NMM!U$11*1000)</f>
        <v>2.5713916658944385</v>
      </c>
      <c r="V208" s="274">
        <f>IF(V$102=0,0,V$102/NMM!V$11*1000)</f>
        <v>2.5383534614392942</v>
      </c>
      <c r="W208" s="274">
        <f>IF(W$102=0,0,W$102/NMM!W$11*1000)</f>
        <v>2.6432272864633792</v>
      </c>
      <c r="X208" s="274">
        <f>IF(X$102=0,0,X$102/NMM!X$11*1000)</f>
        <v>2.7224232140416107</v>
      </c>
      <c r="Y208" s="274">
        <f>IF(Y$102=0,0,Y$102/NMM!Y$11*1000)</f>
        <v>2.8967489580073673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1.5929295322357093</v>
      </c>
      <c r="C209" s="274">
        <f>IF(C$103=0,0,C$103/NMM!C$11*1000)</f>
        <v>1.6207362978458322</v>
      </c>
      <c r="D209" s="274">
        <f>IF(D$103=0,0,D$103/NMM!D$11*1000)</f>
        <v>1.5034129037549231</v>
      </c>
      <c r="E209" s="274">
        <f>IF(E$103=0,0,E$103/NMM!E$11*1000)</f>
        <v>1.5407760096757968</v>
      </c>
      <c r="F209" s="274">
        <f>IF(F$103=0,0,F$103/NMM!F$11*1000)</f>
        <v>1.496291486385124</v>
      </c>
      <c r="G209" s="274">
        <f>IF(G$103=0,0,G$103/NMM!G$11*1000)</f>
        <v>1.4353881907373938</v>
      </c>
      <c r="H209" s="274">
        <f>IF(H$103=0,0,H$103/NMM!H$11*1000)</f>
        <v>1.4208145414965707</v>
      </c>
      <c r="I209" s="274">
        <f>IF(I$103=0,0,I$103/NMM!I$11*1000)</f>
        <v>1.4146531412885512</v>
      </c>
      <c r="J209" s="274">
        <f>IF(J$103=0,0,J$103/NMM!J$11*1000)</f>
        <v>1.4090084651383783</v>
      </c>
      <c r="K209" s="274">
        <f>IF(K$103=0,0,K$103/NMM!K$11*1000)</f>
        <v>1.3852640976210804</v>
      </c>
      <c r="L209" s="274">
        <f>IF(L$103=0,0,L$103/NMM!L$11*1000)</f>
        <v>1.3891902068622826</v>
      </c>
      <c r="M209" s="274">
        <f>IF(M$103=0,0,M$103/NMM!M$11*1000)</f>
        <v>1.367630394881181</v>
      </c>
      <c r="N209" s="274">
        <f>IF(N$103=0,0,N$103/NMM!N$11*1000)</f>
        <v>1.5630619607326472</v>
      </c>
      <c r="O209" s="274">
        <f>IF(O$103=0,0,O$103/NMM!O$11*1000)</f>
        <v>1.4585816074360614</v>
      </c>
      <c r="P209" s="274">
        <f>IF(P$103=0,0,P$103/NMM!P$11*1000)</f>
        <v>1.4260792796890667</v>
      </c>
      <c r="Q209" s="274">
        <f>IF(Q$103=0,0,Q$103/NMM!Q$11*1000)</f>
        <v>1.4221109295538057</v>
      </c>
      <c r="R209" s="274">
        <f>IF(R$103=0,0,R$103/NMM!R$11*1000)</f>
        <v>1.4886007545159894</v>
      </c>
      <c r="S209" s="274">
        <f>IF(S$103=0,0,S$103/NMM!S$11*1000)</f>
        <v>1.5104075733734768</v>
      </c>
      <c r="T209" s="274">
        <f>IF(T$103=0,0,T$103/NMM!T$11*1000)</f>
        <v>1.4605848769434446</v>
      </c>
      <c r="U209" s="274">
        <f>IF(U$103=0,0,U$103/NMM!U$11*1000)</f>
        <v>1.3726506994033663</v>
      </c>
      <c r="V209" s="274">
        <f>IF(V$103=0,0,V$103/NMM!V$11*1000)</f>
        <v>1.3308933408815311</v>
      </c>
      <c r="W209" s="274">
        <f>IF(W$103=0,0,W$103/NMM!W$11*1000)</f>
        <v>1.2446592946060362</v>
      </c>
      <c r="X209" s="274">
        <f>IF(X$103=0,0,X$103/NMM!X$11*1000)</f>
        <v>1.2758056839433736</v>
      </c>
      <c r="Y209" s="274">
        <f>IF(Y$103=0,0,Y$103/NMM!Y$11*1000)</f>
        <v>1.3189594026874696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1.6808941060833704</v>
      </c>
      <c r="C210" s="275">
        <f>IF(C$104=0,0,C$104/NMM!C$11*1000)</f>
        <v>1.7080466810309345</v>
      </c>
      <c r="D210" s="275">
        <f>IF(D$104=0,0,D$104/NMM!D$11*1000)</f>
        <v>1.5831106454925226</v>
      </c>
      <c r="E210" s="275">
        <f>IF(E$104=0,0,E$104/NMM!E$11*1000)</f>
        <v>1.6182940372773027</v>
      </c>
      <c r="F210" s="275">
        <f>IF(F$104=0,0,F$104/NMM!F$11*1000)</f>
        <v>1.5742588574294234</v>
      </c>
      <c r="G210" s="275">
        <f>IF(G$104=0,0,G$104/NMM!G$11*1000)</f>
        <v>1.5058765879566685</v>
      </c>
      <c r="H210" s="275">
        <f>IF(H$104=0,0,H$104/NMM!H$11*1000)</f>
        <v>1.4982286462986671</v>
      </c>
      <c r="I210" s="275">
        <f>IF(I$104=0,0,I$104/NMM!I$11*1000)</f>
        <v>1.4983743146568238</v>
      </c>
      <c r="J210" s="275">
        <f>IF(J$104=0,0,J$104/NMM!J$11*1000)</f>
        <v>1.4819364627693639</v>
      </c>
      <c r="K210" s="275">
        <f>IF(K$104=0,0,K$104/NMM!K$11*1000)</f>
        <v>1.4693822028687646</v>
      </c>
      <c r="L210" s="275">
        <f>IF(L$104=0,0,L$104/NMM!L$11*1000)</f>
        <v>1.4662279432744638</v>
      </c>
      <c r="M210" s="275">
        <f>IF(M$104=0,0,M$104/NMM!M$11*1000)</f>
        <v>1.4418402498054514</v>
      </c>
      <c r="N210" s="275">
        <f>IF(N$104=0,0,N$104/NMM!N$11*1000)</f>
        <v>1.6434564101718607</v>
      </c>
      <c r="O210" s="275">
        <f>IF(O$104=0,0,O$104/NMM!O$11*1000)</f>
        <v>1.5449969005025006</v>
      </c>
      <c r="P210" s="275">
        <f>IF(P$104=0,0,P$104/NMM!P$11*1000)</f>
        <v>2.4587358555257808</v>
      </c>
      <c r="Q210" s="275">
        <f>IF(Q$104=0,0,Q$104/NMM!Q$11*1000)</f>
        <v>2.5947284420432601</v>
      </c>
      <c r="R210" s="275">
        <f>IF(R$104=0,0,R$104/NMM!R$11*1000)</f>
        <v>2.8060423002407209</v>
      </c>
      <c r="S210" s="275">
        <f>IF(S$104=0,0,S$104/NMM!S$11*1000)</f>
        <v>2.9664380635891092</v>
      </c>
      <c r="T210" s="275">
        <f>IF(T$104=0,0,T$104/NMM!T$11*1000)</f>
        <v>3.0634447643560625</v>
      </c>
      <c r="U210" s="275">
        <f>IF(U$104=0,0,U$104/NMM!U$11*1000)</f>
        <v>3.0486116957819616</v>
      </c>
      <c r="V210" s="275">
        <f>IF(V$104=0,0,V$104/NMM!V$11*1000)</f>
        <v>3.2853990214098991</v>
      </c>
      <c r="W210" s="275">
        <f>IF(W$104=0,0,W$104/NMM!W$11*1000)</f>
        <v>3.0161145292946872</v>
      </c>
      <c r="X210" s="275">
        <f>IF(X$104=0,0,X$104/NMM!X$11*1000)</f>
        <v>3.6384166957860455</v>
      </c>
      <c r="Y210" s="275">
        <f>IF(Y$104=0,0,Y$104/NMM!Y$11*1000)</f>
        <v>4.1168821337010746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157.6472710742531</v>
      </c>
      <c r="C211" s="276">
        <f>IF(C$110=0,0,C$110/NMM!C$11*1000)</f>
        <v>159.66592420493566</v>
      </c>
      <c r="D211" s="276">
        <f>IF(D$110=0,0,D$110/NMM!D$11*1000)</f>
        <v>143.72023356010374</v>
      </c>
      <c r="E211" s="276">
        <f>IF(E$110=0,0,E$110/NMM!E$11*1000)</f>
        <v>149.94803053417075</v>
      </c>
      <c r="F211" s="276">
        <f>IF(F$110=0,0,F$110/NMM!F$11*1000)</f>
        <v>142.78617941681028</v>
      </c>
      <c r="G211" s="276">
        <f>IF(G$110=0,0,G$110/NMM!G$11*1000)</f>
        <v>137.51290947814937</v>
      </c>
      <c r="H211" s="276">
        <f>IF(H$110=0,0,H$110/NMM!H$11*1000)</f>
        <v>135.16854630628558</v>
      </c>
      <c r="I211" s="276">
        <f>IF(I$110=0,0,I$110/NMM!I$11*1000)</f>
        <v>133.77218300738784</v>
      </c>
      <c r="J211" s="276">
        <f>IF(J$110=0,0,J$110/NMM!J$11*1000)</f>
        <v>136.03960920945627</v>
      </c>
      <c r="K211" s="276">
        <f>IF(K$110=0,0,K$110/NMM!K$11*1000)</f>
        <v>132.81662217940939</v>
      </c>
      <c r="L211" s="276">
        <f>IF(L$110=0,0,L$110/NMM!L$11*1000)</f>
        <v>134.61498129196946</v>
      </c>
      <c r="M211" s="276">
        <f>IF(M$110=0,0,M$110/NMM!M$11*1000)</f>
        <v>138.06927542290217</v>
      </c>
      <c r="N211" s="276">
        <f>IF(N$110=0,0,N$110/NMM!N$11*1000)</f>
        <v>153.46896429257589</v>
      </c>
      <c r="O211" s="276">
        <f>IF(O$110=0,0,O$110/NMM!O$11*1000)</f>
        <v>145.77194796673595</v>
      </c>
      <c r="P211" s="276">
        <f>IF(P$110=0,0,P$110/NMM!P$11*1000)</f>
        <v>140.59922733979204</v>
      </c>
      <c r="Q211" s="276">
        <f>IF(Q$110=0,0,Q$110/NMM!Q$11*1000)</f>
        <v>140.6195568876964</v>
      </c>
      <c r="R211" s="276">
        <f>IF(R$110=0,0,R$110/NMM!R$11*1000)</f>
        <v>149.25886249653917</v>
      </c>
      <c r="S211" s="276">
        <f>IF(S$110=0,0,S$110/NMM!S$11*1000)</f>
        <v>150.97556068401582</v>
      </c>
      <c r="T211" s="276">
        <f>IF(T$110=0,0,T$110/NMM!T$11*1000)</f>
        <v>145.98070134817243</v>
      </c>
      <c r="U211" s="276">
        <f>IF(U$110=0,0,U$110/NMM!U$11*1000)</f>
        <v>136.44407302268868</v>
      </c>
      <c r="V211" s="276">
        <f>IF(V$110=0,0,V$110/NMM!V$11*1000)</f>
        <v>131.59006418335662</v>
      </c>
      <c r="W211" s="276">
        <f>IF(W$110=0,0,W$110/NMM!W$11*1000)</f>
        <v>120.73661296490545</v>
      </c>
      <c r="X211" s="276">
        <f>IF(X$110=0,0,X$110/NMM!X$11*1000)</f>
        <v>123.13800995719023</v>
      </c>
      <c r="Y211" s="276">
        <f>IF(Y$110=0,0,Y$110/NMM!Y$11*1000)</f>
        <v>126.24867184745602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13.408880191670582</v>
      </c>
      <c r="C212" s="276">
        <f>IF(C$118=0,0,C$118/NMM!C$11*1000)</f>
        <v>13.985707735180798</v>
      </c>
      <c r="D212" s="276">
        <f>IF(D$118=0,0,D$118/NMM!D$11*1000)</f>
        <v>15.019089163358093</v>
      </c>
      <c r="E212" s="276">
        <f>IF(E$118=0,0,E$118/NMM!E$11*1000)</f>
        <v>14.156064136508208</v>
      </c>
      <c r="F212" s="276">
        <f>IF(F$118=0,0,F$118/NMM!F$11*1000)</f>
        <v>15.066588780031676</v>
      </c>
      <c r="G212" s="276">
        <f>IF(G$118=0,0,G$118/NMM!G$11*1000)</f>
        <v>14.204159416984796</v>
      </c>
      <c r="H212" s="276">
        <f>IF(H$118=0,0,H$118/NMM!H$11*1000)</f>
        <v>14.498636418765354</v>
      </c>
      <c r="I212" s="276">
        <f>IF(I$118=0,0,I$118/NMM!I$11*1000)</f>
        <v>14.81056884397597</v>
      </c>
      <c r="J212" s="276">
        <f>IF(J$118=0,0,J$118/NMM!J$11*1000)</f>
        <v>13.450234045755256</v>
      </c>
      <c r="K212" s="276">
        <f>IF(K$118=0,0,K$118/NMM!K$11*1000)</f>
        <v>13.651956415041141</v>
      </c>
      <c r="L212" s="276">
        <f>IF(L$118=0,0,L$118/NMM!L$11*1000)</f>
        <v>13.030984473699027</v>
      </c>
      <c r="M212" s="276">
        <f>IF(M$118=0,0,M$118/NMM!M$11*1000)</f>
        <v>10.24543752093321</v>
      </c>
      <c r="N212" s="276">
        <f>IF(N$118=0,0,N$118/NMM!N$11*1000)</f>
        <v>13.729816433627054</v>
      </c>
      <c r="O212" s="276">
        <f>IF(O$118=0,0,O$118/NMM!O$11*1000)</f>
        <v>11.613222373738793</v>
      </c>
      <c r="P212" s="276">
        <f>IF(P$118=0,0,P$118/NMM!P$11*1000)</f>
        <v>11.843608075583973</v>
      </c>
      <c r="Q212" s="276">
        <f>IF(Q$118=0,0,Q$118/NMM!Q$11*1000)</f>
        <v>11.557359037053855</v>
      </c>
      <c r="R212" s="276">
        <f>IF(R$118=0,0,R$118/NMM!R$11*1000)</f>
        <v>11.096555117186753</v>
      </c>
      <c r="S212" s="276">
        <f>IF(S$118=0,0,S$118/NMM!S$11*1000)</f>
        <v>11.42679934427921</v>
      </c>
      <c r="T212" s="276">
        <f>IF(T$118=0,0,T$118/NMM!T$11*1000)</f>
        <v>10.972922077007031</v>
      </c>
      <c r="U212" s="276">
        <f>IF(U$118=0,0,U$118/NMM!U$11*1000)</f>
        <v>10.587963617694767</v>
      </c>
      <c r="V212" s="276">
        <f>IF(V$118=0,0,V$118/NMM!V$11*1000)</f>
        <v>10.451925490401804</v>
      </c>
      <c r="W212" s="276">
        <f>IF(W$118=0,0,W$118/NMM!W$11*1000)</f>
        <v>10.883754005105047</v>
      </c>
      <c r="X212" s="276">
        <f>IF(X$118=0,0,X$118/NMM!X$11*1000)</f>
        <v>11.209851196361297</v>
      </c>
      <c r="Y212" s="276">
        <f>IF(Y$118=0,0,Y$118/NMM!Y$11*1000)</f>
        <v>11.927654967454639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15.724746247081187</v>
      </c>
      <c r="C213" s="276">
        <f>IF(C$119=0,0,C$119/NMM!C$11*1000)</f>
        <v>16.002884720315592</v>
      </c>
      <c r="D213" s="276">
        <f>IF(D$119=0,0,D$119/NMM!D$11*1000)</f>
        <v>14.865278649569181</v>
      </c>
      <c r="E213" s="276">
        <f>IF(E$119=0,0,E$119/NMM!E$11*1000)</f>
        <v>15.222509542004278</v>
      </c>
      <c r="F213" s="276">
        <f>IF(F$119=0,0,F$119/NMM!F$11*1000)</f>
        <v>14.796170676926208</v>
      </c>
      <c r="G213" s="276">
        <f>IF(G$119=0,0,G$119/NMM!G$11*1000)</f>
        <v>14.19173250396341</v>
      </c>
      <c r="H213" s="276">
        <f>IF(H$119=0,0,H$119/NMM!H$11*1000)</f>
        <v>14.05149708796802</v>
      </c>
      <c r="I213" s="276">
        <f>IF(I$119=0,0,I$119/NMM!I$11*1000)</f>
        <v>13.993846967112033</v>
      </c>
      <c r="J213" s="276">
        <f>IF(J$119=0,0,J$119/NMM!J$11*1000)</f>
        <v>13.925633581953894</v>
      </c>
      <c r="K213" s="276">
        <f>IF(K$119=0,0,K$119/NMM!K$11*1000)</f>
        <v>13.694342808852996</v>
      </c>
      <c r="L213" s="276">
        <f>IF(L$119=0,0,L$119/NMM!L$11*1000)</f>
        <v>13.727036917229192</v>
      </c>
      <c r="M213" s="276">
        <f>IF(M$119=0,0,M$119/NMM!M$11*1000)</f>
        <v>13.487951587880772</v>
      </c>
      <c r="N213" s="276">
        <f>IF(N$119=0,0,N$119/NMM!N$11*1000)</f>
        <v>15.436161352118386</v>
      </c>
      <c r="O213" s="276">
        <f>IF(O$119=0,0,O$119/NMM!O$11*1000)</f>
        <v>14.391331054391381</v>
      </c>
      <c r="P213" s="276">
        <f>IF(P$119=0,0,P$119/NMM!P$11*1000)</f>
        <v>14.002425559464953</v>
      </c>
      <c r="Q213" s="276">
        <f>IF(Q$119=0,0,Q$119/NMM!Q$11*1000)</f>
        <v>13.949872072416721</v>
      </c>
      <c r="R213" s="276">
        <f>IF(R$119=0,0,R$119/NMM!R$11*1000)</f>
        <v>14.585000528356741</v>
      </c>
      <c r="S213" s="276">
        <f>IF(S$119=0,0,S$119/NMM!S$11*1000)</f>
        <v>14.79115227869816</v>
      </c>
      <c r="T213" s="276">
        <f>IF(T$119=0,0,T$119/NMM!T$11*1000)</f>
        <v>14.28743030341132</v>
      </c>
      <c r="U213" s="276">
        <f>IF(U$119=0,0,U$119/NMM!U$11*1000)</f>
        <v>13.416963194208721</v>
      </c>
      <c r="V213" s="276">
        <f>IF(V$119=0,0,V$119/NMM!V$11*1000)</f>
        <v>12.985260818054934</v>
      </c>
      <c r="W213" s="276">
        <f>IF(W$119=0,0,W$119/NMM!W$11*1000)</f>
        <v>12.159481639287852</v>
      </c>
      <c r="X213" s="276">
        <f>IF(X$119=0,0,X$119/NMM!X$11*1000)</f>
        <v>12.422105640368878</v>
      </c>
      <c r="Y213" s="276">
        <f>IF(Y$119=0,0,Y$119/NMM!Y$11*1000)</f>
        <v>12.818283449744017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11.964846940259928</v>
      </c>
      <c r="C214" s="277">
        <f>IF(C$127=0,0,C$127/NMM!C$11*1000)</f>
        <v>12.479554594469043</v>
      </c>
      <c r="D214" s="277">
        <f>IF(D$127=0,0,D$127/NMM!D$11*1000)</f>
        <v>13.401648791919554</v>
      </c>
      <c r="E214" s="277">
        <f>IF(E$127=0,0,E$127/NMM!E$11*1000)</f>
        <v>12.631564921807342</v>
      </c>
      <c r="F214" s="277">
        <f>IF(F$127=0,0,F$127/NMM!F$11*1000)</f>
        <v>13.444033065259061</v>
      </c>
      <c r="G214" s="277">
        <f>IF(G$127=0,0,G$127/NMM!G$11*1000)</f>
        <v>12.674480710540299</v>
      </c>
      <c r="H214" s="277">
        <f>IF(H$127=0,0,H$127/NMM!H$11*1000)</f>
        <v>12.937244804436807</v>
      </c>
      <c r="I214" s="277">
        <f>IF(I$127=0,0,I$127/NMM!I$11*1000)</f>
        <v>13.215584506932425</v>
      </c>
      <c r="J214" s="277">
        <f>IF(J$127=0,0,J$127/NMM!J$11*1000)</f>
        <v>12.001747302366249</v>
      </c>
      <c r="K214" s="277">
        <f>IF(K$127=0,0,K$127/NMM!K$11*1000)</f>
        <v>12.181745724190577</v>
      </c>
      <c r="L214" s="277">
        <f>IF(L$127=0,0,L$127/NMM!L$11*1000)</f>
        <v>11.627647684223769</v>
      </c>
      <c r="M214" s="277">
        <f>IF(M$127=0,0,M$127/NMM!M$11*1000)</f>
        <v>9.1420827109865748</v>
      </c>
      <c r="N214" s="277">
        <f>IF(N$127=0,0,N$127/NMM!N$11*1000)</f>
        <v>12.251220817698007</v>
      </c>
      <c r="O214" s="277">
        <f>IF(O$127=0,0,O$127/NMM!O$11*1000)</f>
        <v>10.36256765656694</v>
      </c>
      <c r="P214" s="277">
        <f>IF(P$127=0,0,P$127/NMM!P$11*1000)</f>
        <v>10.568142590521106</v>
      </c>
      <c r="Q214" s="277">
        <f>IF(Q$127=0,0,Q$127/NMM!Q$11*1000)</f>
        <v>10.312720371524993</v>
      </c>
      <c r="R214" s="277">
        <f>IF(R$127=0,0,R$127/NMM!R$11*1000)</f>
        <v>9.9015414891820424</v>
      </c>
      <c r="S214" s="277">
        <f>IF(S$127=0,0,S$127/NMM!S$11*1000)</f>
        <v>10.196220953356855</v>
      </c>
      <c r="T214" s="277">
        <f>IF(T$127=0,0,T$127/NMM!T$11*1000)</f>
        <v>9.7912227764062933</v>
      </c>
      <c r="U214" s="277">
        <f>IF(U$127=0,0,U$127/NMM!U$11*1000)</f>
        <v>9.4477213819430386</v>
      </c>
      <c r="V214" s="277">
        <f>IF(V$127=0,0,V$127/NMM!V$11*1000)</f>
        <v>9.3263335145123918</v>
      </c>
      <c r="W214" s="277">
        <f>IF(W$127=0,0,W$127/NMM!W$11*1000)</f>
        <v>9.7116574199399128</v>
      </c>
      <c r="X214" s="277">
        <f>IF(X$127=0,0,X$127/NMM!X$11*1000)</f>
        <v>10.002636452137786</v>
      </c>
      <c r="Y214" s="277">
        <f>IF(Y$127=0,0,Y$127/NMM!Y$11*1000)</f>
        <v>10.643138278651849</v>
      </c>
      <c r="DA214" s="82"/>
    </row>
    <row r="215" spans="1:105" ht="12" customHeight="1" x14ac:dyDescent="0.25"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DA215" s="150"/>
    </row>
  </sheetData>
  <conditionalFormatting sqref="B16:V16">
    <cfRule type="cellIs" dxfId="111" priority="428" operator="lessThan">
      <formula>0</formula>
    </cfRule>
  </conditionalFormatting>
  <conditionalFormatting sqref="B6:Y16">
    <cfRule type="cellIs" dxfId="110" priority="327" operator="lessThan">
      <formula>0</formula>
    </cfRule>
  </conditionalFormatting>
  <conditionalFormatting sqref="B20:Y25">
    <cfRule type="cellIs" dxfId="109" priority="329" operator="lessThan">
      <formula>0</formula>
    </cfRule>
  </conditionalFormatting>
  <conditionalFormatting sqref="B27:Y46">
    <cfRule type="cellIs" dxfId="108" priority="292" operator="lessThan">
      <formula>0</formula>
    </cfRule>
  </conditionalFormatting>
  <conditionalFormatting sqref="B49:Y59 B100:Y110 B147:Y152 B166:Y171 B195:Y200 B206:Y211 B214:Y215">
    <cfRule type="cellIs" dxfId="107" priority="331" operator="lessThan">
      <formula>0</formula>
    </cfRule>
  </conditionalFormatting>
  <conditionalFormatting sqref="B63:Y97">
    <cfRule type="cellIs" dxfId="106" priority="308" operator="lessThan">
      <formula>0</formula>
    </cfRule>
  </conditionalFormatting>
  <conditionalFormatting sqref="B113:Y117">
    <cfRule type="cellIs" dxfId="105" priority="303" operator="lessThan">
      <formula>0</formula>
    </cfRule>
  </conditionalFormatting>
  <conditionalFormatting sqref="B122:Y128">
    <cfRule type="cellIs" dxfId="104" priority="302" operator="lessThan">
      <formula>0</formula>
    </cfRule>
  </conditionalFormatting>
  <conditionalFormatting sqref="B133:Y139">
    <cfRule type="cellIs" dxfId="103" priority="300" operator="lessThan">
      <formula>0</formula>
    </cfRule>
  </conditionalFormatting>
  <conditionalFormatting sqref="B142:Y144">
    <cfRule type="cellIs" dxfId="102" priority="291" operator="lessThan">
      <formula>0</formula>
    </cfRule>
  </conditionalFormatting>
  <conditionalFormatting sqref="B156:Y163">
    <cfRule type="cellIs" dxfId="101" priority="296" operator="lessThan">
      <formula>0</formula>
    </cfRule>
  </conditionalFormatting>
  <conditionalFormatting sqref="B177:Y179">
    <cfRule type="cellIs" dxfId="100" priority="295" operator="lessThan">
      <formula>0</formula>
    </cfRule>
  </conditionalFormatting>
  <conditionalFormatting sqref="B184:Y190">
    <cfRule type="cellIs" dxfId="99" priority="293" operator="lessThan">
      <formula>0</formula>
    </cfRule>
  </conditionalFormatting>
  <conditionalFormatting sqref="B192:Y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ES: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1522.1379265652711</v>
      </c>
      <c r="C5" s="223">
        <v>1645.5837266159319</v>
      </c>
      <c r="D5" s="223">
        <v>1607.9635503866871</v>
      </c>
      <c r="E5" s="223">
        <v>1808.5172507185709</v>
      </c>
      <c r="F5" s="223">
        <v>1752.151844748792</v>
      </c>
      <c r="G5" s="223">
        <v>1825.2647813126071</v>
      </c>
      <c r="H5" s="223">
        <v>1906.071891968568</v>
      </c>
      <c r="I5" s="223">
        <v>1989.779151863818</v>
      </c>
      <c r="J5" s="223">
        <v>1598.548842262483</v>
      </c>
      <c r="K5" s="223">
        <v>1079.3709268896021</v>
      </c>
      <c r="L5" s="223">
        <v>940.19290393887843</v>
      </c>
      <c r="M5" s="223">
        <v>827.19833971100388</v>
      </c>
      <c r="N5" s="223">
        <v>710.54450792360194</v>
      </c>
      <c r="O5" s="223">
        <v>581.20971570565177</v>
      </c>
      <c r="P5" s="223">
        <v>605.97446072779962</v>
      </c>
      <c r="Q5" s="223">
        <v>669.0067927504308</v>
      </c>
      <c r="R5" s="223">
        <v>695.06112436229353</v>
      </c>
      <c r="S5" s="223">
        <v>702.8850903919498</v>
      </c>
      <c r="T5" s="223">
        <v>728.13722521999341</v>
      </c>
      <c r="U5" s="223">
        <v>734.10198558910031</v>
      </c>
      <c r="V5" s="223">
        <v>694.5206998792238</v>
      </c>
      <c r="W5" s="223">
        <v>699.51238274985405</v>
      </c>
      <c r="X5" s="223">
        <v>738.23279684594081</v>
      </c>
      <c r="Y5" s="223">
        <v>788.18473259344739</v>
      </c>
      <c r="DA5" s="89" t="s">
        <v>1579</v>
      </c>
    </row>
    <row r="6" spans="1:105" ht="12" customHeight="1" x14ac:dyDescent="0.25">
      <c r="A6" s="55" t="s">
        <v>91</v>
      </c>
      <c r="B6" s="259">
        <v>6.4197332392358613</v>
      </c>
      <c r="C6" s="259">
        <v>6.9301886502273904</v>
      </c>
      <c r="D6" s="259">
        <v>6.7594306136289619</v>
      </c>
      <c r="E6" s="259">
        <v>7.5832494859224564</v>
      </c>
      <c r="F6" s="259">
        <v>7.3496367231895867</v>
      </c>
      <c r="G6" s="259">
        <v>7.6268182690192052</v>
      </c>
      <c r="H6" s="259">
        <v>8.0065868179484259</v>
      </c>
      <c r="I6" s="259">
        <v>8.3596880367336883</v>
      </c>
      <c r="J6" s="259">
        <v>6.7419287554775122</v>
      </c>
      <c r="K6" s="259">
        <v>4.612061742670897</v>
      </c>
      <c r="L6" s="259">
        <v>4.0401049906189908</v>
      </c>
      <c r="M6" s="259">
        <v>3.566776795197713</v>
      </c>
      <c r="N6" s="259">
        <v>3.0557652221257108</v>
      </c>
      <c r="O6" s="259">
        <v>2.482647306242983</v>
      </c>
      <c r="P6" s="259">
        <v>2.5809423257243709</v>
      </c>
      <c r="Q6" s="259">
        <v>2.843253593729079</v>
      </c>
      <c r="R6" s="259">
        <v>2.957761459627458</v>
      </c>
      <c r="S6" s="259">
        <v>2.9826839427427752</v>
      </c>
      <c r="T6" s="259">
        <v>3.093975480996749</v>
      </c>
      <c r="U6" s="259">
        <v>3.1135237320449929</v>
      </c>
      <c r="V6" s="259">
        <v>2.9346360808541379</v>
      </c>
      <c r="W6" s="259">
        <v>2.9165226866626002</v>
      </c>
      <c r="X6" s="259">
        <v>3.0917637690490669</v>
      </c>
      <c r="Y6" s="259">
        <v>3.3025186302854439</v>
      </c>
      <c r="DA6" s="67" t="s">
        <v>1580</v>
      </c>
    </row>
    <row r="7" spans="1:105" ht="12" customHeight="1" x14ac:dyDescent="0.25">
      <c r="A7" s="173" t="s">
        <v>92</v>
      </c>
      <c r="B7" s="224">
        <v>0.66492863571041205</v>
      </c>
      <c r="C7" s="224">
        <v>0.71779943382195421</v>
      </c>
      <c r="D7" s="224">
        <v>0.70011304342522529</v>
      </c>
      <c r="E7" s="224">
        <v>0.78544069465513922</v>
      </c>
      <c r="F7" s="224">
        <v>0.76124407934110527</v>
      </c>
      <c r="G7" s="224">
        <v>0.78995336370609393</v>
      </c>
      <c r="H7" s="224">
        <v>0.8292881730688717</v>
      </c>
      <c r="I7" s="224">
        <v>0.86586089391646148</v>
      </c>
      <c r="J7" s="224">
        <v>0.69830027547531792</v>
      </c>
      <c r="K7" s="224">
        <v>0.47769771859420329</v>
      </c>
      <c r="L7" s="224">
        <v>0.41845687342903848</v>
      </c>
      <c r="M7" s="224">
        <v>0.36943155423022972</v>
      </c>
      <c r="N7" s="224">
        <v>0.31650315121835582</v>
      </c>
      <c r="O7" s="224">
        <v>0.25714203764746602</v>
      </c>
      <c r="P7" s="224">
        <v>0.26732301725599977</v>
      </c>
      <c r="Q7" s="224">
        <v>0.29449210155686079</v>
      </c>
      <c r="R7" s="224">
        <v>0.30635233876805418</v>
      </c>
      <c r="S7" s="224">
        <v>0.30920366725627141</v>
      </c>
      <c r="T7" s="224">
        <v>0.32046080714492597</v>
      </c>
      <c r="U7" s="224">
        <v>0.3224855317581844</v>
      </c>
      <c r="V7" s="224">
        <v>0.30395711049531993</v>
      </c>
      <c r="W7" s="224">
        <v>0.30432647432750382</v>
      </c>
      <c r="X7" s="224">
        <v>0.32023172743816047</v>
      </c>
      <c r="Y7" s="224">
        <v>0.34206081863695958</v>
      </c>
      <c r="DA7" s="177" t="s">
        <v>1581</v>
      </c>
    </row>
    <row r="8" spans="1:105" ht="12" customHeight="1" x14ac:dyDescent="0.25">
      <c r="A8" s="173" t="s">
        <v>93</v>
      </c>
      <c r="B8" s="224">
        <v>13.03774477137638</v>
      </c>
      <c r="C8" s="224">
        <v>14.486236904405191</v>
      </c>
      <c r="D8" s="224">
        <v>16.891743703689219</v>
      </c>
      <c r="E8" s="224">
        <v>17.36228794394918</v>
      </c>
      <c r="F8" s="224">
        <v>18.626627779627231</v>
      </c>
      <c r="G8" s="224">
        <v>19.23530929077565</v>
      </c>
      <c r="H8" s="224">
        <v>20.698916652641131</v>
      </c>
      <c r="I8" s="224">
        <v>22.387942787192859</v>
      </c>
      <c r="J8" s="224">
        <v>15.76729120380811</v>
      </c>
      <c r="K8" s="224">
        <v>9.9844421907665541</v>
      </c>
      <c r="L8" s="224">
        <v>7.6616544904760318</v>
      </c>
      <c r="M8" s="224">
        <v>5.2442661668414416</v>
      </c>
      <c r="N8" s="224">
        <v>5.2194831416142957</v>
      </c>
      <c r="O8" s="224">
        <v>4.1257513202610072</v>
      </c>
      <c r="P8" s="224">
        <v>4.52709020631307</v>
      </c>
      <c r="Q8" s="224">
        <v>4.9783669587540844</v>
      </c>
      <c r="R8" s="224">
        <v>4.66502100961665</v>
      </c>
      <c r="S8" s="224">
        <v>4.8380038531660192</v>
      </c>
      <c r="T8" s="224">
        <v>4.9725459429433494</v>
      </c>
      <c r="U8" s="224">
        <v>5.2307696933663941</v>
      </c>
      <c r="V8" s="224">
        <v>5.1503599229164809</v>
      </c>
      <c r="W8" s="224">
        <v>5.9986970212271604</v>
      </c>
      <c r="X8" s="224">
        <v>6.4987749300387661</v>
      </c>
      <c r="Y8" s="224">
        <v>7.151308060401937</v>
      </c>
      <c r="DA8" s="177" t="s">
        <v>1582</v>
      </c>
    </row>
    <row r="9" spans="1:105" ht="12" customHeight="1" x14ac:dyDescent="0.25">
      <c r="A9" s="173" t="s">
        <v>94</v>
      </c>
      <c r="B9" s="224">
        <v>1.2660230744502039</v>
      </c>
      <c r="C9" s="224">
        <v>1.3666889907290189</v>
      </c>
      <c r="D9" s="224">
        <v>1.333014131287795</v>
      </c>
      <c r="E9" s="224">
        <v>1.4954778447512611</v>
      </c>
      <c r="F9" s="224">
        <v>1.449407527327748</v>
      </c>
      <c r="G9" s="224">
        <v>1.504069959512212</v>
      </c>
      <c r="H9" s="224">
        <v>1.5789633745464</v>
      </c>
      <c r="I9" s="224">
        <v>1.6485977774007841</v>
      </c>
      <c r="J9" s="224">
        <v>1.329562623968134</v>
      </c>
      <c r="K9" s="224">
        <v>0.90953570334106082</v>
      </c>
      <c r="L9" s="224">
        <v>0.79674122751148613</v>
      </c>
      <c r="M9" s="224">
        <v>0.70339709702195474</v>
      </c>
      <c r="N9" s="224">
        <v>0.60262150110369539</v>
      </c>
      <c r="O9" s="224">
        <v>0.48959803441916538</v>
      </c>
      <c r="P9" s="224">
        <v>0.50898260354836211</v>
      </c>
      <c r="Q9" s="224">
        <v>0.56071249723811634</v>
      </c>
      <c r="R9" s="224">
        <v>0.58329437019622887</v>
      </c>
      <c r="S9" s="224">
        <v>0.58872329514403676</v>
      </c>
      <c r="T9" s="224">
        <v>0.61015687175053057</v>
      </c>
      <c r="U9" s="224">
        <v>0.61401194422316319</v>
      </c>
      <c r="V9" s="224">
        <v>0.57873385933987598</v>
      </c>
      <c r="W9" s="224">
        <v>0.57943712749422849</v>
      </c>
      <c r="X9" s="224">
        <v>0.60972070434988412</v>
      </c>
      <c r="Y9" s="224">
        <v>0.65128325958926092</v>
      </c>
      <c r="DA9" s="177" t="s">
        <v>1583</v>
      </c>
    </row>
    <row r="10" spans="1:105" ht="12" customHeight="1" x14ac:dyDescent="0.25">
      <c r="A10" s="56" t="s">
        <v>95</v>
      </c>
      <c r="B10" s="260">
        <v>7.3661468206366703</v>
      </c>
      <c r="C10" s="260">
        <v>7.9905743145324912</v>
      </c>
      <c r="D10" s="260">
        <v>8.2604803841359882</v>
      </c>
      <c r="E10" s="260">
        <v>9.0263984220814457</v>
      </c>
      <c r="F10" s="260">
        <v>9.0148806969420043</v>
      </c>
      <c r="G10" s="260">
        <v>9.3761398860538812</v>
      </c>
      <c r="H10" s="260">
        <v>9.960651426578222</v>
      </c>
      <c r="I10" s="260">
        <v>10.60551296333615</v>
      </c>
      <c r="J10" s="260">
        <v>7.9900273553240382</v>
      </c>
      <c r="K10" s="260">
        <v>5.0281464559755307</v>
      </c>
      <c r="L10" s="260">
        <v>4.0049033961650782</v>
      </c>
      <c r="M10" s="260">
        <v>3.3105548240710241</v>
      </c>
      <c r="N10" s="260">
        <v>2.8617518318459192</v>
      </c>
      <c r="O10" s="260">
        <v>2.4544262774985741</v>
      </c>
      <c r="P10" s="260">
        <v>5.1942506036964247</v>
      </c>
      <c r="Q10" s="260">
        <v>6.2370195656883309</v>
      </c>
      <c r="R10" s="260">
        <v>6.5988908991799526</v>
      </c>
      <c r="S10" s="260">
        <v>7.1040620904536906</v>
      </c>
      <c r="T10" s="260">
        <v>7.9117865897033317</v>
      </c>
      <c r="U10" s="260">
        <v>8.6602408833138256</v>
      </c>
      <c r="V10" s="260">
        <v>9.42673973122562</v>
      </c>
      <c r="W10" s="260">
        <v>9.779655544314668</v>
      </c>
      <c r="X10" s="260">
        <v>12.46694413497285</v>
      </c>
      <c r="Y10" s="260">
        <v>14.682237930915891</v>
      </c>
      <c r="DA10" s="68" t="s">
        <v>1584</v>
      </c>
    </row>
    <row r="11" spans="1:105" ht="12" customHeight="1" x14ac:dyDescent="0.25">
      <c r="A11" s="37" t="s">
        <v>159</v>
      </c>
      <c r="B11" s="226">
        <v>0.12703662821010869</v>
      </c>
      <c r="C11" s="226">
        <v>0.12835516485925291</v>
      </c>
      <c r="D11" s="226">
        <v>0.13412087130361941</v>
      </c>
      <c r="E11" s="226">
        <v>0.13808739117695709</v>
      </c>
      <c r="F11" s="226">
        <v>0.16007318533190679</v>
      </c>
      <c r="G11" s="226">
        <v>0.18746526345223791</v>
      </c>
      <c r="H11" s="226">
        <v>0.1021638915832522</v>
      </c>
      <c r="I11" s="226">
        <v>0.29464174562953638</v>
      </c>
      <c r="J11" s="226">
        <v>0.2568548697377312</v>
      </c>
      <c r="K11" s="226">
        <v>0.24826348023294709</v>
      </c>
      <c r="L11" s="226">
        <v>0.2222122114070918</v>
      </c>
      <c r="M11" s="226">
        <v>0.1639083558687516</v>
      </c>
      <c r="N11" s="226">
        <v>0.11353560979787081</v>
      </c>
      <c r="O11" s="226">
        <v>0.15913311408481171</v>
      </c>
      <c r="P11" s="226">
        <v>7.6990912829985353E-2</v>
      </c>
      <c r="Q11" s="226">
        <v>9.7364848224984854E-2</v>
      </c>
      <c r="R11" s="226">
        <v>7.3211635523527302E-2</v>
      </c>
      <c r="S11" s="226">
        <v>6.856430591167606E-2</v>
      </c>
      <c r="T11" s="226">
        <v>5.5690042387251962E-2</v>
      </c>
      <c r="U11" s="226">
        <v>5.3770085594994653E-2</v>
      </c>
      <c r="V11" s="226">
        <v>4.5938943917907857E-2</v>
      </c>
      <c r="W11" s="226">
        <v>4.7307468922530418E-2</v>
      </c>
      <c r="X11" s="226">
        <v>4.1356136520460302E-2</v>
      </c>
      <c r="Y11" s="226">
        <v>3.8618152973381767E-2</v>
      </c>
      <c r="DA11" s="69" t="s">
        <v>1585</v>
      </c>
    </row>
    <row r="12" spans="1:105" ht="12" customHeight="1" x14ac:dyDescent="0.25">
      <c r="A12" s="37" t="s">
        <v>35</v>
      </c>
      <c r="B12" s="226">
        <v>5.5605257659120113</v>
      </c>
      <c r="C12" s="226">
        <v>5.9648982478942649</v>
      </c>
      <c r="D12" s="226">
        <v>5.1061847531700097</v>
      </c>
      <c r="E12" s="226">
        <v>6.449411982939826</v>
      </c>
      <c r="F12" s="226">
        <v>5.6180406383348513</v>
      </c>
      <c r="G12" s="226">
        <v>6.1391263742880664</v>
      </c>
      <c r="H12" s="226">
        <v>6.0716904202393751</v>
      </c>
      <c r="I12" s="226">
        <v>5.9039900070652038</v>
      </c>
      <c r="J12" s="226">
        <v>5.0666298577734166</v>
      </c>
      <c r="K12" s="226">
        <v>2.6463854275317149</v>
      </c>
      <c r="L12" s="226">
        <v>2.203496218113151</v>
      </c>
      <c r="M12" s="226">
        <v>2.4072509952637859</v>
      </c>
      <c r="N12" s="226">
        <v>1.835898222437818</v>
      </c>
      <c r="O12" s="226">
        <v>1.763191161589228</v>
      </c>
      <c r="P12" s="226">
        <v>1.086401860090199</v>
      </c>
      <c r="Q12" s="226">
        <v>1.1703294624934411</v>
      </c>
      <c r="R12" s="226">
        <v>1.272398474665259</v>
      </c>
      <c r="S12" s="226">
        <v>1.2431806086891271</v>
      </c>
      <c r="T12" s="226">
        <v>1.210586887270096</v>
      </c>
      <c r="U12" s="226">
        <v>1.143837810064136</v>
      </c>
      <c r="V12" s="226">
        <v>0.9821127013631763</v>
      </c>
      <c r="W12" s="226">
        <v>0.97255975329405897</v>
      </c>
      <c r="X12" s="226">
        <v>0.86403729871405588</v>
      </c>
      <c r="Y12" s="226">
        <v>0.8122217766722577</v>
      </c>
      <c r="DA12" s="69" t="s">
        <v>1586</v>
      </c>
    </row>
    <row r="13" spans="1:105" ht="12" customHeight="1" x14ac:dyDescent="0.25">
      <c r="A13" s="37" t="s">
        <v>96</v>
      </c>
      <c r="B13" s="226">
        <v>2.3932223237624139E-4</v>
      </c>
      <c r="C13" s="226">
        <v>2.3196829518444271E-4</v>
      </c>
      <c r="D13" s="226">
        <v>2.6920560710094391E-4</v>
      </c>
      <c r="E13" s="226">
        <v>1.3384527281397819E-3</v>
      </c>
      <c r="F13" s="226">
        <v>4.4955928769790116E-3</v>
      </c>
      <c r="G13" s="226">
        <v>4.1987052742442242E-3</v>
      </c>
      <c r="H13" s="226">
        <v>8.0184474402659484E-3</v>
      </c>
      <c r="I13" s="226">
        <v>8.757900035048222E-3</v>
      </c>
      <c r="J13" s="226">
        <v>8.4317720768842964E-3</v>
      </c>
      <c r="K13" s="226">
        <v>8.4424874611135972E-3</v>
      </c>
      <c r="L13" s="226">
        <v>7.2885685136972979E-3</v>
      </c>
      <c r="M13" s="226">
        <v>5.9811721078006494E-3</v>
      </c>
      <c r="N13" s="226">
        <v>6.2290124181983448E-3</v>
      </c>
      <c r="O13" s="226">
        <v>5.7942008225430148E-3</v>
      </c>
      <c r="P13" s="226">
        <v>6.1644262508084753E-3</v>
      </c>
      <c r="Q13" s="226">
        <v>6.4104725410073999E-3</v>
      </c>
      <c r="R13" s="226">
        <v>5.960432219411148E-3</v>
      </c>
      <c r="S13" s="226">
        <v>5.8366204223404116E-3</v>
      </c>
      <c r="T13" s="226">
        <v>5.9071122528967261E-3</v>
      </c>
      <c r="U13" s="226">
        <v>6.1066555848322494E-3</v>
      </c>
      <c r="V13" s="226">
        <v>6.4304502543171662E-3</v>
      </c>
      <c r="W13" s="226">
        <v>5.9184715273205837E-3</v>
      </c>
      <c r="X13" s="226">
        <v>6.7850404517058047E-3</v>
      </c>
      <c r="Y13" s="226">
        <v>7.6051317708673476E-3</v>
      </c>
      <c r="DA13" s="69" t="s">
        <v>1587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3.638053946149971</v>
      </c>
      <c r="Q14" s="226">
        <v>4.5901488759765527</v>
      </c>
      <c r="R14" s="226">
        <v>4.9583046003065103</v>
      </c>
      <c r="S14" s="226">
        <v>5.4951395912379288</v>
      </c>
      <c r="T14" s="226">
        <v>6.3614749904506684</v>
      </c>
      <c r="U14" s="226">
        <v>7.1695055037122106</v>
      </c>
      <c r="V14" s="226">
        <v>8.1379769774080621</v>
      </c>
      <c r="W14" s="226">
        <v>8.396817150501553</v>
      </c>
      <c r="X14" s="226">
        <v>11.22404786320149</v>
      </c>
      <c r="Y14" s="226">
        <v>13.47161242686099</v>
      </c>
      <c r="DA14" s="69" t="s">
        <v>1588</v>
      </c>
    </row>
    <row r="15" spans="1:105" ht="12" customHeight="1" x14ac:dyDescent="0.25">
      <c r="A15" s="37" t="s">
        <v>40</v>
      </c>
      <c r="B15" s="226">
        <v>1.678345104282174</v>
      </c>
      <c r="C15" s="226">
        <v>1.8970889334837879</v>
      </c>
      <c r="D15" s="226">
        <v>3.0199055540552582</v>
      </c>
      <c r="E15" s="226">
        <v>2.4375605952365218</v>
      </c>
      <c r="F15" s="226">
        <v>3.2322712803982658</v>
      </c>
      <c r="G15" s="226">
        <v>3.0453495430393329</v>
      </c>
      <c r="H15" s="226">
        <v>3.7787786673153279</v>
      </c>
      <c r="I15" s="226">
        <v>4.3981233106063593</v>
      </c>
      <c r="J15" s="226">
        <v>2.6581108557360058</v>
      </c>
      <c r="K15" s="226">
        <v>2.1250550607497551</v>
      </c>
      <c r="L15" s="226">
        <v>1.5719063981311381</v>
      </c>
      <c r="M15" s="226">
        <v>0.73341430083068504</v>
      </c>
      <c r="N15" s="226">
        <v>0.90608898719203212</v>
      </c>
      <c r="O15" s="226">
        <v>0.52630780100199126</v>
      </c>
      <c r="P15" s="226">
        <v>0.38663945837546132</v>
      </c>
      <c r="Q15" s="226">
        <v>0.37276590645234442</v>
      </c>
      <c r="R15" s="226">
        <v>0.28901575646524491</v>
      </c>
      <c r="S15" s="226">
        <v>0.29134096419261918</v>
      </c>
      <c r="T15" s="226">
        <v>0.27812755734241862</v>
      </c>
      <c r="U15" s="226">
        <v>0.2870208283576533</v>
      </c>
      <c r="V15" s="226">
        <v>0.25428065828215818</v>
      </c>
      <c r="W15" s="226">
        <v>0.35705270006920492</v>
      </c>
      <c r="X15" s="226">
        <v>0.33071779608513951</v>
      </c>
      <c r="Y15" s="226">
        <v>0.35218044263838749</v>
      </c>
      <c r="DA15" s="69" t="s">
        <v>1589</v>
      </c>
    </row>
    <row r="16" spans="1:105" ht="12" customHeight="1" x14ac:dyDescent="0.25">
      <c r="A16" s="57" t="s">
        <v>1450</v>
      </c>
      <c r="B16" s="261">
        <v>50.808055145968027</v>
      </c>
      <c r="C16" s="261">
        <v>56.452824963444627</v>
      </c>
      <c r="D16" s="261">
        <v>65.827078276053513</v>
      </c>
      <c r="E16" s="261">
        <v>67.660787872841553</v>
      </c>
      <c r="F16" s="261">
        <v>72.587916699247671</v>
      </c>
      <c r="G16" s="261">
        <v>74.959946856844866</v>
      </c>
      <c r="H16" s="261">
        <v>80.663620679097178</v>
      </c>
      <c r="I16" s="261">
        <v>87.245750832134803</v>
      </c>
      <c r="J16" s="261">
        <v>61.44509000854201</v>
      </c>
      <c r="K16" s="261">
        <v>38.909343473567873</v>
      </c>
      <c r="L16" s="261">
        <v>29.857446259884469</v>
      </c>
      <c r="M16" s="261">
        <v>20.436890679896742</v>
      </c>
      <c r="N16" s="261">
        <v>20.340311299451351</v>
      </c>
      <c r="O16" s="261">
        <v>16.078041430798951</v>
      </c>
      <c r="P16" s="261">
        <v>17.64205795454026</v>
      </c>
      <c r="Q16" s="261">
        <v>19.400682204836571</v>
      </c>
      <c r="R16" s="261">
        <v>18.179573911744878</v>
      </c>
      <c r="S16" s="261">
        <v>18.90024079905859</v>
      </c>
      <c r="T16" s="261">
        <v>19.37799772239703</v>
      </c>
      <c r="U16" s="261">
        <v>20.384294960267241</v>
      </c>
      <c r="V16" s="261">
        <v>20.070938308259191</v>
      </c>
      <c r="W16" s="261">
        <v>23.433537723841539</v>
      </c>
      <c r="X16" s="261">
        <v>25.325707844163169</v>
      </c>
      <c r="Y16" s="261">
        <v>27.868627639989409</v>
      </c>
      <c r="DA16" s="70" t="s">
        <v>1590</v>
      </c>
    </row>
    <row r="17" spans="1:105" ht="12" customHeight="1" x14ac:dyDescent="0.25">
      <c r="A17" s="57" t="s">
        <v>1452</v>
      </c>
      <c r="B17" s="261">
        <v>585.75686367735659</v>
      </c>
      <c r="C17" s="261">
        <v>633.43345820879767</v>
      </c>
      <c r="D17" s="261">
        <v>606.84951232824164</v>
      </c>
      <c r="E17" s="261">
        <v>690.7342032605037</v>
      </c>
      <c r="F17" s="261">
        <v>661.89376713878437</v>
      </c>
      <c r="G17" s="261">
        <v>690.3536256725464</v>
      </c>
      <c r="H17" s="261">
        <v>717.29323364543473</v>
      </c>
      <c r="I17" s="261">
        <v>743.15240074866927</v>
      </c>
      <c r="J17" s="261">
        <v>607.25392428213547</v>
      </c>
      <c r="K17" s="261">
        <v>412.08635266732989</v>
      </c>
      <c r="L17" s="261">
        <v>362.68174936371491</v>
      </c>
      <c r="M17" s="261">
        <v>323.93293626010671</v>
      </c>
      <c r="N17" s="261">
        <v>274.96865778490383</v>
      </c>
      <c r="O17" s="261">
        <v>225.12862752301379</v>
      </c>
      <c r="P17" s="261">
        <v>232.573075530598</v>
      </c>
      <c r="Q17" s="261">
        <v>256.51833903099782</v>
      </c>
      <c r="R17" s="261">
        <v>269.13053753224028</v>
      </c>
      <c r="S17" s="261">
        <v>271.2352800555002</v>
      </c>
      <c r="T17" s="261">
        <v>281.01912465716839</v>
      </c>
      <c r="U17" s="261">
        <v>281.74962995944099</v>
      </c>
      <c r="V17" s="261">
        <v>264.69637117849447</v>
      </c>
      <c r="W17" s="261">
        <v>262.78161100775043</v>
      </c>
      <c r="X17" s="261">
        <v>274.95077412577513</v>
      </c>
      <c r="Y17" s="261">
        <v>292.4555277648717</v>
      </c>
      <c r="DA17" s="70" t="s">
        <v>1591</v>
      </c>
    </row>
    <row r="18" spans="1:105" ht="12" customHeight="1" x14ac:dyDescent="0.25">
      <c r="A18" s="18" t="s">
        <v>28</v>
      </c>
      <c r="B18" s="230">
        <v>22.748830948657371</v>
      </c>
      <c r="C18" s="230">
        <v>13.98863355246019</v>
      </c>
      <c r="D18" s="230">
        <v>12.579602970328191</v>
      </c>
      <c r="E18" s="230">
        <v>10.570654667979269</v>
      </c>
      <c r="F18" s="230">
        <v>7.0163987940822201</v>
      </c>
      <c r="G18" s="230">
        <v>8.1598218680818064</v>
      </c>
      <c r="H18" s="230">
        <v>11.797962320564009</v>
      </c>
      <c r="I18" s="230">
        <v>24.969164369524702</v>
      </c>
      <c r="J18" s="230">
        <v>14.91489824675029</v>
      </c>
      <c r="K18" s="230">
        <v>1.0851952525623201</v>
      </c>
      <c r="L18" s="230">
        <v>0.97937158230879318</v>
      </c>
      <c r="M18" s="230">
        <v>6.374981477936533</v>
      </c>
      <c r="N18" s="230">
        <v>0.34696255656583319</v>
      </c>
      <c r="O18" s="230">
        <v>0.38623661767636458</v>
      </c>
      <c r="P18" s="230">
        <v>0.35339283202715149</v>
      </c>
      <c r="Q18" s="230">
        <v>0.32613756115985992</v>
      </c>
      <c r="R18" s="230">
        <v>0.46249065541372558</v>
      </c>
      <c r="S18" s="230">
        <v>0.54294330181553629</v>
      </c>
      <c r="T18" s="230">
        <v>0.56917972297816199</v>
      </c>
      <c r="U18" s="230">
        <v>0.43369772877719942</v>
      </c>
      <c r="V18" s="230">
        <v>0.46908326789350713</v>
      </c>
      <c r="W18" s="230">
        <v>0.46954882733577058</v>
      </c>
      <c r="X18" s="230">
        <v>1.60631358252204</v>
      </c>
      <c r="Y18" s="230">
        <v>1.1944889703252299</v>
      </c>
      <c r="DA18" s="71" t="s">
        <v>1592</v>
      </c>
    </row>
    <row r="19" spans="1:105" ht="12" customHeight="1" x14ac:dyDescent="0.25">
      <c r="A19" s="18" t="s">
        <v>31</v>
      </c>
      <c r="B19" s="230">
        <v>2.633682869084601</v>
      </c>
      <c r="C19" s="230">
        <v>2.565106777837812</v>
      </c>
      <c r="D19" s="230">
        <v>2.8288302630802402</v>
      </c>
      <c r="E19" s="230">
        <v>2.7637706377678382</v>
      </c>
      <c r="F19" s="230">
        <v>2.9025818072681311</v>
      </c>
      <c r="G19" s="230">
        <v>2.7490585582990139</v>
      </c>
      <c r="H19" s="230">
        <v>2.919729731736505</v>
      </c>
      <c r="I19" s="230">
        <v>3.007627159556213</v>
      </c>
      <c r="J19" s="230">
        <v>2.5088791038191269</v>
      </c>
      <c r="K19" s="230">
        <v>1.5354602422071639</v>
      </c>
      <c r="L19" s="230">
        <v>1.1938629181824501</v>
      </c>
      <c r="M19" s="230">
        <v>0.81594957014793945</v>
      </c>
      <c r="N19" s="230">
        <v>0.74096808651908053</v>
      </c>
      <c r="O19" s="230">
        <v>0.60867582830896305</v>
      </c>
      <c r="P19" s="230">
        <v>1.904649752071971</v>
      </c>
      <c r="Q19" s="230">
        <v>1.799135538026829</v>
      </c>
      <c r="R19" s="230">
        <v>2.2352598258045648</v>
      </c>
      <c r="S19" s="230">
        <v>1.777932503826793</v>
      </c>
      <c r="T19" s="230">
        <v>1.659822667815932</v>
      </c>
      <c r="U19" s="230">
        <v>1.985772739276338</v>
      </c>
      <c r="V19" s="230">
        <v>2.0135593793735889</v>
      </c>
      <c r="W19" s="230">
        <v>1.508977400279869</v>
      </c>
      <c r="X19" s="230">
        <v>4.2593107647456359</v>
      </c>
      <c r="Y19" s="230">
        <v>2.4019738946081102</v>
      </c>
      <c r="DA19" s="71" t="s">
        <v>1593</v>
      </c>
    </row>
    <row r="20" spans="1:105" ht="12" customHeight="1" x14ac:dyDescent="0.25">
      <c r="A20" s="18" t="s">
        <v>159</v>
      </c>
      <c r="B20" s="295">
        <v>6.0973255661879788</v>
      </c>
      <c r="C20" s="295">
        <v>6.4503095442337113</v>
      </c>
      <c r="D20" s="295">
        <v>7.02612886306928</v>
      </c>
      <c r="E20" s="295">
        <v>7.5962242067243801</v>
      </c>
      <c r="F20" s="295">
        <v>8.7961951694686711</v>
      </c>
      <c r="G20" s="295">
        <v>11.112531533579149</v>
      </c>
      <c r="H20" s="295">
        <v>5.3434841786954719</v>
      </c>
      <c r="I20" s="295">
        <v>15.21744999081875</v>
      </c>
      <c r="J20" s="295">
        <v>12.412006329876791</v>
      </c>
      <c r="K20" s="295">
        <v>8.9068528587435143</v>
      </c>
      <c r="L20" s="295">
        <v>6.8329555870966603</v>
      </c>
      <c r="M20" s="295">
        <v>4.541565384935863</v>
      </c>
      <c r="N20" s="295">
        <v>3.6912716531317198</v>
      </c>
      <c r="O20" s="295">
        <v>6.5625875363569373</v>
      </c>
      <c r="P20" s="295">
        <v>5.2316888893693392</v>
      </c>
      <c r="Q20" s="295">
        <v>7.3406302728512074</v>
      </c>
      <c r="R20" s="295">
        <v>5.4350216937644449</v>
      </c>
      <c r="S20" s="295">
        <v>5.5803588958727834</v>
      </c>
      <c r="T20" s="295">
        <v>4.7126050646357598</v>
      </c>
      <c r="U20" s="295">
        <v>4.9890746091230103</v>
      </c>
      <c r="V20" s="295">
        <v>5.1098376055847297</v>
      </c>
      <c r="W20" s="295">
        <v>6.0245536525508214</v>
      </c>
      <c r="X20" s="295">
        <v>6.2657362267939973</v>
      </c>
      <c r="Y20" s="295">
        <v>6.2826262775138089</v>
      </c>
      <c r="DA20" s="122" t="s">
        <v>1594</v>
      </c>
    </row>
    <row r="21" spans="1:105" ht="12" customHeight="1" x14ac:dyDescent="0.25">
      <c r="A21" s="18" t="s">
        <v>32</v>
      </c>
      <c r="B21" s="295">
        <v>14.571264314351991</v>
      </c>
      <c r="C21" s="295">
        <v>13.66622903214199</v>
      </c>
      <c r="D21" s="295">
        <v>15.816563153027021</v>
      </c>
      <c r="E21" s="295">
        <v>14.320136085975561</v>
      </c>
      <c r="F21" s="295">
        <v>9.3276147966501668</v>
      </c>
      <c r="G21" s="295">
        <v>6.9207688657469308</v>
      </c>
      <c r="H21" s="295">
        <v>17.59262255722092</v>
      </c>
      <c r="I21" s="295">
        <v>16.405398039870018</v>
      </c>
      <c r="J21" s="295">
        <v>11.695843111133311</v>
      </c>
      <c r="K21" s="295">
        <v>7.2456140425928606</v>
      </c>
      <c r="L21" s="295">
        <v>4.2836600500455031</v>
      </c>
      <c r="M21" s="295">
        <v>4.5800570597685093</v>
      </c>
      <c r="N21" s="295">
        <v>2.5566011978916099</v>
      </c>
      <c r="O21" s="295">
        <v>1.474029422415237</v>
      </c>
      <c r="P21" s="295">
        <v>0.79071355417862987</v>
      </c>
      <c r="Q21" s="295">
        <v>0.56662158137719965</v>
      </c>
      <c r="R21" s="295">
        <v>0.62678285900187702</v>
      </c>
      <c r="S21" s="295">
        <v>0.67659565824722534</v>
      </c>
      <c r="T21" s="295">
        <v>0.72188787319436476</v>
      </c>
      <c r="U21" s="295">
        <v>0.8973840233786865</v>
      </c>
      <c r="V21" s="295">
        <v>0.6640972200287778</v>
      </c>
      <c r="W21" s="295">
        <v>0.62711889675042509</v>
      </c>
      <c r="X21" s="295">
        <v>2.2980841478927561</v>
      </c>
      <c r="Y21" s="295">
        <v>2.2629894537692512</v>
      </c>
      <c r="DA21" s="122" t="s">
        <v>1595</v>
      </c>
    </row>
    <row r="22" spans="1:105" ht="12" customHeight="1" x14ac:dyDescent="0.25">
      <c r="A22" s="18" t="s">
        <v>33</v>
      </c>
      <c r="B22" s="295">
        <v>264.6810861457484</v>
      </c>
      <c r="C22" s="295">
        <v>289.97533310203107</v>
      </c>
      <c r="D22" s="295">
        <v>291.7576462623378</v>
      </c>
      <c r="E22" s="295">
        <v>294.49485044501341</v>
      </c>
      <c r="F22" s="295">
        <v>317.2424123012475</v>
      </c>
      <c r="G22" s="295">
        <v>291.77262739064332</v>
      </c>
      <c r="H22" s="295">
        <v>352.38006018507127</v>
      </c>
      <c r="I22" s="295">
        <v>367.71088558103179</v>
      </c>
      <c r="J22" s="295">
        <v>310.54694365139773</v>
      </c>
      <c r="K22" s="295">
        <v>274.47884661785872</v>
      </c>
      <c r="L22" s="295">
        <v>253.72186022284259</v>
      </c>
      <c r="M22" s="295">
        <v>210.62333674786791</v>
      </c>
      <c r="N22" s="295">
        <v>174.8473823583445</v>
      </c>
      <c r="O22" s="295">
        <v>115.7908930745354</v>
      </c>
      <c r="P22" s="295">
        <v>120.5368634828498</v>
      </c>
      <c r="Q22" s="295">
        <v>124.9789131268094</v>
      </c>
      <c r="R22" s="295">
        <v>134.31801100498751</v>
      </c>
      <c r="S22" s="295">
        <v>128.47365738781829</v>
      </c>
      <c r="T22" s="295">
        <v>136.6726434081647</v>
      </c>
      <c r="U22" s="295">
        <v>130.52414744124309</v>
      </c>
      <c r="V22" s="295">
        <v>109.5570458859094</v>
      </c>
      <c r="W22" s="295">
        <v>91.626276557693075</v>
      </c>
      <c r="X22" s="295">
        <v>85.4780148730364</v>
      </c>
      <c r="Y22" s="295">
        <v>102.4383174115769</v>
      </c>
      <c r="DA22" s="122" t="s">
        <v>1596</v>
      </c>
    </row>
    <row r="23" spans="1:105" ht="12" customHeight="1" x14ac:dyDescent="0.25">
      <c r="A23" s="18" t="s">
        <v>35</v>
      </c>
      <c r="B23" s="295">
        <v>260.49568089015241</v>
      </c>
      <c r="C23" s="295">
        <v>292.57990210909281</v>
      </c>
      <c r="D23" s="295">
        <v>261.09016460698803</v>
      </c>
      <c r="E23" s="295">
        <v>346.28853499412639</v>
      </c>
      <c r="F23" s="295">
        <v>301.32515529190999</v>
      </c>
      <c r="G23" s="295">
        <v>355.20004835311971</v>
      </c>
      <c r="H23" s="295">
        <v>309.96379048687419</v>
      </c>
      <c r="I23" s="295">
        <v>297.62366543872332</v>
      </c>
      <c r="J23" s="295">
        <v>238.97232310101921</v>
      </c>
      <c r="K23" s="295">
        <v>92.669917846646172</v>
      </c>
      <c r="L23" s="295">
        <v>66.134371236712724</v>
      </c>
      <c r="M23" s="295">
        <v>65.102864083180407</v>
      </c>
      <c r="N23" s="295">
        <v>58.259500254612952</v>
      </c>
      <c r="O23" s="295">
        <v>70.972187445137465</v>
      </c>
      <c r="P23" s="295">
        <v>72.055508063548174</v>
      </c>
      <c r="Q23" s="295">
        <v>86.121887692101225</v>
      </c>
      <c r="R23" s="295">
        <v>92.197374892512272</v>
      </c>
      <c r="S23" s="295">
        <v>98.758052577505836</v>
      </c>
      <c r="T23" s="295">
        <v>99.989340887819267</v>
      </c>
      <c r="U23" s="295">
        <v>103.5900307560525</v>
      </c>
      <c r="V23" s="295">
        <v>106.62564264242729</v>
      </c>
      <c r="W23" s="295">
        <v>120.8886979936167</v>
      </c>
      <c r="X23" s="295">
        <v>127.7729380606975</v>
      </c>
      <c r="Y23" s="295">
        <v>128.97294007075911</v>
      </c>
      <c r="DA23" s="122" t="s">
        <v>1597</v>
      </c>
    </row>
    <row r="24" spans="1:105" ht="12" customHeight="1" x14ac:dyDescent="0.25">
      <c r="A24" s="18" t="s">
        <v>38</v>
      </c>
      <c r="B24" s="295">
        <v>14.52899294317386</v>
      </c>
      <c r="C24" s="295">
        <v>14.207944091000011</v>
      </c>
      <c r="D24" s="295">
        <v>15.750576209411101</v>
      </c>
      <c r="E24" s="295">
        <v>14.700032222916921</v>
      </c>
      <c r="F24" s="295">
        <v>15.28340897815764</v>
      </c>
      <c r="G24" s="295">
        <v>14.438769103076501</v>
      </c>
      <c r="H24" s="295">
        <v>17.295584185272261</v>
      </c>
      <c r="I24" s="295">
        <v>18.21821016914458</v>
      </c>
      <c r="J24" s="295">
        <v>16.203030738139041</v>
      </c>
      <c r="K24" s="295">
        <v>26.16446580671921</v>
      </c>
      <c r="L24" s="295">
        <v>29.53566776652616</v>
      </c>
      <c r="M24" s="295">
        <v>31.894181936269622</v>
      </c>
      <c r="N24" s="295">
        <v>34.525971677838022</v>
      </c>
      <c r="O24" s="295">
        <v>29.334017598583401</v>
      </c>
      <c r="P24" s="295">
        <v>31.700258956552879</v>
      </c>
      <c r="Q24" s="295">
        <v>35.385013258672032</v>
      </c>
      <c r="R24" s="295">
        <v>33.855596600755909</v>
      </c>
      <c r="S24" s="295">
        <v>35.42573973041371</v>
      </c>
      <c r="T24" s="295">
        <v>36.693645032560248</v>
      </c>
      <c r="U24" s="295">
        <v>39.329522661590183</v>
      </c>
      <c r="V24" s="295">
        <v>40.25710517727731</v>
      </c>
      <c r="W24" s="295">
        <v>41.636437679523773</v>
      </c>
      <c r="X24" s="295">
        <v>47.270376470086831</v>
      </c>
      <c r="Y24" s="295">
        <v>48.902191686319242</v>
      </c>
      <c r="DA24" s="122" t="s">
        <v>1598</v>
      </c>
    </row>
    <row r="25" spans="1:105" ht="12" customHeight="1" x14ac:dyDescent="0.25">
      <c r="A25" s="57" t="s">
        <v>1461</v>
      </c>
      <c r="B25" s="261">
        <v>755.24986990236107</v>
      </c>
      <c r="C25" s="261">
        <v>812.45110420711308</v>
      </c>
      <c r="D25" s="261">
        <v>779.28354015186039</v>
      </c>
      <c r="E25" s="261">
        <v>884.08696681313904</v>
      </c>
      <c r="F25" s="261">
        <v>846.31734000832103</v>
      </c>
      <c r="G25" s="261">
        <v>882.28411448145812</v>
      </c>
      <c r="H25" s="261">
        <v>919.14688327121473</v>
      </c>
      <c r="I25" s="261">
        <v>957.58172538126269</v>
      </c>
      <c r="J25" s="261">
        <v>780.92854891547472</v>
      </c>
      <c r="K25" s="261">
        <v>532.18764346465662</v>
      </c>
      <c r="L25" s="261">
        <v>470.22733352520589</v>
      </c>
      <c r="M25" s="261">
        <v>423.4963839838739</v>
      </c>
      <c r="N25" s="261">
        <v>360.13794444501542</v>
      </c>
      <c r="O25" s="261">
        <v>295.55961147646542</v>
      </c>
      <c r="P25" s="261">
        <v>305.58006190868781</v>
      </c>
      <c r="Q25" s="261">
        <v>337.28804951112238</v>
      </c>
      <c r="R25" s="261">
        <v>352.55808735758291</v>
      </c>
      <c r="S25" s="261">
        <v>355.75559815133983</v>
      </c>
      <c r="T25" s="261">
        <v>368.45381699462371</v>
      </c>
      <c r="U25" s="261">
        <v>370.27736259172059</v>
      </c>
      <c r="V25" s="261">
        <v>349.00856299492989</v>
      </c>
      <c r="W25" s="261">
        <v>347.09568394606782</v>
      </c>
      <c r="X25" s="261">
        <v>365.09632851635467</v>
      </c>
      <c r="Y25" s="261">
        <v>387.5472017716836</v>
      </c>
      <c r="DA25" s="70" t="s">
        <v>1599</v>
      </c>
    </row>
    <row r="26" spans="1:105" ht="12" customHeight="1" x14ac:dyDescent="0.25">
      <c r="A26" s="18" t="s">
        <v>28</v>
      </c>
      <c r="B26" s="230">
        <v>36.213468663599031</v>
      </c>
      <c r="C26" s="230">
        <v>22.268262661140611</v>
      </c>
      <c r="D26" s="230">
        <v>20.025251363230311</v>
      </c>
      <c r="E26" s="230">
        <v>16.827241471728762</v>
      </c>
      <c r="F26" s="230">
        <v>11.169283311053251</v>
      </c>
      <c r="G26" s="230">
        <v>12.98947863242927</v>
      </c>
      <c r="H26" s="230">
        <v>18.78097119602899</v>
      </c>
      <c r="I26" s="230">
        <v>39.747978851871643</v>
      </c>
      <c r="J26" s="230">
        <v>23.74276733158182</v>
      </c>
      <c r="K26" s="230">
        <v>1.7275034642987399</v>
      </c>
      <c r="L26" s="230">
        <v>1.55904460259977</v>
      </c>
      <c r="M26" s="230">
        <v>10.148222231872721</v>
      </c>
      <c r="N26" s="230">
        <v>0.55232366436749014</v>
      </c>
      <c r="O26" s="230">
        <v>0.61484335975440596</v>
      </c>
      <c r="P26" s="230">
        <v>0.56255990813062318</v>
      </c>
      <c r="Q26" s="230">
        <v>0.51917271607235083</v>
      </c>
      <c r="R26" s="230">
        <v>0.73623083730466665</v>
      </c>
      <c r="S26" s="230">
        <v>0.86430200702547977</v>
      </c>
      <c r="T26" s="230">
        <v>0.90606730994421303</v>
      </c>
      <c r="U26" s="230">
        <v>0.69039587774835187</v>
      </c>
      <c r="V26" s="230">
        <v>0.74672550254643844</v>
      </c>
      <c r="W26" s="230">
        <v>0.74746661853220098</v>
      </c>
      <c r="X26" s="230">
        <v>2.5570626778959191</v>
      </c>
      <c r="Y26" s="230">
        <v>1.9014862343262691</v>
      </c>
      <c r="DA26" s="71" t="s">
        <v>1600</v>
      </c>
    </row>
    <row r="27" spans="1:105" ht="12" customHeight="1" x14ac:dyDescent="0.25">
      <c r="A27" s="18" t="s">
        <v>31</v>
      </c>
      <c r="B27" s="295">
        <v>3.471257476519213</v>
      </c>
      <c r="C27" s="295">
        <v>3.3808725360067582</v>
      </c>
      <c r="D27" s="295">
        <v>3.728466443620877</v>
      </c>
      <c r="E27" s="295">
        <v>3.642716289934488</v>
      </c>
      <c r="F27" s="295">
        <v>3.8256727558053192</v>
      </c>
      <c r="G27" s="295">
        <v>3.6233254147267049</v>
      </c>
      <c r="H27" s="295">
        <v>3.8482741334109369</v>
      </c>
      <c r="I27" s="295">
        <v>3.9641250610482608</v>
      </c>
      <c r="J27" s="295">
        <v>3.30676310691954</v>
      </c>
      <c r="K27" s="295">
        <v>2.0237735940896249</v>
      </c>
      <c r="L27" s="295">
        <v>1.573540090694477</v>
      </c>
      <c r="M27" s="295">
        <v>1.075441192668398</v>
      </c>
      <c r="N27" s="295">
        <v>0.97661379066701526</v>
      </c>
      <c r="O27" s="295">
        <v>0.8022494069410836</v>
      </c>
      <c r="P27" s="295">
        <v>2.5103742632188228</v>
      </c>
      <c r="Q27" s="295">
        <v>2.3713039868834831</v>
      </c>
      <c r="R27" s="295">
        <v>2.9461263060058589</v>
      </c>
      <c r="S27" s="295">
        <v>2.343357876949089</v>
      </c>
      <c r="T27" s="295">
        <v>2.18768626738827</v>
      </c>
      <c r="U27" s="295">
        <v>2.6172963149040398</v>
      </c>
      <c r="V27" s="295">
        <v>2.6539197760341402</v>
      </c>
      <c r="W27" s="295">
        <v>1.9888685703608</v>
      </c>
      <c r="X27" s="295">
        <v>5.6138742103300316</v>
      </c>
      <c r="Y27" s="295">
        <v>3.1658594654414101</v>
      </c>
      <c r="DA27" s="122" t="s">
        <v>1601</v>
      </c>
    </row>
    <row r="28" spans="1:105" ht="12" customHeight="1" x14ac:dyDescent="0.25">
      <c r="A28" s="18" t="s">
        <v>159</v>
      </c>
      <c r="B28" s="295">
        <v>8.4625574135867669</v>
      </c>
      <c r="C28" s="295">
        <v>8.9524684652211288</v>
      </c>
      <c r="D28" s="295">
        <v>9.7516555830159497</v>
      </c>
      <c r="E28" s="295">
        <v>10.542898321250769</v>
      </c>
      <c r="F28" s="295">
        <v>12.20835361909036</v>
      </c>
      <c r="G28" s="295">
        <v>15.42322696932855</v>
      </c>
      <c r="H28" s="295">
        <v>7.4162911525608441</v>
      </c>
      <c r="I28" s="295">
        <v>21.120496656733529</v>
      </c>
      <c r="J28" s="295">
        <v>17.226784931225762</v>
      </c>
      <c r="K28" s="295">
        <v>12.361936864494901</v>
      </c>
      <c r="L28" s="295">
        <v>9.483547882198037</v>
      </c>
      <c r="M28" s="295">
        <v>6.3032976344096259</v>
      </c>
      <c r="N28" s="295">
        <v>5.1231639109115363</v>
      </c>
      <c r="O28" s="295">
        <v>9.1083005500115579</v>
      </c>
      <c r="P28" s="295">
        <v>7.2611290172572476</v>
      </c>
      <c r="Q28" s="295">
        <v>10.18815617791488</v>
      </c>
      <c r="R28" s="295">
        <v>7.543337259638335</v>
      </c>
      <c r="S28" s="295">
        <v>7.7450526517099476</v>
      </c>
      <c r="T28" s="295">
        <v>6.5406858292418706</v>
      </c>
      <c r="U28" s="295">
        <v>6.9244015039150009</v>
      </c>
      <c r="V28" s="295">
        <v>7.0920100365249796</v>
      </c>
      <c r="W28" s="295">
        <v>8.3615563286740535</v>
      </c>
      <c r="X28" s="295">
        <v>8.6962967586435038</v>
      </c>
      <c r="Y28" s="295">
        <v>8.7197386795944567</v>
      </c>
      <c r="DA28" s="122" t="s">
        <v>1602</v>
      </c>
    </row>
    <row r="29" spans="1:105" ht="12" customHeight="1" x14ac:dyDescent="0.25">
      <c r="A29" s="18" t="s">
        <v>32</v>
      </c>
      <c r="B29" s="295">
        <v>20.12019360492862</v>
      </c>
      <c r="C29" s="295">
        <v>18.870508971906009</v>
      </c>
      <c r="D29" s="295">
        <v>21.839718636497491</v>
      </c>
      <c r="E29" s="295">
        <v>19.773432440928609</v>
      </c>
      <c r="F29" s="295">
        <v>12.87969331500967</v>
      </c>
      <c r="G29" s="295">
        <v>9.5562887660090503</v>
      </c>
      <c r="H29" s="295">
        <v>24.29212484472464</v>
      </c>
      <c r="I29" s="295">
        <v>22.652789600624349</v>
      </c>
      <c r="J29" s="295">
        <v>16.149774150832709</v>
      </c>
      <c r="K29" s="295">
        <v>10.00483926298479</v>
      </c>
      <c r="L29" s="295">
        <v>5.9149341941263573</v>
      </c>
      <c r="M29" s="295">
        <v>6.3242030874011146</v>
      </c>
      <c r="N29" s="295">
        <v>3.530188593278512</v>
      </c>
      <c r="O29" s="295">
        <v>2.035359232976389</v>
      </c>
      <c r="P29" s="295">
        <v>1.0918276858409159</v>
      </c>
      <c r="Q29" s="295">
        <v>0.78239853948782612</v>
      </c>
      <c r="R29" s="295">
        <v>0.86547002369226333</v>
      </c>
      <c r="S29" s="295">
        <v>0.93425219270642945</v>
      </c>
      <c r="T29" s="295">
        <v>0.99679227940535198</v>
      </c>
      <c r="U29" s="295">
        <v>1.2391196740947961</v>
      </c>
      <c r="V29" s="295">
        <v>0.91699418466475835</v>
      </c>
      <c r="W29" s="295">
        <v>0.86593402903960204</v>
      </c>
      <c r="X29" s="295">
        <v>3.1732248471038682</v>
      </c>
      <c r="Y29" s="295">
        <v>3.1247656314148649</v>
      </c>
      <c r="DA29" s="122" t="s">
        <v>1603</v>
      </c>
    </row>
    <row r="30" spans="1:105" ht="12" customHeight="1" x14ac:dyDescent="0.25">
      <c r="A30" s="18" t="s">
        <v>33</v>
      </c>
      <c r="B30" s="295">
        <v>334.82343700515878</v>
      </c>
      <c r="C30" s="295">
        <v>366.82083744538602</v>
      </c>
      <c r="D30" s="295">
        <v>369.07547613847652</v>
      </c>
      <c r="E30" s="295">
        <v>372.53805869612728</v>
      </c>
      <c r="F30" s="295">
        <v>401.31388455924821</v>
      </c>
      <c r="G30" s="295">
        <v>369.0944273712318</v>
      </c>
      <c r="H30" s="295">
        <v>445.76325645830588</v>
      </c>
      <c r="I30" s="295">
        <v>465.15685849443662</v>
      </c>
      <c r="J30" s="295">
        <v>392.84406958928628</v>
      </c>
      <c r="K30" s="295">
        <v>347.21767296661602</v>
      </c>
      <c r="L30" s="295">
        <v>320.95993907315011</v>
      </c>
      <c r="M30" s="295">
        <v>266.44000351646889</v>
      </c>
      <c r="N30" s="295">
        <v>221.18316939480499</v>
      </c>
      <c r="O30" s="295">
        <v>146.47629476540709</v>
      </c>
      <c r="P30" s="295">
        <v>152.4799807377459</v>
      </c>
      <c r="Q30" s="295">
        <v>158.0992048039457</v>
      </c>
      <c r="R30" s="295">
        <v>169.91322935565569</v>
      </c>
      <c r="S30" s="295">
        <v>162.52008089284271</v>
      </c>
      <c r="T30" s="295">
        <v>172.89185591940421</v>
      </c>
      <c r="U30" s="295">
        <v>165.11396524336459</v>
      </c>
      <c r="V30" s="295">
        <v>138.59043419314341</v>
      </c>
      <c r="W30" s="295">
        <v>115.9078847822871</v>
      </c>
      <c r="X30" s="295">
        <v>108.1302904749616</v>
      </c>
      <c r="Y30" s="295">
        <v>129.58519256598021</v>
      </c>
      <c r="DA30" s="122" t="s">
        <v>1604</v>
      </c>
    </row>
    <row r="31" spans="1:105" ht="12" customHeight="1" x14ac:dyDescent="0.25">
      <c r="A31" s="18" t="s">
        <v>35</v>
      </c>
      <c r="B31" s="295">
        <v>328.92646222403653</v>
      </c>
      <c r="C31" s="295">
        <v>369.43903173266369</v>
      </c>
      <c r="D31" s="295">
        <v>329.67711354063562</v>
      </c>
      <c r="E31" s="295">
        <v>437.25662680907971</v>
      </c>
      <c r="F31" s="295">
        <v>380.48161478374527</v>
      </c>
      <c r="G31" s="295">
        <v>448.50914566935188</v>
      </c>
      <c r="H31" s="295">
        <v>391.38957188849997</v>
      </c>
      <c r="I31" s="295">
        <v>375.80776392293109</v>
      </c>
      <c r="J31" s="295">
        <v>301.74903683038048</v>
      </c>
      <c r="K31" s="295">
        <v>117.0137951144884</v>
      </c>
      <c r="L31" s="295">
        <v>83.507506489046577</v>
      </c>
      <c r="M31" s="295">
        <v>82.205028084756819</v>
      </c>
      <c r="N31" s="295">
        <v>73.563950251332685</v>
      </c>
      <c r="O31" s="295">
        <v>89.616190383111942</v>
      </c>
      <c r="P31" s="295">
        <v>90.984093364268986</v>
      </c>
      <c r="Q31" s="295">
        <v>108.74563348543241</v>
      </c>
      <c r="R31" s="295">
        <v>116.4171177276656</v>
      </c>
      <c r="S31" s="295">
        <v>124.7012493237941</v>
      </c>
      <c r="T31" s="295">
        <v>126.25599029495049</v>
      </c>
      <c r="U31" s="295">
        <v>130.8025615696709</v>
      </c>
      <c r="V31" s="295">
        <v>134.63561198746859</v>
      </c>
      <c r="W31" s="295">
        <v>152.64549346089959</v>
      </c>
      <c r="X31" s="295">
        <v>161.33818549566959</v>
      </c>
      <c r="Y31" s="295">
        <v>162.8534214277301</v>
      </c>
      <c r="DA31" s="122" t="s">
        <v>1605</v>
      </c>
    </row>
    <row r="32" spans="1:105" ht="12" customHeight="1" x14ac:dyDescent="0.25">
      <c r="A32" s="18" t="s">
        <v>38</v>
      </c>
      <c r="B32" s="295">
        <v>23.23249351453202</v>
      </c>
      <c r="C32" s="295">
        <v>22.719122394788901</v>
      </c>
      <c r="D32" s="295">
        <v>25.185858446383769</v>
      </c>
      <c r="E32" s="295">
        <v>23.505992784089312</v>
      </c>
      <c r="F32" s="295">
        <v>24.43883766436894</v>
      </c>
      <c r="G32" s="295">
        <v>23.08822165838092</v>
      </c>
      <c r="H32" s="295">
        <v>27.656393597683369</v>
      </c>
      <c r="I32" s="295">
        <v>29.131712793617261</v>
      </c>
      <c r="J32" s="295">
        <v>25.909352975247959</v>
      </c>
      <c r="K32" s="295">
        <v>41.838122197684172</v>
      </c>
      <c r="L32" s="295">
        <v>47.228821193390587</v>
      </c>
      <c r="M32" s="295">
        <v>51.000188236296353</v>
      </c>
      <c r="N32" s="295">
        <v>55.208534839653097</v>
      </c>
      <c r="O32" s="295">
        <v>46.906373778262903</v>
      </c>
      <c r="P32" s="295">
        <v>50.690096932225309</v>
      </c>
      <c r="Q32" s="295">
        <v>56.582179801385713</v>
      </c>
      <c r="R32" s="295">
        <v>54.136575847620449</v>
      </c>
      <c r="S32" s="295">
        <v>56.647303206311904</v>
      </c>
      <c r="T32" s="295">
        <v>58.674739094289293</v>
      </c>
      <c r="U32" s="295">
        <v>62.889622408022952</v>
      </c>
      <c r="V32" s="295">
        <v>64.372867314547563</v>
      </c>
      <c r="W32" s="295">
        <v>66.57848015627448</v>
      </c>
      <c r="X32" s="295">
        <v>75.58739405175011</v>
      </c>
      <c r="Y32" s="295">
        <v>78.196737767196396</v>
      </c>
      <c r="DA32" s="122" t="s">
        <v>1606</v>
      </c>
    </row>
    <row r="33" spans="1:105" ht="12" customHeight="1" x14ac:dyDescent="0.25">
      <c r="A33" s="57" t="s">
        <v>1470</v>
      </c>
      <c r="B33" s="261">
        <f t="shared" ref="B33:Y33" si="0">B34+B35</f>
        <v>101.56856129817555</v>
      </c>
      <c r="C33" s="261">
        <f t="shared" si="0"/>
        <v>111.75485094286095</v>
      </c>
      <c r="D33" s="261">
        <f t="shared" si="0"/>
        <v>122.05863775436404</v>
      </c>
      <c r="E33" s="261">
        <f t="shared" si="0"/>
        <v>129.78243838072711</v>
      </c>
      <c r="F33" s="261">
        <f t="shared" si="0"/>
        <v>134.15102409601118</v>
      </c>
      <c r="G33" s="261">
        <f t="shared" si="0"/>
        <v>139.13480353269028</v>
      </c>
      <c r="H33" s="261">
        <f t="shared" si="0"/>
        <v>147.89374792803872</v>
      </c>
      <c r="I33" s="261">
        <f t="shared" si="0"/>
        <v>157.93167244317127</v>
      </c>
      <c r="J33" s="261">
        <f t="shared" si="0"/>
        <v>116.39416884227757</v>
      </c>
      <c r="K33" s="261">
        <f t="shared" si="0"/>
        <v>75.175703472699155</v>
      </c>
      <c r="L33" s="261">
        <f t="shared" si="0"/>
        <v>60.504513811872556</v>
      </c>
      <c r="M33" s="261">
        <f t="shared" si="0"/>
        <v>46.137702349764048</v>
      </c>
      <c r="N33" s="261">
        <f t="shared" si="0"/>
        <v>43.041469546323498</v>
      </c>
      <c r="O33" s="261">
        <f t="shared" si="0"/>
        <v>34.633870299304441</v>
      </c>
      <c r="P33" s="261">
        <f t="shared" si="0"/>
        <v>37.100676577435337</v>
      </c>
      <c r="Q33" s="261">
        <f t="shared" si="0"/>
        <v>40.885877286507565</v>
      </c>
      <c r="R33" s="261">
        <f t="shared" si="0"/>
        <v>40.081605483337114</v>
      </c>
      <c r="S33" s="261">
        <f t="shared" si="0"/>
        <v>41.171294537288603</v>
      </c>
      <c r="T33" s="261">
        <f t="shared" si="0"/>
        <v>42.377360153265329</v>
      </c>
      <c r="U33" s="261">
        <f t="shared" si="0"/>
        <v>43.749666292964804</v>
      </c>
      <c r="V33" s="261">
        <f t="shared" si="0"/>
        <v>42.350400692708845</v>
      </c>
      <c r="W33" s="261">
        <f t="shared" si="0"/>
        <v>46.622911218168127</v>
      </c>
      <c r="X33" s="261">
        <f t="shared" si="0"/>
        <v>49.872551093799274</v>
      </c>
      <c r="Y33" s="261">
        <f t="shared" si="0"/>
        <v>54.183966717073211</v>
      </c>
      <c r="DA33" s="70"/>
    </row>
    <row r="34" spans="1:105" ht="12" customHeight="1" x14ac:dyDescent="0.25">
      <c r="A34" s="60" t="s">
        <v>1471</v>
      </c>
      <c r="B34" s="262">
        <v>65.116238619160796</v>
      </c>
      <c r="C34" s="262">
        <v>72.350646181683118</v>
      </c>
      <c r="D34" s="262">
        <v>84.364806413296279</v>
      </c>
      <c r="E34" s="262">
        <v>86.714911555476135</v>
      </c>
      <c r="F34" s="262">
        <v>93.029581452717125</v>
      </c>
      <c r="G34" s="262">
        <v>96.069604955096807</v>
      </c>
      <c r="H34" s="262">
        <v>103.3795046264901</v>
      </c>
      <c r="I34" s="262">
        <v>111.8152449128722</v>
      </c>
      <c r="J34" s="262">
        <v>78.748795471057221</v>
      </c>
      <c r="K34" s="262">
        <v>49.86670099575327</v>
      </c>
      <c r="L34" s="262">
        <v>38.265676370249572</v>
      </c>
      <c r="M34" s="262">
        <v>26.192174573945788</v>
      </c>
      <c r="N34" s="262">
        <v>26.068397232642219</v>
      </c>
      <c r="O34" s="262">
        <v>20.605818886963231</v>
      </c>
      <c r="P34" s="262">
        <v>22.61028201533259</v>
      </c>
      <c r="Q34" s="262">
        <v>24.864156838817639</v>
      </c>
      <c r="R34" s="262">
        <v>23.29916918549463</v>
      </c>
      <c r="S34" s="262">
        <v>24.22278487722755</v>
      </c>
      <c r="T34" s="262">
        <v>24.83508412254772</v>
      </c>
      <c r="U34" s="262">
        <v>26.124767242177199</v>
      </c>
      <c r="V34" s="262">
        <v>25.72316543973789</v>
      </c>
      <c r="W34" s="262">
        <v>30.032714886113151</v>
      </c>
      <c r="X34" s="262">
        <v>32.457743766060098</v>
      </c>
      <c r="Y34" s="262">
        <v>35.71678156506055</v>
      </c>
      <c r="DA34" s="72" t="s">
        <v>1607</v>
      </c>
    </row>
    <row r="35" spans="1:105" ht="12" customHeight="1" x14ac:dyDescent="0.25">
      <c r="A35" s="60" t="s">
        <v>1473</v>
      </c>
      <c r="B35" s="262">
        <v>36.452322679014763</v>
      </c>
      <c r="C35" s="262">
        <v>39.404204761177837</v>
      </c>
      <c r="D35" s="262">
        <v>37.693831341067771</v>
      </c>
      <c r="E35" s="262">
        <v>43.06752682525098</v>
      </c>
      <c r="F35" s="262">
        <v>41.121442643294067</v>
      </c>
      <c r="G35" s="262">
        <v>43.065198577593478</v>
      </c>
      <c r="H35" s="262">
        <v>44.514243301548618</v>
      </c>
      <c r="I35" s="262">
        <v>46.11642753029907</v>
      </c>
      <c r="J35" s="262">
        <v>37.645373371220337</v>
      </c>
      <c r="K35" s="262">
        <v>25.309002476945881</v>
      </c>
      <c r="L35" s="262">
        <v>22.23883744162298</v>
      </c>
      <c r="M35" s="262">
        <v>19.94552777581826</v>
      </c>
      <c r="N35" s="262">
        <v>16.973072313681278</v>
      </c>
      <c r="O35" s="262">
        <v>14.02805141234121</v>
      </c>
      <c r="P35" s="262">
        <v>14.49039456210275</v>
      </c>
      <c r="Q35" s="262">
        <v>16.02172044768993</v>
      </c>
      <c r="R35" s="262">
        <v>16.78243629784248</v>
      </c>
      <c r="S35" s="262">
        <v>16.948509660061049</v>
      </c>
      <c r="T35" s="262">
        <v>17.542276030717609</v>
      </c>
      <c r="U35" s="262">
        <v>17.624899050787601</v>
      </c>
      <c r="V35" s="262">
        <v>16.627235252970952</v>
      </c>
      <c r="W35" s="262">
        <v>16.59019633205498</v>
      </c>
      <c r="X35" s="262">
        <v>17.414807327739179</v>
      </c>
      <c r="Y35" s="262">
        <v>18.467185152012661</v>
      </c>
      <c r="DA35" s="72" t="s">
        <v>1608</v>
      </c>
    </row>
    <row r="36" spans="1:105" ht="12" customHeight="1" x14ac:dyDescent="0.25">
      <c r="A36" s="64" t="s">
        <v>28</v>
      </c>
      <c r="B36" s="229">
        <v>1.4498112616857519</v>
      </c>
      <c r="C36" s="229">
        <v>0.89151299711728293</v>
      </c>
      <c r="D36" s="229">
        <v>0.8017137274033741</v>
      </c>
      <c r="E36" s="229">
        <v>0.67368095598476929</v>
      </c>
      <c r="F36" s="229">
        <v>0.44716381299317293</v>
      </c>
      <c r="G36" s="229">
        <v>0.52003558619757939</v>
      </c>
      <c r="H36" s="229">
        <v>0.75189879760864753</v>
      </c>
      <c r="I36" s="229">
        <v>1.591315869352665</v>
      </c>
      <c r="J36" s="229">
        <v>0.95054499696442007</v>
      </c>
      <c r="K36" s="229">
        <v>6.9160841796383515E-2</v>
      </c>
      <c r="L36" s="229">
        <v>6.2416567805656152E-2</v>
      </c>
      <c r="M36" s="229">
        <v>0.40628549047686141</v>
      </c>
      <c r="N36" s="229">
        <v>2.2112354829473709E-2</v>
      </c>
      <c r="O36" s="229">
        <v>2.4615339541905409E-2</v>
      </c>
      <c r="P36" s="229">
        <v>2.2522164274214031E-2</v>
      </c>
      <c r="Q36" s="229">
        <v>2.078515199728086E-2</v>
      </c>
      <c r="R36" s="229">
        <v>2.9475104112232101E-2</v>
      </c>
      <c r="S36" s="229">
        <v>3.4602451229497948E-2</v>
      </c>
      <c r="T36" s="229">
        <v>3.6274530948836231E-2</v>
      </c>
      <c r="U36" s="229">
        <v>2.7640095122594702E-2</v>
      </c>
      <c r="V36" s="229">
        <v>2.9895259496862149E-2</v>
      </c>
      <c r="W36" s="229">
        <v>2.992493017857328E-2</v>
      </c>
      <c r="X36" s="229">
        <v>0.1023723604520735</v>
      </c>
      <c r="Y36" s="229">
        <v>7.6126266226403408E-2</v>
      </c>
      <c r="DA36" s="73" t="s">
        <v>1609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1610</v>
      </c>
    </row>
    <row r="38" spans="1:105" ht="12" customHeight="1" x14ac:dyDescent="0.25">
      <c r="A38" s="64" t="s">
        <v>31</v>
      </c>
      <c r="B38" s="229">
        <v>0.16952092409586211</v>
      </c>
      <c r="C38" s="229">
        <v>0.16510692175127509</v>
      </c>
      <c r="D38" s="229">
        <v>0.1820818770311477</v>
      </c>
      <c r="E38" s="229">
        <v>0.17789421725868529</v>
      </c>
      <c r="F38" s="229">
        <v>0.18682900511972181</v>
      </c>
      <c r="G38" s="229">
        <v>0.17694725233128161</v>
      </c>
      <c r="H38" s="229">
        <v>0.18793275684181709</v>
      </c>
      <c r="I38" s="229">
        <v>0.19359040581867559</v>
      </c>
      <c r="J38" s="229">
        <v>0.16148774369028029</v>
      </c>
      <c r="K38" s="229">
        <v>9.8832187514621084E-2</v>
      </c>
      <c r="L38" s="229">
        <v>7.6844766509194376E-2</v>
      </c>
      <c r="M38" s="229">
        <v>5.2519810479375047E-2</v>
      </c>
      <c r="N38" s="229">
        <v>4.769351550512068E-2</v>
      </c>
      <c r="O38" s="229">
        <v>3.9178327087502907E-2</v>
      </c>
      <c r="P38" s="229">
        <v>0.122595620695372</v>
      </c>
      <c r="Q38" s="229">
        <v>0.11580404101045801</v>
      </c>
      <c r="R38" s="229">
        <v>0.14387583095623399</v>
      </c>
      <c r="S38" s="229">
        <v>0.11443927610523021</v>
      </c>
      <c r="T38" s="229">
        <v>0.10683696043526079</v>
      </c>
      <c r="U38" s="229">
        <v>0.12781722270286081</v>
      </c>
      <c r="V38" s="229">
        <v>0.12960575121633461</v>
      </c>
      <c r="W38" s="229">
        <v>9.7127579914025583E-2</v>
      </c>
      <c r="X38" s="229">
        <v>0.27415688704467878</v>
      </c>
      <c r="Y38" s="229">
        <v>0.1546066305278547</v>
      </c>
      <c r="DA38" s="73" t="s">
        <v>1611</v>
      </c>
    </row>
    <row r="39" spans="1:105" ht="12" customHeight="1" x14ac:dyDescent="0.25">
      <c r="A39" s="64" t="s">
        <v>159</v>
      </c>
      <c r="B39" s="229">
        <v>0.39992686625718332</v>
      </c>
      <c r="C39" s="229">
        <v>0.4230792753989312</v>
      </c>
      <c r="D39" s="229">
        <v>0.4608475745019473</v>
      </c>
      <c r="E39" s="229">
        <v>0.49824043499149129</v>
      </c>
      <c r="F39" s="229">
        <v>0.57694717641779403</v>
      </c>
      <c r="G39" s="229">
        <v>0.72887692549225891</v>
      </c>
      <c r="H39" s="229">
        <v>0.35048200383640721</v>
      </c>
      <c r="I39" s="229">
        <v>0.99812073690176939</v>
      </c>
      <c r="J39" s="229">
        <v>0.81411017692718546</v>
      </c>
      <c r="K39" s="229">
        <v>0.58420527382764165</v>
      </c>
      <c r="L39" s="229">
        <v>0.44817723534000842</v>
      </c>
      <c r="M39" s="229">
        <v>0.29788371845708039</v>
      </c>
      <c r="N39" s="229">
        <v>0.24211249484975089</v>
      </c>
      <c r="O39" s="229">
        <v>0.43044364934486162</v>
      </c>
      <c r="P39" s="229">
        <v>0.34314929062679128</v>
      </c>
      <c r="Q39" s="229">
        <v>0.48147589127496643</v>
      </c>
      <c r="R39" s="229">
        <v>0.35648599872713621</v>
      </c>
      <c r="S39" s="229">
        <v>0.36601874405274182</v>
      </c>
      <c r="T39" s="229">
        <v>0.30910230312432108</v>
      </c>
      <c r="U39" s="229">
        <v>0.32723608937898291</v>
      </c>
      <c r="V39" s="229">
        <v>0.33515699932720411</v>
      </c>
      <c r="W39" s="229">
        <v>0.3951537172664461</v>
      </c>
      <c r="X39" s="229">
        <v>0.41097301214677773</v>
      </c>
      <c r="Y39" s="229">
        <v>0.4120808396659047</v>
      </c>
      <c r="DA39" s="73" t="s">
        <v>1612</v>
      </c>
    </row>
    <row r="40" spans="1:105" ht="12" customHeight="1" x14ac:dyDescent="0.25">
      <c r="A40" s="64" t="s">
        <v>32</v>
      </c>
      <c r="B40" s="229">
        <v>0.92656485083688467</v>
      </c>
      <c r="C40" s="229">
        <v>0.86901501417397531</v>
      </c>
      <c r="D40" s="229">
        <v>1.005751536893206</v>
      </c>
      <c r="E40" s="229">
        <v>0.91059598331470559</v>
      </c>
      <c r="F40" s="229">
        <v>0.59312903988773968</v>
      </c>
      <c r="G40" s="229">
        <v>0.44008131576141368</v>
      </c>
      <c r="H40" s="229">
        <v>1.118688491533683</v>
      </c>
      <c r="I40" s="229">
        <v>1.0431946644986709</v>
      </c>
      <c r="J40" s="229">
        <v>0.74372112768587628</v>
      </c>
      <c r="K40" s="229">
        <v>0.46073773351185371</v>
      </c>
      <c r="L40" s="229">
        <v>0.27239152002733008</v>
      </c>
      <c r="M40" s="229">
        <v>0.29123896148318229</v>
      </c>
      <c r="N40" s="229">
        <v>0.16257043702382301</v>
      </c>
      <c r="O40" s="229">
        <v>9.3731320937203919E-2</v>
      </c>
      <c r="P40" s="229">
        <v>5.0280289381656663E-2</v>
      </c>
      <c r="Q40" s="229">
        <v>3.6030616815633028E-2</v>
      </c>
      <c r="R40" s="229">
        <v>3.9856182259090218E-2</v>
      </c>
      <c r="S40" s="229">
        <v>4.3023703478032978E-2</v>
      </c>
      <c r="T40" s="229">
        <v>4.5903767519231781E-2</v>
      </c>
      <c r="U40" s="229">
        <v>5.7063304585471243E-2</v>
      </c>
      <c r="V40" s="229">
        <v>4.2228946530815742E-2</v>
      </c>
      <c r="W40" s="229">
        <v>3.9877550395693982E-2</v>
      </c>
      <c r="X40" s="229">
        <v>0.146131725412844</v>
      </c>
      <c r="Y40" s="229">
        <v>0.1439001064315259</v>
      </c>
      <c r="DA40" s="73" t="s">
        <v>1613</v>
      </c>
    </row>
    <row r="41" spans="1:105" ht="12" customHeight="1" x14ac:dyDescent="0.25">
      <c r="A41" s="64" t="s">
        <v>33</v>
      </c>
      <c r="B41" s="229">
        <v>15.80444845245388</v>
      </c>
      <c r="C41" s="229">
        <v>17.314800506639099</v>
      </c>
      <c r="D41" s="229">
        <v>17.421224720315958</v>
      </c>
      <c r="E41" s="229">
        <v>17.584666706439279</v>
      </c>
      <c r="F41" s="229">
        <v>18.94295291423385</v>
      </c>
      <c r="G41" s="229">
        <v>17.422119262776519</v>
      </c>
      <c r="H41" s="229">
        <v>21.041067111991708</v>
      </c>
      <c r="I41" s="229">
        <v>21.95649043608449</v>
      </c>
      <c r="J41" s="229">
        <v>18.543157860184149</v>
      </c>
      <c r="K41" s="229">
        <v>16.389485345666898</v>
      </c>
      <c r="L41" s="229">
        <v>15.15005896169146</v>
      </c>
      <c r="M41" s="229">
        <v>12.57659063210316</v>
      </c>
      <c r="N41" s="229">
        <v>10.4403623310178</v>
      </c>
      <c r="O41" s="229">
        <v>6.9140233157891204</v>
      </c>
      <c r="P41" s="229">
        <v>7.1974113196972391</v>
      </c>
      <c r="Q41" s="229">
        <v>7.4626518234427248</v>
      </c>
      <c r="R41" s="229">
        <v>8.0203013826062026</v>
      </c>
      <c r="S41" s="229">
        <v>7.671327503038543</v>
      </c>
      <c r="T41" s="229">
        <v>8.1608995151830026</v>
      </c>
      <c r="U41" s="229">
        <v>7.7937649043033117</v>
      </c>
      <c r="V41" s="229">
        <v>6.5417922735647309</v>
      </c>
      <c r="W41" s="229">
        <v>5.4711229496350784</v>
      </c>
      <c r="X41" s="229">
        <v>5.1040023280510836</v>
      </c>
      <c r="Y41" s="229">
        <v>6.1167238304133047</v>
      </c>
      <c r="DA41" s="73" t="s">
        <v>1614</v>
      </c>
    </row>
    <row r="42" spans="1:105" ht="12" customHeight="1" x14ac:dyDescent="0.25">
      <c r="A42" s="64" t="s">
        <v>35</v>
      </c>
      <c r="B42" s="229">
        <v>16.72691179512659</v>
      </c>
      <c r="C42" s="229">
        <v>18.787099267374359</v>
      </c>
      <c r="D42" s="229">
        <v>16.765084699418779</v>
      </c>
      <c r="E42" s="229">
        <v>22.235830401168581</v>
      </c>
      <c r="F42" s="229">
        <v>19.34864822709288</v>
      </c>
      <c r="G42" s="229">
        <v>22.808055235790039</v>
      </c>
      <c r="H42" s="229">
        <v>19.903351047664309</v>
      </c>
      <c r="I42" s="229">
        <v>19.110968684486881</v>
      </c>
      <c r="J42" s="229">
        <v>15.34485699082602</v>
      </c>
      <c r="K42" s="229">
        <v>5.9505076498221356</v>
      </c>
      <c r="L42" s="229">
        <v>4.2466108863015286</v>
      </c>
      <c r="M42" s="229">
        <v>4.1803758949411396</v>
      </c>
      <c r="N42" s="229">
        <v>3.7409507852761692</v>
      </c>
      <c r="O42" s="229">
        <v>4.557256056013494</v>
      </c>
      <c r="P42" s="229">
        <v>4.6268180862478392</v>
      </c>
      <c r="Q42" s="229">
        <v>5.530046464236916</v>
      </c>
      <c r="R42" s="229">
        <v>5.9201647885270976</v>
      </c>
      <c r="S42" s="229">
        <v>6.3414380955475638</v>
      </c>
      <c r="T42" s="229">
        <v>6.4205014062735017</v>
      </c>
      <c r="U42" s="229">
        <v>6.6517083945112114</v>
      </c>
      <c r="V42" s="229">
        <v>6.846630675349485</v>
      </c>
      <c r="W42" s="229">
        <v>7.7624879670063072</v>
      </c>
      <c r="X42" s="229">
        <v>8.2045378159137599</v>
      </c>
      <c r="Y42" s="229">
        <v>8.2815921751556694</v>
      </c>
      <c r="DA42" s="73" t="s">
        <v>1615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1616</v>
      </c>
    </row>
    <row r="44" spans="1:105" ht="12" customHeight="1" x14ac:dyDescent="0.25">
      <c r="A44" s="64" t="s">
        <v>38</v>
      </c>
      <c r="B44" s="229">
        <v>0.97513852855861671</v>
      </c>
      <c r="C44" s="229">
        <v>0.95359077872291109</v>
      </c>
      <c r="D44" s="229">
        <v>1.0571272055033649</v>
      </c>
      <c r="E44" s="229">
        <v>0.98661812609347166</v>
      </c>
      <c r="F44" s="229">
        <v>1.0257724675489139</v>
      </c>
      <c r="G44" s="229">
        <v>0.96908299924439978</v>
      </c>
      <c r="H44" s="229">
        <v>1.160823092072051</v>
      </c>
      <c r="I44" s="229">
        <v>1.2227467331559221</v>
      </c>
      <c r="J44" s="229">
        <v>1.0874944749424169</v>
      </c>
      <c r="K44" s="229">
        <v>1.7560734448063471</v>
      </c>
      <c r="L44" s="229">
        <v>1.9823375039478019</v>
      </c>
      <c r="M44" s="229">
        <v>2.1406332678774569</v>
      </c>
      <c r="N44" s="229">
        <v>2.317270395179142</v>
      </c>
      <c r="O44" s="229">
        <v>1.968803403627126</v>
      </c>
      <c r="P44" s="229">
        <v>2.1276177911796368</v>
      </c>
      <c r="Q44" s="229">
        <v>2.3749264589119492</v>
      </c>
      <c r="R44" s="229">
        <v>2.272277010654487</v>
      </c>
      <c r="S44" s="229">
        <v>2.3776598866094418</v>
      </c>
      <c r="T44" s="229">
        <v>2.462757547233454</v>
      </c>
      <c r="U44" s="229">
        <v>2.6396690401831719</v>
      </c>
      <c r="V44" s="229">
        <v>2.7019253474855178</v>
      </c>
      <c r="W44" s="229">
        <v>2.794501637658859</v>
      </c>
      <c r="X44" s="229">
        <v>3.1726331987179601</v>
      </c>
      <c r="Y44" s="229">
        <v>3.282155303591995</v>
      </c>
      <c r="DA44" s="73" t="s">
        <v>1617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1618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1139.1213563421179</v>
      </c>
      <c r="C48" s="223">
        <v>1313.795267009604</v>
      </c>
      <c r="D48" s="223">
        <v>971.0488651885064</v>
      </c>
      <c r="E48" s="223">
        <v>1341.282141257612</v>
      </c>
      <c r="F48" s="223">
        <v>1181.691712653974</v>
      </c>
      <c r="G48" s="223">
        <v>1469.966263671804</v>
      </c>
      <c r="H48" s="223">
        <v>975.07473931716436</v>
      </c>
      <c r="I48" s="223">
        <v>957.29249778264648</v>
      </c>
      <c r="J48" s="223">
        <v>1104.486778007413</v>
      </c>
      <c r="K48" s="223">
        <v>808.31654010288366</v>
      </c>
      <c r="L48" s="223">
        <v>955.46234955698139</v>
      </c>
      <c r="M48" s="223">
        <v>1115.393242803947</v>
      </c>
      <c r="N48" s="223">
        <v>770.12234700367321</v>
      </c>
      <c r="O48" s="223">
        <v>708.17749160230733</v>
      </c>
      <c r="P48" s="223">
        <v>689.85749022205994</v>
      </c>
      <c r="Q48" s="223">
        <v>744.15172536717455</v>
      </c>
      <c r="R48" s="223">
        <v>858.27088139172315</v>
      </c>
      <c r="S48" s="223">
        <v>933.91709739020973</v>
      </c>
      <c r="T48" s="223">
        <v>971.65429140910646</v>
      </c>
      <c r="U48" s="223">
        <v>959.1576759055971</v>
      </c>
      <c r="V48" s="223">
        <v>871.29784142622623</v>
      </c>
      <c r="W48" s="223">
        <v>1031.4856146103409</v>
      </c>
      <c r="X48" s="223">
        <v>912.57158794774091</v>
      </c>
      <c r="Y48" s="223">
        <v>839.93932590574195</v>
      </c>
      <c r="DA48" s="89" t="s">
        <v>1619</v>
      </c>
    </row>
    <row r="49" spans="1:105" ht="12" customHeight="1" x14ac:dyDescent="0.25">
      <c r="A49" s="55" t="s">
        <v>91</v>
      </c>
      <c r="B49" s="259">
        <v>7.4225289902275398</v>
      </c>
      <c r="C49" s="259">
        <v>8.5539699034664007</v>
      </c>
      <c r="D49" s="259">
        <v>6.3100931517465746</v>
      </c>
      <c r="E49" s="259">
        <v>8.708361316252228</v>
      </c>
      <c r="F49" s="259">
        <v>7.6682708775604302</v>
      </c>
      <c r="G49" s="259">
        <v>9.5174763456263065</v>
      </c>
      <c r="H49" s="259">
        <v>6.3354066406093557</v>
      </c>
      <c r="I49" s="259">
        <v>6.2188157947245992</v>
      </c>
      <c r="J49" s="259">
        <v>7.1927431896564418</v>
      </c>
      <c r="K49" s="259">
        <v>5.2852300317469734</v>
      </c>
      <c r="L49" s="259">
        <v>6.2529429826538019</v>
      </c>
      <c r="M49" s="259">
        <v>7.3193896876537332</v>
      </c>
      <c r="N49" s="259">
        <v>5.0205888727545958</v>
      </c>
      <c r="O49" s="259">
        <v>4.6032143185857928</v>
      </c>
      <c r="P49" s="259">
        <v>4.4571089316949566</v>
      </c>
      <c r="Q49" s="259">
        <v>4.8007715479001991</v>
      </c>
      <c r="R49" s="259">
        <v>5.5464380891320593</v>
      </c>
      <c r="S49" s="259">
        <v>6.0239076187513936</v>
      </c>
      <c r="T49" s="259">
        <v>6.2658875477464191</v>
      </c>
      <c r="U49" s="259">
        <v>6.1714428342398753</v>
      </c>
      <c r="V49" s="259">
        <v>5.5826819347747163</v>
      </c>
      <c r="W49" s="259">
        <v>6.5797571231159306</v>
      </c>
      <c r="X49" s="259">
        <v>5.79822832702013</v>
      </c>
      <c r="Y49" s="259">
        <v>5.3338170353425927</v>
      </c>
      <c r="DA49" s="67" t="s">
        <v>1620</v>
      </c>
    </row>
    <row r="50" spans="1:105" ht="12" customHeight="1" x14ac:dyDescent="0.25">
      <c r="A50" s="173" t="s">
        <v>92</v>
      </c>
      <c r="B50" s="224">
        <v>2.157334059524795</v>
      </c>
      <c r="C50" s="224">
        <v>2.486183703855414</v>
      </c>
      <c r="D50" s="224">
        <v>1.8340081787433651</v>
      </c>
      <c r="E50" s="224">
        <v>2.531057068949647</v>
      </c>
      <c r="F50" s="224">
        <v>2.2287581447783702</v>
      </c>
      <c r="G50" s="224">
        <v>2.766223736973481</v>
      </c>
      <c r="H50" s="224">
        <v>1.8413654624617559</v>
      </c>
      <c r="I50" s="224">
        <v>1.807478709956357</v>
      </c>
      <c r="J50" s="224">
        <v>2.0905475593144391</v>
      </c>
      <c r="K50" s="224">
        <v>1.536135025531443</v>
      </c>
      <c r="L50" s="224">
        <v>1.8173976668203049</v>
      </c>
      <c r="M50" s="224">
        <v>2.1273569546039441</v>
      </c>
      <c r="N50" s="224">
        <v>1.4592179280572479</v>
      </c>
      <c r="O50" s="224">
        <v>1.3379093629478589</v>
      </c>
      <c r="P50" s="224">
        <v>1.295444304497481</v>
      </c>
      <c r="Q50" s="224">
        <v>1.3953287330933251</v>
      </c>
      <c r="R50" s="224">
        <v>1.6120543031201291</v>
      </c>
      <c r="S50" s="224">
        <v>1.750829278602104</v>
      </c>
      <c r="T50" s="224">
        <v>1.8211599628243771</v>
      </c>
      <c r="U50" s="224">
        <v>1.7937099121128219</v>
      </c>
      <c r="V50" s="224">
        <v>1.6225884597069209</v>
      </c>
      <c r="W50" s="224">
        <v>1.9123851403999339</v>
      </c>
      <c r="X50" s="224">
        <v>1.6852363219127751</v>
      </c>
      <c r="Y50" s="224">
        <v>1.550256681081065</v>
      </c>
      <c r="DA50" s="177" t="s">
        <v>1621</v>
      </c>
    </row>
    <row r="51" spans="1:105" ht="12" customHeight="1" x14ac:dyDescent="0.25">
      <c r="A51" s="173" t="s">
        <v>93</v>
      </c>
      <c r="B51" s="224">
        <v>12.805196654707061</v>
      </c>
      <c r="C51" s="224">
        <v>15.166836972927079</v>
      </c>
      <c r="D51" s="224">
        <v>13.22598906257006</v>
      </c>
      <c r="E51" s="224">
        <v>16.764688853880951</v>
      </c>
      <c r="F51" s="224">
        <v>16.269846496909981</v>
      </c>
      <c r="G51" s="224">
        <v>20.030621327727349</v>
      </c>
      <c r="H51" s="224">
        <v>13.683036557585391</v>
      </c>
      <c r="I51" s="224">
        <v>13.86870185564042</v>
      </c>
      <c r="J51" s="224">
        <v>14.201986788929521</v>
      </c>
      <c r="K51" s="224">
        <v>9.9381092815920606</v>
      </c>
      <c r="L51" s="224">
        <v>10.52078277148467</v>
      </c>
      <c r="M51" s="224">
        <v>9.6420363870508545</v>
      </c>
      <c r="N51" s="224">
        <v>7.6851964229797316</v>
      </c>
      <c r="O51" s="224">
        <v>6.7496884091905898</v>
      </c>
      <c r="P51" s="224">
        <v>6.8626300349075793</v>
      </c>
      <c r="Q51" s="224">
        <v>7.342357692454283</v>
      </c>
      <c r="R51" s="224">
        <v>7.6825167055743258</v>
      </c>
      <c r="S51" s="224">
        <v>8.5640414591041552</v>
      </c>
      <c r="T51" s="224">
        <v>8.8140644698171915</v>
      </c>
      <c r="U51" s="224">
        <v>9.0280754423239937</v>
      </c>
      <c r="V51" s="224">
        <v>8.4679563869240511</v>
      </c>
      <c r="W51" s="224">
        <v>11.542496020399151</v>
      </c>
      <c r="X51" s="224">
        <v>10.29953211274572</v>
      </c>
      <c r="Y51" s="224">
        <v>9.763159416839283</v>
      </c>
      <c r="DA51" s="177" t="s">
        <v>1622</v>
      </c>
    </row>
    <row r="52" spans="1:105" ht="12" customHeight="1" x14ac:dyDescent="0.25">
      <c r="A52" s="173" t="s">
        <v>94</v>
      </c>
      <c r="B52" s="224">
        <v>6.0541534733288094</v>
      </c>
      <c r="C52" s="224">
        <v>6.9770083309885003</v>
      </c>
      <c r="D52" s="224">
        <v>5.1468000221988728</v>
      </c>
      <c r="E52" s="224">
        <v>7.1029370150259901</v>
      </c>
      <c r="F52" s="224">
        <v>6.2545917744385244</v>
      </c>
      <c r="G52" s="224">
        <v>7.7628881680436441</v>
      </c>
      <c r="H52" s="224">
        <v>5.1674468592435554</v>
      </c>
      <c r="I52" s="224">
        <v>5.0723500431178303</v>
      </c>
      <c r="J52" s="224">
        <v>5.8667296849568489</v>
      </c>
      <c r="K52" s="224">
        <v>4.3108748778442676</v>
      </c>
      <c r="L52" s="224">
        <v>5.1001857354551108</v>
      </c>
      <c r="M52" s="224">
        <v>5.9700283499731386</v>
      </c>
      <c r="N52" s="224">
        <v>4.0950214680416401</v>
      </c>
      <c r="O52" s="224">
        <v>3.7545917290501238</v>
      </c>
      <c r="P52" s="224">
        <v>3.6354215059790129</v>
      </c>
      <c r="Q52" s="224">
        <v>3.9157284235123111</v>
      </c>
      <c r="R52" s="224">
        <v>4.5239280932593147</v>
      </c>
      <c r="S52" s="224">
        <v>4.9133740374866024</v>
      </c>
      <c r="T52" s="224">
        <v>5.1107439136473927</v>
      </c>
      <c r="U52" s="224">
        <v>5.0337104940317881</v>
      </c>
      <c r="V52" s="224">
        <v>4.5534902282503902</v>
      </c>
      <c r="W52" s="224">
        <v>5.3667502670610858</v>
      </c>
      <c r="X52" s="224">
        <v>4.729299705181254</v>
      </c>
      <c r="Y52" s="224">
        <v>4.3505046559110614</v>
      </c>
      <c r="DA52" s="177" t="s">
        <v>1623</v>
      </c>
    </row>
    <row r="53" spans="1:105" ht="12" customHeight="1" x14ac:dyDescent="0.25">
      <c r="A53" s="56" t="s">
        <v>95</v>
      </c>
      <c r="B53" s="260">
        <v>11.741024613877279</v>
      </c>
      <c r="C53" s="260">
        <v>13.576858143956301</v>
      </c>
      <c r="D53" s="260">
        <v>10.49641106182249</v>
      </c>
      <c r="E53" s="260">
        <v>14.144411814997611</v>
      </c>
      <c r="F53" s="260">
        <v>12.77882883848164</v>
      </c>
      <c r="G53" s="260">
        <v>15.84532587098172</v>
      </c>
      <c r="H53" s="260">
        <v>10.68573657687927</v>
      </c>
      <c r="I53" s="260">
        <v>10.66191345205244</v>
      </c>
      <c r="J53" s="260">
        <v>11.67944301412903</v>
      </c>
      <c r="K53" s="260">
        <v>8.1221261468721817</v>
      </c>
      <c r="L53" s="260">
        <v>8.9248183448599345</v>
      </c>
      <c r="M53" s="260">
        <v>9.8779466184654048</v>
      </c>
      <c r="N53" s="260">
        <v>6.8381920278630837</v>
      </c>
      <c r="O53" s="260">
        <v>6.5164717874867231</v>
      </c>
      <c r="P53" s="260">
        <v>12.77839143081915</v>
      </c>
      <c r="Q53" s="260">
        <v>14.928204949266769</v>
      </c>
      <c r="R53" s="260">
        <v>17.63610628881937</v>
      </c>
      <c r="S53" s="260">
        <v>20.34439821947959</v>
      </c>
      <c r="T53" s="260">
        <v>22.759034424476241</v>
      </c>
      <c r="U53" s="260">
        <v>24.257240992947139</v>
      </c>
      <c r="V53" s="260">
        <v>25.152687741996601</v>
      </c>
      <c r="W53" s="260">
        <v>30.246387271219099</v>
      </c>
      <c r="X53" s="260">
        <v>32.120099919223307</v>
      </c>
      <c r="Y53" s="260">
        <v>32.529620877677097</v>
      </c>
      <c r="DA53" s="68" t="s">
        <v>1624</v>
      </c>
    </row>
    <row r="54" spans="1:105" ht="12" customHeight="1" x14ac:dyDescent="0.25">
      <c r="A54" s="37" t="s">
        <v>159</v>
      </c>
      <c r="B54" s="226">
        <v>0.2024858063513246</v>
      </c>
      <c r="C54" s="226">
        <v>0.2180894384736301</v>
      </c>
      <c r="D54" s="226">
        <v>0.17042444648572691</v>
      </c>
      <c r="E54" s="226">
        <v>0.2163836378513368</v>
      </c>
      <c r="F54" s="226">
        <v>0.2269079209978753</v>
      </c>
      <c r="G54" s="226">
        <v>0.31680928665627178</v>
      </c>
      <c r="H54" s="226">
        <v>0.1096009072473402</v>
      </c>
      <c r="I54" s="226">
        <v>0.296208660733707</v>
      </c>
      <c r="J54" s="226">
        <v>0.37545826573477398</v>
      </c>
      <c r="K54" s="226">
        <v>0.40102795767158889</v>
      </c>
      <c r="L54" s="226">
        <v>0.495193872270911</v>
      </c>
      <c r="M54" s="226">
        <v>0.48906545145232261</v>
      </c>
      <c r="N54" s="226">
        <v>0.2712947688750445</v>
      </c>
      <c r="O54" s="226">
        <v>0.42249647418435637</v>
      </c>
      <c r="P54" s="226">
        <v>0.18940557470552261</v>
      </c>
      <c r="Q54" s="226">
        <v>0.23304118158500861</v>
      </c>
      <c r="R54" s="226">
        <v>0.19566442382487101</v>
      </c>
      <c r="S54" s="226">
        <v>0.1963523861909649</v>
      </c>
      <c r="T54" s="226">
        <v>0.16019789935202669</v>
      </c>
      <c r="U54" s="226">
        <v>0.15060942785116699</v>
      </c>
      <c r="V54" s="226">
        <v>0.122575561064525</v>
      </c>
      <c r="W54" s="226">
        <v>0.14631185483151521</v>
      </c>
      <c r="X54" s="226">
        <v>0.10655082937155699</v>
      </c>
      <c r="Y54" s="226">
        <v>8.5561471019008531E-2</v>
      </c>
      <c r="DA54" s="69" t="s">
        <v>1625</v>
      </c>
    </row>
    <row r="55" spans="1:105" ht="12" customHeight="1" x14ac:dyDescent="0.25">
      <c r="A55" s="37" t="s">
        <v>35</v>
      </c>
      <c r="B55" s="226">
        <v>8.8630150163133621</v>
      </c>
      <c r="C55" s="226">
        <v>10.13501335035542</v>
      </c>
      <c r="D55" s="226">
        <v>6.4883168574328609</v>
      </c>
      <c r="E55" s="226">
        <v>10.10626107840757</v>
      </c>
      <c r="F55" s="226">
        <v>7.9637193367703958</v>
      </c>
      <c r="G55" s="226">
        <v>10.37489405511349</v>
      </c>
      <c r="H55" s="226">
        <v>6.5136788377030612</v>
      </c>
      <c r="I55" s="226">
        <v>5.9353876323310217</v>
      </c>
      <c r="J55" s="226">
        <v>7.4061592114723638</v>
      </c>
      <c r="K55" s="226">
        <v>4.2747912106085746</v>
      </c>
      <c r="L55" s="226">
        <v>4.9104314199131123</v>
      </c>
      <c r="M55" s="226">
        <v>7.1826923558458056</v>
      </c>
      <c r="N55" s="226">
        <v>4.3869019140434773</v>
      </c>
      <c r="O55" s="226">
        <v>4.6812509977492374</v>
      </c>
      <c r="P55" s="226">
        <v>2.6726604622278511</v>
      </c>
      <c r="Q55" s="226">
        <v>2.8011645450625058</v>
      </c>
      <c r="R55" s="226">
        <v>3.400594900533481</v>
      </c>
      <c r="S55" s="226">
        <v>3.5601830389254658</v>
      </c>
      <c r="T55" s="226">
        <v>3.4823725752482351</v>
      </c>
      <c r="U55" s="226">
        <v>3.2038773273652348</v>
      </c>
      <c r="V55" s="226">
        <v>2.620500279965297</v>
      </c>
      <c r="W55" s="226">
        <v>3.0079187215016061</v>
      </c>
      <c r="X55" s="226">
        <v>2.2261240660233161</v>
      </c>
      <c r="Y55" s="226">
        <v>1.799539456318678</v>
      </c>
      <c r="DA55" s="69" t="s">
        <v>1626</v>
      </c>
    </row>
    <row r="56" spans="1:105" ht="12" customHeight="1" x14ac:dyDescent="0.25">
      <c r="A56" s="37" t="s">
        <v>96</v>
      </c>
      <c r="B56" s="226">
        <v>3.8145970877276732E-4</v>
      </c>
      <c r="C56" s="226">
        <v>3.9413945902320589E-4</v>
      </c>
      <c r="D56" s="226">
        <v>3.4207365442155728E-4</v>
      </c>
      <c r="E56" s="226">
        <v>2.0973621699883461E-3</v>
      </c>
      <c r="F56" s="226">
        <v>6.3726203189687801E-3</v>
      </c>
      <c r="G56" s="226">
        <v>7.0956549406399373E-3</v>
      </c>
      <c r="H56" s="226">
        <v>8.6021499430854499E-3</v>
      </c>
      <c r="I56" s="226">
        <v>8.8044748536178479E-3</v>
      </c>
      <c r="J56" s="226">
        <v>1.232516449577296E-2</v>
      </c>
      <c r="K56" s="226">
        <v>1.3637420618697471E-2</v>
      </c>
      <c r="L56" s="226">
        <v>1.6242376792684289E-2</v>
      </c>
      <c r="M56" s="226">
        <v>1.784646439537154E-2</v>
      </c>
      <c r="N56" s="226">
        <v>1.488430358830551E-2</v>
      </c>
      <c r="O56" s="226">
        <v>1.5383532411335939E-2</v>
      </c>
      <c r="P56" s="226">
        <v>1.5165123439210049E-2</v>
      </c>
      <c r="Q56" s="226">
        <v>1.534336182625781E-2</v>
      </c>
      <c r="R56" s="226">
        <v>1.592977028335197E-2</v>
      </c>
      <c r="S56" s="226">
        <v>1.6714737092121509E-2</v>
      </c>
      <c r="T56" s="226">
        <v>1.6992390983837591E-2</v>
      </c>
      <c r="U56" s="226">
        <v>1.7104676206826309E-2</v>
      </c>
      <c r="V56" s="226">
        <v>1.7157905267238479E-2</v>
      </c>
      <c r="W56" s="226">
        <v>1.8314784466162911E-2</v>
      </c>
      <c r="X56" s="226">
        <v>1.748112247117543E-2</v>
      </c>
      <c r="Y56" s="226">
        <v>1.6849750998120451E-2</v>
      </c>
      <c r="DA56" s="69" t="s">
        <v>1627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8.9499873836001704</v>
      </c>
      <c r="Q57" s="226">
        <v>10.98644672291679</v>
      </c>
      <c r="R57" s="226">
        <v>13.251497604576929</v>
      </c>
      <c r="S57" s="226">
        <v>15.73681461286793</v>
      </c>
      <c r="T57" s="226">
        <v>18.299410209892969</v>
      </c>
      <c r="U57" s="226">
        <v>20.08170732743644</v>
      </c>
      <c r="V57" s="226">
        <v>21.713975308586271</v>
      </c>
      <c r="W57" s="226">
        <v>25.969554490070291</v>
      </c>
      <c r="X57" s="226">
        <v>28.917875540392949</v>
      </c>
      <c r="Y57" s="226">
        <v>29.847387497653411</v>
      </c>
      <c r="DA57" s="69" t="s">
        <v>1628</v>
      </c>
    </row>
    <row r="58" spans="1:105" ht="12" customHeight="1" x14ac:dyDescent="0.25">
      <c r="A58" s="37" t="s">
        <v>40</v>
      </c>
      <c r="B58" s="226">
        <v>2.675142331503821</v>
      </c>
      <c r="C58" s="226">
        <v>3.2233612156682252</v>
      </c>
      <c r="D58" s="226">
        <v>3.8373276842494759</v>
      </c>
      <c r="E58" s="226">
        <v>3.819669736568712</v>
      </c>
      <c r="F58" s="226">
        <v>4.5818289603944038</v>
      </c>
      <c r="G58" s="226">
        <v>5.1465268742713164</v>
      </c>
      <c r="H58" s="226">
        <v>4.0538546819857846</v>
      </c>
      <c r="I58" s="226">
        <v>4.421512684134095</v>
      </c>
      <c r="J58" s="226">
        <v>3.8855003724261188</v>
      </c>
      <c r="K58" s="226">
        <v>3.4326695579733211</v>
      </c>
      <c r="L58" s="226">
        <v>3.5029506758832269</v>
      </c>
      <c r="M58" s="226">
        <v>2.188342346771905</v>
      </c>
      <c r="N58" s="226">
        <v>2.1651110413562562</v>
      </c>
      <c r="O58" s="226">
        <v>1.397340783141793</v>
      </c>
      <c r="P58" s="226">
        <v>0.95117288684639389</v>
      </c>
      <c r="Q58" s="226">
        <v>0.89220913787620337</v>
      </c>
      <c r="R58" s="226">
        <v>0.7724195896007332</v>
      </c>
      <c r="S58" s="226">
        <v>0.83433344440311075</v>
      </c>
      <c r="T58" s="226">
        <v>0.80006134899917092</v>
      </c>
      <c r="U58" s="226">
        <v>0.80394223408746412</v>
      </c>
      <c r="V58" s="226">
        <v>0.67847868711327097</v>
      </c>
      <c r="W58" s="226">
        <v>1.104287420349517</v>
      </c>
      <c r="X58" s="226">
        <v>0.85206836096431582</v>
      </c>
      <c r="Y58" s="226">
        <v>0.78028270168787561</v>
      </c>
      <c r="DA58" s="69" t="s">
        <v>1629</v>
      </c>
    </row>
    <row r="59" spans="1:105" ht="12" customHeight="1" x14ac:dyDescent="0.25">
      <c r="A59" s="57" t="s">
        <v>1496</v>
      </c>
      <c r="B59" s="261">
        <v>46.376499604042657</v>
      </c>
      <c r="C59" s="261">
        <v>54.929637383661372</v>
      </c>
      <c r="D59" s="261">
        <v>47.900480801900272</v>
      </c>
      <c r="E59" s="261">
        <v>60.71656741859654</v>
      </c>
      <c r="F59" s="261">
        <v>58.924399989157507</v>
      </c>
      <c r="G59" s="261">
        <v>72.544774369599665</v>
      </c>
      <c r="H59" s="261">
        <v>49.555766819223187</v>
      </c>
      <c r="I59" s="261">
        <v>50.228189653008322</v>
      </c>
      <c r="J59" s="261">
        <v>51.435245584557258</v>
      </c>
      <c r="K59" s="261">
        <v>35.992787427693813</v>
      </c>
      <c r="L59" s="261">
        <v>38.1030523148291</v>
      </c>
      <c r="M59" s="261">
        <v>34.920502101141579</v>
      </c>
      <c r="N59" s="261">
        <v>27.833427199753</v>
      </c>
      <c r="O59" s="261">
        <v>24.44530375261149</v>
      </c>
      <c r="P59" s="261">
        <v>24.854343722990912</v>
      </c>
      <c r="Q59" s="261">
        <v>26.591770341275989</v>
      </c>
      <c r="R59" s="261">
        <v>27.82372208420173</v>
      </c>
      <c r="S59" s="261">
        <v>31.016334699643451</v>
      </c>
      <c r="T59" s="261">
        <v>31.92184145365901</v>
      </c>
      <c r="U59" s="261">
        <v>32.696923637037578</v>
      </c>
      <c r="V59" s="261">
        <v>30.668344002423112</v>
      </c>
      <c r="W59" s="261">
        <v>41.803384715918</v>
      </c>
      <c r="X59" s="261">
        <v>37.366139773867438</v>
      </c>
      <c r="Y59" s="261">
        <v>35.359172610817723</v>
      </c>
      <c r="DA59" s="70" t="s">
        <v>1630</v>
      </c>
    </row>
    <row r="60" spans="1:105" ht="12" customHeight="1" x14ac:dyDescent="0.25">
      <c r="A60" s="57" t="s">
        <v>1498</v>
      </c>
      <c r="B60" s="261">
        <f t="shared" ref="B60:Y60" si="1">B61+B67+B78</f>
        <v>135.2477383710708</v>
      </c>
      <c r="C60" s="261">
        <f t="shared" si="1"/>
        <v>156.08355900254486</v>
      </c>
      <c r="D60" s="261">
        <f t="shared" si="1"/>
        <v>111.3088422379212</v>
      </c>
      <c r="E60" s="261">
        <f t="shared" si="1"/>
        <v>158.78117446634832</v>
      </c>
      <c r="F60" s="261">
        <f t="shared" si="1"/>
        <v>136.26523581392362</v>
      </c>
      <c r="G60" s="261">
        <f t="shared" si="1"/>
        <v>171.7613838290311</v>
      </c>
      <c r="H60" s="261">
        <f t="shared" si="1"/>
        <v>111.83473799311048</v>
      </c>
      <c r="I60" s="261">
        <f t="shared" si="1"/>
        <v>108.39857555935079</v>
      </c>
      <c r="J60" s="261">
        <f t="shared" si="1"/>
        <v>127.22706338536125</v>
      </c>
      <c r="K60" s="261">
        <f t="shared" si="1"/>
        <v>87.210635818975433</v>
      </c>
      <c r="L60" s="261">
        <f t="shared" si="1"/>
        <v>100.43221512621139</v>
      </c>
      <c r="M60" s="261">
        <f t="shared" si="1"/>
        <v>122.06272420344045</v>
      </c>
      <c r="N60" s="261">
        <f t="shared" si="1"/>
        <v>81.046726167918138</v>
      </c>
      <c r="O60" s="261">
        <f t="shared" si="1"/>
        <v>79.531748666472183</v>
      </c>
      <c r="P60" s="261">
        <f t="shared" si="1"/>
        <v>76.165289451194013</v>
      </c>
      <c r="Q60" s="261">
        <f t="shared" si="1"/>
        <v>83.354738458338474</v>
      </c>
      <c r="R60" s="261">
        <f t="shared" si="1"/>
        <v>97.565836436505634</v>
      </c>
      <c r="S60" s="261">
        <f t="shared" si="1"/>
        <v>106.42856859580867</v>
      </c>
      <c r="T60" s="261">
        <f t="shared" si="1"/>
        <v>110.48288482362577</v>
      </c>
      <c r="U60" s="261">
        <f t="shared" si="1"/>
        <v>108.99915171269096</v>
      </c>
      <c r="V60" s="261">
        <f t="shared" si="1"/>
        <v>99.301843721997301</v>
      </c>
      <c r="W60" s="261">
        <f t="shared" si="1"/>
        <v>116.99313896122595</v>
      </c>
      <c r="X60" s="261">
        <f t="shared" si="1"/>
        <v>102.88314436406444</v>
      </c>
      <c r="Y60" s="261">
        <f t="shared" si="1"/>
        <v>93.533947358782711</v>
      </c>
      <c r="DA60" s="70"/>
    </row>
    <row r="61" spans="1:105" ht="12" customHeight="1" x14ac:dyDescent="0.25">
      <c r="A61" s="60" t="s">
        <v>1499</v>
      </c>
      <c r="B61" s="262">
        <v>107.7050406279083</v>
      </c>
      <c r="C61" s="262">
        <v>124.34556343845659</v>
      </c>
      <c r="D61" s="262">
        <v>88.60384509924458</v>
      </c>
      <c r="E61" s="262">
        <v>126.7895739167692</v>
      </c>
      <c r="F61" s="262">
        <v>108.63306185057731</v>
      </c>
      <c r="G61" s="262">
        <v>137.26137599429629</v>
      </c>
      <c r="H61" s="262">
        <v>89.197087041239683</v>
      </c>
      <c r="I61" s="262">
        <v>86.42125347777764</v>
      </c>
      <c r="J61" s="262">
        <v>101.14144616421081</v>
      </c>
      <c r="K61" s="262">
        <v>67.83069340911517</v>
      </c>
      <c r="L61" s="262">
        <v>76.939399879455593</v>
      </c>
      <c r="M61" s="262">
        <v>93.851166554812508</v>
      </c>
      <c r="N61" s="262">
        <v>61.820881602040252</v>
      </c>
      <c r="O61" s="262">
        <v>61.876431702814457</v>
      </c>
      <c r="P61" s="262">
        <v>59.266751083938701</v>
      </c>
      <c r="Q61" s="262">
        <v>65.176354397994217</v>
      </c>
      <c r="R61" s="262">
        <v>76.303919886311647</v>
      </c>
      <c r="S61" s="262">
        <v>83.420230142874757</v>
      </c>
      <c r="T61" s="262">
        <v>86.561801082021177</v>
      </c>
      <c r="U61" s="262">
        <v>85.597112024906991</v>
      </c>
      <c r="V61" s="262">
        <v>78.270909417645242</v>
      </c>
      <c r="W61" s="262">
        <v>92.670148396547461</v>
      </c>
      <c r="X61" s="262">
        <v>81.613942622337021</v>
      </c>
      <c r="Y61" s="262">
        <v>74.13835311957493</v>
      </c>
      <c r="DA61" s="72" t="s">
        <v>1631</v>
      </c>
    </row>
    <row r="62" spans="1:105" ht="12" customHeight="1" x14ac:dyDescent="0.25">
      <c r="A62" s="59" t="s">
        <v>28</v>
      </c>
      <c r="B62" s="230">
        <v>7.9927889795096636</v>
      </c>
      <c r="C62" s="230">
        <v>5.282987287807952</v>
      </c>
      <c r="D62" s="230">
        <v>3.7235130293161589</v>
      </c>
      <c r="E62" s="230">
        <v>3.512740965447132</v>
      </c>
      <c r="F62" s="230">
        <v>2.3141683753623981</v>
      </c>
      <c r="G62" s="230">
        <v>2.915660639226052</v>
      </c>
      <c r="H62" s="230">
        <v>3.0273032909845941</v>
      </c>
      <c r="I62" s="230">
        <v>6.0406654686655772</v>
      </c>
      <c r="J62" s="230">
        <v>5.3778721427843257</v>
      </c>
      <c r="K62" s="230">
        <v>0.6605127274457091</v>
      </c>
      <c r="L62" s="230">
        <v>0.94873151411428325</v>
      </c>
      <c r="M62" s="230">
        <v>7.348724188651242</v>
      </c>
      <c r="N62" s="230">
        <v>0.32699796942728138</v>
      </c>
      <c r="O62" s="230">
        <v>0.29872291733167128</v>
      </c>
      <c r="P62" s="230">
        <v>0.26071073043504911</v>
      </c>
      <c r="Q62" s="230">
        <v>0.22106585318155689</v>
      </c>
      <c r="R62" s="230">
        <v>0.34955351697550591</v>
      </c>
      <c r="S62" s="230">
        <v>0.42196937270693768</v>
      </c>
      <c r="T62" s="230">
        <v>0.45766766294291022</v>
      </c>
      <c r="U62" s="230">
        <v>0.33176598263835749</v>
      </c>
      <c r="V62" s="230">
        <v>0.31959317929070408</v>
      </c>
      <c r="W62" s="230">
        <v>0.33595993012295511</v>
      </c>
      <c r="X62" s="230">
        <v>0.92190849402157615</v>
      </c>
      <c r="Y62" s="230">
        <v>0.62755506760340385</v>
      </c>
      <c r="DA62" s="71" t="s">
        <v>1632</v>
      </c>
    </row>
    <row r="63" spans="1:105" ht="12" customHeight="1" x14ac:dyDescent="0.25">
      <c r="A63" s="59" t="s">
        <v>31</v>
      </c>
      <c r="B63" s="295">
        <v>0.92534299714356016</v>
      </c>
      <c r="C63" s="295">
        <v>0.96874554961830983</v>
      </c>
      <c r="D63" s="295">
        <v>0.83732263785653727</v>
      </c>
      <c r="E63" s="295">
        <v>0.91843037572647623</v>
      </c>
      <c r="F63" s="295">
        <v>0.95733769165849791</v>
      </c>
      <c r="G63" s="295">
        <v>0.9822912758320026</v>
      </c>
      <c r="H63" s="295">
        <v>0.74918932486037426</v>
      </c>
      <c r="I63" s="295">
        <v>0.72762024617557519</v>
      </c>
      <c r="J63" s="295">
        <v>0.90462776338298945</v>
      </c>
      <c r="K63" s="295">
        <v>0.93457009701252802</v>
      </c>
      <c r="L63" s="295">
        <v>1.156512394756221</v>
      </c>
      <c r="M63" s="295">
        <v>0.94058129637211119</v>
      </c>
      <c r="N63" s="295">
        <v>0.69833201052109517</v>
      </c>
      <c r="O63" s="295">
        <v>0.4707617321102377</v>
      </c>
      <c r="P63" s="295">
        <v>1.405129315264287</v>
      </c>
      <c r="Q63" s="295">
        <v>1.2195082077902999</v>
      </c>
      <c r="R63" s="295">
        <v>1.6894242603995631</v>
      </c>
      <c r="S63" s="295">
        <v>1.381788965526195</v>
      </c>
      <c r="T63" s="295">
        <v>1.334634967852026</v>
      </c>
      <c r="U63" s="295">
        <v>1.519057630299292</v>
      </c>
      <c r="V63" s="295">
        <v>1.3718669749924151</v>
      </c>
      <c r="W63" s="295">
        <v>1.079666080376819</v>
      </c>
      <c r="X63" s="295">
        <v>2.4445381122478689</v>
      </c>
      <c r="Y63" s="295">
        <v>1.261937889139304</v>
      </c>
      <c r="DA63" s="122" t="s">
        <v>1633</v>
      </c>
    </row>
    <row r="64" spans="1:105" ht="12" customHeight="1" x14ac:dyDescent="0.25">
      <c r="A64" s="59" t="s">
        <v>159</v>
      </c>
      <c r="B64" s="295">
        <v>2.1422919138087</v>
      </c>
      <c r="C64" s="295">
        <v>2.4360423194172438</v>
      </c>
      <c r="D64" s="295">
        <v>2.0797065240454291</v>
      </c>
      <c r="E64" s="295">
        <v>2.5243060900014069</v>
      </c>
      <c r="F64" s="295">
        <v>2.9011858194075959</v>
      </c>
      <c r="G64" s="295">
        <v>3.970720356206952</v>
      </c>
      <c r="H64" s="295">
        <v>1.3711136550498491</v>
      </c>
      <c r="I64" s="295">
        <v>3.6814818197471761</v>
      </c>
      <c r="J64" s="295">
        <v>4.4754031823214691</v>
      </c>
      <c r="K64" s="295">
        <v>5.421226881333447</v>
      </c>
      <c r="L64" s="295">
        <v>6.6191835837624957</v>
      </c>
      <c r="M64" s="295">
        <v>5.2352640574921567</v>
      </c>
      <c r="N64" s="295">
        <v>3.4788720348546649</v>
      </c>
      <c r="O64" s="295">
        <v>5.075632926517768</v>
      </c>
      <c r="P64" s="295">
        <v>3.859606953351042</v>
      </c>
      <c r="Q64" s="295">
        <v>4.9757000953435204</v>
      </c>
      <c r="R64" s="295">
        <v>4.1078255866467606</v>
      </c>
      <c r="S64" s="295">
        <v>4.3369916064846032</v>
      </c>
      <c r="T64" s="295">
        <v>3.789324986876812</v>
      </c>
      <c r="U64" s="295">
        <v>3.8164950617071192</v>
      </c>
      <c r="V64" s="295">
        <v>3.4814058778126502</v>
      </c>
      <c r="W64" s="295">
        <v>4.3105391948633613</v>
      </c>
      <c r="X64" s="295">
        <v>3.5960820549812129</v>
      </c>
      <c r="Y64" s="295">
        <v>3.3007370149584538</v>
      </c>
      <c r="DA64" s="122" t="s">
        <v>1634</v>
      </c>
    </row>
    <row r="65" spans="1:105" ht="12" customHeight="1" x14ac:dyDescent="0.25">
      <c r="A65" s="59" t="s">
        <v>32</v>
      </c>
      <c r="B65" s="295">
        <v>5.1196055345494038</v>
      </c>
      <c r="C65" s="295">
        <v>5.1612270761342911</v>
      </c>
      <c r="D65" s="295">
        <v>4.6816405190379013</v>
      </c>
      <c r="E65" s="295">
        <v>4.7587335165117288</v>
      </c>
      <c r="F65" s="295">
        <v>3.0764601348167391</v>
      </c>
      <c r="G65" s="295">
        <v>2.472923269804542</v>
      </c>
      <c r="H65" s="295">
        <v>4.5141866635473944</v>
      </c>
      <c r="I65" s="295">
        <v>3.968876169524902</v>
      </c>
      <c r="J65" s="295">
        <v>4.2171758608842271</v>
      </c>
      <c r="K65" s="295">
        <v>4.4101006542295984</v>
      </c>
      <c r="L65" s="295">
        <v>4.149643872298058</v>
      </c>
      <c r="M65" s="295">
        <v>5.2796351200408651</v>
      </c>
      <c r="N65" s="295">
        <v>2.409491700258692</v>
      </c>
      <c r="O65" s="295">
        <v>1.140043043939341</v>
      </c>
      <c r="P65" s="295">
        <v>0.58333811439323691</v>
      </c>
      <c r="Q65" s="295">
        <v>0.3840731588007299</v>
      </c>
      <c r="R65" s="295">
        <v>0.47372665842961942</v>
      </c>
      <c r="S65" s="295">
        <v>0.52584246740337914</v>
      </c>
      <c r="T65" s="295">
        <v>0.58045767003609328</v>
      </c>
      <c r="U65" s="295">
        <v>0.68647233445194999</v>
      </c>
      <c r="V65" s="295">
        <v>0.45245899061848233</v>
      </c>
      <c r="W65" s="295">
        <v>0.44870055778117612</v>
      </c>
      <c r="X65" s="295">
        <v>1.3189350566234159</v>
      </c>
      <c r="Y65" s="295">
        <v>1.1889188891039151</v>
      </c>
      <c r="DA65" s="122" t="s">
        <v>1635</v>
      </c>
    </row>
    <row r="66" spans="1:105" ht="12" customHeight="1" x14ac:dyDescent="0.25">
      <c r="A66" s="59" t="s">
        <v>35</v>
      </c>
      <c r="B66" s="295">
        <v>91.525011202896962</v>
      </c>
      <c r="C66" s="295">
        <v>110.4965612054788</v>
      </c>
      <c r="D66" s="295">
        <v>77.281662388988551</v>
      </c>
      <c r="E66" s="295">
        <v>115.07536296908251</v>
      </c>
      <c r="F66" s="295">
        <v>99.383909829332026</v>
      </c>
      <c r="G66" s="295">
        <v>126.91978045322681</v>
      </c>
      <c r="H66" s="295">
        <v>79.535294106797465</v>
      </c>
      <c r="I66" s="295">
        <v>72.002609773664418</v>
      </c>
      <c r="J66" s="295">
        <v>86.16636721483782</v>
      </c>
      <c r="K66" s="295">
        <v>56.404283049093877</v>
      </c>
      <c r="L66" s="295">
        <v>64.065328514524538</v>
      </c>
      <c r="M66" s="295">
        <v>75.046961892256135</v>
      </c>
      <c r="N66" s="295">
        <v>54.907187886978512</v>
      </c>
      <c r="O66" s="295">
        <v>54.891271082915438</v>
      </c>
      <c r="P66" s="295">
        <v>53.157965970495077</v>
      </c>
      <c r="Q66" s="295">
        <v>58.376007082878111</v>
      </c>
      <c r="R66" s="295">
        <v>69.683389863860199</v>
      </c>
      <c r="S66" s="295">
        <v>76.753637730753638</v>
      </c>
      <c r="T66" s="295">
        <v>80.399715794313337</v>
      </c>
      <c r="U66" s="295">
        <v>79.243321015810267</v>
      </c>
      <c r="V66" s="295">
        <v>72.645584394930992</v>
      </c>
      <c r="W66" s="295">
        <v>86.49528263340315</v>
      </c>
      <c r="X66" s="295">
        <v>73.332478904462945</v>
      </c>
      <c r="Y66" s="295">
        <v>67.759204258769856</v>
      </c>
      <c r="DA66" s="122" t="s">
        <v>1636</v>
      </c>
    </row>
    <row r="67" spans="1:105" ht="12" customHeight="1" x14ac:dyDescent="0.25">
      <c r="A67" s="60" t="s">
        <v>1506</v>
      </c>
      <c r="B67" s="262">
        <v>27.542697743162499</v>
      </c>
      <c r="C67" s="262">
        <v>31.737995564088259</v>
      </c>
      <c r="D67" s="262">
        <v>22.70499713867661</v>
      </c>
      <c r="E67" s="262">
        <v>31.991600549579111</v>
      </c>
      <c r="F67" s="262">
        <v>27.632173963346322</v>
      </c>
      <c r="G67" s="262">
        <v>34.500007834734809</v>
      </c>
      <c r="H67" s="262">
        <v>22.6376509518708</v>
      </c>
      <c r="I67" s="262">
        <v>21.977322081573149</v>
      </c>
      <c r="J67" s="262">
        <v>26.085617221150439</v>
      </c>
      <c r="K67" s="262">
        <v>19.379942409860259</v>
      </c>
      <c r="L67" s="262">
        <v>23.4928152467558</v>
      </c>
      <c r="M67" s="262">
        <v>28.211557648627942</v>
      </c>
      <c r="N67" s="262">
        <v>19.225844565877889</v>
      </c>
      <c r="O67" s="262">
        <v>17.655316963657729</v>
      </c>
      <c r="P67" s="262">
        <v>16.898538367255309</v>
      </c>
      <c r="Q67" s="262">
        <v>18.178384060344261</v>
      </c>
      <c r="R67" s="262">
        <v>21.26191655019398</v>
      </c>
      <c r="S67" s="262">
        <v>23.008338452933909</v>
      </c>
      <c r="T67" s="262">
        <v>23.921083741604591</v>
      </c>
      <c r="U67" s="262">
        <v>23.402039687783969</v>
      </c>
      <c r="V67" s="262">
        <v>21.030934304352058</v>
      </c>
      <c r="W67" s="262">
        <v>24.322990564678491</v>
      </c>
      <c r="X67" s="262">
        <v>21.269201741727411</v>
      </c>
      <c r="Y67" s="262">
        <v>19.395594239207789</v>
      </c>
      <c r="DA67" s="72" t="s">
        <v>1637</v>
      </c>
    </row>
    <row r="68" spans="1:105" ht="12" customHeight="1" x14ac:dyDescent="0.25">
      <c r="A68" s="147" t="s">
        <v>28</v>
      </c>
      <c r="B68" s="229">
        <v>1.0954504522761741</v>
      </c>
      <c r="C68" s="229">
        <v>0.71806640228690155</v>
      </c>
      <c r="D68" s="229">
        <v>0.48291476984721221</v>
      </c>
      <c r="E68" s="229">
        <v>0.50042650763700391</v>
      </c>
      <c r="F68" s="229">
        <v>0.30047847245834891</v>
      </c>
      <c r="G68" s="229">
        <v>0.41660627120600552</v>
      </c>
      <c r="H68" s="229">
        <v>0.38237699372065359</v>
      </c>
      <c r="I68" s="229">
        <v>0.75836016073240886</v>
      </c>
      <c r="J68" s="229">
        <v>0.6586613631849253</v>
      </c>
      <c r="K68" s="229">
        <v>5.2958749846118473E-2</v>
      </c>
      <c r="L68" s="229">
        <v>6.5936040930378512E-2</v>
      </c>
      <c r="M68" s="229">
        <v>0.57466248400232312</v>
      </c>
      <c r="N68" s="229">
        <v>2.5047244781625209E-2</v>
      </c>
      <c r="O68" s="229">
        <v>3.0980184560634311E-2</v>
      </c>
      <c r="P68" s="229">
        <v>2.6265099647238579E-2</v>
      </c>
      <c r="Q68" s="229">
        <v>2.3583015132041051E-2</v>
      </c>
      <c r="R68" s="229">
        <v>3.7342444971659179E-2</v>
      </c>
      <c r="S68" s="229">
        <v>4.697433138121479E-2</v>
      </c>
      <c r="T68" s="229">
        <v>4.946485228000614E-2</v>
      </c>
      <c r="U68" s="229">
        <v>3.670004583681178E-2</v>
      </c>
      <c r="V68" s="229">
        <v>3.7812975454095649E-2</v>
      </c>
      <c r="W68" s="229">
        <v>4.3873127226092427E-2</v>
      </c>
      <c r="X68" s="229">
        <v>0.1250302886649656</v>
      </c>
      <c r="Y68" s="229">
        <v>7.9953396173769897E-2</v>
      </c>
      <c r="DA68" s="73" t="s">
        <v>1638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1639</v>
      </c>
    </row>
    <row r="70" spans="1:105" ht="12" customHeight="1" x14ac:dyDescent="0.25">
      <c r="A70" s="147" t="s">
        <v>31</v>
      </c>
      <c r="B70" s="229">
        <v>0.12808686059947161</v>
      </c>
      <c r="C70" s="229">
        <v>0.1329848624506437</v>
      </c>
      <c r="D70" s="229">
        <v>0.10967758781508791</v>
      </c>
      <c r="E70" s="229">
        <v>0.1321441270986366</v>
      </c>
      <c r="F70" s="229">
        <v>0.1255425694971076</v>
      </c>
      <c r="G70" s="229">
        <v>0.14175440479543591</v>
      </c>
      <c r="H70" s="229">
        <v>9.557291860468077E-2</v>
      </c>
      <c r="I70" s="229">
        <v>9.2257768618008454E-2</v>
      </c>
      <c r="J70" s="229">
        <v>0.1118997393457211</v>
      </c>
      <c r="K70" s="229">
        <v>7.5679083125404958E-2</v>
      </c>
      <c r="L70" s="229">
        <v>8.1177800189398824E-2</v>
      </c>
      <c r="M70" s="229">
        <v>7.4285608166772044E-2</v>
      </c>
      <c r="N70" s="229">
        <v>5.4023697004025838E-2</v>
      </c>
      <c r="O70" s="229">
        <v>4.930875732514009E-2</v>
      </c>
      <c r="P70" s="229">
        <v>0.14296966111581119</v>
      </c>
      <c r="Q70" s="229">
        <v>0.13139227713410059</v>
      </c>
      <c r="R70" s="229">
        <v>0.18227841638073319</v>
      </c>
      <c r="S70" s="229">
        <v>0.1553562908922107</v>
      </c>
      <c r="T70" s="229">
        <v>0.14568553549124749</v>
      </c>
      <c r="U70" s="229">
        <v>0.1697135234565218</v>
      </c>
      <c r="V70" s="229">
        <v>0.16393164575029959</v>
      </c>
      <c r="W70" s="229">
        <v>0.14239935215560359</v>
      </c>
      <c r="X70" s="229">
        <v>0.33483563898804558</v>
      </c>
      <c r="Y70" s="229">
        <v>0.16237923905163049</v>
      </c>
      <c r="DA70" s="73" t="s">
        <v>1640</v>
      </c>
    </row>
    <row r="71" spans="1:105" ht="12" customHeight="1" x14ac:dyDescent="0.25">
      <c r="A71" s="147" t="s">
        <v>159</v>
      </c>
      <c r="B71" s="229">
        <v>0.30217730962403228</v>
      </c>
      <c r="C71" s="229">
        <v>0.34076790147782149</v>
      </c>
      <c r="D71" s="229">
        <v>0.27759297710425762</v>
      </c>
      <c r="E71" s="229">
        <v>0.37010504546898698</v>
      </c>
      <c r="F71" s="229">
        <v>0.38768836212116081</v>
      </c>
      <c r="G71" s="229">
        <v>0.58391138252230812</v>
      </c>
      <c r="H71" s="229">
        <v>0.17823709175541139</v>
      </c>
      <c r="I71" s="229">
        <v>0.47566609310261693</v>
      </c>
      <c r="J71" s="229">
        <v>0.56412155198335345</v>
      </c>
      <c r="K71" s="229">
        <v>0.44734534964898348</v>
      </c>
      <c r="L71" s="229">
        <v>0.47344853413687332</v>
      </c>
      <c r="M71" s="229">
        <v>0.42133573953496528</v>
      </c>
      <c r="N71" s="229">
        <v>0.27424717855506742</v>
      </c>
      <c r="O71" s="229">
        <v>0.54174445479229516</v>
      </c>
      <c r="P71" s="229">
        <v>0.40017691916539538</v>
      </c>
      <c r="Q71" s="229">
        <v>0.54628675465716625</v>
      </c>
      <c r="R71" s="229">
        <v>0.45163737980184337</v>
      </c>
      <c r="S71" s="229">
        <v>0.49688635238108209</v>
      </c>
      <c r="T71" s="229">
        <v>0.42149958561889422</v>
      </c>
      <c r="U71" s="229">
        <v>0.43449848585543921</v>
      </c>
      <c r="V71" s="229">
        <v>0.42392284268875918</v>
      </c>
      <c r="W71" s="229">
        <v>0.57933733539359922</v>
      </c>
      <c r="X71" s="229">
        <v>0.50193308150082117</v>
      </c>
      <c r="Y71" s="229">
        <v>0.43279756465975849</v>
      </c>
      <c r="DA71" s="73" t="s">
        <v>1641</v>
      </c>
    </row>
    <row r="72" spans="1:105" ht="12" customHeight="1" x14ac:dyDescent="0.25">
      <c r="A72" s="147" t="s">
        <v>32</v>
      </c>
      <c r="B72" s="229">
        <v>0.70009518599840603</v>
      </c>
      <c r="C72" s="229">
        <v>0.69994547110244265</v>
      </c>
      <c r="D72" s="229">
        <v>0.60581758221272308</v>
      </c>
      <c r="E72" s="229">
        <v>0.67641271992370788</v>
      </c>
      <c r="F72" s="229">
        <v>0.39856200948638959</v>
      </c>
      <c r="G72" s="229">
        <v>0.35255401909579659</v>
      </c>
      <c r="H72" s="229">
        <v>0.56890733654981296</v>
      </c>
      <c r="I72" s="229">
        <v>0.49714659966674229</v>
      </c>
      <c r="J72" s="229">
        <v>0.51534685191693796</v>
      </c>
      <c r="K72" s="229">
        <v>0.35280216000780013</v>
      </c>
      <c r="L72" s="229">
        <v>0.28775081753185561</v>
      </c>
      <c r="M72" s="229">
        <v>0.41193719433038439</v>
      </c>
      <c r="N72" s="229">
        <v>0.18414780161559099</v>
      </c>
      <c r="O72" s="229">
        <v>0.1179676443952009</v>
      </c>
      <c r="P72" s="229">
        <v>5.8636319086491973E-2</v>
      </c>
      <c r="Q72" s="229">
        <v>4.0880652770352917E-2</v>
      </c>
      <c r="R72" s="229">
        <v>5.0494386283536211E-2</v>
      </c>
      <c r="S72" s="229">
        <v>5.8406547299786969E-2</v>
      </c>
      <c r="T72" s="229">
        <v>6.259551867499448E-2</v>
      </c>
      <c r="U72" s="229">
        <v>7.5767680414920061E-2</v>
      </c>
      <c r="V72" s="229">
        <v>5.3413221544026279E-2</v>
      </c>
      <c r="W72" s="229">
        <v>5.8464725950401787E-2</v>
      </c>
      <c r="X72" s="229">
        <v>0.17847485132504159</v>
      </c>
      <c r="Y72" s="229">
        <v>0.1511344610643334</v>
      </c>
      <c r="DA72" s="73" t="s">
        <v>1642</v>
      </c>
    </row>
    <row r="73" spans="1:105" ht="12" customHeight="1" x14ac:dyDescent="0.25">
      <c r="A73" s="147" t="s">
        <v>33</v>
      </c>
      <c r="B73" s="229">
        <v>11.94154760881467</v>
      </c>
      <c r="C73" s="229">
        <v>13.946152828192711</v>
      </c>
      <c r="D73" s="229">
        <v>10.49372916878476</v>
      </c>
      <c r="E73" s="229">
        <v>13.06231572926198</v>
      </c>
      <c r="F73" s="229">
        <v>12.729003085959279</v>
      </c>
      <c r="G73" s="229">
        <v>13.95705281563947</v>
      </c>
      <c r="H73" s="229">
        <v>10.700402783654321</v>
      </c>
      <c r="I73" s="229">
        <v>10.46362192253013</v>
      </c>
      <c r="J73" s="229">
        <v>12.84911463733612</v>
      </c>
      <c r="K73" s="229">
        <v>12.54997238297328</v>
      </c>
      <c r="L73" s="229">
        <v>16.00432293723803</v>
      </c>
      <c r="M73" s="229">
        <v>17.788710112295671</v>
      </c>
      <c r="N73" s="229">
        <v>11.826072479865591</v>
      </c>
      <c r="O73" s="229">
        <v>8.7017982431249141</v>
      </c>
      <c r="P73" s="229">
        <v>8.3935417223844038</v>
      </c>
      <c r="Q73" s="229">
        <v>8.4671899873730503</v>
      </c>
      <c r="R73" s="229">
        <v>10.161038342585639</v>
      </c>
      <c r="S73" s="229">
        <v>10.414160484513969</v>
      </c>
      <c r="T73" s="229">
        <v>11.12840547986332</v>
      </c>
      <c r="U73" s="229">
        <v>10.34842781693059</v>
      </c>
      <c r="V73" s="229">
        <v>8.2743764338978139</v>
      </c>
      <c r="W73" s="229">
        <v>8.0212475620345138</v>
      </c>
      <c r="X73" s="229">
        <v>6.2336638679113134</v>
      </c>
      <c r="Y73" s="229">
        <v>6.424232632717148</v>
      </c>
      <c r="DA73" s="73" t="s">
        <v>1643</v>
      </c>
    </row>
    <row r="74" spans="1:105" ht="12" customHeight="1" x14ac:dyDescent="0.25">
      <c r="A74" s="147" t="s">
        <v>35</v>
      </c>
      <c r="B74" s="229">
        <v>12.638543771448999</v>
      </c>
      <c r="C74" s="229">
        <v>15.13201133797453</v>
      </c>
      <c r="D74" s="229">
        <v>10.098501176112901</v>
      </c>
      <c r="E74" s="229">
        <v>16.51731261395058</v>
      </c>
      <c r="F74" s="229">
        <v>13.00161617393573</v>
      </c>
      <c r="G74" s="229">
        <v>18.27178581127518</v>
      </c>
      <c r="H74" s="229">
        <v>10.12181900380415</v>
      </c>
      <c r="I74" s="229">
        <v>9.1075553021507591</v>
      </c>
      <c r="J74" s="229">
        <v>10.632915280951719</v>
      </c>
      <c r="K74" s="229">
        <v>4.5565010184827353</v>
      </c>
      <c r="L74" s="229">
        <v>4.4860638618644906</v>
      </c>
      <c r="M74" s="229">
        <v>5.9128500824154502</v>
      </c>
      <c r="N74" s="229">
        <v>4.2374731573107356</v>
      </c>
      <c r="O74" s="229">
        <v>5.7356362468619304</v>
      </c>
      <c r="P74" s="229">
        <v>5.3957442368928872</v>
      </c>
      <c r="Q74" s="229">
        <v>6.2744390545736861</v>
      </c>
      <c r="R74" s="229">
        <v>7.5003442565274101</v>
      </c>
      <c r="S74" s="229">
        <v>8.6087778162886188</v>
      </c>
      <c r="T74" s="229">
        <v>8.7551553477793362</v>
      </c>
      <c r="U74" s="229">
        <v>8.8320247050130494</v>
      </c>
      <c r="V74" s="229">
        <v>8.659950842621793</v>
      </c>
      <c r="W74" s="229">
        <v>11.38063213966424</v>
      </c>
      <c r="X74" s="229">
        <v>10.020436443551271</v>
      </c>
      <c r="Y74" s="229">
        <v>8.6979363753447636</v>
      </c>
      <c r="DA74" s="73" t="s">
        <v>1644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1645</v>
      </c>
    </row>
    <row r="76" spans="1:105" ht="12" customHeight="1" x14ac:dyDescent="0.25">
      <c r="A76" s="147" t="s">
        <v>38</v>
      </c>
      <c r="B76" s="229">
        <v>0.73679655440074543</v>
      </c>
      <c r="C76" s="229">
        <v>0.76806676060320445</v>
      </c>
      <c r="D76" s="229">
        <v>0.63676387679966706</v>
      </c>
      <c r="E76" s="229">
        <v>0.73288380623822125</v>
      </c>
      <c r="F76" s="229">
        <v>0.68928328988829546</v>
      </c>
      <c r="G76" s="229">
        <v>0.77634313020061729</v>
      </c>
      <c r="H76" s="229">
        <v>0.59033482378176805</v>
      </c>
      <c r="I76" s="229">
        <v>0.58271423477248696</v>
      </c>
      <c r="J76" s="229">
        <v>0.75355779643165943</v>
      </c>
      <c r="K76" s="229">
        <v>1.34468366577594</v>
      </c>
      <c r="L76" s="229">
        <v>2.094115254864783</v>
      </c>
      <c r="M76" s="229">
        <v>3.0277764278823751</v>
      </c>
      <c r="N76" s="229">
        <v>2.6248330067452512</v>
      </c>
      <c r="O76" s="229">
        <v>2.4778814325976168</v>
      </c>
      <c r="P76" s="229">
        <v>2.4812044089630869</v>
      </c>
      <c r="Q76" s="229">
        <v>2.69461231870386</v>
      </c>
      <c r="R76" s="229">
        <v>2.8787813236431572</v>
      </c>
      <c r="S76" s="229">
        <v>3.2277766301770172</v>
      </c>
      <c r="T76" s="229">
        <v>3.3582774218967888</v>
      </c>
      <c r="U76" s="229">
        <v>3.5049074302766412</v>
      </c>
      <c r="V76" s="229">
        <v>3.4175263423952709</v>
      </c>
      <c r="W76" s="229">
        <v>4.0970363222540396</v>
      </c>
      <c r="X76" s="229">
        <v>3.8748275697859551</v>
      </c>
      <c r="Y76" s="229">
        <v>3.4471605701963881</v>
      </c>
      <c r="DA76" s="73" t="s">
        <v>1646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1647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1648</v>
      </c>
    </row>
    <row r="79" spans="1:105" ht="12" customHeight="1" x14ac:dyDescent="0.25">
      <c r="A79" s="57" t="s">
        <v>1520</v>
      </c>
      <c r="B79" s="261">
        <f t="shared" ref="B79:Y79" si="2">B80+B88</f>
        <v>810.0056610588681</v>
      </c>
      <c r="C79" s="261">
        <f t="shared" si="2"/>
        <v>930.73710226070602</v>
      </c>
      <c r="D79" s="261">
        <f t="shared" si="2"/>
        <v>676.76051385774144</v>
      </c>
      <c r="E79" s="261">
        <f t="shared" si="2"/>
        <v>940.06115571494865</v>
      </c>
      <c r="F79" s="261">
        <f t="shared" si="2"/>
        <v>820.87135509400184</v>
      </c>
      <c r="G79" s="261">
        <f t="shared" si="2"/>
        <v>1019.4852172256142</v>
      </c>
      <c r="H79" s="261">
        <f t="shared" si="2"/>
        <v>675.90926771187492</v>
      </c>
      <c r="I79" s="261">
        <f t="shared" si="2"/>
        <v>661.86540442545504</v>
      </c>
      <c r="J79" s="261">
        <f t="shared" si="2"/>
        <v>776.1064094297061</v>
      </c>
      <c r="K79" s="261">
        <f t="shared" si="2"/>
        <v>581.52641911282285</v>
      </c>
      <c r="L79" s="261">
        <f t="shared" si="2"/>
        <v>702.660067732622</v>
      </c>
      <c r="M79" s="261">
        <f t="shared" si="2"/>
        <v>835.4768559333221</v>
      </c>
      <c r="N79" s="261">
        <f t="shared" si="2"/>
        <v>573.33042101181547</v>
      </c>
      <c r="O79" s="261">
        <f t="shared" si="2"/>
        <v>521.79469973204118</v>
      </c>
      <c r="P79" s="261">
        <f t="shared" si="2"/>
        <v>501.42656004920434</v>
      </c>
      <c r="Q79" s="261">
        <f t="shared" si="2"/>
        <v>538.36278171137303</v>
      </c>
      <c r="R79" s="261">
        <f t="shared" si="2"/>
        <v>624.90636051831859</v>
      </c>
      <c r="S79" s="261">
        <f t="shared" si="2"/>
        <v>676.6825311443572</v>
      </c>
      <c r="T79" s="261">
        <f t="shared" si="2"/>
        <v>703.60439809673619</v>
      </c>
      <c r="U79" s="261">
        <f t="shared" si="2"/>
        <v>690.06930567177881</v>
      </c>
      <c r="V79" s="261">
        <f t="shared" si="2"/>
        <v>621.00926396033276</v>
      </c>
      <c r="W79" s="261">
        <f t="shared" si="2"/>
        <v>722.80204373281492</v>
      </c>
      <c r="X79" s="261">
        <f t="shared" si="2"/>
        <v>634.14175837840594</v>
      </c>
      <c r="Y79" s="261">
        <f t="shared" si="2"/>
        <v>580.20240509913287</v>
      </c>
      <c r="DA79" s="70"/>
    </row>
    <row r="80" spans="1:105" ht="12" customHeight="1" x14ac:dyDescent="0.25">
      <c r="A80" s="60" t="s">
        <v>1521</v>
      </c>
      <c r="B80" s="262">
        <v>760.21060366891902</v>
      </c>
      <c r="C80" s="262">
        <v>871.7584283788575</v>
      </c>
      <c r="D80" s="262">
        <v>625.32913781812204</v>
      </c>
      <c r="E80" s="262">
        <v>874.86897896717676</v>
      </c>
      <c r="F80" s="262">
        <v>757.60345207890146</v>
      </c>
      <c r="G80" s="262">
        <v>941.59293915553258</v>
      </c>
      <c r="H80" s="262">
        <v>622.70058931151016</v>
      </c>
      <c r="I80" s="262">
        <v>607.93473678734006</v>
      </c>
      <c r="J80" s="262">
        <v>720.87970996733679</v>
      </c>
      <c r="K80" s="262">
        <v>542.88049001320587</v>
      </c>
      <c r="L80" s="262">
        <v>661.74831947761243</v>
      </c>
      <c r="M80" s="262">
        <v>797.98225368739054</v>
      </c>
      <c r="N80" s="262">
        <v>543.44530426941571</v>
      </c>
      <c r="O80" s="262">
        <v>495.54745568238638</v>
      </c>
      <c r="P80" s="262">
        <v>474.74012440523501</v>
      </c>
      <c r="Q80" s="262">
        <v>509.81084826340839</v>
      </c>
      <c r="R80" s="262">
        <v>595.03166428609052</v>
      </c>
      <c r="S80" s="262">
        <v>643.37988476998567</v>
      </c>
      <c r="T80" s="262">
        <v>669.32949721484124</v>
      </c>
      <c r="U80" s="262">
        <v>654.96218885869484</v>
      </c>
      <c r="V80" s="262">
        <v>588.08025977299997</v>
      </c>
      <c r="W80" s="262">
        <v>677.91719992623746</v>
      </c>
      <c r="X80" s="262">
        <v>594.02124280766213</v>
      </c>
      <c r="Y80" s="262">
        <v>542.23679655925719</v>
      </c>
      <c r="DA80" s="72" t="s">
        <v>1649</v>
      </c>
    </row>
    <row r="81" spans="1:105" ht="12" customHeight="1" x14ac:dyDescent="0.25">
      <c r="A81" s="59" t="s">
        <v>28</v>
      </c>
      <c r="B81" s="230">
        <v>36.451330838705303</v>
      </c>
      <c r="C81" s="230">
        <v>23.89380180503122</v>
      </c>
      <c r="D81" s="230">
        <v>16.069084645519041</v>
      </c>
      <c r="E81" s="230">
        <v>16.651791190036899</v>
      </c>
      <c r="F81" s="230">
        <v>9.9984807041977994</v>
      </c>
      <c r="G81" s="230">
        <v>13.86265621567428</v>
      </c>
      <c r="H81" s="230">
        <v>12.723670225576891</v>
      </c>
      <c r="I81" s="230">
        <v>25.234584600620209</v>
      </c>
      <c r="J81" s="230">
        <v>21.91708735912178</v>
      </c>
      <c r="K81" s="230">
        <v>1.76221289373152</v>
      </c>
      <c r="L81" s="230">
        <v>2.1940348257227309</v>
      </c>
      <c r="M81" s="230">
        <v>19.122008011805441</v>
      </c>
      <c r="N81" s="230">
        <v>0.83345203266471235</v>
      </c>
      <c r="O81" s="230">
        <v>1.030871779291695</v>
      </c>
      <c r="P81" s="230">
        <v>0.87397639460893339</v>
      </c>
      <c r="Q81" s="230">
        <v>0.78472950097016358</v>
      </c>
      <c r="R81" s="230">
        <v>1.2425772550093661</v>
      </c>
      <c r="S81" s="230">
        <v>1.5630801836320349</v>
      </c>
      <c r="T81" s="230">
        <v>1.6459527599808059</v>
      </c>
      <c r="U81" s="230">
        <v>1.2212012965201759</v>
      </c>
      <c r="V81" s="230">
        <v>1.2582342500376209</v>
      </c>
      <c r="W81" s="230">
        <v>1.4598870009355049</v>
      </c>
      <c r="X81" s="230">
        <v>4.1604076273058981</v>
      </c>
      <c r="Y81" s="230">
        <v>2.6604650986746869</v>
      </c>
      <c r="DA81" s="71" t="s">
        <v>1650</v>
      </c>
    </row>
    <row r="82" spans="1:105" ht="12" customHeight="1" x14ac:dyDescent="0.25">
      <c r="A82" s="59" t="s">
        <v>31</v>
      </c>
      <c r="B82" s="295">
        <v>3.4940578567144631</v>
      </c>
      <c r="C82" s="295">
        <v>3.6276695462366622</v>
      </c>
      <c r="D82" s="295">
        <v>2.9918746982887572</v>
      </c>
      <c r="E82" s="295">
        <v>3.6047352815638471</v>
      </c>
      <c r="F82" s="295">
        <v>3.42465260878835</v>
      </c>
      <c r="G82" s="295">
        <v>3.8668922751426851</v>
      </c>
      <c r="H82" s="295">
        <v>2.6071160271781539</v>
      </c>
      <c r="I82" s="295">
        <v>2.51668266185944</v>
      </c>
      <c r="J82" s="295">
        <v>3.0524923602259801</v>
      </c>
      <c r="K82" s="295">
        <v>2.064435756686497</v>
      </c>
      <c r="L82" s="295">
        <v>2.2144342457538211</v>
      </c>
      <c r="M82" s="295">
        <v>2.02642341018539</v>
      </c>
      <c r="N82" s="295">
        <v>1.4737024709812949</v>
      </c>
      <c r="O82" s="295">
        <v>1.345084500708289</v>
      </c>
      <c r="P82" s="295">
        <v>3.9000430282664378</v>
      </c>
      <c r="Q82" s="295">
        <v>3.5842257049893078</v>
      </c>
      <c r="R82" s="295">
        <v>4.972339316334204</v>
      </c>
      <c r="S82" s="295">
        <v>4.2379356183875858</v>
      </c>
      <c r="T82" s="295">
        <v>3.9741288646662851</v>
      </c>
      <c r="U82" s="295">
        <v>4.6295839186677723</v>
      </c>
      <c r="V82" s="295">
        <v>4.4718611426434594</v>
      </c>
      <c r="W82" s="295">
        <v>3.8844856752807999</v>
      </c>
      <c r="X82" s="295">
        <v>9.1339196670030205</v>
      </c>
      <c r="Y82" s="295">
        <v>4.4295133265059219</v>
      </c>
      <c r="DA82" s="122" t="s">
        <v>1651</v>
      </c>
    </row>
    <row r="83" spans="1:105" ht="12" customHeight="1" x14ac:dyDescent="0.25">
      <c r="A83" s="59" t="s">
        <v>159</v>
      </c>
      <c r="B83" s="295">
        <v>8.518142321292137</v>
      </c>
      <c r="C83" s="295">
        <v>9.6059809617329659</v>
      </c>
      <c r="D83" s="295">
        <v>7.8251291908954084</v>
      </c>
      <c r="E83" s="295">
        <v>10.432972134987869</v>
      </c>
      <c r="F83" s="295">
        <v>10.928632096716671</v>
      </c>
      <c r="G83" s="295">
        <v>16.460005767924489</v>
      </c>
      <c r="H83" s="295">
        <v>5.024364391869125</v>
      </c>
      <c r="I83" s="295">
        <v>13.40865561184031</v>
      </c>
      <c r="J83" s="295">
        <v>15.90214590328142</v>
      </c>
      <c r="K83" s="295">
        <v>12.61031597580674</v>
      </c>
      <c r="L83" s="295">
        <v>13.34614435677763</v>
      </c>
      <c r="M83" s="295">
        <v>11.877125383342401</v>
      </c>
      <c r="N83" s="295">
        <v>7.730813743266884</v>
      </c>
      <c r="O83" s="295">
        <v>15.27135301268358</v>
      </c>
      <c r="P83" s="295">
        <v>11.280674764720841</v>
      </c>
      <c r="Q83" s="295">
        <v>15.39939689778898</v>
      </c>
      <c r="R83" s="295">
        <v>12.73130495322145</v>
      </c>
      <c r="S83" s="295">
        <v>14.006838145312409</v>
      </c>
      <c r="T83" s="295">
        <v>11.88174407646475</v>
      </c>
      <c r="U83" s="295">
        <v>12.248172920420419</v>
      </c>
      <c r="V83" s="295">
        <v>11.950053800407529</v>
      </c>
      <c r="W83" s="295">
        <v>16.331066952249959</v>
      </c>
      <c r="X83" s="295">
        <v>14.1491014970923</v>
      </c>
      <c r="Y83" s="295">
        <v>12.200225280539261</v>
      </c>
      <c r="DA83" s="122" t="s">
        <v>1652</v>
      </c>
    </row>
    <row r="84" spans="1:105" ht="12" customHeight="1" x14ac:dyDescent="0.25">
      <c r="A84" s="59" t="s">
        <v>32</v>
      </c>
      <c r="B84" s="295">
        <v>20.252349766463031</v>
      </c>
      <c r="C84" s="295">
        <v>20.2480188147597</v>
      </c>
      <c r="D84" s="295">
        <v>17.525087752385961</v>
      </c>
      <c r="E84" s="295">
        <v>19.56726351552248</v>
      </c>
      <c r="F84" s="295">
        <v>11.529599661839541</v>
      </c>
      <c r="G84" s="295">
        <v>10.19868076384204</v>
      </c>
      <c r="H84" s="295">
        <v>16.457348364826409</v>
      </c>
      <c r="I84" s="295">
        <v>14.381454155123359</v>
      </c>
      <c r="J84" s="295">
        <v>14.90795095410243</v>
      </c>
      <c r="K84" s="295">
        <v>10.20585898280679</v>
      </c>
      <c r="L84" s="295">
        <v>8.3240540983438329</v>
      </c>
      <c r="M84" s="295">
        <v>11.9165169369032</v>
      </c>
      <c r="N84" s="295">
        <v>5.3270266124250814</v>
      </c>
      <c r="O84" s="295">
        <v>3.412567381120057</v>
      </c>
      <c r="P84" s="295">
        <v>1.696231122435216</v>
      </c>
      <c r="Q84" s="295">
        <v>1.1825953029598439</v>
      </c>
      <c r="R84" s="295">
        <v>1.460701334203143</v>
      </c>
      <c r="S84" s="295">
        <v>1.689584285428076</v>
      </c>
      <c r="T84" s="295">
        <v>1.810762826788018</v>
      </c>
      <c r="U84" s="295">
        <v>2.1918070505916121</v>
      </c>
      <c r="V84" s="295">
        <v>1.5451373848836361</v>
      </c>
      <c r="W84" s="295">
        <v>1.691267277119431</v>
      </c>
      <c r="X84" s="295">
        <v>5.1629195370020158</v>
      </c>
      <c r="Y84" s="295">
        <v>4.3720168749278301</v>
      </c>
      <c r="DA84" s="122" t="s">
        <v>1653</v>
      </c>
    </row>
    <row r="85" spans="1:105" ht="12" customHeight="1" x14ac:dyDescent="0.25">
      <c r="A85" s="59" t="s">
        <v>33</v>
      </c>
      <c r="B85" s="295">
        <v>337.02266933339632</v>
      </c>
      <c r="C85" s="295">
        <v>393.59803327498059</v>
      </c>
      <c r="D85" s="295">
        <v>296.16132946746342</v>
      </c>
      <c r="E85" s="295">
        <v>368.65376741469589</v>
      </c>
      <c r="F85" s="295">
        <v>359.24678597072221</v>
      </c>
      <c r="G85" s="295">
        <v>393.90566030837232</v>
      </c>
      <c r="H85" s="295">
        <v>301.99421609538302</v>
      </c>
      <c r="I85" s="295">
        <v>295.31162180549143</v>
      </c>
      <c r="J85" s="295">
        <v>362.63665778540383</v>
      </c>
      <c r="K85" s="295">
        <v>354.19405684468882</v>
      </c>
      <c r="L85" s="295">
        <v>451.68514282019902</v>
      </c>
      <c r="M85" s="295">
        <v>502.04535981739139</v>
      </c>
      <c r="N85" s="295">
        <v>333.76364985996469</v>
      </c>
      <c r="O85" s="295">
        <v>245.58820748944109</v>
      </c>
      <c r="P85" s="295">
        <v>236.88837737841709</v>
      </c>
      <c r="Q85" s="295">
        <v>238.96692998075531</v>
      </c>
      <c r="R85" s="295">
        <v>286.77189737864478</v>
      </c>
      <c r="S85" s="295">
        <v>293.91568667083862</v>
      </c>
      <c r="T85" s="295">
        <v>314.07360612785862</v>
      </c>
      <c r="U85" s="295">
        <v>292.06053356865573</v>
      </c>
      <c r="V85" s="295">
        <v>233.5252116537342</v>
      </c>
      <c r="W85" s="295">
        <v>226.38123242463081</v>
      </c>
      <c r="X85" s="295">
        <v>175.9308010412187</v>
      </c>
      <c r="Y85" s="295">
        <v>181.30916537977581</v>
      </c>
      <c r="DA85" s="122" t="s">
        <v>1654</v>
      </c>
    </row>
    <row r="86" spans="1:105" ht="12" customHeight="1" x14ac:dyDescent="0.25">
      <c r="A86" s="59" t="s">
        <v>35</v>
      </c>
      <c r="B86" s="295">
        <v>331.08696124945209</v>
      </c>
      <c r="C86" s="295">
        <v>396.407350568352</v>
      </c>
      <c r="D86" s="295">
        <v>264.54646421578292</v>
      </c>
      <c r="E86" s="295">
        <v>432.69754334467632</v>
      </c>
      <c r="F86" s="295">
        <v>340.59822620423449</v>
      </c>
      <c r="G86" s="295">
        <v>478.65878777285548</v>
      </c>
      <c r="H86" s="295">
        <v>265.15731217839971</v>
      </c>
      <c r="I86" s="295">
        <v>238.58704483125101</v>
      </c>
      <c r="J86" s="295">
        <v>278.54630036934691</v>
      </c>
      <c r="K86" s="295">
        <v>119.3648654006697</v>
      </c>
      <c r="L86" s="295">
        <v>117.51965090717169</v>
      </c>
      <c r="M86" s="295">
        <v>154.89660846314891</v>
      </c>
      <c r="N86" s="295">
        <v>111.007417974807</v>
      </c>
      <c r="O86" s="295">
        <v>150.25420730002429</v>
      </c>
      <c r="P86" s="295">
        <v>141.35018997266121</v>
      </c>
      <c r="Q86" s="295">
        <v>164.36901257695419</v>
      </c>
      <c r="R86" s="295">
        <v>196.48356908240041</v>
      </c>
      <c r="S86" s="295">
        <v>225.52076717141551</v>
      </c>
      <c r="T86" s="295">
        <v>229.3553618029535</v>
      </c>
      <c r="U86" s="295">
        <v>231.36907812660181</v>
      </c>
      <c r="V86" s="295">
        <v>226.8613268191863</v>
      </c>
      <c r="W86" s="295">
        <v>298.13394488780477</v>
      </c>
      <c r="X86" s="295">
        <v>262.50143311473391</v>
      </c>
      <c r="Y86" s="295">
        <v>227.8564188826486</v>
      </c>
      <c r="DA86" s="122" t="s">
        <v>1655</v>
      </c>
    </row>
    <row r="87" spans="1:105" ht="12" customHeight="1" x14ac:dyDescent="0.25">
      <c r="A87" s="59" t="s">
        <v>38</v>
      </c>
      <c r="B87" s="295">
        <v>23.385092302895639</v>
      </c>
      <c r="C87" s="295">
        <v>24.37757340776432</v>
      </c>
      <c r="D87" s="295">
        <v>20.210167847786579</v>
      </c>
      <c r="E87" s="295">
        <v>23.26090608569347</v>
      </c>
      <c r="F87" s="295">
        <v>21.8770748324024</v>
      </c>
      <c r="G87" s="295">
        <v>24.640256051721281</v>
      </c>
      <c r="H87" s="295">
        <v>18.736562028276911</v>
      </c>
      <c r="I87" s="295">
        <v>18.494693121154501</v>
      </c>
      <c r="J87" s="295">
        <v>23.917075235854512</v>
      </c>
      <c r="K87" s="295">
        <v>42.678744158815803</v>
      </c>
      <c r="L87" s="295">
        <v>66.464858223643745</v>
      </c>
      <c r="M87" s="295">
        <v>96.098211664613871</v>
      </c>
      <c r="N87" s="295">
        <v>83.309241575306018</v>
      </c>
      <c r="O87" s="295">
        <v>78.64516421911749</v>
      </c>
      <c r="P87" s="295">
        <v>78.750631744125243</v>
      </c>
      <c r="Q87" s="295">
        <v>85.523958298990721</v>
      </c>
      <c r="R87" s="295">
        <v>91.36927496627716</v>
      </c>
      <c r="S87" s="295">
        <v>102.44599269497159</v>
      </c>
      <c r="T87" s="295">
        <v>106.5879407561292</v>
      </c>
      <c r="U87" s="295">
        <v>111.2418119772374</v>
      </c>
      <c r="V87" s="295">
        <v>108.4684347221072</v>
      </c>
      <c r="W87" s="295">
        <v>130.03531570821619</v>
      </c>
      <c r="X87" s="295">
        <v>122.98266032330621</v>
      </c>
      <c r="Y87" s="295">
        <v>109.4089917161851</v>
      </c>
      <c r="DA87" s="122" t="s">
        <v>1656</v>
      </c>
    </row>
    <row r="88" spans="1:105" ht="12" customHeight="1" x14ac:dyDescent="0.25">
      <c r="A88" s="60" t="s">
        <v>1530</v>
      </c>
      <c r="B88" s="262">
        <v>49.795057389949051</v>
      </c>
      <c r="C88" s="262">
        <v>58.978673881848508</v>
      </c>
      <c r="D88" s="262">
        <v>51.431376039619352</v>
      </c>
      <c r="E88" s="262">
        <v>65.192176747771953</v>
      </c>
      <c r="F88" s="262">
        <v>63.26790301510038</v>
      </c>
      <c r="G88" s="262">
        <v>77.89227807008163</v>
      </c>
      <c r="H88" s="262">
        <v>53.208678400364803</v>
      </c>
      <c r="I88" s="262">
        <v>53.930667638114969</v>
      </c>
      <c r="J88" s="262">
        <v>55.226699462369318</v>
      </c>
      <c r="K88" s="262">
        <v>38.645929099617028</v>
      </c>
      <c r="L88" s="262">
        <v>40.911748255009613</v>
      </c>
      <c r="M88" s="262">
        <v>37.494602245931553</v>
      </c>
      <c r="N88" s="262">
        <v>29.88511674239972</v>
      </c>
      <c r="O88" s="262">
        <v>26.247244049654789</v>
      </c>
      <c r="P88" s="262">
        <v>26.686435643969311</v>
      </c>
      <c r="Q88" s="262">
        <v>28.551933447964611</v>
      </c>
      <c r="R88" s="262">
        <v>29.874696232228029</v>
      </c>
      <c r="S88" s="262">
        <v>33.302646374371527</v>
      </c>
      <c r="T88" s="262">
        <v>34.274900881895</v>
      </c>
      <c r="U88" s="262">
        <v>35.107116813083977</v>
      </c>
      <c r="V88" s="262">
        <v>32.929004187332801</v>
      </c>
      <c r="W88" s="262">
        <v>44.884843806577457</v>
      </c>
      <c r="X88" s="262">
        <v>40.120515570743791</v>
      </c>
      <c r="Y88" s="262">
        <v>37.965608539875689</v>
      </c>
      <c r="DA88" s="72" t="s">
        <v>1657</v>
      </c>
    </row>
    <row r="89" spans="1:105" ht="12" customHeight="1" x14ac:dyDescent="0.25">
      <c r="A89" s="57" t="s">
        <v>1532</v>
      </c>
      <c r="B89" s="261">
        <f t="shared" ref="B89:Y89" si="3">B90+B96</f>
        <v>107.31121951647086</v>
      </c>
      <c r="C89" s="261">
        <f t="shared" si="3"/>
        <v>125.28411130749788</v>
      </c>
      <c r="D89" s="261">
        <f t="shared" si="3"/>
        <v>98.065726813862256</v>
      </c>
      <c r="E89" s="261">
        <f t="shared" si="3"/>
        <v>132.4717875886123</v>
      </c>
      <c r="F89" s="261">
        <f t="shared" si="3"/>
        <v>120.4304256247226</v>
      </c>
      <c r="G89" s="261">
        <f t="shared" si="3"/>
        <v>150.25235279820589</v>
      </c>
      <c r="H89" s="261">
        <f t="shared" si="3"/>
        <v>100.06197469617635</v>
      </c>
      <c r="I89" s="261">
        <f t="shared" si="3"/>
        <v>99.17106828934071</v>
      </c>
      <c r="J89" s="261">
        <f t="shared" si="3"/>
        <v>108.68660937080205</v>
      </c>
      <c r="K89" s="261">
        <f t="shared" si="3"/>
        <v>74.394222379804646</v>
      </c>
      <c r="L89" s="261">
        <f t="shared" si="3"/>
        <v>81.650886882044887</v>
      </c>
      <c r="M89" s="261">
        <f t="shared" si="3"/>
        <v>87.996402568295409</v>
      </c>
      <c r="N89" s="261">
        <f t="shared" si="3"/>
        <v>62.813555904490329</v>
      </c>
      <c r="O89" s="261">
        <f t="shared" si="3"/>
        <v>59.443863843921228</v>
      </c>
      <c r="P89" s="261">
        <f t="shared" si="3"/>
        <v>58.382300790772547</v>
      </c>
      <c r="Q89" s="261">
        <f t="shared" si="3"/>
        <v>63.46004350996013</v>
      </c>
      <c r="R89" s="261">
        <f t="shared" si="3"/>
        <v>70.973918872792026</v>
      </c>
      <c r="S89" s="261">
        <f t="shared" si="3"/>
        <v>78.193112336976355</v>
      </c>
      <c r="T89" s="261">
        <f t="shared" si="3"/>
        <v>80.874276716573874</v>
      </c>
      <c r="U89" s="261">
        <f t="shared" si="3"/>
        <v>81.108115208434015</v>
      </c>
      <c r="V89" s="261">
        <f t="shared" si="3"/>
        <v>74.938984989820369</v>
      </c>
      <c r="W89" s="261">
        <f t="shared" si="3"/>
        <v>94.239271378186487</v>
      </c>
      <c r="X89" s="261">
        <f t="shared" si="3"/>
        <v>83.548149045319917</v>
      </c>
      <c r="Y89" s="261">
        <f t="shared" si="3"/>
        <v>77.316442170157572</v>
      </c>
      <c r="DA89" s="70"/>
    </row>
    <row r="90" spans="1:105" ht="12" customHeight="1" x14ac:dyDescent="0.25">
      <c r="A90" s="60" t="s">
        <v>1533</v>
      </c>
      <c r="B90" s="262">
        <v>60.758072934454809</v>
      </c>
      <c r="C90" s="262">
        <v>70.145248248594896</v>
      </c>
      <c r="D90" s="262">
        <v>49.982794226049478</v>
      </c>
      <c r="E90" s="262">
        <v>71.523952216656085</v>
      </c>
      <c r="F90" s="262">
        <v>61.281584005087389</v>
      </c>
      <c r="G90" s="262">
        <v>77.431257117822469</v>
      </c>
      <c r="H90" s="262">
        <v>50.31745114618414</v>
      </c>
      <c r="I90" s="262">
        <v>48.751560663069377</v>
      </c>
      <c r="J90" s="262">
        <v>57.05544816580327</v>
      </c>
      <c r="K90" s="262">
        <v>38.264339285507603</v>
      </c>
      <c r="L90" s="262">
        <v>43.402700952121002</v>
      </c>
      <c r="M90" s="262">
        <v>52.942889109717477</v>
      </c>
      <c r="N90" s="262">
        <v>34.874111846124521</v>
      </c>
      <c r="O90" s="262">
        <v>34.905448513885638</v>
      </c>
      <c r="P90" s="262">
        <v>33.433287466891883</v>
      </c>
      <c r="Q90" s="262">
        <v>36.766985751353083</v>
      </c>
      <c r="R90" s="262">
        <v>43.04421689653055</v>
      </c>
      <c r="S90" s="262">
        <v>47.058637160167073</v>
      </c>
      <c r="T90" s="262">
        <v>48.830845732176677</v>
      </c>
      <c r="U90" s="262">
        <v>48.28664977115659</v>
      </c>
      <c r="V90" s="262">
        <v>44.15382599847549</v>
      </c>
      <c r="W90" s="262">
        <v>52.276658569545397</v>
      </c>
      <c r="X90" s="262">
        <v>46.039682538604147</v>
      </c>
      <c r="Y90" s="262">
        <v>41.822587316422229</v>
      </c>
      <c r="DA90" s="72" t="s">
        <v>1658</v>
      </c>
    </row>
    <row r="91" spans="1:105" ht="12" customHeight="1" x14ac:dyDescent="0.25">
      <c r="A91" s="59" t="s">
        <v>28</v>
      </c>
      <c r="B91" s="230">
        <v>4.5088554160103111</v>
      </c>
      <c r="C91" s="230">
        <v>2.9802145291727462</v>
      </c>
      <c r="D91" s="230">
        <v>2.1004910716217942</v>
      </c>
      <c r="E91" s="230">
        <v>1.9815913028232151</v>
      </c>
      <c r="F91" s="230">
        <v>1.305458037183491</v>
      </c>
      <c r="G91" s="230">
        <v>1.6447690910049479</v>
      </c>
      <c r="H91" s="230">
        <v>1.707748431048794</v>
      </c>
      <c r="I91" s="230">
        <v>3.40763246527874</v>
      </c>
      <c r="J91" s="230">
        <v>3.0337405378481082</v>
      </c>
      <c r="K91" s="230">
        <v>0.37260540671374393</v>
      </c>
      <c r="L91" s="230">
        <v>0.5351940651404854</v>
      </c>
      <c r="M91" s="230">
        <v>4.1455285437548017</v>
      </c>
      <c r="N91" s="230">
        <v>0.18446459292949099</v>
      </c>
      <c r="O91" s="230">
        <v>0.16851420038114601</v>
      </c>
      <c r="P91" s="230">
        <v>0.1470709400620494</v>
      </c>
      <c r="Q91" s="230">
        <v>0.1247066539561953</v>
      </c>
      <c r="R91" s="230">
        <v>0.19718852483668969</v>
      </c>
      <c r="S91" s="230">
        <v>0.2380394248362688</v>
      </c>
      <c r="T91" s="230">
        <v>0.2581773803966379</v>
      </c>
      <c r="U91" s="230">
        <v>0.18715430264727309</v>
      </c>
      <c r="V91" s="230">
        <v>0.18028743672064851</v>
      </c>
      <c r="W91" s="230">
        <v>0.18952017304356009</v>
      </c>
      <c r="X91" s="230">
        <v>0.5200627862178463</v>
      </c>
      <c r="Y91" s="230">
        <v>0.35401348298599877</v>
      </c>
      <c r="DA91" s="71" t="s">
        <v>1659</v>
      </c>
    </row>
    <row r="92" spans="1:105" ht="12" customHeight="1" x14ac:dyDescent="0.25">
      <c r="A92" s="59" t="s">
        <v>31</v>
      </c>
      <c r="B92" s="295">
        <v>0.52200024234768572</v>
      </c>
      <c r="C92" s="295">
        <v>0.54648429094400597</v>
      </c>
      <c r="D92" s="295">
        <v>0.4723466014586436</v>
      </c>
      <c r="E92" s="295">
        <v>0.51810072609683111</v>
      </c>
      <c r="F92" s="295">
        <v>0.54004894249691948</v>
      </c>
      <c r="G92" s="295">
        <v>0.5541256438133203</v>
      </c>
      <c r="H92" s="295">
        <v>0.42262924164188742</v>
      </c>
      <c r="I92" s="295">
        <v>0.41046179202003191</v>
      </c>
      <c r="J92" s="295">
        <v>0.51031445980360546</v>
      </c>
      <c r="K92" s="295">
        <v>0.52720539155466695</v>
      </c>
      <c r="L92" s="295">
        <v>0.65240646139259639</v>
      </c>
      <c r="M92" s="295">
        <v>0.53059640173379918</v>
      </c>
      <c r="N92" s="295">
        <v>0.39393984701502432</v>
      </c>
      <c r="O92" s="295">
        <v>0.26556394656697868</v>
      </c>
      <c r="P92" s="295">
        <v>0.79265509693375003</v>
      </c>
      <c r="Q92" s="295">
        <v>0.6879433701628449</v>
      </c>
      <c r="R92" s="295">
        <v>0.95303025589311641</v>
      </c>
      <c r="S92" s="295">
        <v>0.77948844601903644</v>
      </c>
      <c r="T92" s="295">
        <v>0.75288814938356097</v>
      </c>
      <c r="U92" s="295">
        <v>0.85692381484928537</v>
      </c>
      <c r="V92" s="295">
        <v>0.77389129828117909</v>
      </c>
      <c r="W92" s="295">
        <v>0.60905627140531438</v>
      </c>
      <c r="X92" s="295">
        <v>1.3790016144938431</v>
      </c>
      <c r="Y92" s="295">
        <v>0.71187860716716078</v>
      </c>
      <c r="DA92" s="122" t="s">
        <v>1660</v>
      </c>
    </row>
    <row r="93" spans="1:105" ht="12" customHeight="1" x14ac:dyDescent="0.25">
      <c r="A93" s="59" t="s">
        <v>159</v>
      </c>
      <c r="B93" s="295">
        <v>1.208499876953341</v>
      </c>
      <c r="C93" s="295">
        <v>1.37420900685515</v>
      </c>
      <c r="D93" s="295">
        <v>1.1731944942739461</v>
      </c>
      <c r="E93" s="295">
        <v>1.4239999598073829</v>
      </c>
      <c r="F93" s="295">
        <v>1.6366036221177369</v>
      </c>
      <c r="G93" s="295">
        <v>2.239944533684465</v>
      </c>
      <c r="H93" s="295">
        <v>0.77346633889444416</v>
      </c>
      <c r="I93" s="295">
        <v>2.0767806186882312</v>
      </c>
      <c r="J93" s="295">
        <v>2.5246438920345251</v>
      </c>
      <c r="K93" s="295">
        <v>3.0581976138722649</v>
      </c>
      <c r="L93" s="295">
        <v>3.7339834477958349</v>
      </c>
      <c r="M93" s="295">
        <v>2.9532931196334089</v>
      </c>
      <c r="N93" s="295">
        <v>1.962485317224469</v>
      </c>
      <c r="O93" s="295">
        <v>2.8632427390587578</v>
      </c>
      <c r="P93" s="295">
        <v>2.1772637511012451</v>
      </c>
      <c r="Q93" s="295">
        <v>2.806869089231097</v>
      </c>
      <c r="R93" s="295">
        <v>2.3172877066891142</v>
      </c>
      <c r="S93" s="295">
        <v>2.4465637894632621</v>
      </c>
      <c r="T93" s="295">
        <v>2.137616610910559</v>
      </c>
      <c r="U93" s="295">
        <v>2.152943668758089</v>
      </c>
      <c r="V93" s="295">
        <v>1.9639146970784509</v>
      </c>
      <c r="W93" s="295">
        <v>2.4316415764897008</v>
      </c>
      <c r="X93" s="295">
        <v>2.0286052955465652</v>
      </c>
      <c r="Y93" s="295">
        <v>1.861996607801615</v>
      </c>
      <c r="DA93" s="122" t="s">
        <v>1661</v>
      </c>
    </row>
    <row r="94" spans="1:105" ht="12" customHeight="1" x14ac:dyDescent="0.25">
      <c r="A94" s="59" t="s">
        <v>32</v>
      </c>
      <c r="B94" s="295">
        <v>2.888048364778117</v>
      </c>
      <c r="C94" s="295">
        <v>2.9115277176897001</v>
      </c>
      <c r="D94" s="295">
        <v>2.640985551375377</v>
      </c>
      <c r="E94" s="295">
        <v>2.6844748990971108</v>
      </c>
      <c r="F94" s="295">
        <v>1.7354785640617809</v>
      </c>
      <c r="G94" s="295">
        <v>1.395014119229276</v>
      </c>
      <c r="H94" s="295">
        <v>2.5465222513688621</v>
      </c>
      <c r="I94" s="295">
        <v>2.2389041995619441</v>
      </c>
      <c r="J94" s="295">
        <v>2.3789738812524339</v>
      </c>
      <c r="K94" s="295">
        <v>2.4878057297583749</v>
      </c>
      <c r="L94" s="295">
        <v>2.3408780459599861</v>
      </c>
      <c r="M94" s="295">
        <v>2.9783235196852238</v>
      </c>
      <c r="N94" s="295">
        <v>1.3592313934966129</v>
      </c>
      <c r="O94" s="295">
        <v>0.6431158468374979</v>
      </c>
      <c r="P94" s="295">
        <v>0.32907001838656608</v>
      </c>
      <c r="Q94" s="295">
        <v>0.2166615866679738</v>
      </c>
      <c r="R94" s="295">
        <v>0.26723650718724351</v>
      </c>
      <c r="S94" s="295">
        <v>0.29663583802826771</v>
      </c>
      <c r="T94" s="295">
        <v>0.32744511534289528</v>
      </c>
      <c r="U94" s="295">
        <v>0.38724962101086241</v>
      </c>
      <c r="V94" s="295">
        <v>0.25523908808335077</v>
      </c>
      <c r="W94" s="295">
        <v>0.25311889820999828</v>
      </c>
      <c r="X94" s="295">
        <v>0.7440315875557092</v>
      </c>
      <c r="Y94" s="295">
        <v>0.67068746417248848</v>
      </c>
      <c r="DA94" s="122" t="s">
        <v>1662</v>
      </c>
    </row>
    <row r="95" spans="1:105" ht="12" customHeight="1" x14ac:dyDescent="0.25">
      <c r="A95" s="59" t="s">
        <v>35</v>
      </c>
      <c r="B95" s="295">
        <v>51.630669034365347</v>
      </c>
      <c r="C95" s="295">
        <v>62.3328127039333</v>
      </c>
      <c r="D95" s="295">
        <v>43.595776507319719</v>
      </c>
      <c r="E95" s="295">
        <v>64.915785328831547</v>
      </c>
      <c r="F95" s="295">
        <v>56.063994839227462</v>
      </c>
      <c r="G95" s="295">
        <v>71.597403730090463</v>
      </c>
      <c r="H95" s="295">
        <v>44.867084883230163</v>
      </c>
      <c r="I95" s="295">
        <v>40.61778158752044</v>
      </c>
      <c r="J95" s="295">
        <v>48.607775394864603</v>
      </c>
      <c r="K95" s="295">
        <v>31.81852514360855</v>
      </c>
      <c r="L95" s="295">
        <v>36.140238931832101</v>
      </c>
      <c r="M95" s="295">
        <v>42.335147524910241</v>
      </c>
      <c r="N95" s="295">
        <v>30.973990695458919</v>
      </c>
      <c r="O95" s="295">
        <v>30.965011781041259</v>
      </c>
      <c r="P95" s="295">
        <v>29.987227660408269</v>
      </c>
      <c r="Q95" s="295">
        <v>32.930805051334971</v>
      </c>
      <c r="R95" s="295">
        <v>39.309473901924378</v>
      </c>
      <c r="S95" s="295">
        <v>43.297909661820242</v>
      </c>
      <c r="T95" s="295">
        <v>45.354718476143027</v>
      </c>
      <c r="U95" s="295">
        <v>44.702378363891079</v>
      </c>
      <c r="V95" s="295">
        <v>40.980493478311857</v>
      </c>
      <c r="W95" s="295">
        <v>48.793321650396827</v>
      </c>
      <c r="X95" s="295">
        <v>41.367981254790188</v>
      </c>
      <c r="Y95" s="295">
        <v>38.224011154294963</v>
      </c>
      <c r="DA95" s="122" t="s">
        <v>1663</v>
      </c>
    </row>
    <row r="96" spans="1:105" ht="12" customHeight="1" x14ac:dyDescent="0.25">
      <c r="A96" s="61" t="s">
        <v>1540</v>
      </c>
      <c r="B96" s="263">
        <v>46.553146582016048</v>
      </c>
      <c r="C96" s="263">
        <v>55.138863058902977</v>
      </c>
      <c r="D96" s="263">
        <v>48.082932587812778</v>
      </c>
      <c r="E96" s="263">
        <v>60.947835371956209</v>
      </c>
      <c r="F96" s="263">
        <v>59.148841619635213</v>
      </c>
      <c r="G96" s="263">
        <v>72.821095680383436</v>
      </c>
      <c r="H96" s="263">
        <v>49.744523549992209</v>
      </c>
      <c r="I96" s="263">
        <v>50.419507626271333</v>
      </c>
      <c r="J96" s="263">
        <v>51.631161204998783</v>
      </c>
      <c r="K96" s="263">
        <v>36.129883094297043</v>
      </c>
      <c r="L96" s="263">
        <v>38.248185929923892</v>
      </c>
      <c r="M96" s="263">
        <v>35.053513458577932</v>
      </c>
      <c r="N96" s="263">
        <v>27.939444058365812</v>
      </c>
      <c r="O96" s="263">
        <v>24.538415330035591</v>
      </c>
      <c r="P96" s="263">
        <v>24.94901332388066</v>
      </c>
      <c r="Q96" s="263">
        <v>26.693057758607051</v>
      </c>
      <c r="R96" s="263">
        <v>27.92970197626148</v>
      </c>
      <c r="S96" s="263">
        <v>31.134475176809289</v>
      </c>
      <c r="T96" s="263">
        <v>32.043430984397197</v>
      </c>
      <c r="U96" s="263">
        <v>32.821465437277418</v>
      </c>
      <c r="V96" s="263">
        <v>30.785158991344879</v>
      </c>
      <c r="W96" s="263">
        <v>41.962612808641097</v>
      </c>
      <c r="X96" s="263">
        <v>37.508466506715777</v>
      </c>
      <c r="Y96" s="263">
        <v>35.493854853735343</v>
      </c>
      <c r="DA96" s="74" t="s">
        <v>1664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376.66646373244259</v>
      </c>
      <c r="C99" s="223">
        <v>412.02903377593839</v>
      </c>
      <c r="D99" s="223">
        <v>405.01598478753311</v>
      </c>
      <c r="E99" s="223">
        <v>410.87749793478861</v>
      </c>
      <c r="F99" s="223">
        <v>404.2170870616992</v>
      </c>
      <c r="G99" s="223">
        <v>391.44462080499261</v>
      </c>
      <c r="H99" s="223">
        <v>383.55289411403999</v>
      </c>
      <c r="I99" s="223">
        <v>382.93229111299542</v>
      </c>
      <c r="J99" s="223">
        <v>373.64252044071861</v>
      </c>
      <c r="K99" s="223">
        <v>325.22403899249252</v>
      </c>
      <c r="L99" s="223">
        <v>349.95459402265141</v>
      </c>
      <c r="M99" s="223">
        <v>341.59491860982479</v>
      </c>
      <c r="N99" s="223">
        <v>390.66491865053757</v>
      </c>
      <c r="O99" s="223">
        <v>364.20301641612991</v>
      </c>
      <c r="P99" s="223">
        <v>362.27840817241128</v>
      </c>
      <c r="Q99" s="223">
        <v>378.88526565536739</v>
      </c>
      <c r="R99" s="223">
        <v>400.64632589040849</v>
      </c>
      <c r="S99" s="223">
        <v>414.61112287637252</v>
      </c>
      <c r="T99" s="223">
        <v>414.85776524203908</v>
      </c>
      <c r="U99" s="223">
        <v>405.10923617437049</v>
      </c>
      <c r="V99" s="223">
        <v>378.1257092339668</v>
      </c>
      <c r="W99" s="223">
        <v>384.81945407852572</v>
      </c>
      <c r="X99" s="223">
        <v>387.78071650235199</v>
      </c>
      <c r="Y99" s="223">
        <v>364.94643178749658</v>
      </c>
      <c r="DA99" s="89" t="s">
        <v>1665</v>
      </c>
    </row>
    <row r="100" spans="1:105" ht="12" customHeight="1" x14ac:dyDescent="0.25">
      <c r="A100" s="55" t="s">
        <v>91</v>
      </c>
      <c r="B100" s="259">
        <v>3.090141161564758</v>
      </c>
      <c r="C100" s="259">
        <v>3.3582725171240861</v>
      </c>
      <c r="D100" s="259">
        <v>3.2731095347665051</v>
      </c>
      <c r="E100" s="259">
        <v>3.3276254599950841</v>
      </c>
      <c r="F100" s="259">
        <v>3.2486984621674</v>
      </c>
      <c r="G100" s="259">
        <v>3.1469451921549592</v>
      </c>
      <c r="H100" s="259">
        <v>3.089622357072987</v>
      </c>
      <c r="I100" s="259">
        <v>3.0952591970793728</v>
      </c>
      <c r="J100" s="259">
        <v>3.0335457996118458</v>
      </c>
      <c r="K100" s="259">
        <v>2.6309249188852939</v>
      </c>
      <c r="L100" s="259">
        <v>2.8394843363436419</v>
      </c>
      <c r="M100" s="259">
        <v>2.8320172577996892</v>
      </c>
      <c r="N100" s="259">
        <v>3.1701107332275931</v>
      </c>
      <c r="O100" s="259">
        <v>2.970045560761235</v>
      </c>
      <c r="P100" s="259">
        <v>2.923238264805371</v>
      </c>
      <c r="Q100" s="259">
        <v>3.0582045035019259</v>
      </c>
      <c r="R100" s="259">
        <v>3.2439027427785532</v>
      </c>
      <c r="S100" s="259">
        <v>3.3515789572667831</v>
      </c>
      <c r="T100" s="259">
        <v>3.3495360467452899</v>
      </c>
      <c r="U100" s="259">
        <v>3.2631698661554989</v>
      </c>
      <c r="V100" s="259">
        <v>3.0361262536343618</v>
      </c>
      <c r="W100" s="259">
        <v>3.0719124105448521</v>
      </c>
      <c r="X100" s="259">
        <v>3.091975554205499</v>
      </c>
      <c r="Y100" s="259">
        <v>2.8969256393157208</v>
      </c>
      <c r="DA100" s="67" t="s">
        <v>1666</v>
      </c>
    </row>
    <row r="101" spans="1:105" ht="12" customHeight="1" x14ac:dyDescent="0.25">
      <c r="A101" s="173" t="s">
        <v>92</v>
      </c>
      <c r="B101" s="224">
        <v>0.8992856711723044</v>
      </c>
      <c r="C101" s="224">
        <v>0.97731663268488755</v>
      </c>
      <c r="D101" s="224">
        <v>0.95253270025453518</v>
      </c>
      <c r="E101" s="224">
        <v>0.96839779762242928</v>
      </c>
      <c r="F101" s="224">
        <v>0.94542864686067496</v>
      </c>
      <c r="G101" s="224">
        <v>0.91581664762411608</v>
      </c>
      <c r="H101" s="224">
        <v>0.89913468989954159</v>
      </c>
      <c r="I101" s="224">
        <v>0.900775109926783</v>
      </c>
      <c r="J101" s="224">
        <v>0.88281542098046806</v>
      </c>
      <c r="K101" s="224">
        <v>0.76564563163375077</v>
      </c>
      <c r="L101" s="224">
        <v>0.82634010670859326</v>
      </c>
      <c r="M101" s="224">
        <v>0.82416705493231279</v>
      </c>
      <c r="N101" s="224">
        <v>0.9225582293391158</v>
      </c>
      <c r="O101" s="224">
        <v>0.86433572962376037</v>
      </c>
      <c r="P101" s="224">
        <v>0.85071397956166461</v>
      </c>
      <c r="Q101" s="224">
        <v>0.88999153945487475</v>
      </c>
      <c r="R101" s="224">
        <v>0.94403300779311561</v>
      </c>
      <c r="S101" s="224">
        <v>0.9753686885120858</v>
      </c>
      <c r="T101" s="224">
        <v>0.9747741654584734</v>
      </c>
      <c r="U101" s="224">
        <v>0.94964008108578757</v>
      </c>
      <c r="V101" s="224">
        <v>0.88356637868959453</v>
      </c>
      <c r="W101" s="224">
        <v>0.89398078258033209</v>
      </c>
      <c r="X101" s="224">
        <v>0.8998195118387573</v>
      </c>
      <c r="Y101" s="224">
        <v>0.84305654068214664</v>
      </c>
      <c r="DA101" s="177" t="s">
        <v>1667</v>
      </c>
    </row>
    <row r="102" spans="1:105" ht="12" customHeight="1" x14ac:dyDescent="0.25">
      <c r="A102" s="173" t="s">
        <v>93</v>
      </c>
      <c r="B102" s="224">
        <v>8.041510415075674</v>
      </c>
      <c r="C102" s="224">
        <v>8.9588319149784663</v>
      </c>
      <c r="D102" s="224">
        <v>10.108558405219499</v>
      </c>
      <c r="E102" s="224">
        <v>9.4515016765452131</v>
      </c>
      <c r="F102" s="224">
        <v>10.112801816799299</v>
      </c>
      <c r="G102" s="224">
        <v>9.6271715685237691</v>
      </c>
      <c r="H102" s="224">
        <v>9.7467208612431513</v>
      </c>
      <c r="I102" s="224">
        <v>10.01802605820177</v>
      </c>
      <c r="J102" s="224">
        <v>8.9522078867304309</v>
      </c>
      <c r="K102" s="224">
        <v>8.0155648523216776</v>
      </c>
      <c r="L102" s="224">
        <v>8.2341420504315757</v>
      </c>
      <c r="M102" s="224">
        <v>6.5587491955000949</v>
      </c>
      <c r="N102" s="224">
        <v>8.6084771824388504</v>
      </c>
      <c r="O102" s="224">
        <v>7.3105236114144558</v>
      </c>
      <c r="P102" s="224">
        <v>7.5052979167383986</v>
      </c>
      <c r="Q102" s="224">
        <v>7.6834278566722078</v>
      </c>
      <c r="R102" s="224">
        <v>7.4755151876062857</v>
      </c>
      <c r="S102" s="224">
        <v>7.8386859478378943</v>
      </c>
      <c r="T102" s="224">
        <v>7.779353646307535</v>
      </c>
      <c r="U102" s="224">
        <v>7.7813589545466337</v>
      </c>
      <c r="V102" s="224">
        <v>7.371166880363182</v>
      </c>
      <c r="W102" s="224">
        <v>8.3042501411989189</v>
      </c>
      <c r="X102" s="224">
        <v>8.3971174595725468</v>
      </c>
      <c r="Y102" s="224">
        <v>8.098868554431121</v>
      </c>
      <c r="DA102" s="177" t="s">
        <v>1668</v>
      </c>
    </row>
    <row r="103" spans="1:105" ht="12" customHeight="1" x14ac:dyDescent="0.25">
      <c r="A103" s="173" t="s">
        <v>94</v>
      </c>
      <c r="B103" s="224">
        <v>2.7478350414448141</v>
      </c>
      <c r="C103" s="224">
        <v>2.9862645163439261</v>
      </c>
      <c r="D103" s="224">
        <v>2.910535345758849</v>
      </c>
      <c r="E103" s="224">
        <v>2.959012344649095</v>
      </c>
      <c r="F103" s="224">
        <v>2.888828376018636</v>
      </c>
      <c r="G103" s="224">
        <v>2.798346683984799</v>
      </c>
      <c r="H103" s="224">
        <v>2.747373706804221</v>
      </c>
      <c r="I103" s="224">
        <v>2.752386133642589</v>
      </c>
      <c r="J103" s="224">
        <v>2.6975089525619631</v>
      </c>
      <c r="K103" s="224">
        <v>2.3394878439348159</v>
      </c>
      <c r="L103" s="224">
        <v>2.5249443799155782</v>
      </c>
      <c r="M103" s="224">
        <v>2.5183044566863408</v>
      </c>
      <c r="N103" s="224">
        <v>2.8189460942334832</v>
      </c>
      <c r="O103" s="224">
        <v>2.641042864985085</v>
      </c>
      <c r="P103" s="224">
        <v>2.5994205826044099</v>
      </c>
      <c r="Q103" s="224">
        <v>2.7194361225788382</v>
      </c>
      <c r="R103" s="224">
        <v>2.8845638958228701</v>
      </c>
      <c r="S103" s="224">
        <v>2.9803124263369472</v>
      </c>
      <c r="T103" s="224">
        <v>2.9784958164074991</v>
      </c>
      <c r="U103" s="224">
        <v>2.9016967302129362</v>
      </c>
      <c r="V103" s="224">
        <v>2.6998035603533799</v>
      </c>
      <c r="W103" s="224">
        <v>2.7316255551477848</v>
      </c>
      <c r="X103" s="224">
        <v>2.749466231773817</v>
      </c>
      <c r="Y103" s="224">
        <v>2.576022701869324</v>
      </c>
      <c r="DA103" s="177" t="s">
        <v>1669</v>
      </c>
    </row>
    <row r="104" spans="1:105" ht="12" customHeight="1" x14ac:dyDescent="0.25">
      <c r="A104" s="56" t="s">
        <v>95</v>
      </c>
      <c r="B104" s="260">
        <v>4.3228685883681583</v>
      </c>
      <c r="C104" s="260">
        <v>4.7018666617297544</v>
      </c>
      <c r="D104" s="260">
        <v>4.7034502478586386</v>
      </c>
      <c r="E104" s="260">
        <v>4.6752503275811259</v>
      </c>
      <c r="F104" s="260">
        <v>4.6568661222840673</v>
      </c>
      <c r="G104" s="260">
        <v>4.4649862386468433</v>
      </c>
      <c r="H104" s="260">
        <v>4.4626740107659462</v>
      </c>
      <c r="I104" s="260">
        <v>4.5153992514312131</v>
      </c>
      <c r="J104" s="260">
        <v>4.3163618483003594</v>
      </c>
      <c r="K104" s="260">
        <v>3.8407386280580682</v>
      </c>
      <c r="L104" s="260">
        <v>4.0952870246750823</v>
      </c>
      <c r="M104" s="260">
        <v>3.9394318467701761</v>
      </c>
      <c r="N104" s="260">
        <v>4.4908372036621689</v>
      </c>
      <c r="O104" s="260">
        <v>4.1380138279610099</v>
      </c>
      <c r="P104" s="260">
        <v>8.1934761788157182</v>
      </c>
      <c r="Q104" s="260">
        <v>9.1588664746091162</v>
      </c>
      <c r="R104" s="260">
        <v>10.06132044564198</v>
      </c>
      <c r="S104" s="260">
        <v>10.91752036824837</v>
      </c>
      <c r="T104" s="260">
        <v>11.77703005779636</v>
      </c>
      <c r="U104" s="260">
        <v>12.25790727765221</v>
      </c>
      <c r="V104" s="260">
        <v>12.83679746387585</v>
      </c>
      <c r="W104" s="260">
        <v>12.75818385417541</v>
      </c>
      <c r="X104" s="260">
        <v>15.329915316615169</v>
      </c>
      <c r="Y104" s="260">
        <v>15.82077048476199</v>
      </c>
      <c r="DA104" s="68" t="s">
        <v>1670</v>
      </c>
    </row>
    <row r="105" spans="1:105" ht="12" customHeight="1" x14ac:dyDescent="0.25">
      <c r="A105" s="37" t="s">
        <v>159</v>
      </c>
      <c r="B105" s="226">
        <v>7.4552226969353055E-2</v>
      </c>
      <c r="C105" s="226">
        <v>7.5527596234846853E-2</v>
      </c>
      <c r="D105" s="226">
        <v>7.6367331685396569E-2</v>
      </c>
      <c r="E105" s="226">
        <v>7.1522781362671248E-2</v>
      </c>
      <c r="F105" s="226">
        <v>8.2689878980996515E-2</v>
      </c>
      <c r="G105" s="226">
        <v>8.9272326534243551E-2</v>
      </c>
      <c r="H105" s="226">
        <v>4.5772522727854648E-2</v>
      </c>
      <c r="I105" s="226">
        <v>0.12544655994060341</v>
      </c>
      <c r="J105" s="226">
        <v>0.13875779280622241</v>
      </c>
      <c r="K105" s="226">
        <v>0.18963551416320379</v>
      </c>
      <c r="L105" s="226">
        <v>0.22722715034055949</v>
      </c>
      <c r="M105" s="226">
        <v>0.1950445865950253</v>
      </c>
      <c r="N105" s="226">
        <v>0.17816707051493949</v>
      </c>
      <c r="O105" s="226">
        <v>0.26828877795447698</v>
      </c>
      <c r="P105" s="226">
        <v>0.12144643344871441</v>
      </c>
      <c r="Q105" s="226">
        <v>0.142977208075313</v>
      </c>
      <c r="R105" s="226">
        <v>0.1116256862866595</v>
      </c>
      <c r="S105" s="226">
        <v>0.1053696035865771</v>
      </c>
      <c r="T105" s="226">
        <v>8.2896991176200668E-2</v>
      </c>
      <c r="U105" s="226">
        <v>7.6107435395337444E-2</v>
      </c>
      <c r="V105" s="226">
        <v>6.2557038339050783E-2</v>
      </c>
      <c r="W105" s="226">
        <v>6.1715586964071062E-2</v>
      </c>
      <c r="X105" s="226">
        <v>5.0853365814205062E-2</v>
      </c>
      <c r="Y105" s="226">
        <v>4.1612793472771983E-2</v>
      </c>
      <c r="DA105" s="69" t="s">
        <v>1671</v>
      </c>
    </row>
    <row r="106" spans="1:105" ht="12" customHeight="1" x14ac:dyDescent="0.25">
      <c r="A106" s="37" t="s">
        <v>35</v>
      </c>
      <c r="B106" s="226">
        <v>3.2632287617361428</v>
      </c>
      <c r="C106" s="226">
        <v>3.5099049340391719</v>
      </c>
      <c r="D106" s="226">
        <v>2.9074200078040051</v>
      </c>
      <c r="E106" s="226">
        <v>3.340492417461006</v>
      </c>
      <c r="F106" s="226">
        <v>2.9021419142187268</v>
      </c>
      <c r="G106" s="226">
        <v>2.9234967813653818</v>
      </c>
      <c r="H106" s="226">
        <v>2.7203015023212291</v>
      </c>
      <c r="I106" s="226">
        <v>2.5136805876831039</v>
      </c>
      <c r="J106" s="226">
        <v>2.7370879779254191</v>
      </c>
      <c r="K106" s="226">
        <v>2.0214356970791632</v>
      </c>
      <c r="L106" s="226">
        <v>2.2532252537228099</v>
      </c>
      <c r="M106" s="226">
        <v>2.8645353234929272</v>
      </c>
      <c r="N106" s="226">
        <v>2.8810045468348302</v>
      </c>
      <c r="O106" s="226">
        <v>2.9726333501573672</v>
      </c>
      <c r="P106" s="226">
        <v>1.713703947001624</v>
      </c>
      <c r="Q106" s="226">
        <v>1.7185918955980579</v>
      </c>
      <c r="R106" s="226">
        <v>1.940024313744019</v>
      </c>
      <c r="S106" s="226">
        <v>1.910519565279891</v>
      </c>
      <c r="T106" s="226">
        <v>1.802009950256843</v>
      </c>
      <c r="U106" s="226">
        <v>1.6190147601383811</v>
      </c>
      <c r="V106" s="226">
        <v>1.33738516110065</v>
      </c>
      <c r="W106" s="226">
        <v>1.268765744590262</v>
      </c>
      <c r="X106" s="226">
        <v>1.0624591300225841</v>
      </c>
      <c r="Y106" s="226">
        <v>0.87520542657871236</v>
      </c>
      <c r="DA106" s="69" t="s">
        <v>1672</v>
      </c>
    </row>
    <row r="107" spans="1:105" ht="12" customHeight="1" x14ac:dyDescent="0.25">
      <c r="A107" s="37" t="s">
        <v>96</v>
      </c>
      <c r="B107" s="226">
        <v>1.4044772470988849E-4</v>
      </c>
      <c r="C107" s="226">
        <v>1.3649632063647619E-4</v>
      </c>
      <c r="D107" s="226">
        <v>1.5328347996268609E-4</v>
      </c>
      <c r="E107" s="226">
        <v>6.9325563342952871E-4</v>
      </c>
      <c r="F107" s="226">
        <v>2.322312948133275E-3</v>
      </c>
      <c r="G107" s="226">
        <v>1.999454092778523E-3</v>
      </c>
      <c r="H107" s="226">
        <v>3.5925077051572269E-3</v>
      </c>
      <c r="I107" s="226">
        <v>3.7287602588462112E-3</v>
      </c>
      <c r="J107" s="226">
        <v>4.555000588574539E-3</v>
      </c>
      <c r="K107" s="226">
        <v>6.4487755065805652E-3</v>
      </c>
      <c r="L107" s="226">
        <v>7.4530586907993321E-3</v>
      </c>
      <c r="M107" s="226">
        <v>7.1173628393528376E-3</v>
      </c>
      <c r="N107" s="226">
        <v>9.774949874558141E-3</v>
      </c>
      <c r="O107" s="226">
        <v>9.7686711332400124E-3</v>
      </c>
      <c r="P107" s="226">
        <v>9.7238434368418971E-3</v>
      </c>
      <c r="Q107" s="226">
        <v>9.4135766969900992E-3</v>
      </c>
      <c r="R107" s="226">
        <v>9.087863319800769E-3</v>
      </c>
      <c r="S107" s="226">
        <v>8.9697164145374694E-3</v>
      </c>
      <c r="T107" s="226">
        <v>8.7929872435740884E-3</v>
      </c>
      <c r="U107" s="226">
        <v>8.64350298611875E-3</v>
      </c>
      <c r="V107" s="226">
        <v>8.7566210450011114E-3</v>
      </c>
      <c r="W107" s="226">
        <v>7.7253321321863891E-3</v>
      </c>
      <c r="X107" s="226">
        <v>8.3431909550852317E-3</v>
      </c>
      <c r="Y107" s="226">
        <v>8.1948708922576496E-3</v>
      </c>
      <c r="DA107" s="69" t="s">
        <v>1673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5.7387120143594119</v>
      </c>
      <c r="Q108" s="226">
        <v>6.7404888201608024</v>
      </c>
      <c r="R108" s="226">
        <v>7.5599206310539362</v>
      </c>
      <c r="S108" s="226">
        <v>8.4449287815665368</v>
      </c>
      <c r="T108" s="226">
        <v>9.4693254582928041</v>
      </c>
      <c r="U108" s="226">
        <v>10.14788559293436</v>
      </c>
      <c r="V108" s="226">
        <v>11.0818337201604</v>
      </c>
      <c r="W108" s="226">
        <v>10.95417934791222</v>
      </c>
      <c r="X108" s="226">
        <v>13.801594150873999</v>
      </c>
      <c r="Y108" s="226">
        <v>14.51626715681074</v>
      </c>
      <c r="DA108" s="69" t="s">
        <v>1674</v>
      </c>
    </row>
    <row r="109" spans="1:105" ht="12" customHeight="1" x14ac:dyDescent="0.25">
      <c r="A109" s="37" t="s">
        <v>40</v>
      </c>
      <c r="B109" s="226">
        <v>0.98494715193795279</v>
      </c>
      <c r="C109" s="226">
        <v>1.1162976351350979</v>
      </c>
      <c r="D109" s="226">
        <v>1.7195096248892741</v>
      </c>
      <c r="E109" s="226">
        <v>1.262541873124019</v>
      </c>
      <c r="F109" s="226">
        <v>1.66971201613621</v>
      </c>
      <c r="G109" s="226">
        <v>1.4502176766544399</v>
      </c>
      <c r="H109" s="226">
        <v>1.693007478011705</v>
      </c>
      <c r="I109" s="226">
        <v>1.8725433435486589</v>
      </c>
      <c r="J109" s="226">
        <v>1.4359610769801441</v>
      </c>
      <c r="K109" s="226">
        <v>1.623218641309121</v>
      </c>
      <c r="L109" s="226">
        <v>1.6073815619209131</v>
      </c>
      <c r="M109" s="226">
        <v>0.87273457384287023</v>
      </c>
      <c r="N109" s="226">
        <v>1.4218906364378421</v>
      </c>
      <c r="O109" s="226">
        <v>0.88732302871592672</v>
      </c>
      <c r="P109" s="226">
        <v>0.60988994056912504</v>
      </c>
      <c r="Q109" s="226">
        <v>0.54739497407795379</v>
      </c>
      <c r="R109" s="226">
        <v>0.44066195123756557</v>
      </c>
      <c r="S109" s="226">
        <v>0.44773270140082722</v>
      </c>
      <c r="T109" s="226">
        <v>0.41400467082694248</v>
      </c>
      <c r="U109" s="226">
        <v>0.40625598619801689</v>
      </c>
      <c r="V109" s="226">
        <v>0.3462649232307487</v>
      </c>
      <c r="W109" s="226">
        <v>0.46579784257666718</v>
      </c>
      <c r="X109" s="226">
        <v>0.40666547894929139</v>
      </c>
      <c r="Y109" s="226">
        <v>0.37949023700750262</v>
      </c>
      <c r="DA109" s="69" t="s">
        <v>1675</v>
      </c>
    </row>
    <row r="110" spans="1:105" ht="12" customHeight="1" x14ac:dyDescent="0.25">
      <c r="A110" s="57" t="s">
        <v>1553</v>
      </c>
      <c r="B110" s="261">
        <f t="shared" ref="B110:Y110" si="4">B111+B117</f>
        <v>274.24900638362823</v>
      </c>
      <c r="C110" s="261">
        <f t="shared" si="4"/>
        <v>298.8048703712729</v>
      </c>
      <c r="D110" s="261">
        <f t="shared" si="4"/>
        <v>283.59181014424672</v>
      </c>
      <c r="E110" s="261">
        <f t="shared" si="4"/>
        <v>294.00623463217153</v>
      </c>
      <c r="F110" s="261">
        <f t="shared" si="4"/>
        <v>282.91511000398998</v>
      </c>
      <c r="G110" s="261">
        <f t="shared" si="4"/>
        <v>275.30414989809736</v>
      </c>
      <c r="H110" s="261">
        <f t="shared" si="4"/>
        <v>267.22625237617365</v>
      </c>
      <c r="I110" s="261">
        <f t="shared" si="4"/>
        <v>264.48893043991256</v>
      </c>
      <c r="J110" s="261">
        <f t="shared" si="4"/>
        <v>264.51485423126525</v>
      </c>
      <c r="K110" s="261">
        <f t="shared" si="4"/>
        <v>228.4453721076884</v>
      </c>
      <c r="L110" s="261">
        <f t="shared" si="4"/>
        <v>248.868806395067</v>
      </c>
      <c r="M110" s="261">
        <f t="shared" si="4"/>
        <v>254.33427454327321</v>
      </c>
      <c r="N110" s="261">
        <f t="shared" si="4"/>
        <v>282.42331365699772</v>
      </c>
      <c r="O110" s="261">
        <f t="shared" si="4"/>
        <v>268.85750941164304</v>
      </c>
      <c r="P110" s="261">
        <f t="shared" si="4"/>
        <v>261.93280364781117</v>
      </c>
      <c r="Q110" s="261">
        <f t="shared" si="4"/>
        <v>274.68263435993163</v>
      </c>
      <c r="R110" s="261">
        <f t="shared" si="4"/>
        <v>295.13143556791067</v>
      </c>
      <c r="S110" s="261">
        <f t="shared" si="4"/>
        <v>304.16729935353868</v>
      </c>
      <c r="T110" s="261">
        <f t="shared" si="4"/>
        <v>304.06759802521634</v>
      </c>
      <c r="U110" s="261">
        <f t="shared" si="4"/>
        <v>294.80563782675506</v>
      </c>
      <c r="V110" s="261">
        <f t="shared" si="4"/>
        <v>273.06456344655112</v>
      </c>
      <c r="W110" s="261">
        <f t="shared" si="4"/>
        <v>271.98614432406339</v>
      </c>
      <c r="X110" s="261">
        <f t="shared" si="4"/>
        <v>271.57251661913023</v>
      </c>
      <c r="Y110" s="261">
        <f t="shared" si="4"/>
        <v>252.8113591503878</v>
      </c>
      <c r="DA110" s="70"/>
    </row>
    <row r="111" spans="1:105" ht="12" customHeight="1" x14ac:dyDescent="0.25">
      <c r="A111" s="60" t="s">
        <v>1554</v>
      </c>
      <c r="B111" s="262">
        <v>239.02980338888599</v>
      </c>
      <c r="C111" s="262">
        <v>259.56809723747438</v>
      </c>
      <c r="D111" s="262">
        <v>239.31960852025821</v>
      </c>
      <c r="E111" s="262">
        <v>252.6117280072292</v>
      </c>
      <c r="F111" s="262">
        <v>238.62432361593289</v>
      </c>
      <c r="G111" s="262">
        <v>233.1402662200509</v>
      </c>
      <c r="H111" s="262">
        <v>224.5387816366383</v>
      </c>
      <c r="I111" s="262">
        <v>220.61323108261641</v>
      </c>
      <c r="J111" s="262">
        <v>225.3070921890986</v>
      </c>
      <c r="K111" s="262">
        <v>193.3398022483</v>
      </c>
      <c r="L111" s="262">
        <v>212.80593942196441</v>
      </c>
      <c r="M111" s="262">
        <v>225.6090839528502</v>
      </c>
      <c r="N111" s="262">
        <v>244.72098042423431</v>
      </c>
      <c r="O111" s="262">
        <v>236.83979112509161</v>
      </c>
      <c r="P111" s="262">
        <v>229.06203718457601</v>
      </c>
      <c r="Q111" s="262">
        <v>241.03171663279849</v>
      </c>
      <c r="R111" s="262">
        <v>262.39110778210039</v>
      </c>
      <c r="S111" s="262">
        <v>269.8364016292287</v>
      </c>
      <c r="T111" s="262">
        <v>269.99655650501268</v>
      </c>
      <c r="U111" s="262">
        <v>260.72581370797297</v>
      </c>
      <c r="V111" s="262">
        <v>240.7812473445239</v>
      </c>
      <c r="W111" s="262">
        <v>235.61622669096539</v>
      </c>
      <c r="X111" s="262">
        <v>234.78871388000789</v>
      </c>
      <c r="Y111" s="262">
        <v>217.34094614047561</v>
      </c>
      <c r="DA111" s="72" t="s">
        <v>1676</v>
      </c>
    </row>
    <row r="112" spans="1:105" ht="12" customHeight="1" x14ac:dyDescent="0.25">
      <c r="A112" s="59" t="s">
        <v>28</v>
      </c>
      <c r="B112" s="230">
        <v>17.738397081166891</v>
      </c>
      <c r="C112" s="230">
        <v>11.028097184221471</v>
      </c>
      <c r="D112" s="230">
        <v>10.05723486941112</v>
      </c>
      <c r="E112" s="230">
        <v>6.9986792912947866</v>
      </c>
      <c r="F112" s="230">
        <v>5.0833222768202777</v>
      </c>
      <c r="G112" s="230">
        <v>4.9522882363115164</v>
      </c>
      <c r="H112" s="230">
        <v>7.6207308461540881</v>
      </c>
      <c r="I112" s="230">
        <v>15.4204049733458</v>
      </c>
      <c r="J112" s="230">
        <v>11.97998229813968</v>
      </c>
      <c r="K112" s="230">
        <v>1.8826786766959061</v>
      </c>
      <c r="L112" s="230">
        <v>2.624087287353837</v>
      </c>
      <c r="M112" s="230">
        <v>17.66561880139724</v>
      </c>
      <c r="N112" s="230">
        <v>1.2944374392800171</v>
      </c>
      <c r="O112" s="230">
        <v>1.1433993751435569</v>
      </c>
      <c r="P112" s="230">
        <v>1.007629572013355</v>
      </c>
      <c r="Q112" s="230">
        <v>0.81753394422570891</v>
      </c>
      <c r="R112" s="230">
        <v>1.2020317525625059</v>
      </c>
      <c r="S112" s="230">
        <v>1.3649290697708341</v>
      </c>
      <c r="T112" s="230">
        <v>1.4275198929975561</v>
      </c>
      <c r="U112" s="230">
        <v>1.010547596031526</v>
      </c>
      <c r="V112" s="230">
        <v>0.9831499969140497</v>
      </c>
      <c r="W112" s="230">
        <v>0.85418673029642211</v>
      </c>
      <c r="X112" s="230">
        <v>2.6521658269593189</v>
      </c>
      <c r="Y112" s="230">
        <v>1.839714620153353</v>
      </c>
      <c r="DA112" s="71" t="s">
        <v>1677</v>
      </c>
    </row>
    <row r="113" spans="1:105" ht="12" customHeight="1" x14ac:dyDescent="0.25">
      <c r="A113" s="59" t="s">
        <v>31</v>
      </c>
      <c r="B113" s="295">
        <v>2.0536137713242271</v>
      </c>
      <c r="C113" s="295">
        <v>2.0222308867991989</v>
      </c>
      <c r="D113" s="295">
        <v>2.2616143314381389</v>
      </c>
      <c r="E113" s="295">
        <v>1.8298530162968609</v>
      </c>
      <c r="F113" s="295">
        <v>2.102896256926535</v>
      </c>
      <c r="G113" s="295">
        <v>1.668434750083102</v>
      </c>
      <c r="H113" s="295">
        <v>1.885959102471001</v>
      </c>
      <c r="I113" s="295">
        <v>1.8574441708508569</v>
      </c>
      <c r="J113" s="295">
        <v>2.0151882201727029</v>
      </c>
      <c r="K113" s="295">
        <v>2.663832384165123</v>
      </c>
      <c r="L113" s="295">
        <v>3.198786408587007</v>
      </c>
      <c r="M113" s="295">
        <v>2.261066030902894</v>
      </c>
      <c r="N113" s="295">
        <v>2.7643813845370522</v>
      </c>
      <c r="O113" s="295">
        <v>1.8018994831210291</v>
      </c>
      <c r="P113" s="295">
        <v>5.4307310182459254</v>
      </c>
      <c r="Q113" s="295">
        <v>4.5099201924759624</v>
      </c>
      <c r="R113" s="295">
        <v>5.8095298886436346</v>
      </c>
      <c r="S113" s="295">
        <v>4.4696227956931613</v>
      </c>
      <c r="T113" s="295">
        <v>4.1628852566246914</v>
      </c>
      <c r="U113" s="295">
        <v>4.6269964880806196</v>
      </c>
      <c r="V113" s="295">
        <v>4.2202121310087373</v>
      </c>
      <c r="W113" s="295">
        <v>2.745078672541418</v>
      </c>
      <c r="X113" s="295">
        <v>7.0324988716848811</v>
      </c>
      <c r="Y113" s="295">
        <v>3.6994452028586351</v>
      </c>
      <c r="DA113" s="122" t="s">
        <v>1678</v>
      </c>
    </row>
    <row r="114" spans="1:105" ht="12" customHeight="1" x14ac:dyDescent="0.25">
      <c r="A114" s="59" t="s">
        <v>159</v>
      </c>
      <c r="B114" s="295">
        <v>4.7543885780458739</v>
      </c>
      <c r="C114" s="295">
        <v>5.0851743492565937</v>
      </c>
      <c r="D114" s="295">
        <v>5.6173019423038859</v>
      </c>
      <c r="E114" s="295">
        <v>5.0293514183825918</v>
      </c>
      <c r="F114" s="295">
        <v>6.3727698736183154</v>
      </c>
      <c r="G114" s="295">
        <v>6.7443211480695906</v>
      </c>
      <c r="H114" s="295">
        <v>3.4515498185261388</v>
      </c>
      <c r="I114" s="295">
        <v>9.3979613433306639</v>
      </c>
      <c r="J114" s="295">
        <v>9.9696031214105023</v>
      </c>
      <c r="K114" s="295">
        <v>15.45228097342916</v>
      </c>
      <c r="L114" s="295">
        <v>18.307935634485609</v>
      </c>
      <c r="M114" s="295">
        <v>12.585066031888569</v>
      </c>
      <c r="N114" s="295">
        <v>13.771284929589029</v>
      </c>
      <c r="O114" s="295">
        <v>19.427620647514281</v>
      </c>
      <c r="P114" s="295">
        <v>14.91712326552574</v>
      </c>
      <c r="Q114" s="295">
        <v>18.40086863568937</v>
      </c>
      <c r="R114" s="295">
        <v>14.125839247339369</v>
      </c>
      <c r="S114" s="295">
        <v>14.02870990628562</v>
      </c>
      <c r="T114" s="295">
        <v>11.819355479511151</v>
      </c>
      <c r="U114" s="295">
        <v>11.624910665052671</v>
      </c>
      <c r="V114" s="295">
        <v>10.70969094404456</v>
      </c>
      <c r="W114" s="295">
        <v>10.959656347491681</v>
      </c>
      <c r="X114" s="295">
        <v>10.34528480756096</v>
      </c>
      <c r="Y114" s="295">
        <v>9.6763048490558745</v>
      </c>
      <c r="DA114" s="122" t="s">
        <v>1679</v>
      </c>
    </row>
    <row r="115" spans="1:105" ht="12" customHeight="1" x14ac:dyDescent="0.25">
      <c r="A115" s="59" t="s">
        <v>32</v>
      </c>
      <c r="B115" s="295">
        <v>11.361940882411259</v>
      </c>
      <c r="C115" s="295">
        <v>10.773925940878261</v>
      </c>
      <c r="D115" s="295">
        <v>12.64514395502551</v>
      </c>
      <c r="E115" s="295">
        <v>9.4811573191425857</v>
      </c>
      <c r="F115" s="295">
        <v>6.7577789514189686</v>
      </c>
      <c r="G115" s="295">
        <v>4.2002929468516088</v>
      </c>
      <c r="H115" s="295">
        <v>11.36371160915443</v>
      </c>
      <c r="I115" s="295">
        <v>10.131611846509889</v>
      </c>
      <c r="J115" s="295">
        <v>9.3943646892612875</v>
      </c>
      <c r="K115" s="295">
        <v>12.570238420550609</v>
      </c>
      <c r="L115" s="295">
        <v>11.47745971367765</v>
      </c>
      <c r="M115" s="295">
        <v>12.69172975428121</v>
      </c>
      <c r="N115" s="295">
        <v>9.538090624574691</v>
      </c>
      <c r="O115" s="295">
        <v>4.3636575182134454</v>
      </c>
      <c r="P115" s="295">
        <v>2.254562877271256</v>
      </c>
      <c r="Q115" s="295">
        <v>1.4203588653183441</v>
      </c>
      <c r="R115" s="295">
        <v>1.629033775413671</v>
      </c>
      <c r="S115" s="295">
        <v>1.700923612712933</v>
      </c>
      <c r="T115" s="295">
        <v>1.810516534402598</v>
      </c>
      <c r="U115" s="295">
        <v>2.0909707553675019</v>
      </c>
      <c r="V115" s="295">
        <v>1.3918790639323071</v>
      </c>
      <c r="W115" s="295">
        <v>1.1408326647556231</v>
      </c>
      <c r="X115" s="295">
        <v>3.7943402277335032</v>
      </c>
      <c r="Y115" s="295">
        <v>3.4853857061723952</v>
      </c>
      <c r="DA115" s="122" t="s">
        <v>1680</v>
      </c>
    </row>
    <row r="116" spans="1:105" ht="12" customHeight="1" x14ac:dyDescent="0.25">
      <c r="A116" s="59" t="s">
        <v>35</v>
      </c>
      <c r="B116" s="295">
        <v>203.12146307593781</v>
      </c>
      <c r="C116" s="295">
        <v>230.6586688763189</v>
      </c>
      <c r="D116" s="295">
        <v>208.7383134220795</v>
      </c>
      <c r="E116" s="295">
        <v>229.2726869621124</v>
      </c>
      <c r="F116" s="295">
        <v>218.3075562571488</v>
      </c>
      <c r="G116" s="295">
        <v>215.57492913873509</v>
      </c>
      <c r="H116" s="295">
        <v>200.2168302603327</v>
      </c>
      <c r="I116" s="295">
        <v>183.80580874857921</v>
      </c>
      <c r="J116" s="295">
        <v>191.94795386011441</v>
      </c>
      <c r="K116" s="295">
        <v>160.7707717934592</v>
      </c>
      <c r="L116" s="295">
        <v>177.19767037786031</v>
      </c>
      <c r="M116" s="295">
        <v>180.40560333438029</v>
      </c>
      <c r="N116" s="295">
        <v>217.3527860462535</v>
      </c>
      <c r="O116" s="295">
        <v>210.1032141010993</v>
      </c>
      <c r="P116" s="295">
        <v>205.45199045151969</v>
      </c>
      <c r="Q116" s="295">
        <v>215.8830349950891</v>
      </c>
      <c r="R116" s="295">
        <v>239.62467311814129</v>
      </c>
      <c r="S116" s="295">
        <v>248.27221624476621</v>
      </c>
      <c r="T116" s="295">
        <v>250.77627934147671</v>
      </c>
      <c r="U116" s="295">
        <v>241.37238820344069</v>
      </c>
      <c r="V116" s="295">
        <v>223.4763152086243</v>
      </c>
      <c r="W116" s="295">
        <v>219.9164722758803</v>
      </c>
      <c r="X116" s="295">
        <v>210.96442414606929</v>
      </c>
      <c r="Y116" s="295">
        <v>198.64009576223529</v>
      </c>
      <c r="DA116" s="122" t="s">
        <v>1681</v>
      </c>
    </row>
    <row r="117" spans="1:105" ht="12" customHeight="1" x14ac:dyDescent="0.25">
      <c r="A117" s="60" t="s">
        <v>1561</v>
      </c>
      <c r="B117" s="262">
        <v>35.219202994742247</v>
      </c>
      <c r="C117" s="262">
        <v>39.236773133798522</v>
      </c>
      <c r="D117" s="262">
        <v>44.272201623988487</v>
      </c>
      <c r="E117" s="262">
        <v>41.394506624942323</v>
      </c>
      <c r="F117" s="262">
        <v>44.290786388057093</v>
      </c>
      <c r="G117" s="262">
        <v>42.163883678046467</v>
      </c>
      <c r="H117" s="262">
        <v>42.687470739535357</v>
      </c>
      <c r="I117" s="262">
        <v>43.875699357296142</v>
      </c>
      <c r="J117" s="262">
        <v>39.207762042166642</v>
      </c>
      <c r="K117" s="262">
        <v>35.105569859388403</v>
      </c>
      <c r="L117" s="262">
        <v>36.062866973102587</v>
      </c>
      <c r="M117" s="262">
        <v>28.725190590423001</v>
      </c>
      <c r="N117" s="262">
        <v>37.702333232763422</v>
      </c>
      <c r="O117" s="262">
        <v>32.0177182865514</v>
      </c>
      <c r="P117" s="262">
        <v>32.870766463235171</v>
      </c>
      <c r="Q117" s="262">
        <v>33.650917727133162</v>
      </c>
      <c r="R117" s="262">
        <v>32.740327785810251</v>
      </c>
      <c r="S117" s="262">
        <v>34.330897724309978</v>
      </c>
      <c r="T117" s="262">
        <v>34.071041520203657</v>
      </c>
      <c r="U117" s="262">
        <v>34.079824118782092</v>
      </c>
      <c r="V117" s="262">
        <v>32.2833161020272</v>
      </c>
      <c r="W117" s="262">
        <v>36.369917633097991</v>
      </c>
      <c r="X117" s="262">
        <v>36.783802739122351</v>
      </c>
      <c r="Y117" s="262">
        <v>35.470413009912193</v>
      </c>
      <c r="DA117" s="72" t="s">
        <v>1682</v>
      </c>
    </row>
    <row r="118" spans="1:105" ht="12" customHeight="1" x14ac:dyDescent="0.25">
      <c r="A118" s="57" t="s">
        <v>1563</v>
      </c>
      <c r="B118" s="261">
        <v>28.232205958664281</v>
      </c>
      <c r="C118" s="261">
        <v>31.45274640178982</v>
      </c>
      <c r="D118" s="261">
        <v>35.489216342531847</v>
      </c>
      <c r="E118" s="261">
        <v>33.182415762421691</v>
      </c>
      <c r="F118" s="261">
        <v>35.504114149474177</v>
      </c>
      <c r="G118" s="261">
        <v>33.799159174427622</v>
      </c>
      <c r="H118" s="261">
        <v>34.218873889705307</v>
      </c>
      <c r="I118" s="261">
        <v>35.171374577117511</v>
      </c>
      <c r="J118" s="261">
        <v>31.429490704772508</v>
      </c>
      <c r="K118" s="261">
        <v>28.14111604724528</v>
      </c>
      <c r="L118" s="261">
        <v>28.908498809485771</v>
      </c>
      <c r="M118" s="261">
        <v>23.026514741738328</v>
      </c>
      <c r="N118" s="261">
        <v>30.222717905015429</v>
      </c>
      <c r="O118" s="261">
        <v>25.665851016769331</v>
      </c>
      <c r="P118" s="261">
        <v>26.349666372284169</v>
      </c>
      <c r="Q118" s="261">
        <v>26.9750465424308</v>
      </c>
      <c r="R118" s="261">
        <v>26.24510490317352</v>
      </c>
      <c r="S118" s="261">
        <v>27.520128023432321</v>
      </c>
      <c r="T118" s="261">
        <v>27.311823653936461</v>
      </c>
      <c r="U118" s="261">
        <v>27.318863907855771</v>
      </c>
      <c r="V118" s="261">
        <v>25.878757942283901</v>
      </c>
      <c r="W118" s="261">
        <v>29.154634915235452</v>
      </c>
      <c r="X118" s="261">
        <v>29.486411007904231</v>
      </c>
      <c r="Y118" s="261">
        <v>28.433579422118729</v>
      </c>
      <c r="DA118" s="70" t="s">
        <v>1683</v>
      </c>
    </row>
    <row r="119" spans="1:105" ht="12" customHeight="1" x14ac:dyDescent="0.25">
      <c r="A119" s="57" t="s">
        <v>1565</v>
      </c>
      <c r="B119" s="261">
        <f t="shared" ref="B119:Y119" si="5">B120+B126</f>
        <v>29.192023338467195</v>
      </c>
      <c r="C119" s="261">
        <f t="shared" si="5"/>
        <v>31.94373921375762</v>
      </c>
      <c r="D119" s="261">
        <f t="shared" si="5"/>
        <v>31.439824087805228</v>
      </c>
      <c r="E119" s="261">
        <f t="shared" si="5"/>
        <v>31.875664965359178</v>
      </c>
      <c r="F119" s="261">
        <f t="shared" si="5"/>
        <v>31.384628815399072</v>
      </c>
      <c r="G119" s="261">
        <f t="shared" si="5"/>
        <v>30.391038739857201</v>
      </c>
      <c r="H119" s="261">
        <f t="shared" si="5"/>
        <v>29.780317706431838</v>
      </c>
      <c r="I119" s="261">
        <f t="shared" si="5"/>
        <v>29.73468314803646</v>
      </c>
      <c r="J119" s="261">
        <f t="shared" si="5"/>
        <v>28.991937710836723</v>
      </c>
      <c r="K119" s="261">
        <f t="shared" si="5"/>
        <v>25.237139801448066</v>
      </c>
      <c r="L119" s="261">
        <f t="shared" si="5"/>
        <v>27.145279618675175</v>
      </c>
      <c r="M119" s="261">
        <f t="shared" si="5"/>
        <v>26.443980608949154</v>
      </c>
      <c r="N119" s="261">
        <f t="shared" si="5"/>
        <v>30.290883874613293</v>
      </c>
      <c r="O119" s="261">
        <f t="shared" si="5"/>
        <v>28.21769598186642</v>
      </c>
      <c r="P119" s="261">
        <f t="shared" si="5"/>
        <v>27.758669847345161</v>
      </c>
      <c r="Q119" s="261">
        <f t="shared" si="5"/>
        <v>28.979004461292032</v>
      </c>
      <c r="R119" s="261">
        <f t="shared" si="5"/>
        <v>30.591221454976107</v>
      </c>
      <c r="S119" s="261">
        <f t="shared" si="5"/>
        <v>31.621684351248078</v>
      </c>
      <c r="T119" s="261">
        <f t="shared" si="5"/>
        <v>31.571643761219072</v>
      </c>
      <c r="U119" s="261">
        <f t="shared" si="5"/>
        <v>30.776994886406243</v>
      </c>
      <c r="V119" s="261">
        <f t="shared" si="5"/>
        <v>28.621673229522457</v>
      </c>
      <c r="W119" s="261">
        <f t="shared" si="5"/>
        <v>29.181180844256595</v>
      </c>
      <c r="X119" s="261">
        <f t="shared" si="5"/>
        <v>29.211683680387576</v>
      </c>
      <c r="Y119" s="261">
        <f t="shared" si="5"/>
        <v>27.389583721337161</v>
      </c>
      <c r="DA119" s="70"/>
    </row>
    <row r="120" spans="1:105" ht="12" customHeight="1" x14ac:dyDescent="0.25">
      <c r="A120" s="60" t="s">
        <v>1566</v>
      </c>
      <c r="B120" s="262">
        <v>20.544225607377811</v>
      </c>
      <c r="C120" s="262">
        <v>22.309458797690681</v>
      </c>
      <c r="D120" s="262">
        <v>20.56913389043153</v>
      </c>
      <c r="E120" s="262">
        <v>21.71157009574555</v>
      </c>
      <c r="F120" s="262">
        <v>20.509375275675762</v>
      </c>
      <c r="G120" s="262">
        <v>20.038029398352219</v>
      </c>
      <c r="H120" s="262">
        <v>19.29874568839362</v>
      </c>
      <c r="I120" s="262">
        <v>18.961350957395219</v>
      </c>
      <c r="J120" s="262">
        <v>19.36478073968215</v>
      </c>
      <c r="K120" s="262">
        <v>16.617243791196501</v>
      </c>
      <c r="L120" s="262">
        <v>18.29032684665669</v>
      </c>
      <c r="M120" s="262">
        <v>19.390736444109471</v>
      </c>
      <c r="N120" s="262">
        <v>21.033373083249248</v>
      </c>
      <c r="O120" s="262">
        <v>20.35599758981499</v>
      </c>
      <c r="P120" s="262">
        <v>19.687512198423629</v>
      </c>
      <c r="Q120" s="262">
        <v>20.716286817930801</v>
      </c>
      <c r="R120" s="262">
        <v>22.552091995302639</v>
      </c>
      <c r="S120" s="262">
        <v>23.19200297853585</v>
      </c>
      <c r="T120" s="262">
        <v>23.20576803148564</v>
      </c>
      <c r="U120" s="262">
        <v>22.408962658807969</v>
      </c>
      <c r="V120" s="262">
        <v>20.694759387070381</v>
      </c>
      <c r="W120" s="262">
        <v>20.250834202557581</v>
      </c>
      <c r="X120" s="262">
        <v>20.179710812753139</v>
      </c>
      <c r="Y120" s="262">
        <v>18.68010335082128</v>
      </c>
      <c r="DA120" s="72" t="s">
        <v>1684</v>
      </c>
    </row>
    <row r="121" spans="1:105" ht="12" customHeight="1" x14ac:dyDescent="0.25">
      <c r="A121" s="59" t="s">
        <v>28</v>
      </c>
      <c r="B121" s="230">
        <v>1.5245865845266759</v>
      </c>
      <c r="C121" s="230">
        <v>0.94784714441708939</v>
      </c>
      <c r="D121" s="230">
        <v>0.86440309624241574</v>
      </c>
      <c r="E121" s="230">
        <v>0.601525183368529</v>
      </c>
      <c r="F121" s="230">
        <v>0.4369033409616272</v>
      </c>
      <c r="G121" s="230">
        <v>0.4256411767783661</v>
      </c>
      <c r="H121" s="230">
        <v>0.65498950999753169</v>
      </c>
      <c r="I121" s="230">
        <v>1.3253589060362201</v>
      </c>
      <c r="J121" s="230">
        <v>1.0296601328201469</v>
      </c>
      <c r="K121" s="230">
        <v>0.1618131920449824</v>
      </c>
      <c r="L121" s="230">
        <v>0.22553606487782379</v>
      </c>
      <c r="M121" s="230">
        <v>1.51833140890545</v>
      </c>
      <c r="N121" s="230">
        <v>0.1112548076021283</v>
      </c>
      <c r="O121" s="230">
        <v>9.8273329891281069E-2</v>
      </c>
      <c r="P121" s="230">
        <v>8.6604134558186371E-2</v>
      </c>
      <c r="Q121" s="230">
        <v>7.026572232307382E-2</v>
      </c>
      <c r="R121" s="230">
        <v>0.1033126880487744</v>
      </c>
      <c r="S121" s="230">
        <v>0.1173134494104017</v>
      </c>
      <c r="T121" s="230">
        <v>0.1226930295928329</v>
      </c>
      <c r="U121" s="230">
        <v>8.6854934010418355E-2</v>
      </c>
      <c r="V121" s="230">
        <v>8.4500154608896649E-2</v>
      </c>
      <c r="W121" s="230">
        <v>7.341597009761848E-2</v>
      </c>
      <c r="X121" s="230">
        <v>0.22794937001468249</v>
      </c>
      <c r="Y121" s="230">
        <v>0.15812050076504899</v>
      </c>
      <c r="DA121" s="71" t="s">
        <v>1685</v>
      </c>
    </row>
    <row r="122" spans="1:105" ht="12" customHeight="1" x14ac:dyDescent="0.25">
      <c r="A122" s="59" t="s">
        <v>31</v>
      </c>
      <c r="B122" s="295">
        <v>0.1765047873961669</v>
      </c>
      <c r="C122" s="295">
        <v>0.17380747914944791</v>
      </c>
      <c r="D122" s="295">
        <v>0.19438209965119541</v>
      </c>
      <c r="E122" s="295">
        <v>0.1572729118384549</v>
      </c>
      <c r="F122" s="295">
        <v>0.18074053745056051</v>
      </c>
      <c r="G122" s="295">
        <v>0.14339927252138629</v>
      </c>
      <c r="H122" s="295">
        <v>0.1620951393430026</v>
      </c>
      <c r="I122" s="295">
        <v>0.1596443270171852</v>
      </c>
      <c r="J122" s="295">
        <v>0.1732021733256511</v>
      </c>
      <c r="K122" s="295">
        <v>0.22895209176694639</v>
      </c>
      <c r="L122" s="295">
        <v>0.27493052630306791</v>
      </c>
      <c r="M122" s="295">
        <v>0.19433497410560641</v>
      </c>
      <c r="N122" s="295">
        <v>0.23759411597878261</v>
      </c>
      <c r="O122" s="295">
        <v>0.15487035080235981</v>
      </c>
      <c r="P122" s="295">
        <v>0.46676256127906962</v>
      </c>
      <c r="Q122" s="295">
        <v>0.38762035776247861</v>
      </c>
      <c r="R122" s="295">
        <v>0.49931971249175489</v>
      </c>
      <c r="S122" s="295">
        <v>0.38415686158267798</v>
      </c>
      <c r="T122" s="295">
        <v>0.35779326543051931</v>
      </c>
      <c r="U122" s="295">
        <v>0.39768287631069899</v>
      </c>
      <c r="V122" s="295">
        <v>0.36272041771033592</v>
      </c>
      <c r="W122" s="295">
        <v>0.2359350790534695</v>
      </c>
      <c r="X122" s="295">
        <v>0.60443192168998661</v>
      </c>
      <c r="Y122" s="295">
        <v>0.31796134118894243</v>
      </c>
      <c r="DA122" s="122" t="s">
        <v>1686</v>
      </c>
    </row>
    <row r="123" spans="1:105" ht="12" customHeight="1" x14ac:dyDescent="0.25">
      <c r="A123" s="59" t="s">
        <v>159</v>
      </c>
      <c r="B123" s="295">
        <v>0.40863202072589799</v>
      </c>
      <c r="C123" s="295">
        <v>0.4370625235967357</v>
      </c>
      <c r="D123" s="295">
        <v>0.48279803092043372</v>
      </c>
      <c r="E123" s="295">
        <v>0.43226463283298538</v>
      </c>
      <c r="F123" s="295">
        <v>0.5477292796602059</v>
      </c>
      <c r="G123" s="295">
        <v>0.57966351170497277</v>
      </c>
      <c r="H123" s="295">
        <v>0.29665513321591908</v>
      </c>
      <c r="I123" s="295">
        <v>0.80773960129432865</v>
      </c>
      <c r="J123" s="295">
        <v>0.85687128901265108</v>
      </c>
      <c r="K123" s="295">
        <v>1.328098596768877</v>
      </c>
      <c r="L123" s="295">
        <v>1.5735375034731429</v>
      </c>
      <c r="M123" s="295">
        <v>1.081666102624955</v>
      </c>
      <c r="N123" s="295">
        <v>1.183619701333501</v>
      </c>
      <c r="O123" s="295">
        <v>1.6697726222354521</v>
      </c>
      <c r="P123" s="295">
        <v>1.282102655966433</v>
      </c>
      <c r="Q123" s="295">
        <v>1.5815249448550639</v>
      </c>
      <c r="R123" s="295">
        <v>1.2140930723971199</v>
      </c>
      <c r="S123" s="295">
        <v>1.205744962381492</v>
      </c>
      <c r="T123" s="295">
        <v>1.015854517144972</v>
      </c>
      <c r="U123" s="295">
        <v>0.99914229933872301</v>
      </c>
      <c r="V123" s="295">
        <v>0.92048064224769666</v>
      </c>
      <c r="W123" s="295">
        <v>0.94196476502088089</v>
      </c>
      <c r="X123" s="295">
        <v>0.88916052327302608</v>
      </c>
      <c r="Y123" s="295">
        <v>0.83166277613233763</v>
      </c>
      <c r="DA123" s="122" t="s">
        <v>1687</v>
      </c>
    </row>
    <row r="124" spans="1:105" ht="12" customHeight="1" x14ac:dyDescent="0.25">
      <c r="A124" s="59" t="s">
        <v>32</v>
      </c>
      <c r="B124" s="295">
        <v>0.97654047117372766</v>
      </c>
      <c r="C124" s="295">
        <v>0.92600153649657735</v>
      </c>
      <c r="D124" s="295">
        <v>1.086829703102592</v>
      </c>
      <c r="E124" s="295">
        <v>0.81489016106751855</v>
      </c>
      <c r="F124" s="295">
        <v>0.58082018817070891</v>
      </c>
      <c r="G124" s="295">
        <v>0.36100839599824319</v>
      </c>
      <c r="H124" s="295">
        <v>0.97669266227786999</v>
      </c>
      <c r="I124" s="295">
        <v>0.87079567731744589</v>
      </c>
      <c r="J124" s="295">
        <v>0.8074304746850719</v>
      </c>
      <c r="K124" s="295">
        <v>1.0803916933746169</v>
      </c>
      <c r="L124" s="295">
        <v>0.98646912817712262</v>
      </c>
      <c r="M124" s="295">
        <v>1.0908336773202001</v>
      </c>
      <c r="N124" s="295">
        <v>0.81978348673146506</v>
      </c>
      <c r="O124" s="295">
        <v>0.37504931709982592</v>
      </c>
      <c r="P124" s="295">
        <v>0.19377603855249259</v>
      </c>
      <c r="Q124" s="295">
        <v>0.1220775508276889</v>
      </c>
      <c r="R124" s="295">
        <v>0.14001282237465529</v>
      </c>
      <c r="S124" s="295">
        <v>0.14619163780024</v>
      </c>
      <c r="T124" s="295">
        <v>0.15561097244488731</v>
      </c>
      <c r="U124" s="295">
        <v>0.17971555984928911</v>
      </c>
      <c r="V124" s="295">
        <v>0.1196297578887633</v>
      </c>
      <c r="W124" s="295">
        <v>9.8052725278254094E-2</v>
      </c>
      <c r="X124" s="295">
        <v>0.32611741533704841</v>
      </c>
      <c r="Y124" s="295">
        <v>0.29956327311971032</v>
      </c>
      <c r="DA124" s="122" t="s">
        <v>1688</v>
      </c>
    </row>
    <row r="125" spans="1:105" ht="12" customHeight="1" x14ac:dyDescent="0.25">
      <c r="A125" s="59" t="s">
        <v>35</v>
      </c>
      <c r="B125" s="295">
        <v>17.457961743555341</v>
      </c>
      <c r="C125" s="295">
        <v>19.824740114030831</v>
      </c>
      <c r="D125" s="295">
        <v>17.940720960514891</v>
      </c>
      <c r="E125" s="295">
        <v>19.70561720663806</v>
      </c>
      <c r="F125" s="295">
        <v>18.763181929432658</v>
      </c>
      <c r="G125" s="295">
        <v>18.528317041349251</v>
      </c>
      <c r="H125" s="295">
        <v>17.208313243559289</v>
      </c>
      <c r="I125" s="295">
        <v>15.79781244573004</v>
      </c>
      <c r="J125" s="295">
        <v>16.497616669838632</v>
      </c>
      <c r="K125" s="295">
        <v>13.817988217241069</v>
      </c>
      <c r="L125" s="295">
        <v>15.229853623825541</v>
      </c>
      <c r="M125" s="295">
        <v>15.505570281153259</v>
      </c>
      <c r="N125" s="295">
        <v>18.68112097160337</v>
      </c>
      <c r="O125" s="295">
        <v>18.058031969786079</v>
      </c>
      <c r="P125" s="295">
        <v>17.658266808067449</v>
      </c>
      <c r="Q125" s="295">
        <v>18.554798242162502</v>
      </c>
      <c r="R125" s="295">
        <v>20.59535369999033</v>
      </c>
      <c r="S125" s="295">
        <v>21.338596067361031</v>
      </c>
      <c r="T125" s="295">
        <v>21.553816246872429</v>
      </c>
      <c r="U125" s="295">
        <v>20.74556698929884</v>
      </c>
      <c r="V125" s="295">
        <v>19.207428414614689</v>
      </c>
      <c r="W125" s="295">
        <v>18.901465663107359</v>
      </c>
      <c r="X125" s="295">
        <v>18.1320515824384</v>
      </c>
      <c r="Y125" s="295">
        <v>17.072795459615239</v>
      </c>
      <c r="DA125" s="122" t="s">
        <v>1689</v>
      </c>
    </row>
    <row r="126" spans="1:105" ht="12" customHeight="1" x14ac:dyDescent="0.25">
      <c r="A126" s="60" t="s">
        <v>1573</v>
      </c>
      <c r="B126" s="262">
        <v>8.6477977310893852</v>
      </c>
      <c r="C126" s="262">
        <v>9.6342804160669395</v>
      </c>
      <c r="D126" s="262">
        <v>10.870690197373699</v>
      </c>
      <c r="E126" s="262">
        <v>10.16409486961363</v>
      </c>
      <c r="F126" s="262">
        <v>10.87525353972331</v>
      </c>
      <c r="G126" s="262">
        <v>10.353009341504981</v>
      </c>
      <c r="H126" s="262">
        <v>10.48157201803822</v>
      </c>
      <c r="I126" s="262">
        <v>10.77333219064124</v>
      </c>
      <c r="J126" s="262">
        <v>9.6271569711545748</v>
      </c>
      <c r="K126" s="262">
        <v>8.6198960102515674</v>
      </c>
      <c r="L126" s="262">
        <v>8.8549527720184855</v>
      </c>
      <c r="M126" s="262">
        <v>7.0532441648396844</v>
      </c>
      <c r="N126" s="262">
        <v>9.2575107913640462</v>
      </c>
      <c r="O126" s="262">
        <v>7.861698392051431</v>
      </c>
      <c r="P126" s="262">
        <v>8.0711576489215293</v>
      </c>
      <c r="Q126" s="262">
        <v>8.2627176433612313</v>
      </c>
      <c r="R126" s="262">
        <v>8.0391294596734664</v>
      </c>
      <c r="S126" s="262">
        <v>8.429681372712226</v>
      </c>
      <c r="T126" s="262">
        <v>8.3658757297334336</v>
      </c>
      <c r="U126" s="262">
        <v>8.3680322275982757</v>
      </c>
      <c r="V126" s="262">
        <v>7.9269138424520778</v>
      </c>
      <c r="W126" s="262">
        <v>8.930346641699014</v>
      </c>
      <c r="X126" s="262">
        <v>9.0319728676344369</v>
      </c>
      <c r="Y126" s="262">
        <v>8.7094803705158785</v>
      </c>
      <c r="DA126" s="72" t="s">
        <v>1690</v>
      </c>
    </row>
    <row r="127" spans="1:105" ht="12" customHeight="1" x14ac:dyDescent="0.25">
      <c r="A127" s="132" t="s">
        <v>1575</v>
      </c>
      <c r="B127" s="316">
        <v>25.891587174057111</v>
      </c>
      <c r="C127" s="316">
        <v>28.84512554625687</v>
      </c>
      <c r="D127" s="316">
        <v>32.546947979091243</v>
      </c>
      <c r="E127" s="316">
        <v>30.43139496844319</v>
      </c>
      <c r="F127" s="316">
        <v>32.56061066870587</v>
      </c>
      <c r="G127" s="316">
        <v>30.997006661675972</v>
      </c>
      <c r="H127" s="316">
        <v>31.381924515943471</v>
      </c>
      <c r="I127" s="316">
        <v>32.255457197647139</v>
      </c>
      <c r="J127" s="316">
        <v>28.823797885658941</v>
      </c>
      <c r="K127" s="316">
        <v>25.808049161277118</v>
      </c>
      <c r="L127" s="316">
        <v>26.51181130134896</v>
      </c>
      <c r="M127" s="316">
        <v>21.117478904175449</v>
      </c>
      <c r="N127" s="316">
        <v>27.717073771009929</v>
      </c>
      <c r="O127" s="316">
        <v>23.53799841110558</v>
      </c>
      <c r="P127" s="316">
        <v>24.16512138244526</v>
      </c>
      <c r="Q127" s="316">
        <v>24.738653794895971</v>
      </c>
      <c r="R127" s="316">
        <v>24.06922868470533</v>
      </c>
      <c r="S127" s="316">
        <v>25.238544759951239</v>
      </c>
      <c r="T127" s="316">
        <v>25.04751006895204</v>
      </c>
      <c r="U127" s="316">
        <v>25.05396664370025</v>
      </c>
      <c r="V127" s="316">
        <v>23.73325407869287</v>
      </c>
      <c r="W127" s="316">
        <v>26.737541251322831</v>
      </c>
      <c r="X127" s="316">
        <v>27.041811120924169</v>
      </c>
      <c r="Y127" s="316">
        <v>26.076265572592671</v>
      </c>
      <c r="DA127" s="139" t="s">
        <v>1691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340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0.99999999999999978</v>
      </c>
      <c r="C132" s="232">
        <f t="shared" si="6"/>
        <v>1.0000000000000002</v>
      </c>
      <c r="D132" s="232">
        <f t="shared" si="6"/>
        <v>0.99999999999999978</v>
      </c>
      <c r="E132" s="232">
        <f t="shared" si="6"/>
        <v>0.99999999999999989</v>
      </c>
      <c r="F132" s="232">
        <f t="shared" si="6"/>
        <v>1</v>
      </c>
      <c r="G132" s="232">
        <f t="shared" si="6"/>
        <v>0.99999999999999989</v>
      </c>
      <c r="H132" s="232">
        <f t="shared" si="6"/>
        <v>1.0000000000000002</v>
      </c>
      <c r="I132" s="232">
        <f t="shared" si="6"/>
        <v>1</v>
      </c>
      <c r="J132" s="232">
        <f t="shared" si="6"/>
        <v>0.99999999999999978</v>
      </c>
      <c r="K132" s="232">
        <f t="shared" si="6"/>
        <v>0.99999999999999978</v>
      </c>
      <c r="L132" s="232">
        <f t="shared" si="6"/>
        <v>1</v>
      </c>
      <c r="M132" s="232">
        <f t="shared" si="6"/>
        <v>0.99999999999999978</v>
      </c>
      <c r="N132" s="232">
        <f t="shared" si="6"/>
        <v>1.0000000000000002</v>
      </c>
      <c r="O132" s="232">
        <f t="shared" si="6"/>
        <v>1</v>
      </c>
      <c r="P132" s="232">
        <f t="shared" si="6"/>
        <v>1</v>
      </c>
      <c r="Q132" s="232">
        <f t="shared" si="6"/>
        <v>1</v>
      </c>
      <c r="R132" s="232">
        <f t="shared" si="6"/>
        <v>1</v>
      </c>
      <c r="S132" s="232">
        <f t="shared" si="6"/>
        <v>1.0000000000000004</v>
      </c>
      <c r="T132" s="232">
        <f t="shared" si="6"/>
        <v>1</v>
      </c>
      <c r="U132" s="232">
        <f t="shared" si="6"/>
        <v>0.99999999999999989</v>
      </c>
      <c r="V132" s="232">
        <f t="shared" si="6"/>
        <v>1</v>
      </c>
      <c r="W132" s="232">
        <f t="shared" si="6"/>
        <v>1</v>
      </c>
      <c r="X132" s="232">
        <f t="shared" si="6"/>
        <v>1.0000000000000002</v>
      </c>
      <c r="Y132" s="232">
        <f t="shared" si="6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4.2175765593871596E-3</v>
      </c>
      <c r="C133" s="266">
        <f t="shared" si="7"/>
        <v>4.2113862322150017E-3</v>
      </c>
      <c r="D133" s="266">
        <f t="shared" si="7"/>
        <v>4.2037212920674957E-3</v>
      </c>
      <c r="E133" s="266">
        <f t="shared" si="7"/>
        <v>4.1930755611589736E-3</v>
      </c>
      <c r="F133" s="266">
        <f t="shared" si="7"/>
        <v>4.194634583307654E-3</v>
      </c>
      <c r="G133" s="266">
        <f t="shared" si="7"/>
        <v>4.1784722672041658E-3</v>
      </c>
      <c r="H133" s="266">
        <f t="shared" si="7"/>
        <v>4.200569166192005E-3</v>
      </c>
      <c r="I133" s="266">
        <f t="shared" si="7"/>
        <v>4.201314517193128E-3</v>
      </c>
      <c r="J133" s="266">
        <f t="shared" si="7"/>
        <v>4.2175306610809718E-3</v>
      </c>
      <c r="K133" s="266">
        <f t="shared" si="7"/>
        <v>4.2729164069309957E-3</v>
      </c>
      <c r="L133" s="266">
        <f t="shared" si="7"/>
        <v>4.2971021943403612E-3</v>
      </c>
      <c r="M133" s="266">
        <f t="shared" si="7"/>
        <v>4.3118761534795009E-3</v>
      </c>
      <c r="N133" s="266">
        <f t="shared" si="7"/>
        <v>4.3005964975444833E-3</v>
      </c>
      <c r="O133" s="266">
        <f t="shared" si="7"/>
        <v>4.2715172151394261E-3</v>
      </c>
      <c r="P133" s="266">
        <f t="shared" si="7"/>
        <v>4.2591602336252846E-3</v>
      </c>
      <c r="Q133" s="266">
        <f t="shared" si="7"/>
        <v>4.2499622194265806E-3</v>
      </c>
      <c r="R133" s="266">
        <f t="shared" si="7"/>
        <v>4.2553976275700248E-3</v>
      </c>
      <c r="S133" s="266">
        <f t="shared" si="7"/>
        <v>4.2434872833616959E-3</v>
      </c>
      <c r="T133" s="266">
        <f t="shared" si="7"/>
        <v>4.249165368604744E-3</v>
      </c>
      <c r="U133" s="266">
        <f t="shared" si="7"/>
        <v>4.2412686427301515E-3</v>
      </c>
      <c r="V133" s="266">
        <f t="shared" si="7"/>
        <v>4.2254119731268873E-3</v>
      </c>
      <c r="W133" s="266">
        <f t="shared" si="7"/>
        <v>4.1693653444667472E-3</v>
      </c>
      <c r="X133" s="266">
        <f t="shared" si="7"/>
        <v>4.1880607069456387E-3</v>
      </c>
      <c r="Y133" s="266">
        <f t="shared" si="7"/>
        <v>4.1900312118693522E-3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4.3683862290379581E-4</v>
      </c>
      <c r="C134" s="267">
        <f t="shared" si="8"/>
        <v>4.3619745517177428E-4</v>
      </c>
      <c r="D134" s="267">
        <f t="shared" si="8"/>
        <v>4.3540355330620544E-4</v>
      </c>
      <c r="E134" s="267">
        <f t="shared" si="8"/>
        <v>4.3430091382488234E-4</v>
      </c>
      <c r="F134" s="267">
        <f t="shared" si="8"/>
        <v>4.3446239070121556E-4</v>
      </c>
      <c r="G134" s="267">
        <f t="shared" si="8"/>
        <v>4.3278836681328659E-4</v>
      </c>
      <c r="H134" s="267">
        <f t="shared" si="8"/>
        <v>4.3507706952878515E-4</v>
      </c>
      <c r="I134" s="267">
        <f t="shared" si="8"/>
        <v>4.3515426981201061E-4</v>
      </c>
      <c r="J134" s="267">
        <f t="shared" si="8"/>
        <v>4.3683386895266126E-4</v>
      </c>
      <c r="K134" s="267">
        <f t="shared" si="8"/>
        <v>4.4257048869268103E-4</v>
      </c>
      <c r="L134" s="267">
        <f t="shared" si="8"/>
        <v>4.4507554957704958E-4</v>
      </c>
      <c r="M134" s="267">
        <f t="shared" si="8"/>
        <v>4.4660577336179982E-4</v>
      </c>
      <c r="N134" s="267">
        <f t="shared" si="8"/>
        <v>4.4543747462528609E-4</v>
      </c>
      <c r="O134" s="267">
        <f t="shared" si="8"/>
        <v>4.4242556636422985E-4</v>
      </c>
      <c r="P134" s="267">
        <f t="shared" si="8"/>
        <v>4.4114568283114459E-4</v>
      </c>
      <c r="Q134" s="267">
        <f t="shared" si="8"/>
        <v>4.4019299168270091E-4</v>
      </c>
      <c r="R134" s="267">
        <f t="shared" si="8"/>
        <v>4.4075596811593673E-4</v>
      </c>
      <c r="S134" s="267">
        <f t="shared" si="8"/>
        <v>4.3990642493760989E-4</v>
      </c>
      <c r="T134" s="267">
        <f t="shared" si="8"/>
        <v>4.4011045726731604E-4</v>
      </c>
      <c r="U134" s="267">
        <f t="shared" si="8"/>
        <v>4.3929254802300668E-4</v>
      </c>
      <c r="V134" s="267">
        <f t="shared" si="8"/>
        <v>4.3765018169822389E-4</v>
      </c>
      <c r="W134" s="267">
        <f t="shared" si="8"/>
        <v>4.3505516390026668E-4</v>
      </c>
      <c r="X134" s="267">
        <f t="shared" si="8"/>
        <v>4.3378149657714068E-4</v>
      </c>
      <c r="Y134" s="267">
        <f t="shared" si="8"/>
        <v>4.3398559308734742E-4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8.5654161451690931E-3</v>
      </c>
      <c r="C135" s="267">
        <f t="shared" si="9"/>
        <v>8.8030992711598324E-3</v>
      </c>
      <c r="D135" s="267">
        <f t="shared" si="9"/>
        <v>1.0505053861219088E-2</v>
      </c>
      <c r="E135" s="267">
        <f t="shared" si="9"/>
        <v>9.6002888206074295E-3</v>
      </c>
      <c r="F135" s="267">
        <f t="shared" si="9"/>
        <v>1.0630715503026368E-2</v>
      </c>
      <c r="G135" s="267">
        <f t="shared" si="9"/>
        <v>1.0538366536028222E-2</v>
      </c>
      <c r="H135" s="267">
        <f t="shared" si="9"/>
        <v>1.0859462720088454E-2</v>
      </c>
      <c r="I135" s="267">
        <f t="shared" si="9"/>
        <v>1.1251471182730085E-2</v>
      </c>
      <c r="J135" s="267">
        <f t="shared" si="9"/>
        <v>9.8635029390106727E-3</v>
      </c>
      <c r="K135" s="267">
        <f t="shared" si="9"/>
        <v>9.2502419159449546E-3</v>
      </c>
      <c r="L135" s="267">
        <f t="shared" si="9"/>
        <v>8.1490239485726996E-3</v>
      </c>
      <c r="M135" s="267">
        <f t="shared" si="9"/>
        <v>6.3397929070718607E-3</v>
      </c>
      <c r="N135" s="267">
        <f t="shared" si="9"/>
        <v>7.3457511576115048E-3</v>
      </c>
      <c r="O135" s="267">
        <f t="shared" si="9"/>
        <v>7.0985587624802461E-3</v>
      </c>
      <c r="P135" s="267">
        <f t="shared" si="9"/>
        <v>7.4707607328464857E-3</v>
      </c>
      <c r="Q135" s="267">
        <f t="shared" si="9"/>
        <v>7.4414296128249265E-3</v>
      </c>
      <c r="R135" s="267">
        <f t="shared" si="9"/>
        <v>6.7116701626734271E-3</v>
      </c>
      <c r="S135" s="267">
        <f t="shared" si="9"/>
        <v>6.8830651258631808E-3</v>
      </c>
      <c r="T135" s="267">
        <f t="shared" si="9"/>
        <v>6.8291329858063297E-3</v>
      </c>
      <c r="U135" s="267">
        <f t="shared" si="9"/>
        <v>7.1253991898262191E-3</v>
      </c>
      <c r="V135" s="267">
        <f t="shared" si="9"/>
        <v>7.4157039866660874E-3</v>
      </c>
      <c r="W135" s="267">
        <f t="shared" si="9"/>
        <v>8.575540861257773E-3</v>
      </c>
      <c r="X135" s="267">
        <f t="shared" si="9"/>
        <v>8.8031511981104416E-3</v>
      </c>
      <c r="Y135" s="267">
        <f t="shared" si="9"/>
        <v>9.0731370003466483E-3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8.3174004954137467E-4</v>
      </c>
      <c r="C136" s="267">
        <f t="shared" si="10"/>
        <v>8.3051926719010082E-4</v>
      </c>
      <c r="D136" s="267">
        <f t="shared" si="10"/>
        <v>8.2900767928926523E-4</v>
      </c>
      <c r="E136" s="267">
        <f t="shared" si="10"/>
        <v>8.2690825545461005E-4</v>
      </c>
      <c r="F136" s="267">
        <f t="shared" si="10"/>
        <v>8.2721570717265731E-4</v>
      </c>
      <c r="G136" s="267">
        <f t="shared" si="10"/>
        <v>8.2402836832834003E-4</v>
      </c>
      <c r="H136" s="267">
        <f t="shared" si="10"/>
        <v>8.2838605469160223E-4</v>
      </c>
      <c r="I136" s="267">
        <f t="shared" si="10"/>
        <v>8.2853304390919432E-4</v>
      </c>
      <c r="J136" s="267">
        <f t="shared" si="10"/>
        <v>8.317309980259075E-4</v>
      </c>
      <c r="K136" s="267">
        <f t="shared" si="10"/>
        <v>8.4265351296986348E-4</v>
      </c>
      <c r="L136" s="267">
        <f t="shared" si="10"/>
        <v>8.4742314494566954E-4</v>
      </c>
      <c r="M136" s="267">
        <f t="shared" si="10"/>
        <v>8.5033668862016668E-4</v>
      </c>
      <c r="N136" s="267">
        <f t="shared" si="10"/>
        <v>8.4811224966710951E-4</v>
      </c>
      <c r="O136" s="267">
        <f t="shared" si="10"/>
        <v>8.4237758108489315E-4</v>
      </c>
      <c r="P136" s="267">
        <f t="shared" si="10"/>
        <v>8.3994068485502443E-4</v>
      </c>
      <c r="Q136" s="267">
        <f t="shared" si="10"/>
        <v>8.3812676240985033E-4</v>
      </c>
      <c r="R136" s="267">
        <f t="shared" si="10"/>
        <v>8.3919866865146762E-4</v>
      </c>
      <c r="S136" s="267">
        <f t="shared" si="10"/>
        <v>8.3758113977883217E-4</v>
      </c>
      <c r="T136" s="267">
        <f t="shared" si="10"/>
        <v>8.3796961701303315E-4</v>
      </c>
      <c r="U136" s="267">
        <f t="shared" si="10"/>
        <v>8.364123191009113E-4</v>
      </c>
      <c r="V136" s="267">
        <f t="shared" si="10"/>
        <v>8.332852562069309E-4</v>
      </c>
      <c r="W136" s="267">
        <f t="shared" si="10"/>
        <v>8.283443464094266E-4</v>
      </c>
      <c r="X136" s="267">
        <f t="shared" si="10"/>
        <v>8.2591928583352356E-4</v>
      </c>
      <c r="Y136" s="267">
        <f t="shared" si="10"/>
        <v>8.2630788526729629E-4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4.8393425405662809E-3</v>
      </c>
      <c r="C137" s="268">
        <f t="shared" si="11"/>
        <v>4.8557689197405614E-3</v>
      </c>
      <c r="D137" s="268">
        <f t="shared" si="11"/>
        <v>5.1372311158107333E-3</v>
      </c>
      <c r="E137" s="268">
        <f t="shared" si="11"/>
        <v>4.9910491141265164E-3</v>
      </c>
      <c r="F137" s="268">
        <f t="shared" si="11"/>
        <v>5.1450339329662826E-3</v>
      </c>
      <c r="G137" s="268">
        <f t="shared" si="11"/>
        <v>5.1368656109779288E-3</v>
      </c>
      <c r="H137" s="268">
        <f t="shared" si="11"/>
        <v>5.2257480258475356E-3</v>
      </c>
      <c r="I137" s="268">
        <f t="shared" si="11"/>
        <v>5.3299950164831149E-3</v>
      </c>
      <c r="J137" s="268">
        <f t="shared" si="11"/>
        <v>4.9983004235363048E-3</v>
      </c>
      <c r="K137" s="268">
        <f t="shared" si="11"/>
        <v>4.6584045676170121E-3</v>
      </c>
      <c r="L137" s="268">
        <f t="shared" si="11"/>
        <v>4.2596613730935323E-3</v>
      </c>
      <c r="M137" s="268">
        <f t="shared" si="11"/>
        <v>4.002129435157745E-3</v>
      </c>
      <c r="N137" s="268">
        <f t="shared" si="11"/>
        <v>4.0275476060024889E-3</v>
      </c>
      <c r="O137" s="268">
        <f t="shared" si="11"/>
        <v>4.2229615424075181E-3</v>
      </c>
      <c r="P137" s="268">
        <f t="shared" si="11"/>
        <v>8.5717318803467755E-3</v>
      </c>
      <c r="Q137" s="268">
        <f t="shared" si="11"/>
        <v>9.3228045414107119E-3</v>
      </c>
      <c r="R137" s="268">
        <f t="shared" si="11"/>
        <v>9.49397206646296E-3</v>
      </c>
      <c r="S137" s="268">
        <f t="shared" si="11"/>
        <v>1.0107003530964432E-2</v>
      </c>
      <c r="T137" s="268">
        <f t="shared" si="11"/>
        <v>1.0865790562092097E-2</v>
      </c>
      <c r="U137" s="268">
        <f t="shared" si="11"/>
        <v>1.1797054160484497E-2</v>
      </c>
      <c r="V137" s="268">
        <f t="shared" si="11"/>
        <v>1.3573014789717451E-2</v>
      </c>
      <c r="W137" s="268">
        <f t="shared" si="11"/>
        <v>1.3980675375423451E-2</v>
      </c>
      <c r="X137" s="268">
        <f t="shared" si="11"/>
        <v>1.6887551173880633E-2</v>
      </c>
      <c r="Y137" s="268">
        <f t="shared" si="11"/>
        <v>1.8627914654735032E-2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3.3379402916933573E-2</v>
      </c>
      <c r="C138" s="269">
        <f t="shared" si="12"/>
        <v>3.430565339846748E-2</v>
      </c>
      <c r="D138" s="269">
        <f t="shared" si="12"/>
        <v>4.093816570669357E-2</v>
      </c>
      <c r="E138" s="269">
        <f t="shared" si="12"/>
        <v>3.7412298857507804E-2</v>
      </c>
      <c r="F138" s="269">
        <f t="shared" si="12"/>
        <v>4.1427868775639524E-2</v>
      </c>
      <c r="G138" s="269">
        <f t="shared" si="12"/>
        <v>4.1067985107858564E-2</v>
      </c>
      <c r="H138" s="269">
        <f t="shared" si="12"/>
        <v>4.2319296044908764E-2</v>
      </c>
      <c r="I138" s="269">
        <f t="shared" si="12"/>
        <v>4.3846951934546137E-2</v>
      </c>
      <c r="J138" s="269">
        <f t="shared" si="12"/>
        <v>3.8438043545530078E-2</v>
      </c>
      <c r="K138" s="269">
        <f t="shared" si="12"/>
        <v>3.6048167042716274E-2</v>
      </c>
      <c r="L138" s="269">
        <f t="shared" si="12"/>
        <v>3.1756723683829771E-2</v>
      </c>
      <c r="M138" s="269">
        <f t="shared" si="12"/>
        <v>2.4706155342425765E-2</v>
      </c>
      <c r="N138" s="269">
        <f t="shared" si="12"/>
        <v>2.8626371849514526E-2</v>
      </c>
      <c r="O138" s="269">
        <f t="shared" si="12"/>
        <v>2.7663063772563508E-2</v>
      </c>
      <c r="P138" s="269">
        <f t="shared" si="12"/>
        <v>2.9113533816840138E-2</v>
      </c>
      <c r="Q138" s="269">
        <f t="shared" si="12"/>
        <v>2.8999230523618743E-2</v>
      </c>
      <c r="R138" s="269">
        <f t="shared" si="12"/>
        <v>2.6155359974166761E-2</v>
      </c>
      <c r="S138" s="269">
        <f t="shared" si="12"/>
        <v>2.6889517301496961E-2</v>
      </c>
      <c r="T138" s="269">
        <f t="shared" si="12"/>
        <v>2.6613112269520789E-2</v>
      </c>
      <c r="U138" s="269">
        <f t="shared" si="12"/>
        <v>2.7767660843349039E-2</v>
      </c>
      <c r="V138" s="269">
        <f t="shared" si="12"/>
        <v>2.8898977829961727E-2</v>
      </c>
      <c r="W138" s="269">
        <f t="shared" si="12"/>
        <v>3.3499818304462213E-2</v>
      </c>
      <c r="X138" s="269">
        <f t="shared" si="12"/>
        <v>3.430585575764971E-2</v>
      </c>
      <c r="Y138" s="269">
        <f t="shared" si="12"/>
        <v>3.5357989678752498E-2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0.38482508940508858</v>
      </c>
      <c r="C139" s="269">
        <f t="shared" si="13"/>
        <v>0.38492934024780662</v>
      </c>
      <c r="D139" s="269">
        <f t="shared" si="13"/>
        <v>0.37740253016450837</v>
      </c>
      <c r="E139" s="269">
        <f t="shared" si="13"/>
        <v>0.38193398652186317</v>
      </c>
      <c r="F139" s="269">
        <f t="shared" si="13"/>
        <v>0.37776050581602466</v>
      </c>
      <c r="G139" s="269">
        <f t="shared" si="13"/>
        <v>0.37822108482041206</v>
      </c>
      <c r="H139" s="269">
        <f t="shared" si="13"/>
        <v>0.37632013601786179</v>
      </c>
      <c r="I139" s="269">
        <f t="shared" si="13"/>
        <v>0.37348486642477957</v>
      </c>
      <c r="J139" s="269">
        <f t="shared" si="13"/>
        <v>0.37987824220789362</v>
      </c>
      <c r="K139" s="269">
        <f t="shared" si="13"/>
        <v>0.38178381722289806</v>
      </c>
      <c r="L139" s="269">
        <f t="shared" si="13"/>
        <v>0.38575248530836892</v>
      </c>
      <c r="M139" s="269">
        <f t="shared" si="13"/>
        <v>0.39160249810617165</v>
      </c>
      <c r="N139" s="269">
        <f t="shared" si="13"/>
        <v>0.38698301755710507</v>
      </c>
      <c r="O139" s="269">
        <f t="shared" si="13"/>
        <v>0.38734491430461232</v>
      </c>
      <c r="P139" s="269">
        <f t="shared" si="13"/>
        <v>0.38380012789857254</v>
      </c>
      <c r="Q139" s="269">
        <f t="shared" si="13"/>
        <v>0.38343159114483094</v>
      </c>
      <c r="R139" s="269">
        <f t="shared" si="13"/>
        <v>0.38720412939101273</v>
      </c>
      <c r="S139" s="269">
        <f t="shared" si="13"/>
        <v>0.3858885097480888</v>
      </c>
      <c r="T139" s="269">
        <f t="shared" si="13"/>
        <v>0.38594253242891624</v>
      </c>
      <c r="U139" s="269">
        <f t="shared" si="13"/>
        <v>0.38380175437523611</v>
      </c>
      <c r="V139" s="269">
        <f t="shared" si="13"/>
        <v>0.38112092443684514</v>
      </c>
      <c r="W139" s="269">
        <f t="shared" si="13"/>
        <v>0.37566398749758978</v>
      </c>
      <c r="X139" s="269">
        <f t="shared" si="13"/>
        <v>0.37244453958221208</v>
      </c>
      <c r="Y139" s="269">
        <f t="shared" si="13"/>
        <v>0.37104947060135818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0.49617702622166093</v>
      </c>
      <c r="C140" s="269">
        <f t="shared" si="14"/>
        <v>0.49371605410675873</v>
      </c>
      <c r="D140" s="269">
        <f t="shared" si="14"/>
        <v>0.48464005291939383</v>
      </c>
      <c r="E140" s="269">
        <f t="shared" si="14"/>
        <v>0.48884630017317682</v>
      </c>
      <c r="F140" s="269">
        <f t="shared" si="14"/>
        <v>0.48301597977637523</v>
      </c>
      <c r="G140" s="269">
        <f t="shared" si="14"/>
        <v>0.48337321988264026</v>
      </c>
      <c r="H140" s="269">
        <f t="shared" si="14"/>
        <v>0.48222046982809813</v>
      </c>
      <c r="I140" s="269">
        <f t="shared" si="14"/>
        <v>0.48125025557951984</v>
      </c>
      <c r="J140" s="269">
        <f t="shared" si="14"/>
        <v>0.48852342091105505</v>
      </c>
      <c r="K140" s="269">
        <f t="shared" si="14"/>
        <v>0.49305352794543883</v>
      </c>
      <c r="L140" s="269">
        <f t="shared" si="14"/>
        <v>0.50013920712996063</v>
      </c>
      <c r="M140" s="269">
        <f t="shared" si="14"/>
        <v>0.51196474128783875</v>
      </c>
      <c r="N140" s="269">
        <f t="shared" si="14"/>
        <v>0.50684783349804963</v>
      </c>
      <c r="O140" s="269">
        <f t="shared" si="14"/>
        <v>0.5085248981387448</v>
      </c>
      <c r="P140" s="269">
        <f t="shared" si="14"/>
        <v>0.50427878023386319</v>
      </c>
      <c r="Q140" s="269">
        <f t="shared" si="14"/>
        <v>0.50416236900145461</v>
      </c>
      <c r="R140" s="269">
        <f t="shared" si="14"/>
        <v>0.50723321302288171</v>
      </c>
      <c r="S140" s="269">
        <f t="shared" si="14"/>
        <v>0.50613621346408111</v>
      </c>
      <c r="T140" s="269">
        <f t="shared" si="14"/>
        <v>0.50602249717874548</v>
      </c>
      <c r="U140" s="269">
        <f t="shared" si="14"/>
        <v>0.50439498851727171</v>
      </c>
      <c r="V140" s="269">
        <f t="shared" si="14"/>
        <v>0.50251715039684486</v>
      </c>
      <c r="W140" s="269">
        <f t="shared" si="14"/>
        <v>0.49619662568602363</v>
      </c>
      <c r="X140" s="269">
        <f t="shared" si="14"/>
        <v>0.49455446855816854</v>
      </c>
      <c r="Y140" s="269">
        <f t="shared" si="14"/>
        <v>0.49169590039697442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6.6727567538749047E-2</v>
      </c>
      <c r="C141" s="269">
        <f t="shared" si="15"/>
        <v>6.7911981101490188E-2</v>
      </c>
      <c r="D141" s="269">
        <f t="shared" si="15"/>
        <v>7.5908833707711273E-2</v>
      </c>
      <c r="E141" s="269">
        <f t="shared" si="15"/>
        <v>7.1761791782279746E-2</v>
      </c>
      <c r="F141" s="269">
        <f t="shared" si="15"/>
        <v>7.6563583514786399E-2</v>
      </c>
      <c r="G141" s="269">
        <f t="shared" si="15"/>
        <v>7.6227189039736978E-2</v>
      </c>
      <c r="H141" s="269">
        <f t="shared" si="15"/>
        <v>7.7590855072783141E-2</v>
      </c>
      <c r="I141" s="269">
        <f t="shared" si="15"/>
        <v>7.9371458031026867E-2</v>
      </c>
      <c r="J141" s="269">
        <f t="shared" si="15"/>
        <v>7.2812394444914649E-2</v>
      </c>
      <c r="K141" s="269">
        <f t="shared" si="15"/>
        <v>6.9647700896791079E-2</v>
      </c>
      <c r="L141" s="269">
        <f t="shared" si="15"/>
        <v>6.4353297667311404E-2</v>
      </c>
      <c r="M141" s="269">
        <f t="shared" si="15"/>
        <v>5.5775864305872586E-2</v>
      </c>
      <c r="N141" s="269">
        <f t="shared" si="15"/>
        <v>6.0575332109880066E-2</v>
      </c>
      <c r="O141" s="269">
        <f t="shared" si="15"/>
        <v>5.9589283116603026E-2</v>
      </c>
      <c r="P141" s="269">
        <f t="shared" si="15"/>
        <v>6.1224818836219497E-2</v>
      </c>
      <c r="Q141" s="269">
        <f t="shared" si="15"/>
        <v>6.1114293202340936E-2</v>
      </c>
      <c r="R141" s="269">
        <f t="shared" si="15"/>
        <v>5.7666303118464997E-2</v>
      </c>
      <c r="S141" s="269">
        <f t="shared" si="15"/>
        <v>5.8574715981427709E-2</v>
      </c>
      <c r="T141" s="269">
        <f t="shared" si="15"/>
        <v>5.8199689132033841E-2</v>
      </c>
      <c r="U141" s="269">
        <f t="shared" si="15"/>
        <v>5.9596169403978223E-2</v>
      </c>
      <c r="V141" s="269">
        <f t="shared" si="15"/>
        <v>6.0977881148932669E-2</v>
      </c>
      <c r="W141" s="269">
        <f t="shared" si="15"/>
        <v>6.6650587420466728E-2</v>
      </c>
      <c r="X141" s="269">
        <f t="shared" si="15"/>
        <v>6.7556672240622492E-2</v>
      </c>
      <c r="Y141" s="269">
        <f t="shared" si="15"/>
        <v>6.8745262977609314E-2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4.2779460049390296E-2</v>
      </c>
      <c r="C142" s="318">
        <f t="shared" si="16"/>
        <v>4.3966554245446342E-2</v>
      </c>
      <c r="D142" s="318">
        <f t="shared" si="16"/>
        <v>5.246686493173805E-2</v>
      </c>
      <c r="E142" s="318">
        <f t="shared" si="16"/>
        <v>4.7948069901474287E-2</v>
      </c>
      <c r="F142" s="318">
        <f t="shared" si="16"/>
        <v>5.3094474506605836E-2</v>
      </c>
      <c r="G142" s="318">
        <f t="shared" si="16"/>
        <v>5.2633243099124524E-2</v>
      </c>
      <c r="H142" s="318">
        <f t="shared" si="16"/>
        <v>5.4236938838503619E-2</v>
      </c>
      <c r="I142" s="318">
        <f t="shared" si="16"/>
        <v>5.6194801723666324E-2</v>
      </c>
      <c r="J142" s="318">
        <f t="shared" si="16"/>
        <v>4.9262677116328361E-2</v>
      </c>
      <c r="K142" s="318">
        <f t="shared" si="16"/>
        <v>4.6199781514824539E-2</v>
      </c>
      <c r="L142" s="318">
        <f t="shared" si="16"/>
        <v>4.0699814059367977E-2</v>
      </c>
      <c r="M142" s="318">
        <f t="shared" si="16"/>
        <v>3.1663717534897953E-2</v>
      </c>
      <c r="N142" s="318">
        <f t="shared" si="16"/>
        <v>3.6687916016437783E-2</v>
      </c>
      <c r="O142" s="318">
        <f t="shared" si="16"/>
        <v>3.5453328342843558E-2</v>
      </c>
      <c r="P142" s="318">
        <f t="shared" si="16"/>
        <v>3.7312268883703009E-2</v>
      </c>
      <c r="Q142" s="318">
        <f t="shared" si="16"/>
        <v>3.716577635422167E-2</v>
      </c>
      <c r="R142" s="318">
        <f t="shared" si="16"/>
        <v>3.3521036307232993E-2</v>
      </c>
      <c r="S142" s="318">
        <f t="shared" si="16"/>
        <v>3.4461941515533071E-2</v>
      </c>
      <c r="T142" s="318">
        <f t="shared" si="16"/>
        <v>3.4107697371253409E-2</v>
      </c>
      <c r="U142" s="318">
        <f t="shared" si="16"/>
        <v>3.558738125631504E-2</v>
      </c>
      <c r="V142" s="318">
        <f t="shared" si="16"/>
        <v>3.7037291248786554E-2</v>
      </c>
      <c r="W142" s="318">
        <f t="shared" si="16"/>
        <v>4.2933785915342207E-2</v>
      </c>
      <c r="X142" s="318">
        <f t="shared" si="16"/>
        <v>4.3966813591503964E-2</v>
      </c>
      <c r="Y142" s="318">
        <f t="shared" si="16"/>
        <v>4.5315241577362018E-2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2.3948107489358748E-2</v>
      </c>
      <c r="C143" s="326">
        <f t="shared" si="17"/>
        <v>2.3945426856043839E-2</v>
      </c>
      <c r="D143" s="326">
        <f t="shared" si="17"/>
        <v>2.3441968775973227E-2</v>
      </c>
      <c r="E143" s="326">
        <f t="shared" si="17"/>
        <v>2.3813721880805466E-2</v>
      </c>
      <c r="F143" s="326">
        <f t="shared" si="17"/>
        <v>2.3469109008180566E-2</v>
      </c>
      <c r="G143" s="326">
        <f t="shared" si="17"/>
        <v>2.3593945940612461E-2</v>
      </c>
      <c r="H143" s="326">
        <f t="shared" si="17"/>
        <v>2.3353916234279518E-2</v>
      </c>
      <c r="I143" s="326">
        <f t="shared" si="17"/>
        <v>2.3176656307360544E-2</v>
      </c>
      <c r="J143" s="326">
        <f t="shared" si="17"/>
        <v>2.3549717328586284E-2</v>
      </c>
      <c r="K143" s="326">
        <f t="shared" si="17"/>
        <v>2.3447919381966532E-2</v>
      </c>
      <c r="L143" s="326">
        <f t="shared" si="17"/>
        <v>2.3653483607943417E-2</v>
      </c>
      <c r="M143" s="326">
        <f t="shared" si="17"/>
        <v>2.4112146770974632E-2</v>
      </c>
      <c r="N143" s="326">
        <f t="shared" si="17"/>
        <v>2.3887416093442287E-2</v>
      </c>
      <c r="O143" s="326">
        <f t="shared" si="17"/>
        <v>2.4135954773759467E-2</v>
      </c>
      <c r="P143" s="326">
        <f t="shared" si="17"/>
        <v>2.3912549952516491E-2</v>
      </c>
      <c r="Q143" s="326">
        <f t="shared" si="17"/>
        <v>2.3948516848119272E-2</v>
      </c>
      <c r="R143" s="326">
        <f t="shared" si="17"/>
        <v>2.4145266811231993E-2</v>
      </c>
      <c r="S143" s="326">
        <f t="shared" si="17"/>
        <v>2.4112774465894635E-2</v>
      </c>
      <c r="T143" s="326">
        <f t="shared" si="17"/>
        <v>2.4091991760780435E-2</v>
      </c>
      <c r="U143" s="326">
        <f t="shared" si="17"/>
        <v>2.4008788147663183E-2</v>
      </c>
      <c r="V143" s="326">
        <f t="shared" si="17"/>
        <v>2.3940589900146109E-2</v>
      </c>
      <c r="W143" s="326">
        <f t="shared" si="17"/>
        <v>2.3716801505124521E-2</v>
      </c>
      <c r="X143" s="326">
        <f t="shared" si="17"/>
        <v>2.3589858649118532E-2</v>
      </c>
      <c r="Y143" s="326">
        <f t="shared" si="17"/>
        <v>2.3430021400247292E-2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</v>
      </c>
      <c r="C146" s="232">
        <f t="shared" si="18"/>
        <v>0.99999999999999978</v>
      </c>
      <c r="D146" s="232">
        <f t="shared" si="18"/>
        <v>1</v>
      </c>
      <c r="E146" s="232">
        <f t="shared" si="18"/>
        <v>1.0000000000000002</v>
      </c>
      <c r="F146" s="232">
        <f t="shared" si="18"/>
        <v>1.0000000000000004</v>
      </c>
      <c r="G146" s="232">
        <f t="shared" si="18"/>
        <v>0.99999999999999956</v>
      </c>
      <c r="H146" s="232">
        <f t="shared" si="18"/>
        <v>0.99999999999999989</v>
      </c>
      <c r="I146" s="232">
        <f t="shared" si="18"/>
        <v>1</v>
      </c>
      <c r="J146" s="232">
        <f t="shared" si="18"/>
        <v>1</v>
      </c>
      <c r="K146" s="232">
        <f t="shared" si="18"/>
        <v>1</v>
      </c>
      <c r="L146" s="232">
        <f t="shared" si="18"/>
        <v>0.99999999999999978</v>
      </c>
      <c r="M146" s="232">
        <f t="shared" si="18"/>
        <v>0.99999999999999956</v>
      </c>
      <c r="N146" s="232">
        <f t="shared" si="18"/>
        <v>1</v>
      </c>
      <c r="O146" s="232">
        <f t="shared" si="18"/>
        <v>0.99999999999999978</v>
      </c>
      <c r="P146" s="232">
        <f t="shared" si="18"/>
        <v>1</v>
      </c>
      <c r="Q146" s="232">
        <f t="shared" si="18"/>
        <v>0.99999999999999989</v>
      </c>
      <c r="R146" s="232">
        <f t="shared" si="18"/>
        <v>1.0000000000000002</v>
      </c>
      <c r="S146" s="232">
        <f t="shared" si="18"/>
        <v>0.99999999999999978</v>
      </c>
      <c r="T146" s="232">
        <f t="shared" si="18"/>
        <v>1</v>
      </c>
      <c r="U146" s="232">
        <f t="shared" si="18"/>
        <v>1</v>
      </c>
      <c r="V146" s="232">
        <f t="shared" si="18"/>
        <v>0.99999999999999989</v>
      </c>
      <c r="W146" s="232">
        <f t="shared" si="18"/>
        <v>0.99999999999999956</v>
      </c>
      <c r="X146" s="232">
        <f t="shared" si="18"/>
        <v>1</v>
      </c>
      <c r="Y146" s="232">
        <f t="shared" si="18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6.5160124941054083E-3</v>
      </c>
      <c r="C147" s="266">
        <f t="shared" si="19"/>
        <v>6.5108850048885662E-3</v>
      </c>
      <c r="D147" s="266">
        <f t="shared" si="19"/>
        <v>6.4982241141094558E-3</v>
      </c>
      <c r="E147" s="266">
        <f t="shared" si="19"/>
        <v>6.4925648738505537E-3</v>
      </c>
      <c r="F147" s="266">
        <f t="shared" si="19"/>
        <v>6.4892313244189377E-3</v>
      </c>
      <c r="G147" s="266">
        <f t="shared" si="19"/>
        <v>6.4746222963326808E-3</v>
      </c>
      <c r="H147" s="266">
        <f t="shared" si="19"/>
        <v>6.4973549053747217E-3</v>
      </c>
      <c r="I147" s="266">
        <f t="shared" si="19"/>
        <v>6.4962546025682773E-3</v>
      </c>
      <c r="J147" s="266">
        <f t="shared" si="19"/>
        <v>6.5122945180319455E-3</v>
      </c>
      <c r="K147" s="266">
        <f t="shared" si="19"/>
        <v>6.5385647447895375E-3</v>
      </c>
      <c r="L147" s="266">
        <f t="shared" si="19"/>
        <v>6.5444158899124593E-3</v>
      </c>
      <c r="M147" s="266">
        <f t="shared" si="19"/>
        <v>6.5621606862650362E-3</v>
      </c>
      <c r="N147" s="266">
        <f t="shared" si="19"/>
        <v>6.519209437679971E-3</v>
      </c>
      <c r="O147" s="266">
        <f t="shared" si="19"/>
        <v>6.5000856044868894E-3</v>
      </c>
      <c r="P147" s="266">
        <f t="shared" si="19"/>
        <v>6.4609125723346815E-3</v>
      </c>
      <c r="Q147" s="266">
        <f t="shared" si="19"/>
        <v>6.4513342968215703E-3</v>
      </c>
      <c r="R147" s="266">
        <f t="shared" si="19"/>
        <v>6.462339815301984E-3</v>
      </c>
      <c r="S147" s="266">
        <f t="shared" si="19"/>
        <v>6.4501524124410386E-3</v>
      </c>
      <c r="T147" s="266">
        <f t="shared" si="19"/>
        <v>6.4486799504168734E-3</v>
      </c>
      <c r="U147" s="266">
        <f t="shared" si="19"/>
        <v>6.4342318153405315E-3</v>
      </c>
      <c r="V147" s="266">
        <f t="shared" si="19"/>
        <v>6.4073175317827394E-3</v>
      </c>
      <c r="W147" s="266">
        <f t="shared" si="19"/>
        <v>6.3789131228955938E-3</v>
      </c>
      <c r="X147" s="266">
        <f t="shared" si="19"/>
        <v>6.3537243582825302E-3</v>
      </c>
      <c r="Y147" s="266">
        <f t="shared" si="19"/>
        <v>6.3502408695900901E-3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1.8938579700167365E-3</v>
      </c>
      <c r="C148" s="267">
        <f t="shared" si="20"/>
        <v>1.8923676818491991E-3</v>
      </c>
      <c r="D148" s="267">
        <f t="shared" si="20"/>
        <v>1.8886878348674404E-3</v>
      </c>
      <c r="E148" s="267">
        <f t="shared" si="20"/>
        <v>1.8870429949782819E-3</v>
      </c>
      <c r="F148" s="267">
        <f t="shared" si="20"/>
        <v>1.8860741096108549E-3</v>
      </c>
      <c r="G148" s="267">
        <f t="shared" si="20"/>
        <v>1.8818280428176475E-3</v>
      </c>
      <c r="H148" s="267">
        <f t="shared" si="20"/>
        <v>1.8884352021581923E-3</v>
      </c>
      <c r="I148" s="267">
        <f t="shared" si="20"/>
        <v>1.8881154027039556E-3</v>
      </c>
      <c r="J148" s="267">
        <f t="shared" si="20"/>
        <v>1.89277735228842E-3</v>
      </c>
      <c r="K148" s="267">
        <f t="shared" si="20"/>
        <v>1.9004127087835188E-3</v>
      </c>
      <c r="L148" s="267">
        <f t="shared" si="20"/>
        <v>1.9021133252011201E-3</v>
      </c>
      <c r="M148" s="267">
        <f t="shared" si="20"/>
        <v>1.9072707929053414E-3</v>
      </c>
      <c r="N148" s="267">
        <f t="shared" si="20"/>
        <v>1.8947871513333556E-3</v>
      </c>
      <c r="O148" s="267">
        <f t="shared" si="20"/>
        <v>1.8892288710288343E-3</v>
      </c>
      <c r="P148" s="267">
        <f t="shared" si="20"/>
        <v>1.8778433558509125E-3</v>
      </c>
      <c r="Q148" s="267">
        <f t="shared" si="20"/>
        <v>1.8750594610324272E-3</v>
      </c>
      <c r="R148" s="267">
        <f t="shared" si="20"/>
        <v>1.8782581794061493E-3</v>
      </c>
      <c r="S148" s="267">
        <f t="shared" si="20"/>
        <v>1.8747159501573741E-3</v>
      </c>
      <c r="T148" s="267">
        <f t="shared" si="20"/>
        <v>1.8742879838294193E-3</v>
      </c>
      <c r="U148" s="267">
        <f t="shared" si="20"/>
        <v>1.8700886800694944E-3</v>
      </c>
      <c r="V148" s="267">
        <f t="shared" si="20"/>
        <v>1.862266130547171E-3</v>
      </c>
      <c r="W148" s="267">
        <f t="shared" si="20"/>
        <v>1.8540104809143323E-3</v>
      </c>
      <c r="X148" s="267">
        <f t="shared" si="20"/>
        <v>1.8466894478959841E-3</v>
      </c>
      <c r="Y148" s="267">
        <f t="shared" si="20"/>
        <v>1.8456769831670375E-3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1.1241292759031737E-2</v>
      </c>
      <c r="C149" s="267">
        <f t="shared" si="21"/>
        <v>1.1544292595488706E-2</v>
      </c>
      <c r="D149" s="267">
        <f t="shared" si="21"/>
        <v>1.3620312567897953E-2</v>
      </c>
      <c r="E149" s="267">
        <f t="shared" si="21"/>
        <v>1.249900251274654E-2</v>
      </c>
      <c r="F149" s="267">
        <f t="shared" si="21"/>
        <v>1.3768266564524989E-2</v>
      </c>
      <c r="G149" s="267">
        <f t="shared" si="21"/>
        <v>1.3626585740609582E-2</v>
      </c>
      <c r="H149" s="267">
        <f t="shared" si="21"/>
        <v>1.4032807953949757E-2</v>
      </c>
      <c r="I149" s="267">
        <f t="shared" si="21"/>
        <v>1.4487423528090066E-2</v>
      </c>
      <c r="J149" s="267">
        <f t="shared" si="21"/>
        <v>1.2858448893839271E-2</v>
      </c>
      <c r="K149" s="267">
        <f t="shared" si="21"/>
        <v>1.2294823609977254E-2</v>
      </c>
      <c r="L149" s="267">
        <f t="shared" si="21"/>
        <v>1.1011195549843315E-2</v>
      </c>
      <c r="M149" s="267">
        <f t="shared" si="21"/>
        <v>8.6445174822935861E-3</v>
      </c>
      <c r="N149" s="267">
        <f t="shared" si="21"/>
        <v>9.9791889598849354E-3</v>
      </c>
      <c r="O149" s="267">
        <f t="shared" si="21"/>
        <v>9.5310688199350818E-3</v>
      </c>
      <c r="P149" s="267">
        <f t="shared" si="21"/>
        <v>9.9478952278948957E-3</v>
      </c>
      <c r="Q149" s="267">
        <f t="shared" si="21"/>
        <v>9.8667481941689568E-3</v>
      </c>
      <c r="R149" s="267">
        <f t="shared" si="21"/>
        <v>8.9511561817369294E-3</v>
      </c>
      <c r="S149" s="267">
        <f t="shared" si="21"/>
        <v>9.1700232098073722E-3</v>
      </c>
      <c r="T149" s="267">
        <f t="shared" si="21"/>
        <v>9.0711938883477929E-3</v>
      </c>
      <c r="U149" s="267">
        <f t="shared" si="21"/>
        <v>9.4125039804326821E-3</v>
      </c>
      <c r="V149" s="267">
        <f t="shared" si="21"/>
        <v>9.7187849944203528E-3</v>
      </c>
      <c r="W149" s="267">
        <f t="shared" si="21"/>
        <v>1.1190166742906541E-2</v>
      </c>
      <c r="X149" s="267">
        <f t="shared" si="21"/>
        <v>1.1286273042872259E-2</v>
      </c>
      <c r="Y149" s="267">
        <f t="shared" si="21"/>
        <v>1.1623648418070266E-2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5.3147572377797957E-3</v>
      </c>
      <c r="C150" s="267">
        <f t="shared" si="22"/>
        <v>5.3105750235112525E-3</v>
      </c>
      <c r="D150" s="267">
        <f t="shared" si="22"/>
        <v>5.300248223038438E-3</v>
      </c>
      <c r="E150" s="267">
        <f t="shared" si="22"/>
        <v>5.2956322883462381E-3</v>
      </c>
      <c r="F150" s="267">
        <f t="shared" si="22"/>
        <v>5.2929132932575708E-3</v>
      </c>
      <c r="G150" s="267">
        <f t="shared" si="22"/>
        <v>5.2809975030670819E-3</v>
      </c>
      <c r="H150" s="267">
        <f t="shared" si="22"/>
        <v>5.2995392567161256E-3</v>
      </c>
      <c r="I150" s="267">
        <f t="shared" si="22"/>
        <v>5.2986417995197835E-3</v>
      </c>
      <c r="J150" s="267">
        <f t="shared" si="22"/>
        <v>5.3117246867734553E-3</v>
      </c>
      <c r="K150" s="267">
        <f t="shared" si="22"/>
        <v>5.3331518829190031E-3</v>
      </c>
      <c r="L150" s="267">
        <f t="shared" si="22"/>
        <v>5.3379243439785045E-3</v>
      </c>
      <c r="M150" s="267">
        <f t="shared" si="22"/>
        <v>5.3523978099107887E-3</v>
      </c>
      <c r="N150" s="267">
        <f t="shared" si="22"/>
        <v>5.3173648108955709E-3</v>
      </c>
      <c r="O150" s="267">
        <f t="shared" si="22"/>
        <v>5.3017665395649113E-3</v>
      </c>
      <c r="P150" s="267">
        <f t="shared" si="22"/>
        <v>5.2698152263430499E-3</v>
      </c>
      <c r="Q150" s="267">
        <f t="shared" si="22"/>
        <v>5.2620027475985993E-3</v>
      </c>
      <c r="R150" s="267">
        <f t="shared" si="22"/>
        <v>5.2709793508589863E-3</v>
      </c>
      <c r="S150" s="267">
        <f t="shared" si="22"/>
        <v>5.2610387487463392E-3</v>
      </c>
      <c r="T150" s="267">
        <f t="shared" si="22"/>
        <v>5.2598377415034323E-3</v>
      </c>
      <c r="U150" s="267">
        <f t="shared" si="22"/>
        <v>5.2480531829963897E-3</v>
      </c>
      <c r="V150" s="267">
        <f t="shared" si="22"/>
        <v>5.2261006647242331E-3</v>
      </c>
      <c r="W150" s="267">
        <f t="shared" si="22"/>
        <v>5.2029327322111575E-3</v>
      </c>
      <c r="X150" s="267">
        <f t="shared" si="22"/>
        <v>5.1823876259580424E-3</v>
      </c>
      <c r="Y150" s="267">
        <f t="shared" si="22"/>
        <v>5.1795463335637115E-3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1.0307088484039483E-2</v>
      </c>
      <c r="C151" s="268">
        <f t="shared" si="23"/>
        <v>1.033407448244145E-2</v>
      </c>
      <c r="D151" s="268">
        <f t="shared" si="23"/>
        <v>1.0809354130479168E-2</v>
      </c>
      <c r="E151" s="268">
        <f t="shared" si="23"/>
        <v>1.0545441096930983E-2</v>
      </c>
      <c r="F151" s="268">
        <f t="shared" si="23"/>
        <v>1.081401240411641E-2</v>
      </c>
      <c r="G151" s="268">
        <f t="shared" si="23"/>
        <v>1.0779380631091455E-2</v>
      </c>
      <c r="H151" s="268">
        <f t="shared" si="23"/>
        <v>1.09588897609658E-2</v>
      </c>
      <c r="I151" s="268">
        <f t="shared" si="23"/>
        <v>1.1137571303178885E-2</v>
      </c>
      <c r="J151" s="268">
        <f t="shared" si="23"/>
        <v>1.0574543078912839E-2</v>
      </c>
      <c r="K151" s="268">
        <f t="shared" si="23"/>
        <v>1.0048199862195554E-2</v>
      </c>
      <c r="L151" s="268">
        <f t="shared" si="23"/>
        <v>9.340837290970282E-3</v>
      </c>
      <c r="M151" s="268">
        <f t="shared" si="23"/>
        <v>8.8560215710412494E-3</v>
      </c>
      <c r="N151" s="268">
        <f t="shared" si="23"/>
        <v>8.8793580065148637E-3</v>
      </c>
      <c r="O151" s="268">
        <f t="shared" si="23"/>
        <v>9.2017493704052815E-3</v>
      </c>
      <c r="P151" s="268">
        <f t="shared" si="23"/>
        <v>1.852323358365781E-2</v>
      </c>
      <c r="Q151" s="268">
        <f t="shared" si="23"/>
        <v>2.0060700580786787E-2</v>
      </c>
      <c r="R151" s="268">
        <f t="shared" si="23"/>
        <v>2.0548415041439675E-2</v>
      </c>
      <c r="S151" s="268">
        <f t="shared" si="23"/>
        <v>2.1783944502495045E-2</v>
      </c>
      <c r="T151" s="268">
        <f t="shared" si="23"/>
        <v>2.3422975255397448E-2</v>
      </c>
      <c r="U151" s="268">
        <f t="shared" si="23"/>
        <v>2.5290149474166961E-2</v>
      </c>
      <c r="V151" s="268">
        <f t="shared" si="23"/>
        <v>2.8868070763063296E-2</v>
      </c>
      <c r="W151" s="268">
        <f t="shared" si="23"/>
        <v>2.9323130485581345E-2</v>
      </c>
      <c r="X151" s="268">
        <f t="shared" si="23"/>
        <v>3.519734817896028E-2</v>
      </c>
      <c r="Y151" s="268">
        <f t="shared" si="23"/>
        <v>3.8728536543516448E-2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4.0712518772331903E-2</v>
      </c>
      <c r="C152" s="269">
        <f t="shared" si="24"/>
        <v>4.1809891360538622E-2</v>
      </c>
      <c r="D152" s="269">
        <f t="shared" si="24"/>
        <v>4.9328599743125714E-2</v>
      </c>
      <c r="E152" s="269">
        <f t="shared" si="24"/>
        <v>4.5267558219829508E-2</v>
      </c>
      <c r="F152" s="269">
        <f t="shared" si="24"/>
        <v>4.9864443795428308E-2</v>
      </c>
      <c r="G152" s="269">
        <f t="shared" si="24"/>
        <v>4.9351319252995164E-2</v>
      </c>
      <c r="H152" s="269">
        <f t="shared" si="24"/>
        <v>5.0822531669650908E-2</v>
      </c>
      <c r="I152" s="269">
        <f t="shared" si="24"/>
        <v>5.246901001454693E-2</v>
      </c>
      <c r="J152" s="269">
        <f t="shared" si="24"/>
        <v>4.6569362901157374E-2</v>
      </c>
      <c r="K152" s="269">
        <f t="shared" si="24"/>
        <v>4.4528084781133639E-2</v>
      </c>
      <c r="L152" s="269">
        <f t="shared" si="24"/>
        <v>3.9879177167469047E-2</v>
      </c>
      <c r="M152" s="269">
        <f t="shared" si="24"/>
        <v>3.1307794203016853E-2</v>
      </c>
      <c r="N152" s="269">
        <f t="shared" si="24"/>
        <v>3.6141565438329304E-2</v>
      </c>
      <c r="O152" s="269">
        <f t="shared" si="24"/>
        <v>3.4518611566292608E-2</v>
      </c>
      <c r="P152" s="269">
        <f t="shared" si="24"/>
        <v>3.6028229127425267E-2</v>
      </c>
      <c r="Q152" s="269">
        <f t="shared" si="24"/>
        <v>3.5734339429442631E-2</v>
      </c>
      <c r="R152" s="269">
        <f t="shared" si="24"/>
        <v>3.2418345638249274E-2</v>
      </c>
      <c r="S152" s="269">
        <f t="shared" si="24"/>
        <v>3.3211014967299814E-2</v>
      </c>
      <c r="T152" s="269">
        <f t="shared" si="24"/>
        <v>3.2853085439848689E-2</v>
      </c>
      <c r="U152" s="269">
        <f t="shared" si="24"/>
        <v>3.4089206038169367E-2</v>
      </c>
      <c r="V152" s="269">
        <f t="shared" si="24"/>
        <v>3.5198462046252911E-2</v>
      </c>
      <c r="W152" s="269">
        <f t="shared" si="24"/>
        <v>4.052735600361218E-2</v>
      </c>
      <c r="X152" s="269">
        <f t="shared" si="24"/>
        <v>4.0945981956220227E-2</v>
      </c>
      <c r="Y152" s="269">
        <f t="shared" si="24"/>
        <v>4.2097293840466912E-2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0.1187298768634895</v>
      </c>
      <c r="C153" s="269">
        <f t="shared" si="25"/>
        <v>0.11880356317450783</v>
      </c>
      <c r="D153" s="269">
        <f t="shared" si="25"/>
        <v>0.11462743660826295</v>
      </c>
      <c r="E153" s="269">
        <f t="shared" si="25"/>
        <v>0.11838014507333411</v>
      </c>
      <c r="F153" s="269">
        <f t="shared" si="25"/>
        <v>0.1153136933726006</v>
      </c>
      <c r="G153" s="269">
        <f t="shared" si="25"/>
        <v>0.11684716042393466</v>
      </c>
      <c r="H153" s="269">
        <f t="shared" si="25"/>
        <v>0.11469350346561874</v>
      </c>
      <c r="I153" s="269">
        <f t="shared" si="25"/>
        <v>0.11323453992424655</v>
      </c>
      <c r="J153" s="269">
        <f t="shared" si="25"/>
        <v>0.11519111493112626</v>
      </c>
      <c r="K153" s="269">
        <f t="shared" si="25"/>
        <v>0.10789168783787988</v>
      </c>
      <c r="L153" s="269">
        <f t="shared" si="25"/>
        <v>0.10511373386170447</v>
      </c>
      <c r="M153" s="269">
        <f t="shared" si="25"/>
        <v>0.10943469936808238</v>
      </c>
      <c r="N153" s="269">
        <f t="shared" si="25"/>
        <v>0.10523876690924225</v>
      </c>
      <c r="O153" s="269">
        <f t="shared" si="25"/>
        <v>0.11230482415718317</v>
      </c>
      <c r="P153" s="269">
        <f t="shared" si="25"/>
        <v>0.11040728053366063</v>
      </c>
      <c r="Q153" s="269">
        <f t="shared" si="25"/>
        <v>0.11201309573959546</v>
      </c>
      <c r="R153" s="269">
        <f t="shared" si="25"/>
        <v>0.11367720675586528</v>
      </c>
      <c r="S153" s="269">
        <f t="shared" si="25"/>
        <v>0.11395933203623601</v>
      </c>
      <c r="T153" s="269">
        <f t="shared" si="25"/>
        <v>0.11370596085507116</v>
      </c>
      <c r="U153" s="269">
        <f t="shared" si="25"/>
        <v>0.11364049358180703</v>
      </c>
      <c r="V153" s="269">
        <f t="shared" si="25"/>
        <v>0.11397003297913633</v>
      </c>
      <c r="W153" s="269">
        <f t="shared" si="25"/>
        <v>0.11342197826522463</v>
      </c>
      <c r="X153" s="269">
        <f t="shared" si="25"/>
        <v>0.11273980663307273</v>
      </c>
      <c r="Y153" s="269">
        <f t="shared" si="25"/>
        <v>0.11135798083739099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9.4550980041112245E-2</v>
      </c>
      <c r="C154" s="318">
        <f t="shared" si="26"/>
        <v>9.4646073525204447E-2</v>
      </c>
      <c r="D154" s="318">
        <f t="shared" si="26"/>
        <v>9.1245506045717087E-2</v>
      </c>
      <c r="E154" s="318">
        <f t="shared" si="26"/>
        <v>9.4528637947783933E-2</v>
      </c>
      <c r="F154" s="318">
        <f t="shared" si="26"/>
        <v>9.1930120764405765E-2</v>
      </c>
      <c r="G154" s="318">
        <f t="shared" si="26"/>
        <v>9.3377228706891136E-2</v>
      </c>
      <c r="H154" s="318">
        <f t="shared" si="26"/>
        <v>9.147717958902675E-2</v>
      </c>
      <c r="I154" s="318">
        <f t="shared" si="26"/>
        <v>9.0276747888396805E-2</v>
      </c>
      <c r="J154" s="318">
        <f t="shared" si="26"/>
        <v>9.1573252100562469E-2</v>
      </c>
      <c r="K154" s="318">
        <f t="shared" si="26"/>
        <v>8.3916003253479865E-2</v>
      </c>
      <c r="L154" s="318">
        <f t="shared" si="26"/>
        <v>8.0525831201124817E-2</v>
      </c>
      <c r="M154" s="318">
        <f t="shared" si="26"/>
        <v>8.4141774356534055E-2</v>
      </c>
      <c r="N154" s="318">
        <f t="shared" si="26"/>
        <v>8.0274104293386245E-2</v>
      </c>
      <c r="O154" s="318">
        <f t="shared" si="26"/>
        <v>8.737418576071114E-2</v>
      </c>
      <c r="P154" s="318">
        <f t="shared" si="26"/>
        <v>8.5911585978230343E-2</v>
      </c>
      <c r="Q154" s="318">
        <f t="shared" si="26"/>
        <v>8.7584765547422894E-2</v>
      </c>
      <c r="R154" s="318">
        <f t="shared" si="26"/>
        <v>8.8904239373216953E-2</v>
      </c>
      <c r="S154" s="318">
        <f t="shared" si="26"/>
        <v>8.9322949944902946E-2</v>
      </c>
      <c r="T154" s="318">
        <f t="shared" si="26"/>
        <v>8.9087036250813087E-2</v>
      </c>
      <c r="U154" s="318">
        <f t="shared" si="26"/>
        <v>8.9241961123951524E-2</v>
      </c>
      <c r="V154" s="318">
        <f t="shared" si="26"/>
        <v>8.9832552884010014E-2</v>
      </c>
      <c r="W154" s="318">
        <f t="shared" si="26"/>
        <v>8.9841435579840825E-2</v>
      </c>
      <c r="X154" s="318">
        <f t="shared" si="26"/>
        <v>8.9432920880077524E-2</v>
      </c>
      <c r="Y154" s="318">
        <f t="shared" si="26"/>
        <v>8.8266319760214138E-2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2.4178896822377251E-2</v>
      </c>
      <c r="C155" s="318">
        <f t="shared" si="27"/>
        <v>2.4157489649303365E-2</v>
      </c>
      <c r="D155" s="318">
        <f t="shared" si="27"/>
        <v>2.3381930562545859E-2</v>
      </c>
      <c r="E155" s="318">
        <f t="shared" si="27"/>
        <v>2.3851507125550162E-2</v>
      </c>
      <c r="F155" s="318">
        <f t="shared" si="27"/>
        <v>2.3383572608194847E-2</v>
      </c>
      <c r="G155" s="318">
        <f t="shared" si="27"/>
        <v>2.3469931717043507E-2</v>
      </c>
      <c r="H155" s="318">
        <f t="shared" si="27"/>
        <v>2.3216323876591997E-2</v>
      </c>
      <c r="I155" s="318">
        <f t="shared" si="27"/>
        <v>2.2957792035849744E-2</v>
      </c>
      <c r="J155" s="318">
        <f t="shared" si="27"/>
        <v>2.3617862830563788E-2</v>
      </c>
      <c r="K155" s="318">
        <f t="shared" si="27"/>
        <v>2.3975684584400008E-2</v>
      </c>
      <c r="L155" s="318">
        <f t="shared" si="27"/>
        <v>2.4587902660579666E-2</v>
      </c>
      <c r="M155" s="318">
        <f t="shared" si="27"/>
        <v>2.5292925011548322E-2</v>
      </c>
      <c r="N155" s="318">
        <f t="shared" si="27"/>
        <v>2.4964662615856007E-2</v>
      </c>
      <c r="O155" s="318">
        <f t="shared" si="27"/>
        <v>2.4930638396472027E-2</v>
      </c>
      <c r="P155" s="318">
        <f t="shared" si="27"/>
        <v>2.4495694555430277E-2</v>
      </c>
      <c r="Q155" s="318">
        <f t="shared" si="27"/>
        <v>2.4428330192172571E-2</v>
      </c>
      <c r="R155" s="318">
        <f t="shared" si="27"/>
        <v>2.4772967382648319E-2</v>
      </c>
      <c r="S155" s="318">
        <f t="shared" si="27"/>
        <v>2.4636382091333054E-2</v>
      </c>
      <c r="T155" s="318">
        <f t="shared" si="27"/>
        <v>2.4618924604258068E-2</v>
      </c>
      <c r="U155" s="318">
        <f t="shared" si="27"/>
        <v>2.4398532457855511E-2</v>
      </c>
      <c r="V155" s="318">
        <f t="shared" si="27"/>
        <v>2.4137480095126312E-2</v>
      </c>
      <c r="W155" s="318">
        <f t="shared" si="27"/>
        <v>2.3580542685383805E-2</v>
      </c>
      <c r="X155" s="318">
        <f t="shared" si="27"/>
        <v>2.3306885752995204E-2</v>
      </c>
      <c r="Y155" s="318">
        <f t="shared" si="27"/>
        <v>2.3091661077176858E-2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0.71107933895639752</v>
      </c>
      <c r="C157" s="269">
        <f t="shared" si="29"/>
        <v>0.70843389806023882</v>
      </c>
      <c r="D157" s="269">
        <f t="shared" si="29"/>
        <v>0.6969376497096923</v>
      </c>
      <c r="E157" s="269">
        <f t="shared" si="29"/>
        <v>0.70086757051244208</v>
      </c>
      <c r="F157" s="269">
        <f t="shared" si="29"/>
        <v>0.69465779128669536</v>
      </c>
      <c r="G157" s="269">
        <f t="shared" si="29"/>
        <v>0.69354327539399385</v>
      </c>
      <c r="H157" s="269">
        <f t="shared" si="29"/>
        <v>0.69318713782413011</v>
      </c>
      <c r="I157" s="269">
        <f t="shared" si="29"/>
        <v>0.69139307574071451</v>
      </c>
      <c r="J157" s="269">
        <f t="shared" si="29"/>
        <v>0.70268510667901996</v>
      </c>
      <c r="K157" s="269">
        <f t="shared" si="29"/>
        <v>0.71942907297035563</v>
      </c>
      <c r="L157" s="269">
        <f t="shared" si="29"/>
        <v>0.73541366445095813</v>
      </c>
      <c r="M157" s="269">
        <f t="shared" si="29"/>
        <v>0.74904242187539782</v>
      </c>
      <c r="N157" s="269">
        <f t="shared" si="29"/>
        <v>0.74446667239625097</v>
      </c>
      <c r="O157" s="269">
        <f t="shared" si="29"/>
        <v>0.73681344849218466</v>
      </c>
      <c r="P157" s="269">
        <f t="shared" si="29"/>
        <v>0.72685528120858545</v>
      </c>
      <c r="Q157" s="269">
        <f t="shared" si="29"/>
        <v>0.72345835312783502</v>
      </c>
      <c r="R157" s="269">
        <f t="shared" si="29"/>
        <v>0.72809922143112449</v>
      </c>
      <c r="S157" s="269">
        <f t="shared" si="29"/>
        <v>0.72456381089426114</v>
      </c>
      <c r="T157" s="269">
        <f t="shared" si="29"/>
        <v>0.72413038702927912</v>
      </c>
      <c r="U157" s="269">
        <f t="shared" si="29"/>
        <v>0.71945345693057594</v>
      </c>
      <c r="V157" s="269">
        <f t="shared" si="29"/>
        <v>0.71274050552426893</v>
      </c>
      <c r="W157" s="269">
        <f t="shared" si="29"/>
        <v>0.70073885034825634</v>
      </c>
      <c r="X157" s="269">
        <f t="shared" si="29"/>
        <v>0.69489535588600915</v>
      </c>
      <c r="Y157" s="269">
        <f t="shared" si="29"/>
        <v>0.69076704376649611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0.66736577225631544</v>
      </c>
      <c r="C158" s="318">
        <f t="shared" si="30"/>
        <v>0.6635420679837819</v>
      </c>
      <c r="D158" s="318">
        <f t="shared" si="30"/>
        <v>0.64397288358575966</v>
      </c>
      <c r="E158" s="318">
        <f t="shared" si="30"/>
        <v>0.65226319806724831</v>
      </c>
      <c r="F158" s="318">
        <f t="shared" si="30"/>
        <v>0.64111768235844846</v>
      </c>
      <c r="G158" s="318">
        <f t="shared" si="30"/>
        <v>0.64055411503359505</v>
      </c>
      <c r="H158" s="318">
        <f t="shared" si="30"/>
        <v>0.63861831734824914</v>
      </c>
      <c r="I158" s="318">
        <f t="shared" si="30"/>
        <v>0.63505640981777733</v>
      </c>
      <c r="J158" s="318">
        <f t="shared" si="30"/>
        <v>0.65268296943116366</v>
      </c>
      <c r="K158" s="318">
        <f t="shared" si="30"/>
        <v>0.67161868287899595</v>
      </c>
      <c r="L158" s="318">
        <f t="shared" si="30"/>
        <v>0.69259486758891631</v>
      </c>
      <c r="M158" s="318">
        <f t="shared" si="30"/>
        <v>0.71542683160010145</v>
      </c>
      <c r="N158" s="318">
        <f t="shared" si="30"/>
        <v>0.70566099839045926</v>
      </c>
      <c r="O158" s="318">
        <f t="shared" si="30"/>
        <v>0.69975036139763669</v>
      </c>
      <c r="P158" s="318">
        <f t="shared" si="30"/>
        <v>0.688171297889974</v>
      </c>
      <c r="Q158" s="318">
        <f t="shared" si="30"/>
        <v>0.68508992304205274</v>
      </c>
      <c r="R158" s="318">
        <f t="shared" si="30"/>
        <v>0.69329121747812428</v>
      </c>
      <c r="S158" s="318">
        <f t="shared" si="30"/>
        <v>0.68890470746052568</v>
      </c>
      <c r="T158" s="318">
        <f t="shared" si="30"/>
        <v>0.68885559723527834</v>
      </c>
      <c r="U158" s="318">
        <f t="shared" si="30"/>
        <v>0.68285142819746147</v>
      </c>
      <c r="V158" s="318">
        <f t="shared" si="30"/>
        <v>0.67494745403061274</v>
      </c>
      <c r="W158" s="318">
        <f t="shared" si="30"/>
        <v>0.65722409534749626</v>
      </c>
      <c r="X158" s="318">
        <f t="shared" si="30"/>
        <v>0.65093111669577775</v>
      </c>
      <c r="Y158" s="318">
        <f t="shared" si="30"/>
        <v>0.64556662586852975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4.3713566700082002E-2</v>
      </c>
      <c r="C159" s="318">
        <f t="shared" si="31"/>
        <v>4.4891830076456932E-2</v>
      </c>
      <c r="D159" s="318">
        <f t="shared" si="31"/>
        <v>5.2964766123932555E-2</v>
      </c>
      <c r="E159" s="318">
        <f t="shared" si="31"/>
        <v>4.8604372445193757E-2</v>
      </c>
      <c r="F159" s="318">
        <f t="shared" si="31"/>
        <v>5.3540108928246878E-2</v>
      </c>
      <c r="G159" s="318">
        <f t="shared" si="31"/>
        <v>5.2989160360398899E-2</v>
      </c>
      <c r="H159" s="318">
        <f t="shared" si="31"/>
        <v>5.4568820475880998E-2</v>
      </c>
      <c r="I159" s="318">
        <f t="shared" si="31"/>
        <v>5.633666592293711E-2</v>
      </c>
      <c r="J159" s="318">
        <f t="shared" si="31"/>
        <v>5.0002137247856356E-2</v>
      </c>
      <c r="K159" s="318">
        <f t="shared" si="31"/>
        <v>4.7810390091359657E-2</v>
      </c>
      <c r="L159" s="318">
        <f t="shared" si="31"/>
        <v>4.2818796862041854E-2</v>
      </c>
      <c r="M159" s="318">
        <f t="shared" si="31"/>
        <v>3.3615590275296287E-2</v>
      </c>
      <c r="N159" s="318">
        <f t="shared" si="31"/>
        <v>3.8805674005791678E-2</v>
      </c>
      <c r="O159" s="318">
        <f t="shared" si="31"/>
        <v>3.7063087094547913E-2</v>
      </c>
      <c r="P159" s="318">
        <f t="shared" si="31"/>
        <v>3.8683983318611427E-2</v>
      </c>
      <c r="Q159" s="318">
        <f t="shared" si="31"/>
        <v>3.8368430085782168E-2</v>
      </c>
      <c r="R159" s="318">
        <f t="shared" si="31"/>
        <v>3.4808003953000155E-2</v>
      </c>
      <c r="S159" s="318">
        <f t="shared" si="31"/>
        <v>3.565910343373551E-2</v>
      </c>
      <c r="T159" s="318">
        <f t="shared" si="31"/>
        <v>3.5274789794000769E-2</v>
      </c>
      <c r="U159" s="318">
        <f t="shared" si="31"/>
        <v>3.6602028733114488E-2</v>
      </c>
      <c r="V159" s="318">
        <f t="shared" si="31"/>
        <v>3.7793051493656131E-2</v>
      </c>
      <c r="W159" s="318">
        <f t="shared" si="31"/>
        <v>4.3514755000760116E-2</v>
      </c>
      <c r="X159" s="318">
        <f t="shared" si="31"/>
        <v>4.3964239190231423E-2</v>
      </c>
      <c r="Y159" s="318">
        <f t="shared" si="31"/>
        <v>4.5200417897966347E-2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9.4205256462807946E-2</v>
      </c>
      <c r="C160" s="269">
        <f t="shared" si="32"/>
        <v>9.5360452616535446E-2</v>
      </c>
      <c r="D160" s="269">
        <f t="shared" si="32"/>
        <v>0.10098948706852677</v>
      </c>
      <c r="E160" s="269">
        <f t="shared" si="32"/>
        <v>9.8765042427541902E-2</v>
      </c>
      <c r="F160" s="269">
        <f t="shared" si="32"/>
        <v>0.10191357384934741</v>
      </c>
      <c r="G160" s="269">
        <f t="shared" si="32"/>
        <v>0.10221483071515741</v>
      </c>
      <c r="H160" s="269">
        <f t="shared" si="32"/>
        <v>0.10261979996143558</v>
      </c>
      <c r="I160" s="269">
        <f t="shared" si="32"/>
        <v>0.1035953676844311</v>
      </c>
      <c r="J160" s="269">
        <f t="shared" si="32"/>
        <v>9.8404626958850355E-2</v>
      </c>
      <c r="K160" s="269">
        <f t="shared" si="32"/>
        <v>9.2036001601966039E-2</v>
      </c>
      <c r="L160" s="269">
        <f t="shared" si="32"/>
        <v>8.5456938119962439E-2</v>
      </c>
      <c r="M160" s="269">
        <f t="shared" si="32"/>
        <v>7.8892716211086608E-2</v>
      </c>
      <c r="N160" s="269">
        <f t="shared" si="32"/>
        <v>8.1563086889868852E-2</v>
      </c>
      <c r="O160" s="269">
        <f t="shared" si="32"/>
        <v>8.3939216578918383E-2</v>
      </c>
      <c r="P160" s="269">
        <f t="shared" si="32"/>
        <v>8.4629509164247427E-2</v>
      </c>
      <c r="Q160" s="269">
        <f t="shared" si="32"/>
        <v>8.5278366422718549E-2</v>
      </c>
      <c r="R160" s="269">
        <f t="shared" si="32"/>
        <v>8.2694077606017297E-2</v>
      </c>
      <c r="S160" s="269">
        <f t="shared" si="32"/>
        <v>8.3725967278555635E-2</v>
      </c>
      <c r="T160" s="269">
        <f t="shared" si="32"/>
        <v>8.3233591856306091E-2</v>
      </c>
      <c r="U160" s="269">
        <f t="shared" si="32"/>
        <v>8.4561816316441482E-2</v>
      </c>
      <c r="V160" s="269">
        <f t="shared" si="32"/>
        <v>8.6008459365804063E-2</v>
      </c>
      <c r="W160" s="269">
        <f t="shared" si="32"/>
        <v>9.1362661818397514E-2</v>
      </c>
      <c r="X160" s="269">
        <f t="shared" si="32"/>
        <v>9.1552432870728784E-2</v>
      </c>
      <c r="Y160" s="269">
        <f t="shared" si="32"/>
        <v>9.20500324077385E-2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5.3337664680045763E-2</v>
      </c>
      <c r="C161" s="318">
        <f t="shared" si="33"/>
        <v>5.3391308379619945E-2</v>
      </c>
      <c r="D161" s="318">
        <f t="shared" si="33"/>
        <v>5.1472995868592553E-2</v>
      </c>
      <c r="E161" s="318">
        <f t="shared" si="33"/>
        <v>5.3325061160952945E-2</v>
      </c>
      <c r="F161" s="318">
        <f t="shared" si="33"/>
        <v>5.1859197579929225E-2</v>
      </c>
      <c r="G161" s="318">
        <f t="shared" si="33"/>
        <v>5.2675533467283958E-2</v>
      </c>
      <c r="H161" s="318">
        <f t="shared" si="33"/>
        <v>5.1603686483992987E-2</v>
      </c>
      <c r="I161" s="318">
        <f t="shared" si="33"/>
        <v>5.0926504465449628E-2</v>
      </c>
      <c r="J161" s="318">
        <f t="shared" si="33"/>
        <v>5.1657882468032885E-2</v>
      </c>
      <c r="K161" s="318">
        <f t="shared" si="33"/>
        <v>4.7338310410717642E-2</v>
      </c>
      <c r="L161" s="318">
        <f t="shared" si="33"/>
        <v>4.5425862120308039E-2</v>
      </c>
      <c r="M161" s="318">
        <f t="shared" si="33"/>
        <v>4.746567136862534E-2</v>
      </c>
      <c r="N161" s="318">
        <f t="shared" si="33"/>
        <v>4.528385909305159E-2</v>
      </c>
      <c r="O161" s="318">
        <f t="shared" si="33"/>
        <v>4.9289124446626101E-2</v>
      </c>
      <c r="P161" s="318">
        <f t="shared" si="33"/>
        <v>4.8464049373632169E-2</v>
      </c>
      <c r="Q161" s="318">
        <f t="shared" si="33"/>
        <v>4.9407915748917675E-2</v>
      </c>
      <c r="R161" s="318">
        <f t="shared" si="33"/>
        <v>5.0152251264463849E-2</v>
      </c>
      <c r="S161" s="318">
        <f t="shared" si="33"/>
        <v>5.0388452349432691E-2</v>
      </c>
      <c r="T161" s="318">
        <f t="shared" si="33"/>
        <v>5.0255369799645004E-2</v>
      </c>
      <c r="U161" s="318">
        <f t="shared" si="33"/>
        <v>5.0342765307660527E-2</v>
      </c>
      <c r="V161" s="318">
        <f t="shared" si="33"/>
        <v>5.0675927219330827E-2</v>
      </c>
      <c r="W161" s="318">
        <f t="shared" si="33"/>
        <v>5.0680938084913266E-2</v>
      </c>
      <c r="X161" s="318">
        <f t="shared" si="33"/>
        <v>5.0450488648393736E-2</v>
      </c>
      <c r="Y161" s="318">
        <f t="shared" si="33"/>
        <v>4.9792390981721411E-2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4.0867591782762183E-2</v>
      </c>
      <c r="C162" s="326">
        <f t="shared" si="34"/>
        <v>4.1969144236915494E-2</v>
      </c>
      <c r="D162" s="326">
        <f t="shared" si="34"/>
        <v>4.9516491199934211E-2</v>
      </c>
      <c r="E162" s="326">
        <f t="shared" si="34"/>
        <v>4.5439981266588957E-2</v>
      </c>
      <c r="F162" s="326">
        <f t="shared" si="34"/>
        <v>5.0054376269418187E-2</v>
      </c>
      <c r="G162" s="326">
        <f t="shared" si="34"/>
        <v>4.9539297247873461E-2</v>
      </c>
      <c r="H162" s="326">
        <f t="shared" si="34"/>
        <v>5.1016113477442587E-2</v>
      </c>
      <c r="I162" s="326">
        <f t="shared" si="34"/>
        <v>5.2668863218981475E-2</v>
      </c>
      <c r="J162" s="326">
        <f t="shared" si="34"/>
        <v>4.6746744490817477E-2</v>
      </c>
      <c r="K162" s="326">
        <f t="shared" si="34"/>
        <v>4.4697691191248397E-2</v>
      </c>
      <c r="L162" s="326">
        <f t="shared" si="34"/>
        <v>4.0031075999654414E-2</v>
      </c>
      <c r="M162" s="326">
        <f t="shared" si="34"/>
        <v>3.1427044842461269E-2</v>
      </c>
      <c r="N162" s="326">
        <f t="shared" si="34"/>
        <v>3.6279227796817262E-2</v>
      </c>
      <c r="O162" s="326">
        <f t="shared" si="34"/>
        <v>3.4650092132292282E-2</v>
      </c>
      <c r="P162" s="326">
        <f t="shared" si="34"/>
        <v>3.6165459790615251E-2</v>
      </c>
      <c r="Q162" s="326">
        <f t="shared" si="34"/>
        <v>3.5870450673800874E-2</v>
      </c>
      <c r="R162" s="326">
        <f t="shared" si="34"/>
        <v>3.2541826341553455E-2</v>
      </c>
      <c r="S162" s="326">
        <f t="shared" si="34"/>
        <v>3.3337514929122951E-2</v>
      </c>
      <c r="T162" s="326">
        <f t="shared" si="34"/>
        <v>3.2978222056661087E-2</v>
      </c>
      <c r="U162" s="326">
        <f t="shared" si="34"/>
        <v>3.4219051008780955E-2</v>
      </c>
      <c r="V162" s="326">
        <f t="shared" si="34"/>
        <v>3.5332532146473236E-2</v>
      </c>
      <c r="W162" s="326">
        <f t="shared" si="34"/>
        <v>4.0681723733484255E-2</v>
      </c>
      <c r="X162" s="326">
        <f t="shared" si="34"/>
        <v>4.1101944222335055E-2</v>
      </c>
      <c r="Y162" s="326">
        <f t="shared" si="34"/>
        <v>4.2257641426017081E-2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0.99999999999999978</v>
      </c>
      <c r="C165" s="232">
        <f t="shared" si="35"/>
        <v>0.99999999999999978</v>
      </c>
      <c r="D165" s="232">
        <f t="shared" si="35"/>
        <v>0.99999999999999989</v>
      </c>
      <c r="E165" s="232">
        <f t="shared" si="35"/>
        <v>0.99999999999999989</v>
      </c>
      <c r="F165" s="232">
        <f t="shared" si="35"/>
        <v>0.99999999999999989</v>
      </c>
      <c r="G165" s="232">
        <f t="shared" si="35"/>
        <v>1</v>
      </c>
      <c r="H165" s="232">
        <f t="shared" si="35"/>
        <v>1.0000000000000004</v>
      </c>
      <c r="I165" s="232">
        <f t="shared" si="35"/>
        <v>0.99999999999999989</v>
      </c>
      <c r="J165" s="232">
        <f t="shared" si="35"/>
        <v>0.99999999999999978</v>
      </c>
      <c r="K165" s="232">
        <f t="shared" si="35"/>
        <v>1</v>
      </c>
      <c r="L165" s="232">
        <f t="shared" si="35"/>
        <v>1</v>
      </c>
      <c r="M165" s="232">
        <f t="shared" si="35"/>
        <v>1</v>
      </c>
      <c r="N165" s="232">
        <f t="shared" si="35"/>
        <v>1</v>
      </c>
      <c r="O165" s="232">
        <f t="shared" si="35"/>
        <v>1</v>
      </c>
      <c r="P165" s="232">
        <f t="shared" si="35"/>
        <v>1.0000000000000002</v>
      </c>
      <c r="Q165" s="232">
        <f t="shared" si="35"/>
        <v>1</v>
      </c>
      <c r="R165" s="232">
        <f t="shared" si="35"/>
        <v>1</v>
      </c>
      <c r="S165" s="232">
        <f t="shared" si="35"/>
        <v>0.99999999999999956</v>
      </c>
      <c r="T165" s="232">
        <f t="shared" si="35"/>
        <v>0.99999999999999989</v>
      </c>
      <c r="U165" s="232">
        <f t="shared" si="35"/>
        <v>0.99999999999999967</v>
      </c>
      <c r="V165" s="232">
        <f t="shared" si="35"/>
        <v>0.99999999999999978</v>
      </c>
      <c r="W165" s="232">
        <f t="shared" si="35"/>
        <v>0.99999999999999967</v>
      </c>
      <c r="X165" s="232">
        <f t="shared" si="35"/>
        <v>1</v>
      </c>
      <c r="Y165" s="232">
        <f t="shared" si="35"/>
        <v>1.0000000000000002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8.2039190081965394E-3</v>
      </c>
      <c r="C166" s="266">
        <f t="shared" si="36"/>
        <v>8.1505725126892799E-3</v>
      </c>
      <c r="D166" s="266">
        <f t="shared" si="36"/>
        <v>8.0814329747591132E-3</v>
      </c>
      <c r="E166" s="266">
        <f t="shared" si="36"/>
        <v>8.0988262358510071E-3</v>
      </c>
      <c r="F166" s="266">
        <f t="shared" si="36"/>
        <v>8.0370141840924274E-3</v>
      </c>
      <c r="G166" s="266">
        <f t="shared" si="36"/>
        <v>8.039311373556169E-3</v>
      </c>
      <c r="H166" s="266">
        <f t="shared" si="36"/>
        <v>8.0552706145253696E-3</v>
      </c>
      <c r="I166" s="266">
        <f t="shared" si="36"/>
        <v>8.0830456686820009E-3</v>
      </c>
      <c r="J166" s="266">
        <f t="shared" si="36"/>
        <v>8.1188452428640062E-3</v>
      </c>
      <c r="K166" s="266">
        <f t="shared" si="36"/>
        <v>8.0895770406013128E-3</v>
      </c>
      <c r="L166" s="266">
        <f t="shared" si="36"/>
        <v>8.1138650123274321E-3</v>
      </c>
      <c r="M166" s="266">
        <f t="shared" si="36"/>
        <v>8.2905719714012043E-3</v>
      </c>
      <c r="N166" s="266">
        <f t="shared" si="36"/>
        <v>8.1146542263841204E-3</v>
      </c>
      <c r="O166" s="266">
        <f t="shared" si="36"/>
        <v>8.1549175237135597E-3</v>
      </c>
      <c r="P166" s="266">
        <f t="shared" si="36"/>
        <v>8.0690380626111669E-3</v>
      </c>
      <c r="Q166" s="266">
        <f t="shared" si="36"/>
        <v>8.0715846740887966E-3</v>
      </c>
      <c r="R166" s="266">
        <f t="shared" si="36"/>
        <v>8.0966741316526626E-3</v>
      </c>
      <c r="S166" s="266">
        <f t="shared" si="36"/>
        <v>8.083668701445201E-3</v>
      </c>
      <c r="T166" s="266">
        <f t="shared" si="36"/>
        <v>8.073938413063286E-3</v>
      </c>
      <c r="U166" s="266">
        <f t="shared" si="36"/>
        <v>8.0550369499621539E-3</v>
      </c>
      <c r="V166" s="266">
        <f t="shared" si="36"/>
        <v>8.029409742556665E-3</v>
      </c>
      <c r="W166" s="266">
        <f t="shared" si="36"/>
        <v>7.9827367821118569E-3</v>
      </c>
      <c r="X166" s="266">
        <f t="shared" si="36"/>
        <v>7.9735155014773549E-3</v>
      </c>
      <c r="Y166" s="266">
        <f t="shared" si="36"/>
        <v>7.9379475643224316E-3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2.3874853690481288E-3</v>
      </c>
      <c r="C167" s="267">
        <f t="shared" si="37"/>
        <v>2.371960596389314E-3</v>
      </c>
      <c r="D167" s="267">
        <f t="shared" si="37"/>
        <v>2.3518397693716294E-3</v>
      </c>
      <c r="E167" s="267">
        <f t="shared" si="37"/>
        <v>2.3569015156340496E-3</v>
      </c>
      <c r="F167" s="267">
        <f t="shared" si="37"/>
        <v>2.3389131165461245E-3</v>
      </c>
      <c r="G167" s="267">
        <f t="shared" si="37"/>
        <v>2.3395816392642469E-3</v>
      </c>
      <c r="H167" s="267">
        <f t="shared" si="37"/>
        <v>2.3442260603362989E-3</v>
      </c>
      <c r="I167" s="267">
        <f t="shared" si="37"/>
        <v>2.3523090917944626E-3</v>
      </c>
      <c r="J167" s="267">
        <f t="shared" si="37"/>
        <v>2.362727400348253E-3</v>
      </c>
      <c r="K167" s="267">
        <f t="shared" si="37"/>
        <v>2.3542098364119539E-3</v>
      </c>
      <c r="L167" s="267">
        <f t="shared" si="37"/>
        <v>2.3612780652769684E-3</v>
      </c>
      <c r="M167" s="267">
        <f t="shared" si="37"/>
        <v>2.4127029122282982E-3</v>
      </c>
      <c r="N167" s="267">
        <f t="shared" si="37"/>
        <v>2.3615077405104144E-3</v>
      </c>
      <c r="O167" s="267">
        <f t="shared" si="37"/>
        <v>2.3732250713601735E-3</v>
      </c>
      <c r="P167" s="267">
        <f t="shared" si="37"/>
        <v>2.3482326309571364E-3</v>
      </c>
      <c r="Q167" s="267">
        <f t="shared" si="37"/>
        <v>2.3489737398878102E-3</v>
      </c>
      <c r="R167" s="267">
        <f t="shared" si="37"/>
        <v>2.3562752152913626E-3</v>
      </c>
      <c r="S167" s="267">
        <f t="shared" si="37"/>
        <v>2.3524904053355998E-3</v>
      </c>
      <c r="T167" s="267">
        <f t="shared" si="37"/>
        <v>2.3496587195126119E-3</v>
      </c>
      <c r="U167" s="267">
        <f t="shared" si="37"/>
        <v>2.3441580598202792E-3</v>
      </c>
      <c r="V167" s="267">
        <f t="shared" si="37"/>
        <v>2.3367000897124516E-3</v>
      </c>
      <c r="W167" s="267">
        <f t="shared" si="37"/>
        <v>2.323117433657363E-3</v>
      </c>
      <c r="X167" s="267">
        <f t="shared" si="37"/>
        <v>2.3204338780814533E-3</v>
      </c>
      <c r="Y167" s="267">
        <f t="shared" si="37"/>
        <v>2.3100829799948481E-3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2.1349154197034644E-2</v>
      </c>
      <c r="C168" s="267">
        <f t="shared" si="38"/>
        <v>2.1743205406855586E-2</v>
      </c>
      <c r="D168" s="267">
        <f t="shared" si="38"/>
        <v>2.4958418395566132E-2</v>
      </c>
      <c r="E168" s="267">
        <f t="shared" si="38"/>
        <v>2.3003210747854788E-2</v>
      </c>
      <c r="F168" s="267">
        <f t="shared" si="38"/>
        <v>2.5018244256595944E-2</v>
      </c>
      <c r="G168" s="267">
        <f t="shared" si="38"/>
        <v>2.4593955458439603E-2</v>
      </c>
      <c r="H168" s="267">
        <f t="shared" si="38"/>
        <v>2.5411673359307788E-2</v>
      </c>
      <c r="I168" s="267">
        <f t="shared" si="38"/>
        <v>2.6161350950802048E-2</v>
      </c>
      <c r="J168" s="267">
        <f t="shared" si="38"/>
        <v>2.3959285672763175E-2</v>
      </c>
      <c r="K168" s="267">
        <f t="shared" si="38"/>
        <v>2.4646286532671435E-2</v>
      </c>
      <c r="L168" s="267">
        <f t="shared" si="38"/>
        <v>2.3529172615743991E-2</v>
      </c>
      <c r="M168" s="267">
        <f t="shared" si="38"/>
        <v>1.9200371077508924E-2</v>
      </c>
      <c r="N168" s="267">
        <f t="shared" si="38"/>
        <v>2.2035449745973767E-2</v>
      </c>
      <c r="O168" s="267">
        <f t="shared" si="38"/>
        <v>2.0072660801528402E-2</v>
      </c>
      <c r="P168" s="267">
        <f t="shared" si="38"/>
        <v>2.0716934124229026E-2</v>
      </c>
      <c r="Q168" s="267">
        <f t="shared" si="38"/>
        <v>2.0279035774542431E-2</v>
      </c>
      <c r="R168" s="267">
        <f t="shared" si="38"/>
        <v>1.8658639065246573E-2</v>
      </c>
      <c r="S168" s="267">
        <f t="shared" si="38"/>
        <v>1.8906115912802487E-2</v>
      </c>
      <c r="T168" s="267">
        <f t="shared" si="38"/>
        <v>1.8751857378802715E-2</v>
      </c>
      <c r="U168" s="267">
        <f t="shared" si="38"/>
        <v>1.9208051211148679E-2</v>
      </c>
      <c r="V168" s="267">
        <f t="shared" si="38"/>
        <v>1.9493958491466241E-2</v>
      </c>
      <c r="W168" s="267">
        <f t="shared" si="38"/>
        <v>2.1579600649566863E-2</v>
      </c>
      <c r="X168" s="267">
        <f t="shared" si="38"/>
        <v>2.1654293527825837E-2</v>
      </c>
      <c r="Y168" s="267">
        <f t="shared" si="38"/>
        <v>2.2191937909251797E-2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7.2951412085273488E-3</v>
      </c>
      <c r="C169" s="267">
        <f t="shared" si="39"/>
        <v>7.2477040973958603E-3</v>
      </c>
      <c r="D169" s="267">
        <f t="shared" si="39"/>
        <v>7.1862233963078852E-3</v>
      </c>
      <c r="E169" s="267">
        <f t="shared" si="39"/>
        <v>7.2016899429199876E-3</v>
      </c>
      <c r="F169" s="267">
        <f t="shared" si="39"/>
        <v>7.1467250358411708E-3</v>
      </c>
      <c r="G169" s="267">
        <f t="shared" si="39"/>
        <v>7.1487677573141605E-3</v>
      </c>
      <c r="H169" s="267">
        <f t="shared" si="39"/>
        <v>7.1629591354024748E-3</v>
      </c>
      <c r="I169" s="267">
        <f t="shared" si="39"/>
        <v>7.1876574462883744E-3</v>
      </c>
      <c r="J169" s="267">
        <f t="shared" si="39"/>
        <v>7.2194913720745671E-3</v>
      </c>
      <c r="K169" s="267">
        <f t="shared" si="39"/>
        <v>7.1934653145022303E-3</v>
      </c>
      <c r="L169" s="267">
        <f t="shared" si="39"/>
        <v>7.21506281969868E-3</v>
      </c>
      <c r="M169" s="267">
        <f t="shared" si="39"/>
        <v>7.3721953093886291E-3</v>
      </c>
      <c r="N169" s="267">
        <f t="shared" si="39"/>
        <v>7.2157646096580319E-3</v>
      </c>
      <c r="O169" s="267">
        <f t="shared" si="39"/>
        <v>7.2515677958237745E-3</v>
      </c>
      <c r="P169" s="267">
        <f t="shared" si="39"/>
        <v>7.1752015134374895E-3</v>
      </c>
      <c r="Q169" s="267">
        <f t="shared" si="39"/>
        <v>7.1774660275452018E-3</v>
      </c>
      <c r="R169" s="267">
        <f t="shared" si="39"/>
        <v>7.1997762350924548E-3</v>
      </c>
      <c r="S169" s="267">
        <f t="shared" si="39"/>
        <v>7.1882114634575483E-3</v>
      </c>
      <c r="T169" s="267">
        <f t="shared" si="39"/>
        <v>7.1795590343349727E-3</v>
      </c>
      <c r="U169" s="267">
        <f t="shared" si="39"/>
        <v>7.1627513547085943E-3</v>
      </c>
      <c r="V169" s="267">
        <f t="shared" si="39"/>
        <v>7.1399629658158619E-3</v>
      </c>
      <c r="W169" s="267">
        <f t="shared" si="39"/>
        <v>7.0984601381155043E-3</v>
      </c>
      <c r="X169" s="267">
        <f t="shared" si="39"/>
        <v>7.0902603321099924E-3</v>
      </c>
      <c r="Y169" s="267">
        <f t="shared" si="39"/>
        <v>7.0586323840790624E-3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1.1476648453202409E-2</v>
      </c>
      <c r="C170" s="268">
        <f t="shared" si="40"/>
        <v>1.1411493550929307E-2</v>
      </c>
      <c r="D170" s="268">
        <f t="shared" si="40"/>
        <v>1.1612999053175683E-2</v>
      </c>
      <c r="E170" s="268">
        <f t="shared" si="40"/>
        <v>1.1378696451084665E-2</v>
      </c>
      <c r="F170" s="268">
        <f t="shared" si="40"/>
        <v>1.1520705757728764E-2</v>
      </c>
      <c r="G170" s="268">
        <f t="shared" si="40"/>
        <v>1.140643146267983E-2</v>
      </c>
      <c r="H170" s="268">
        <f t="shared" si="40"/>
        <v>1.1635094088063588E-2</v>
      </c>
      <c r="I170" s="268">
        <f t="shared" si="40"/>
        <v>1.1791638773285934E-2</v>
      </c>
      <c r="J170" s="268">
        <f t="shared" si="40"/>
        <v>1.1552116293427008E-2</v>
      </c>
      <c r="K170" s="268">
        <f t="shared" si="40"/>
        <v>1.1809516418147453E-2</v>
      </c>
      <c r="L170" s="268">
        <f t="shared" si="40"/>
        <v>1.1702338230799187E-2</v>
      </c>
      <c r="M170" s="268">
        <f t="shared" si="40"/>
        <v>1.1532466181880939E-2</v>
      </c>
      <c r="N170" s="268">
        <f t="shared" si="40"/>
        <v>1.1495368509603414E-2</v>
      </c>
      <c r="O170" s="268">
        <f t="shared" si="40"/>
        <v>1.1361832937794813E-2</v>
      </c>
      <c r="P170" s="268">
        <f t="shared" si="40"/>
        <v>2.2616518108681694E-2</v>
      </c>
      <c r="Q170" s="268">
        <f t="shared" si="40"/>
        <v>2.4173192533013376E-2</v>
      </c>
      <c r="R170" s="268">
        <f t="shared" si="40"/>
        <v>2.5112723605492694E-2</v>
      </c>
      <c r="S170" s="268">
        <f t="shared" si="40"/>
        <v>2.6331952438969474E-2</v>
      </c>
      <c r="T170" s="268">
        <f t="shared" si="40"/>
        <v>2.8388115263855134E-2</v>
      </c>
      <c r="U170" s="268">
        <f t="shared" si="40"/>
        <v>3.0258276492062156E-2</v>
      </c>
      <c r="V170" s="268">
        <f t="shared" si="40"/>
        <v>3.3948491600535501E-2</v>
      </c>
      <c r="W170" s="268">
        <f t="shared" si="40"/>
        <v>3.3153687317408836E-2</v>
      </c>
      <c r="X170" s="268">
        <f t="shared" si="40"/>
        <v>3.9532433316658205E-2</v>
      </c>
      <c r="Y170" s="268">
        <f t="shared" si="40"/>
        <v>4.3350938950882011E-2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0.72809509948418305</v>
      </c>
      <c r="C171" s="269">
        <f t="shared" si="41"/>
        <v>0.72520343441079727</v>
      </c>
      <c r="D171" s="269">
        <f t="shared" si="41"/>
        <v>0.70019905582989728</v>
      </c>
      <c r="E171" s="269">
        <f t="shared" si="41"/>
        <v>0.71555691443300695</v>
      </c>
      <c r="F171" s="269">
        <f t="shared" si="41"/>
        <v>0.69990883379159619</v>
      </c>
      <c r="G171" s="269">
        <f t="shared" si="41"/>
        <v>0.70330293294602875</v>
      </c>
      <c r="H171" s="269">
        <f t="shared" si="41"/>
        <v>0.69671290838108113</v>
      </c>
      <c r="I171" s="269">
        <f t="shared" si="41"/>
        <v>0.69069372465605761</v>
      </c>
      <c r="J171" s="269">
        <f t="shared" si="41"/>
        <v>0.70793563301967033</v>
      </c>
      <c r="K171" s="269">
        <f t="shared" si="41"/>
        <v>0.70242462031830877</v>
      </c>
      <c r="L171" s="269">
        <f t="shared" si="41"/>
        <v>0.71114599049658012</v>
      </c>
      <c r="M171" s="269">
        <f t="shared" si="41"/>
        <v>0.74454934979222542</v>
      </c>
      <c r="N171" s="269">
        <f t="shared" si="41"/>
        <v>0.72292980550330532</v>
      </c>
      <c r="O171" s="269">
        <f t="shared" si="41"/>
        <v>0.73820780524358065</v>
      </c>
      <c r="P171" s="269">
        <f t="shared" si="41"/>
        <v>0.72301522182673161</v>
      </c>
      <c r="Q171" s="269">
        <f t="shared" si="41"/>
        <v>0.72497576247734563</v>
      </c>
      <c r="R171" s="269">
        <f t="shared" si="41"/>
        <v>0.73663831787799794</v>
      </c>
      <c r="S171" s="269">
        <f t="shared" si="41"/>
        <v>0.73362069315307388</v>
      </c>
      <c r="T171" s="269">
        <f t="shared" si="41"/>
        <v>0.73294421245270702</v>
      </c>
      <c r="U171" s="269">
        <f t="shared" si="41"/>
        <v>0.72771887555746162</v>
      </c>
      <c r="V171" s="269">
        <f t="shared" si="41"/>
        <v>0.72215286286601399</v>
      </c>
      <c r="W171" s="269">
        <f t="shared" si="41"/>
        <v>0.70678896672558111</v>
      </c>
      <c r="X171" s="269">
        <f t="shared" si="41"/>
        <v>0.70032496476003359</v>
      </c>
      <c r="Y171" s="269">
        <f t="shared" si="41"/>
        <v>0.69273552809415184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0.63459274027293278</v>
      </c>
      <c r="C172" s="318">
        <f t="shared" si="42"/>
        <v>0.62997525892466022</v>
      </c>
      <c r="D172" s="318">
        <f t="shared" si="42"/>
        <v>0.59088929205054119</v>
      </c>
      <c r="E172" s="318">
        <f t="shared" si="42"/>
        <v>0.61481032491908783</v>
      </c>
      <c r="F172" s="318">
        <f t="shared" si="42"/>
        <v>0.5903370521778798</v>
      </c>
      <c r="G172" s="318">
        <f t="shared" si="42"/>
        <v>0.59558939842015413</v>
      </c>
      <c r="H172" s="318">
        <f t="shared" si="42"/>
        <v>0.58541803511949841</v>
      </c>
      <c r="I172" s="318">
        <f t="shared" si="42"/>
        <v>0.57611550710806469</v>
      </c>
      <c r="J172" s="318">
        <f t="shared" si="42"/>
        <v>0.60300174595585243</v>
      </c>
      <c r="K172" s="318">
        <f t="shared" si="42"/>
        <v>0.59448189268925189</v>
      </c>
      <c r="L172" s="318">
        <f t="shared" si="42"/>
        <v>0.60809585888216744</v>
      </c>
      <c r="M172" s="318">
        <f t="shared" si="42"/>
        <v>0.66045796252181532</v>
      </c>
      <c r="N172" s="318">
        <f t="shared" si="42"/>
        <v>0.62642169475971088</v>
      </c>
      <c r="O172" s="318">
        <f t="shared" si="42"/>
        <v>0.65029607238201448</v>
      </c>
      <c r="P172" s="318">
        <f t="shared" si="42"/>
        <v>0.63228178113105626</v>
      </c>
      <c r="Q172" s="318">
        <f t="shared" si="42"/>
        <v>0.63616017428357863</v>
      </c>
      <c r="R172" s="318">
        <f t="shared" si="42"/>
        <v>0.65491954081684012</v>
      </c>
      <c r="S172" s="318">
        <f t="shared" si="42"/>
        <v>0.65081804790289643</v>
      </c>
      <c r="T172" s="318">
        <f t="shared" si="42"/>
        <v>0.65081716946406798</v>
      </c>
      <c r="U172" s="318">
        <f t="shared" si="42"/>
        <v>0.64359385179692419</v>
      </c>
      <c r="V172" s="318">
        <f t="shared" si="42"/>
        <v>0.63677565810670533</v>
      </c>
      <c r="W172" s="318">
        <f t="shared" si="42"/>
        <v>0.61227732692247383</v>
      </c>
      <c r="X172" s="318">
        <f t="shared" si="42"/>
        <v>0.60546773959706124</v>
      </c>
      <c r="Y172" s="318">
        <f t="shared" si="42"/>
        <v>0.59554205003716909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9.3502359211250344E-2</v>
      </c>
      <c r="C173" s="318">
        <f t="shared" si="43"/>
        <v>9.5228175486136976E-2</v>
      </c>
      <c r="D173" s="318">
        <f t="shared" si="43"/>
        <v>0.109309763779356</v>
      </c>
      <c r="E173" s="318">
        <f t="shared" si="43"/>
        <v>0.10074658951391918</v>
      </c>
      <c r="F173" s="318">
        <f t="shared" si="43"/>
        <v>0.10957178161371639</v>
      </c>
      <c r="G173" s="318">
        <f t="shared" si="43"/>
        <v>0.10771353452587461</v>
      </c>
      <c r="H173" s="318">
        <f t="shared" si="43"/>
        <v>0.11129487326158277</v>
      </c>
      <c r="I173" s="318">
        <f t="shared" si="43"/>
        <v>0.11457821754799291</v>
      </c>
      <c r="J173" s="318">
        <f t="shared" si="43"/>
        <v>0.10493388706381791</v>
      </c>
      <c r="K173" s="318">
        <f t="shared" si="43"/>
        <v>0.10794272762905691</v>
      </c>
      <c r="L173" s="318">
        <f t="shared" si="43"/>
        <v>0.10305013161441269</v>
      </c>
      <c r="M173" s="318">
        <f t="shared" si="43"/>
        <v>8.4091387270410115E-2</v>
      </c>
      <c r="N173" s="318">
        <f t="shared" si="43"/>
        <v>9.6508110743594513E-2</v>
      </c>
      <c r="O173" s="318">
        <f t="shared" si="43"/>
        <v>8.7911732861566144E-2</v>
      </c>
      <c r="P173" s="318">
        <f t="shared" si="43"/>
        <v>9.0733440695675419E-2</v>
      </c>
      <c r="Q173" s="318">
        <f t="shared" si="43"/>
        <v>8.8815588193767114E-2</v>
      </c>
      <c r="R173" s="318">
        <f t="shared" si="43"/>
        <v>8.1718777061157766E-2</v>
      </c>
      <c r="S173" s="318">
        <f t="shared" si="43"/>
        <v>8.2802645250177387E-2</v>
      </c>
      <c r="T173" s="318">
        <f t="shared" si="43"/>
        <v>8.2127042988639015E-2</v>
      </c>
      <c r="U173" s="318">
        <f t="shared" si="43"/>
        <v>8.4125023760537446E-2</v>
      </c>
      <c r="V173" s="318">
        <f t="shared" si="43"/>
        <v>8.5377204759308684E-2</v>
      </c>
      <c r="W173" s="318">
        <f t="shared" si="43"/>
        <v>9.4511639803107242E-2</v>
      </c>
      <c r="X173" s="318">
        <f t="shared" si="43"/>
        <v>9.4857225162972347E-2</v>
      </c>
      <c r="Y173" s="318">
        <f t="shared" si="43"/>
        <v>9.7193478056982724E-2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7.4952799564121694E-2</v>
      </c>
      <c r="C174" s="269">
        <f t="shared" si="44"/>
        <v>7.6336238040190726E-2</v>
      </c>
      <c r="D174" s="269">
        <f t="shared" si="44"/>
        <v>8.7624236266005892E-2</v>
      </c>
      <c r="E174" s="269">
        <f t="shared" si="44"/>
        <v>8.0759875946499637E-2</v>
      </c>
      <c r="F174" s="269">
        <f t="shared" si="44"/>
        <v>8.7834273428562093E-2</v>
      </c>
      <c r="G174" s="269">
        <f t="shared" si="44"/>
        <v>8.6344676559664546E-2</v>
      </c>
      <c r="H174" s="269">
        <f t="shared" si="44"/>
        <v>8.9215527805484821E-2</v>
      </c>
      <c r="I174" s="269">
        <f t="shared" si="44"/>
        <v>9.1847502530778127E-2</v>
      </c>
      <c r="J174" s="269">
        <f t="shared" si="44"/>
        <v>8.4116472257228153E-2</v>
      </c>
      <c r="K174" s="269">
        <f t="shared" si="44"/>
        <v>8.6528400958377161E-2</v>
      </c>
      <c r="L174" s="269">
        <f t="shared" si="44"/>
        <v>8.26064275287514E-2</v>
      </c>
      <c r="M174" s="269">
        <f t="shared" si="44"/>
        <v>6.7408832764399476E-2</v>
      </c>
      <c r="N174" s="269">
        <f t="shared" si="44"/>
        <v>7.7362252053275946E-2</v>
      </c>
      <c r="O174" s="269">
        <f t="shared" si="44"/>
        <v>7.0471275250076806E-2</v>
      </c>
      <c r="P174" s="269">
        <f t="shared" si="44"/>
        <v>7.2733195735320069E-2</v>
      </c>
      <c r="Q174" s="269">
        <f t="shared" si="44"/>
        <v>7.1195818332421515E-2</v>
      </c>
      <c r="R174" s="269">
        <f t="shared" si="44"/>
        <v>6.5506915219665646E-2</v>
      </c>
      <c r="S174" s="269">
        <f t="shared" si="44"/>
        <v>6.6375759127036707E-2</v>
      </c>
      <c r="T174" s="269">
        <f t="shared" si="44"/>
        <v>6.5834186900182556E-2</v>
      </c>
      <c r="U174" s="269">
        <f t="shared" si="44"/>
        <v>6.7435796245575996E-2</v>
      </c>
      <c r="V174" s="269">
        <f t="shared" si="44"/>
        <v>6.8439562056520506E-2</v>
      </c>
      <c r="W174" s="269">
        <f t="shared" si="44"/>
        <v>7.5761853009869401E-2</v>
      </c>
      <c r="X174" s="269">
        <f t="shared" si="44"/>
        <v>7.6038879070268017E-2</v>
      </c>
      <c r="Y174" s="269">
        <f t="shared" si="44"/>
        <v>7.7911652082339647E-2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7.7500988670982818E-2</v>
      </c>
      <c r="C175" s="269">
        <f t="shared" si="45"/>
        <v>7.7527884190628768E-2</v>
      </c>
      <c r="D175" s="269">
        <f t="shared" si="45"/>
        <v>7.7626131482929517E-2</v>
      </c>
      <c r="E175" s="269">
        <f t="shared" si="45"/>
        <v>7.7579485675358759E-2</v>
      </c>
      <c r="F175" s="269">
        <f t="shared" si="45"/>
        <v>7.7643003771902794E-2</v>
      </c>
      <c r="G175" s="269">
        <f t="shared" si="45"/>
        <v>7.7638156522266313E-2</v>
      </c>
      <c r="H175" s="269">
        <f t="shared" si="45"/>
        <v>7.7643313773503669E-2</v>
      </c>
      <c r="I175" s="269">
        <f t="shared" si="45"/>
        <v>7.7649975826307033E-2</v>
      </c>
      <c r="J175" s="269">
        <f t="shared" si="45"/>
        <v>7.7592715295465214E-2</v>
      </c>
      <c r="K175" s="269">
        <f t="shared" si="45"/>
        <v>7.7599244753339527E-2</v>
      </c>
      <c r="L175" s="269">
        <f t="shared" si="45"/>
        <v>7.756800477069363E-2</v>
      </c>
      <c r="M175" s="269">
        <f t="shared" si="45"/>
        <v>7.7413272763444979E-2</v>
      </c>
      <c r="N175" s="269">
        <f t="shared" si="45"/>
        <v>7.7536739104310179E-2</v>
      </c>
      <c r="O175" s="269">
        <f t="shared" si="45"/>
        <v>7.7477930467290623E-2</v>
      </c>
      <c r="P175" s="269">
        <f t="shared" si="45"/>
        <v>7.6622479345041683E-2</v>
      </c>
      <c r="Q175" s="269">
        <f t="shared" si="45"/>
        <v>7.6484907406378866E-2</v>
      </c>
      <c r="R175" s="269">
        <f t="shared" si="45"/>
        <v>7.6354678623320085E-2</v>
      </c>
      <c r="S175" s="269">
        <f t="shared" si="45"/>
        <v>7.6268297222399736E-2</v>
      </c>
      <c r="T175" s="269">
        <f t="shared" si="45"/>
        <v>7.6102332911134815E-2</v>
      </c>
      <c r="U175" s="269">
        <f t="shared" si="45"/>
        <v>7.5972088854471223E-2</v>
      </c>
      <c r="V175" s="269">
        <f t="shared" si="45"/>
        <v>7.5693539292808795E-2</v>
      </c>
      <c r="W175" s="269">
        <f t="shared" si="45"/>
        <v>7.5830835824380965E-2</v>
      </c>
      <c r="X175" s="269">
        <f t="shared" si="45"/>
        <v>7.5330418551667208E-2</v>
      </c>
      <c r="Y175" s="269">
        <f t="shared" si="45"/>
        <v>7.5050970048354246E-2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5.454222126334822E-2</v>
      </c>
      <c r="C176" s="318">
        <f t="shared" si="46"/>
        <v>5.4145356197938657E-2</v>
      </c>
      <c r="D176" s="318">
        <f t="shared" si="46"/>
        <v>5.0785980462528829E-2</v>
      </c>
      <c r="E176" s="318">
        <f t="shared" si="46"/>
        <v>5.2841954609038844E-2</v>
      </c>
      <c r="F176" s="318">
        <f t="shared" si="46"/>
        <v>5.0738516337250322E-2</v>
      </c>
      <c r="G176" s="318">
        <f t="shared" si="46"/>
        <v>5.1189947015096771E-2</v>
      </c>
      <c r="H176" s="318">
        <f t="shared" si="46"/>
        <v>5.0315734764487564E-2</v>
      </c>
      <c r="I176" s="318">
        <f t="shared" si="46"/>
        <v>4.95161975039606E-2</v>
      </c>
      <c r="J176" s="318">
        <f t="shared" si="46"/>
        <v>5.1827026316065457E-2</v>
      </c>
      <c r="K176" s="318">
        <f t="shared" si="46"/>
        <v>5.1094758685965684E-2</v>
      </c>
      <c r="L176" s="318">
        <f t="shared" si="46"/>
        <v>5.2264857095926043E-2</v>
      </c>
      <c r="M176" s="318">
        <f t="shared" si="46"/>
        <v>5.6765295347551356E-2</v>
      </c>
      <c r="N176" s="318">
        <f t="shared" si="46"/>
        <v>5.3839933096384018E-2</v>
      </c>
      <c r="O176" s="318">
        <f t="shared" si="46"/>
        <v>5.5891897299819998E-2</v>
      </c>
      <c r="P176" s="318">
        <f t="shared" si="46"/>
        <v>5.4343598056923612E-2</v>
      </c>
      <c r="Q176" s="318">
        <f t="shared" si="46"/>
        <v>5.4676939685414573E-2</v>
      </c>
      <c r="R176" s="318">
        <f t="shared" si="46"/>
        <v>5.6289276945650731E-2</v>
      </c>
      <c r="S176" s="318">
        <f t="shared" si="46"/>
        <v>5.5936760252935064E-2</v>
      </c>
      <c r="T176" s="318">
        <f t="shared" si="46"/>
        <v>5.593668475253627E-2</v>
      </c>
      <c r="U176" s="318">
        <f t="shared" si="46"/>
        <v>5.5315852263517679E-2</v>
      </c>
      <c r="V176" s="318">
        <f t="shared" si="46"/>
        <v>5.4729839526106952E-2</v>
      </c>
      <c r="W176" s="318">
        <f t="shared" si="46"/>
        <v>5.2624247521605869E-2</v>
      </c>
      <c r="X176" s="318">
        <f t="shared" si="46"/>
        <v>5.2038974487352424E-2</v>
      </c>
      <c r="Y176" s="318">
        <f t="shared" si="46"/>
        <v>5.1185877498039094E-2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2.2958767407634605E-2</v>
      </c>
      <c r="C177" s="318">
        <f t="shared" si="47"/>
        <v>2.3382527992690114E-2</v>
      </c>
      <c r="D177" s="318">
        <f t="shared" si="47"/>
        <v>2.6840151020400695E-2</v>
      </c>
      <c r="E177" s="318">
        <f t="shared" si="47"/>
        <v>2.4737531066319915E-2</v>
      </c>
      <c r="F177" s="318">
        <f t="shared" si="47"/>
        <v>2.6904487434652472E-2</v>
      </c>
      <c r="G177" s="318">
        <f t="shared" si="47"/>
        <v>2.6448209507169539E-2</v>
      </c>
      <c r="H177" s="318">
        <f t="shared" si="47"/>
        <v>2.7327579009016115E-2</v>
      </c>
      <c r="I177" s="318">
        <f t="shared" si="47"/>
        <v>2.8133778322346422E-2</v>
      </c>
      <c r="J177" s="318">
        <f t="shared" si="47"/>
        <v>2.5765688979399765E-2</v>
      </c>
      <c r="K177" s="318">
        <f t="shared" si="47"/>
        <v>2.650448606737385E-2</v>
      </c>
      <c r="L177" s="318">
        <f t="shared" si="47"/>
        <v>2.5303147674767584E-2</v>
      </c>
      <c r="M177" s="318">
        <f t="shared" si="47"/>
        <v>2.064797741589363E-2</v>
      </c>
      <c r="N177" s="318">
        <f t="shared" si="47"/>
        <v>2.3696806007926167E-2</v>
      </c>
      <c r="O177" s="318">
        <f t="shared" si="47"/>
        <v>2.1586033167470632E-2</v>
      </c>
      <c r="P177" s="318">
        <f t="shared" si="47"/>
        <v>2.2278881288118058E-2</v>
      </c>
      <c r="Q177" s="318">
        <f t="shared" si="47"/>
        <v>2.1807967720964289E-2</v>
      </c>
      <c r="R177" s="318">
        <f t="shared" si="47"/>
        <v>2.0065401677669358E-2</v>
      </c>
      <c r="S177" s="318">
        <f t="shared" si="47"/>
        <v>2.0331536969464669E-2</v>
      </c>
      <c r="T177" s="318">
        <f t="shared" si="47"/>
        <v>2.0165648158598545E-2</v>
      </c>
      <c r="U177" s="318">
        <f t="shared" si="47"/>
        <v>2.0656236590953551E-2</v>
      </c>
      <c r="V177" s="318">
        <f t="shared" si="47"/>
        <v>2.096369976670184E-2</v>
      </c>
      <c r="W177" s="318">
        <f t="shared" si="47"/>
        <v>2.3206588302775097E-2</v>
      </c>
      <c r="X177" s="318">
        <f t="shared" si="47"/>
        <v>2.3291444064314774E-2</v>
      </c>
      <c r="Y177" s="318">
        <f t="shared" si="47"/>
        <v>2.3865092550315145E-2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6.8738764044703166E-2</v>
      </c>
      <c r="C178" s="319">
        <f t="shared" si="48"/>
        <v>7.0007507194123769E-2</v>
      </c>
      <c r="D178" s="319">
        <f t="shared" si="48"/>
        <v>8.035966283198677E-2</v>
      </c>
      <c r="E178" s="319">
        <f t="shared" si="48"/>
        <v>7.4064399051789964E-2</v>
      </c>
      <c r="F178" s="319">
        <f t="shared" si="48"/>
        <v>8.0552286657134459E-2</v>
      </c>
      <c r="G178" s="319">
        <f t="shared" si="48"/>
        <v>7.9186186280786483E-2</v>
      </c>
      <c r="H178" s="319">
        <f t="shared" si="48"/>
        <v>8.181902678229519E-2</v>
      </c>
      <c r="I178" s="319">
        <f t="shared" si="48"/>
        <v>8.4232795056004353E-2</v>
      </c>
      <c r="J178" s="319">
        <f t="shared" si="48"/>
        <v>7.7142713446158945E-2</v>
      </c>
      <c r="K178" s="319">
        <f t="shared" si="48"/>
        <v>7.9354678827640024E-2</v>
      </c>
      <c r="L178" s="319">
        <f t="shared" si="48"/>
        <v>7.5757860460128543E-2</v>
      </c>
      <c r="M178" s="319">
        <f t="shared" si="48"/>
        <v>6.1820237227522036E-2</v>
      </c>
      <c r="N178" s="319">
        <f t="shared" si="48"/>
        <v>7.094845850697884E-2</v>
      </c>
      <c r="O178" s="319">
        <f t="shared" si="48"/>
        <v>6.4628784908831199E-2</v>
      </c>
      <c r="P178" s="319">
        <f t="shared" si="48"/>
        <v>6.6703178652990219E-2</v>
      </c>
      <c r="Q178" s="319">
        <f t="shared" si="48"/>
        <v>6.5293259034776396E-2</v>
      </c>
      <c r="R178" s="319">
        <f t="shared" si="48"/>
        <v>6.0076000026240473E-2</v>
      </c>
      <c r="S178" s="319">
        <f t="shared" si="48"/>
        <v>6.0872811575479108E-2</v>
      </c>
      <c r="T178" s="319">
        <f t="shared" si="48"/>
        <v>6.0376138926406871E-2</v>
      </c>
      <c r="U178" s="319">
        <f t="shared" si="48"/>
        <v>6.1844965274789027E-2</v>
      </c>
      <c r="V178" s="319">
        <f t="shared" si="48"/>
        <v>6.2765512894569733E-2</v>
      </c>
      <c r="W178" s="319">
        <f t="shared" si="48"/>
        <v>6.9480742119307742E-2</v>
      </c>
      <c r="X178" s="319">
        <f t="shared" si="48"/>
        <v>6.9734801061878363E-2</v>
      </c>
      <c r="Y178" s="319">
        <f t="shared" si="48"/>
        <v>7.1452309986624371E-2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341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>IF(B$5=0,0,B$5/NMM_fec!B$5)</f>
        <v>0.50807974071749828</v>
      </c>
      <c r="C183" s="320">
        <f>IF(C$5=0,0,C$5/NMM_fec!C$5)</f>
        <v>0.5095147999120625</v>
      </c>
      <c r="D183" s="320">
        <f>IF(D$5=0,0,D$5/NMM_fec!D$5)</f>
        <v>0.51044383401648596</v>
      </c>
      <c r="E183" s="320">
        <f>IF(E$5=0,0,E$5/NMM_fec!E$5)</f>
        <v>0.51361710395950666</v>
      </c>
      <c r="F183" s="320">
        <f>IF(F$5=0,0,F$5/NMM_fec!F$5)</f>
        <v>0.51581378866957084</v>
      </c>
      <c r="G183" s="320">
        <f>IF(G$5=0,0,G$5/NMM_fec!G$5)</f>
        <v>0.52046995289114517</v>
      </c>
      <c r="H183" s="320">
        <f>IF(H$5=0,0,H$5/NMM_fec!H$5)</f>
        <v>0.5205953606677417</v>
      </c>
      <c r="I183" s="320">
        <f>IF(I$5=0,0,I$5/NMM_fec!I$5)</f>
        <v>0.52050300236614899</v>
      </c>
      <c r="J183" s="320">
        <f>IF(J$5=0,0,J$5/NMM_fec!J$5)</f>
        <v>0.51850170059527856</v>
      </c>
      <c r="K183" s="320">
        <f>IF(K$5=0,0,K$5/NMM_fec!K$5)</f>
        <v>0.51178085687237718</v>
      </c>
      <c r="L183" s="320">
        <f>IF(L$5=0,0,L$5/NMM_fec!L$5)</f>
        <v>0.50890035218694807</v>
      </c>
      <c r="M183" s="320">
        <f>IF(M$5=0,0,M$5/NMM_fec!M$5)</f>
        <v>0.50715668591699004</v>
      </c>
      <c r="N183" s="320">
        <f>IF(N$5=0,0,N$5/NMM_fec!N$5)</f>
        <v>0.50848686253907538</v>
      </c>
      <c r="O183" s="320">
        <f>IF(O$5=0,0,O$5/NMM_fec!O$5)</f>
        <v>0.51194849744077098</v>
      </c>
      <c r="P183" s="320">
        <f>IF(P$5=0,0,P$5/NMM_fec!P$5)</f>
        <v>0.51343379918386312</v>
      </c>
      <c r="Q183" s="320">
        <f>IF(Q$5=0,0,Q$5/NMM_fec!Q$5)</f>
        <v>0.51454500232666933</v>
      </c>
      <c r="R183" s="320">
        <f>IF(R$5=0,0,R$5/NMM_fec!R$5)</f>
        <v>0.51388777535505137</v>
      </c>
      <c r="S183" s="320">
        <f>IF(S$5=0,0,S$5/NMM_fec!S$5)</f>
        <v>0.5260937159725747</v>
      </c>
      <c r="T183" s="320">
        <f>IF(T$5=0,0,T$5/NMM_fec!T$5)</f>
        <v>0.5258498223664867</v>
      </c>
      <c r="U183" s="320">
        <f>IF(U$5=0,0,U$5/NMM_fec!U$5)</f>
        <v>0.5268288907180011</v>
      </c>
      <c r="V183" s="320">
        <f>IF(V$5=0,0,V$5/NMM_fec!V$5)</f>
        <v>0.52880591726845738</v>
      </c>
      <c r="W183" s="320">
        <f>IF(W$5=0,0,W$5/NMM_fec!W$5)</f>
        <v>0.54572704389863769</v>
      </c>
      <c r="X183" s="320">
        <f>IF(X$5=0,0,X$5/NMM_fec!X$5)</f>
        <v>0.54732940524565088</v>
      </c>
      <c r="Y183" s="320">
        <f>IF(Y$5=0,0,Y$5/NMM_fec!Y$5)</f>
        <v>0.54707200494638675</v>
      </c>
      <c r="DA183" s="95"/>
    </row>
    <row r="184" spans="1:105" ht="12" customHeight="1" x14ac:dyDescent="0.25">
      <c r="A184" s="55" t="s">
        <v>91</v>
      </c>
      <c r="B184" s="273">
        <f>IF(B$6=0,0,B$6/NMM_fec!B$6)</f>
        <v>0.44583098741735805</v>
      </c>
      <c r="C184" s="273">
        <f>IF(C$6=0,0,C$6/NMM_fec!C$6)</f>
        <v>0.44643401200992694</v>
      </c>
      <c r="D184" s="273">
        <f>IF(D$6=0,0,D$6/NMM_fec!D$6)</f>
        <v>0.44643401200992688</v>
      </c>
      <c r="E184" s="273">
        <f>IF(E$6=0,0,E$6/NMM_fec!E$6)</f>
        <v>0.44807175084099832</v>
      </c>
      <c r="F184" s="273">
        <f>IF(F$6=0,0,F$6/NMM_fec!F$6)</f>
        <v>0.45015541468791054</v>
      </c>
      <c r="G184" s="273">
        <f>IF(G$6=0,0,G$6/NMM_fec!G$6)</f>
        <v>0.45246874430342565</v>
      </c>
      <c r="H184" s="273">
        <f>IF(H$6=0,0,H$6/NMM_fec!H$6)</f>
        <v>0.45497112157027281</v>
      </c>
      <c r="I184" s="273">
        <f>IF(I$6=0,0,I$6/NMM_fec!I$6)</f>
        <v>0.45497112157027303</v>
      </c>
      <c r="J184" s="273">
        <f>IF(J$6=0,0,J$6/NMM_fec!J$6)</f>
        <v>0.45497112157027292</v>
      </c>
      <c r="K184" s="273">
        <f>IF(K$6=0,0,K$6/NMM_fec!K$6)</f>
        <v>0.45497112157027292</v>
      </c>
      <c r="L184" s="273">
        <f>IF(L$6=0,0,L$6/NMM_fec!L$6)</f>
        <v>0.45497112157027286</v>
      </c>
      <c r="M184" s="273">
        <f>IF(M$6=0,0,M$6/NMM_fec!M$6)</f>
        <v>0.45497112157027292</v>
      </c>
      <c r="N184" s="273">
        <f>IF(N$6=0,0,N$6/NMM_fec!N$6)</f>
        <v>0.45497112157027286</v>
      </c>
      <c r="O184" s="273">
        <f>IF(O$6=0,0,O$6/NMM_fec!O$6)</f>
        <v>0.45497112157027275</v>
      </c>
      <c r="P184" s="273">
        <f>IF(P$6=0,0,P$6/NMM_fec!P$6)</f>
        <v>0.45497112157027292</v>
      </c>
      <c r="Q184" s="273">
        <f>IF(Q$6=0,0,Q$6/NMM_fec!Q$6)</f>
        <v>0.45497112157027286</v>
      </c>
      <c r="R184" s="273">
        <f>IF(R$6=0,0,R$6/NMM_fec!R$6)</f>
        <v>0.45497112157027292</v>
      </c>
      <c r="S184" s="273">
        <f>IF(S$6=0,0,S$6/NMM_fec!S$6)</f>
        <v>0.46447400941324563</v>
      </c>
      <c r="T184" s="273">
        <f>IF(T$6=0,0,T$6/NMM_fec!T$6)</f>
        <v>0.46487989315732609</v>
      </c>
      <c r="U184" s="273">
        <f>IF(U$6=0,0,U$6/NMM_fec!U$6)</f>
        <v>0.46487989315732597</v>
      </c>
      <c r="V184" s="273">
        <f>IF(V$6=0,0,V$6/NMM_fec!V$6)</f>
        <v>0.46487989315732603</v>
      </c>
      <c r="W184" s="273">
        <f>IF(W$6=0,0,W$6/NMM_fec!W$6)</f>
        <v>0.47339190384159335</v>
      </c>
      <c r="X184" s="273">
        <f>IF(X$6=0,0,X$6/NMM_fec!X$6)</f>
        <v>0.47691078882850341</v>
      </c>
      <c r="Y184" s="273">
        <f>IF(Y$6=0,0,Y$6/NMM_fec!Y$6)</f>
        <v>0.47691078882850357</v>
      </c>
      <c r="DA184" s="76"/>
    </row>
    <row r="185" spans="1:105" ht="12" customHeight="1" x14ac:dyDescent="0.25">
      <c r="A185" s="173" t="s">
        <v>92</v>
      </c>
      <c r="B185" s="274">
        <f>IF(B$7=0,0,B$7/NMM_fec!B$7)</f>
        <v>0.11548913819563948</v>
      </c>
      <c r="C185" s="274">
        <f>IF(C$7=0,0,C$7/NMM_fec!C$7)</f>
        <v>0.11564534714582926</v>
      </c>
      <c r="D185" s="274">
        <f>IF(D$7=0,0,D$7/NMM_fec!D$7)</f>
        <v>0.11564534714582926</v>
      </c>
      <c r="E185" s="274">
        <f>IF(E$7=0,0,E$7/NMM_fec!E$7)</f>
        <v>0.11606959097707494</v>
      </c>
      <c r="F185" s="274">
        <f>IF(F$7=0,0,F$7/NMM_fec!F$7)</f>
        <v>0.11660934830386668</v>
      </c>
      <c r="G185" s="274">
        <f>IF(G$7=0,0,G$7/NMM_fec!G$7)</f>
        <v>0.11720859880730508</v>
      </c>
      <c r="H185" s="274">
        <f>IF(H$7=0,0,H$7/NMM_fec!H$7)</f>
        <v>0.11785682067196875</v>
      </c>
      <c r="I185" s="274">
        <f>IF(I$7=0,0,I$7/NMM_fec!I$7)</f>
        <v>0.11785682067196876</v>
      </c>
      <c r="J185" s="274">
        <f>IF(J$7=0,0,J$7/NMM_fec!J$7)</f>
        <v>0.11785682067196875</v>
      </c>
      <c r="K185" s="274">
        <f>IF(K$7=0,0,K$7/NMM_fec!K$7)</f>
        <v>0.11785682067196876</v>
      </c>
      <c r="L185" s="274">
        <f>IF(L$7=0,0,L$7/NMM_fec!L$7)</f>
        <v>0.11785682067196876</v>
      </c>
      <c r="M185" s="274">
        <f>IF(M$7=0,0,M$7/NMM_fec!M$7)</f>
        <v>0.1178568206719688</v>
      </c>
      <c r="N185" s="274">
        <f>IF(N$7=0,0,N$7/NMM_fec!N$7)</f>
        <v>0.11785682067196876</v>
      </c>
      <c r="O185" s="274">
        <f>IF(O$7=0,0,O$7/NMM_fec!O$7)</f>
        <v>0.11785682067196875</v>
      </c>
      <c r="P185" s="274">
        <f>IF(P$7=0,0,P$7/NMM_fec!P$7)</f>
        <v>0.11785682067196875</v>
      </c>
      <c r="Q185" s="274">
        <f>IF(Q$7=0,0,Q$7/NMM_fec!Q$7)</f>
        <v>0.11785682067196875</v>
      </c>
      <c r="R185" s="274">
        <f>IF(R$7=0,0,R$7/NMM_fec!R$7)</f>
        <v>0.11785682067196876</v>
      </c>
      <c r="S185" s="274">
        <f>IF(S$7=0,0,S$7/NMM_fec!S$7)</f>
        <v>0.12042361284986405</v>
      </c>
      <c r="T185" s="274">
        <f>IF(T$7=0,0,T$7/NMM_fec!T$7)</f>
        <v>0.12042361284986407</v>
      </c>
      <c r="U185" s="274">
        <f>IF(U$7=0,0,U$7/NMM_fec!U$7)</f>
        <v>0.12042361284986405</v>
      </c>
      <c r="V185" s="274">
        <f>IF(V$7=0,0,V$7/NMM_fec!V$7)</f>
        <v>0.12042361284986407</v>
      </c>
      <c r="W185" s="274">
        <f>IF(W$7=0,0,W$7/NMM_fec!W$7)</f>
        <v>0.12354012518749855</v>
      </c>
      <c r="X185" s="274">
        <f>IF(X$7=0,0,X$7/NMM_fec!X$7)</f>
        <v>0.12354012518749848</v>
      </c>
      <c r="Y185" s="274">
        <f>IF(Y$7=0,0,Y$7/NMM_fec!Y$7)</f>
        <v>0.1235401251874985</v>
      </c>
      <c r="DA185" s="77"/>
    </row>
    <row r="186" spans="1:105" ht="12" customHeight="1" x14ac:dyDescent="0.25">
      <c r="A186" s="173" t="s">
        <v>93</v>
      </c>
      <c r="B186" s="274">
        <f>IF(B$8=0,0,B$8/NMM_fec!B$8)</f>
        <v>0.63306360534670447</v>
      </c>
      <c r="C186" s="274">
        <f>IF(C$8=0,0,C$8/NMM_fec!C$8)</f>
        <v>0.63391987809009454</v>
      </c>
      <c r="D186" s="274">
        <f>IF(D$8=0,0,D$8/NMM_fec!D$8)</f>
        <v>0.63391987809009476</v>
      </c>
      <c r="E186" s="274">
        <f>IF(E$8=0,0,E$8/NMM_fec!E$8)</f>
        <v>0.63624540699740617</v>
      </c>
      <c r="F186" s="274">
        <f>IF(F$8=0,0,F$8/NMM_fec!F$8)</f>
        <v>0.63920413302696821</v>
      </c>
      <c r="G186" s="274">
        <f>IF(G$8=0,0,G$8/NMM_fec!G$8)</f>
        <v>0.64248897600129096</v>
      </c>
      <c r="H186" s="274">
        <f>IF(H$8=0,0,H$8/NMM_fec!H$8)</f>
        <v>0.6460422596877049</v>
      </c>
      <c r="I186" s="274">
        <f>IF(I$8=0,0,I$8/NMM_fec!I$8)</f>
        <v>0.64604225968770479</v>
      </c>
      <c r="J186" s="274">
        <f>IF(J$8=0,0,J$8/NMM_fec!J$8)</f>
        <v>0.64604225968770468</v>
      </c>
      <c r="K186" s="274">
        <f>IF(K$8=0,0,K$8/NMM_fec!K$8)</f>
        <v>0.64604225968770468</v>
      </c>
      <c r="L186" s="274">
        <f>IF(L$8=0,0,L$8/NMM_fec!L$8)</f>
        <v>0.64604225968770512</v>
      </c>
      <c r="M186" s="274">
        <f>IF(M$8=0,0,M$8/NMM_fec!M$8)</f>
        <v>0.64604225968770479</v>
      </c>
      <c r="N186" s="274">
        <f>IF(N$8=0,0,N$8/NMM_fec!N$8)</f>
        <v>0.64604225968770479</v>
      </c>
      <c r="O186" s="274">
        <f>IF(O$8=0,0,O$8/NMM_fec!O$8)</f>
        <v>0.64604225968770468</v>
      </c>
      <c r="P186" s="274">
        <f>IF(P$8=0,0,P$8/NMM_fec!P$8)</f>
        <v>0.64604225968770479</v>
      </c>
      <c r="Q186" s="274">
        <f>IF(Q$8=0,0,Q$8/NMM_fec!Q$8)</f>
        <v>0.64604225968770479</v>
      </c>
      <c r="R186" s="274">
        <f>IF(R$8=0,0,R$8/NMM_fec!R$8)</f>
        <v>0.64604225968770479</v>
      </c>
      <c r="S186" s="274">
        <f>IF(S$8=0,0,S$8/NMM_fec!S$8)</f>
        <v>0.65805403563466736</v>
      </c>
      <c r="T186" s="274">
        <f>IF(T$8=0,0,T$8/NMM_fec!T$8)</f>
        <v>0.66011235091621034</v>
      </c>
      <c r="U186" s="274">
        <f>IF(U$8=0,0,U$8/NMM_fec!U$8)</f>
        <v>0.66011235091621001</v>
      </c>
      <c r="V186" s="274">
        <f>IF(V$8=0,0,V$8/NMM_fec!V$8)</f>
        <v>0.66011235091621012</v>
      </c>
      <c r="W186" s="274">
        <f>IF(W$8=0,0,W$8/NMM_fec!W$8)</f>
        <v>0.67071711774032217</v>
      </c>
      <c r="X186" s="274">
        <f>IF(X$8=0,0,X$8/NMM_fec!X$8)</f>
        <v>0.67719578029662653</v>
      </c>
      <c r="Y186" s="274">
        <f>IF(Y$8=0,0,Y$8/NMM_fec!Y$8)</f>
        <v>0.67719578029662686</v>
      </c>
      <c r="DA186" s="77"/>
    </row>
    <row r="187" spans="1:105" ht="12" customHeight="1" x14ac:dyDescent="0.25">
      <c r="A187" s="173" t="s">
        <v>94</v>
      </c>
      <c r="B187" s="274">
        <f>IF(B$9=0,0,B$9/NMM_fec!B$9)</f>
        <v>0.44065924597254469</v>
      </c>
      <c r="C187" s="274">
        <f>IF(C$9=0,0,C$9/NMM_fec!C$9)</f>
        <v>0.44125527534188846</v>
      </c>
      <c r="D187" s="274">
        <f>IF(D$9=0,0,D$9/NMM_fec!D$9)</f>
        <v>0.44125527534188863</v>
      </c>
      <c r="E187" s="274">
        <f>IF(E$9=0,0,E$9/NMM_fec!E$9)</f>
        <v>0.44287401602786125</v>
      </c>
      <c r="F187" s="274">
        <f>IF(F$9=0,0,F$9/NMM_fec!F$9)</f>
        <v>0.44493350889747885</v>
      </c>
      <c r="G187" s="274">
        <f>IF(G$9=0,0,G$9/NMM_fec!G$9)</f>
        <v>0.4472200033602442</v>
      </c>
      <c r="H187" s="274">
        <f>IF(H$9=0,0,H$9/NMM_fec!H$9)</f>
        <v>0.44969335247833808</v>
      </c>
      <c r="I187" s="274">
        <f>IF(I$9=0,0,I$9/NMM_fec!I$9)</f>
        <v>0.44969335247833792</v>
      </c>
      <c r="J187" s="274">
        <f>IF(J$9=0,0,J$9/NMM_fec!J$9)</f>
        <v>0.44969335247833814</v>
      </c>
      <c r="K187" s="274">
        <f>IF(K$9=0,0,K$9/NMM_fec!K$9)</f>
        <v>0.44969335247833786</v>
      </c>
      <c r="L187" s="274">
        <f>IF(L$9=0,0,L$9/NMM_fec!L$9)</f>
        <v>0.44969335247833803</v>
      </c>
      <c r="M187" s="274">
        <f>IF(M$9=0,0,M$9/NMM_fec!M$9)</f>
        <v>0.44969335247833808</v>
      </c>
      <c r="N187" s="274">
        <f>IF(N$9=0,0,N$9/NMM_fec!N$9)</f>
        <v>0.44969335247833797</v>
      </c>
      <c r="O187" s="274">
        <f>IF(O$9=0,0,O$9/NMM_fec!O$9)</f>
        <v>0.44969335247833797</v>
      </c>
      <c r="P187" s="274">
        <f>IF(P$9=0,0,P$9/NMM_fec!P$9)</f>
        <v>0.44969335247833808</v>
      </c>
      <c r="Q187" s="274">
        <f>IF(Q$9=0,0,Q$9/NMM_fec!Q$9)</f>
        <v>0.44969335247833808</v>
      </c>
      <c r="R187" s="274">
        <f>IF(R$9=0,0,R$9/NMM_fec!R$9)</f>
        <v>0.44969335247833825</v>
      </c>
      <c r="S187" s="274">
        <f>IF(S$9=0,0,S$9/NMM_fec!S$9)</f>
        <v>0.45948718004819578</v>
      </c>
      <c r="T187" s="274">
        <f>IF(T$9=0,0,T$9/NMM_fec!T$9)</f>
        <v>0.45948718004819589</v>
      </c>
      <c r="U187" s="274">
        <f>IF(U$9=0,0,U$9/NMM_fec!U$9)</f>
        <v>0.45948718004819561</v>
      </c>
      <c r="V187" s="274">
        <f>IF(V$9=0,0,V$9/NMM_fec!V$9)</f>
        <v>0.45948718004819583</v>
      </c>
      <c r="W187" s="274">
        <f>IF(W$9=0,0,W$9/NMM_fec!W$9)</f>
        <v>0.47137851457733304</v>
      </c>
      <c r="X187" s="274">
        <f>IF(X$9=0,0,X$9/NMM_fec!X$9)</f>
        <v>0.47137851457733293</v>
      </c>
      <c r="Y187" s="274">
        <f>IF(Y$9=0,0,Y$9/NMM_fec!Y$9)</f>
        <v>0.47137851457733343</v>
      </c>
      <c r="DA187" s="77"/>
    </row>
    <row r="188" spans="1:105" ht="12" customHeight="1" x14ac:dyDescent="0.25">
      <c r="A188" s="56" t="s">
        <v>95</v>
      </c>
      <c r="B188" s="275">
        <f>IF(B$10=0,0,B$10/NMM_fec!B$10)</f>
        <v>0.66015505268802466</v>
      </c>
      <c r="C188" s="275">
        <f>IF(C$10=0,0,C$10/NMM_fec!C$10)</f>
        <v>0.66244533715451859</v>
      </c>
      <c r="D188" s="275">
        <f>IF(D$10=0,0,D$10/NMM_fec!D$10)</f>
        <v>0.68046543637933876</v>
      </c>
      <c r="E188" s="275">
        <f>IF(E$10=0,0,E$10/NMM_fec!E$10)</f>
        <v>0.66946186892133253</v>
      </c>
      <c r="F188" s="275">
        <f>IF(F$10=0,0,F$10/NMM_fec!F$10)</f>
        <v>0.68503484752422539</v>
      </c>
      <c r="G188" s="275">
        <f>IF(G$10=0,0,G$10/NMM_fec!G$10)</f>
        <v>0.68347918687685527</v>
      </c>
      <c r="H188" s="275">
        <f>IF(H$10=0,0,H$10/NMM_fec!H$10)</f>
        <v>0.69607922088438112</v>
      </c>
      <c r="I188" s="275">
        <f>IF(I$10=0,0,I$10/NMM_fec!I$10)</f>
        <v>0.69990386335365773</v>
      </c>
      <c r="J188" s="275">
        <f>IF(J$10=0,0,J$10/NMM_fec!J$10)</f>
        <v>0.68748134136966554</v>
      </c>
      <c r="K188" s="275">
        <f>IF(K$10=0,0,K$10/NMM_fec!K$10)</f>
        <v>0.69938080786114587</v>
      </c>
      <c r="L188" s="275">
        <f>IF(L$10=0,0,L$10/NMM_fec!L$10)</f>
        <v>0.69440797098927987</v>
      </c>
      <c r="M188" s="275">
        <f>IF(M$10=0,0,M$10/NMM_fec!M$10)</f>
        <v>0.670500187179084</v>
      </c>
      <c r="N188" s="275">
        <f>IF(N$10=0,0,N$10/NMM_fec!N$10)</f>
        <v>0.68466872772675402</v>
      </c>
      <c r="O188" s="275">
        <f>IF(O$10=0,0,O$10/NMM_fec!O$10)</f>
        <v>0.66840786994762469</v>
      </c>
      <c r="P188" s="275">
        <f>IF(P$10=0,0,P$10/NMM_fec!P$10)</f>
        <v>0.82612427549200729</v>
      </c>
      <c r="Q188" s="275">
        <f>IF(Q$10=0,0,Q$10/NMM_fec!Q$10)</f>
        <v>0.83411585057699311</v>
      </c>
      <c r="R188" s="275">
        <f>IF(R$10=0,0,R$10/NMM_fec!R$10)</f>
        <v>0.8361434377724597</v>
      </c>
      <c r="S188" s="275">
        <f>IF(S$10=0,0,S$10/NMM_fec!S$10)</f>
        <v>0.86119195588438857</v>
      </c>
      <c r="T188" s="275">
        <f>IF(T$10=0,0,T$10/NMM_fec!T$10)</f>
        <v>0.87043112529461775</v>
      </c>
      <c r="U188" s="275">
        <f>IF(U$10=0,0,U$10/NMM_fec!U$10)</f>
        <v>0.87821553191764512</v>
      </c>
      <c r="V188" s="275">
        <f>IF(V$10=0,0,V$10/NMM_fec!V$10)</f>
        <v>0.88932096345813838</v>
      </c>
      <c r="W188" s="275">
        <f>IF(W$10=0,0,W$10/NMM_fec!W$10)</f>
        <v>0.91294678369885118</v>
      </c>
      <c r="X188" s="275">
        <f>IF(X$10=0,0,X$10/NMM_fec!X$10)</f>
        <v>0.92605914527961686</v>
      </c>
      <c r="Y188" s="275">
        <f>IF(Y$10=0,0,Y$10/NMM_fec!Y$10)</f>
        <v>0.93200062072762901</v>
      </c>
      <c r="DA188" s="78"/>
    </row>
    <row r="189" spans="1:105" ht="12" customHeight="1" x14ac:dyDescent="0.25">
      <c r="A189" s="174" t="s">
        <v>1450</v>
      </c>
      <c r="B189" s="276">
        <f>IF(B$16=0,0,B$16/NMM_fec!B$16)</f>
        <v>0.62261899160733669</v>
      </c>
      <c r="C189" s="276">
        <f>IF(C$16=0,0,C$16/NMM_fec!C$16)</f>
        <v>0.62346113711614159</v>
      </c>
      <c r="D189" s="276">
        <f>IF(D$16=0,0,D$16/NMM_fec!D$16)</f>
        <v>0.62346113711614182</v>
      </c>
      <c r="E189" s="276">
        <f>IF(E$16=0,0,E$16/NMM_fec!E$16)</f>
        <v>0.62574829823391154</v>
      </c>
      <c r="F189" s="276">
        <f>IF(F$16=0,0,F$16/NMM_fec!F$16)</f>
        <v>0.6286582096573603</v>
      </c>
      <c r="G189" s="276">
        <f>IF(G$16=0,0,G$16/NMM_fec!G$16)</f>
        <v>0.63188885757802438</v>
      </c>
      <c r="H189" s="276">
        <f>IF(H$16=0,0,H$16/NMM_fec!H$16)</f>
        <v>0.63538351733581921</v>
      </c>
      <c r="I189" s="276">
        <f>IF(I$16=0,0,I$16/NMM_fec!I$16)</f>
        <v>0.63538351733581944</v>
      </c>
      <c r="J189" s="276">
        <f>IF(J$16=0,0,J$16/NMM_fec!J$16)</f>
        <v>0.63538351733581944</v>
      </c>
      <c r="K189" s="276">
        <f>IF(K$16=0,0,K$16/NMM_fec!K$16)</f>
        <v>0.63538351733581955</v>
      </c>
      <c r="L189" s="276">
        <f>IF(L$16=0,0,L$16/NMM_fec!L$16)</f>
        <v>0.63538351733581955</v>
      </c>
      <c r="M189" s="276">
        <f>IF(M$16=0,0,M$16/NMM_fec!M$16)</f>
        <v>0.63538351733581944</v>
      </c>
      <c r="N189" s="276">
        <f>IF(N$16=0,0,N$16/NMM_fec!N$16)</f>
        <v>0.63538351733581955</v>
      </c>
      <c r="O189" s="276">
        <f>IF(O$16=0,0,O$16/NMM_fec!O$16)</f>
        <v>0.63538351733581955</v>
      </c>
      <c r="P189" s="276">
        <f>IF(P$16=0,0,P$16/NMM_fec!P$16)</f>
        <v>0.63538351733581944</v>
      </c>
      <c r="Q189" s="276">
        <f>IF(Q$16=0,0,Q$16/NMM_fec!Q$16)</f>
        <v>0.63538351733581955</v>
      </c>
      <c r="R189" s="276">
        <f>IF(R$16=0,0,R$16/NMM_fec!R$16)</f>
        <v>0.63538351733581921</v>
      </c>
      <c r="S189" s="276">
        <f>IF(S$16=0,0,S$16/NMM_fec!S$16)</f>
        <v>0.64879516560223749</v>
      </c>
      <c r="T189" s="276">
        <f>IF(T$16=0,0,T$16/NMM_fec!T$16)</f>
        <v>0.64922147285644594</v>
      </c>
      <c r="U189" s="276">
        <f>IF(U$16=0,0,U$16/NMM_fec!U$16)</f>
        <v>0.64922147285644605</v>
      </c>
      <c r="V189" s="276">
        <f>IF(V$16=0,0,V$16/NMM_fec!V$16)</f>
        <v>0.64922147285644594</v>
      </c>
      <c r="W189" s="276">
        <f>IF(W$16=0,0,W$16/NMM_fec!W$16)</f>
        <v>0.66124932557080129</v>
      </c>
      <c r="X189" s="276">
        <f>IF(X$16=0,0,X$16/NMM_fec!X$16)</f>
        <v>0.66602305090357594</v>
      </c>
      <c r="Y189" s="276">
        <f>IF(Y$16=0,0,Y$16/NMM_fec!Y$16)</f>
        <v>0.66602305090357561</v>
      </c>
      <c r="DA189" s="79"/>
    </row>
    <row r="190" spans="1:105" ht="12" customHeight="1" x14ac:dyDescent="0.25">
      <c r="A190" s="174" t="s">
        <v>1452</v>
      </c>
      <c r="B190" s="276">
        <f>IF(B$17=0,0,B$17/NMM_fec!B$17)</f>
        <v>0.42423298337329102</v>
      </c>
      <c r="C190" s="276">
        <f>IF(C$17=0,0,C$17/NMM_fec!C$17)</f>
        <v>0.42646107577750764</v>
      </c>
      <c r="D190" s="276">
        <f>IF(D$17=0,0,D$17/NMM_fec!D$17)</f>
        <v>0.42519183732509103</v>
      </c>
      <c r="E190" s="276">
        <f>IF(E$17=0,0,E$17/NMM_fec!E$17)</f>
        <v>0.42967394042539314</v>
      </c>
      <c r="F190" s="276">
        <f>IF(F$17=0,0,F$17/NMM_fec!F$17)</f>
        <v>0.43063851387784075</v>
      </c>
      <c r="G190" s="276">
        <f>IF(G$17=0,0,G$17/NMM_fec!G$17)</f>
        <v>0.43487811433751855</v>
      </c>
      <c r="H190" s="276">
        <f>IF(H$17=0,0,H$17/NMM_fec!H$17)</f>
        <v>0.43379683069528258</v>
      </c>
      <c r="I190" s="276">
        <f>IF(I$17=0,0,I$17/NMM_fec!I$17)</f>
        <v>0.43194815497597339</v>
      </c>
      <c r="J190" s="276">
        <f>IF(J$17=0,0,J$17/NMM_fec!J$17)</f>
        <v>0.43216699694958671</v>
      </c>
      <c r="K190" s="276">
        <f>IF(K$17=0,0,K$17/NMM_fec!K$17)</f>
        <v>0.42584860021461957</v>
      </c>
      <c r="L190" s="276">
        <f>IF(L$17=0,0,L$17/NMM_fec!L$17)</f>
        <v>0.42361956921610128</v>
      </c>
      <c r="M190" s="276">
        <f>IF(M$17=0,0,M$17/NMM_fec!M$17)</f>
        <v>0.4221050286114747</v>
      </c>
      <c r="N190" s="276">
        <f>IF(N$17=0,0,N$17/NMM_fec!N$17)</f>
        <v>0.4217301959239857</v>
      </c>
      <c r="O190" s="276">
        <f>IF(O$17=0,0,O$17/NMM_fec!O$17)</f>
        <v>0.42441297513404685</v>
      </c>
      <c r="P190" s="276">
        <f>IF(P$17=0,0,P$17/NMM_fec!P$17)</f>
        <v>0.42408410814018122</v>
      </c>
      <c r="Q190" s="276">
        <f>IF(Q$17=0,0,Q$17/NMM_fec!Q$17)</f>
        <v>0.42474058915860924</v>
      </c>
      <c r="R190" s="276">
        <f>IF(R$17=0,0,R$17/NMM_fec!R$17)</f>
        <v>0.42577512324904049</v>
      </c>
      <c r="S190" s="276">
        <f>IF(S$17=0,0,S$17/NMM_fec!S$17)</f>
        <v>0.43531236502890769</v>
      </c>
      <c r="T190" s="276">
        <f>IF(T$17=0,0,T$17/NMM_fec!T$17)</f>
        <v>0.43506769017371644</v>
      </c>
      <c r="U190" s="276">
        <f>IF(U$17=0,0,U$17/NMM_fec!U$17)</f>
        <v>0.43482258235280152</v>
      </c>
      <c r="V190" s="276">
        <f>IF(V$17=0,0,V$17/NMM_fec!V$17)</f>
        <v>0.43503199810978121</v>
      </c>
      <c r="W190" s="276">
        <f>IF(W$17=0,0,W$17/NMM_fec!W$17)</f>
        <v>0.44755954551140747</v>
      </c>
      <c r="X190" s="276">
        <f>IF(X$17=0,0,X$17/NMM_fec!X$17)</f>
        <v>0.44647371357916898</v>
      </c>
      <c r="Y190" s="276">
        <f>IF(Y$17=0,0,Y$17/NMM_fec!Y$17)</f>
        <v>0.44608378912098628</v>
      </c>
      <c r="DA190" s="79"/>
    </row>
    <row r="191" spans="1:105" ht="12" customHeight="1" x14ac:dyDescent="0.25">
      <c r="A191" s="174" t="s">
        <v>1461</v>
      </c>
      <c r="B191" s="276">
        <f>IF(B$25=0,0,B$25/NMM_fec!B$25)</f>
        <v>0.57278300152362804</v>
      </c>
      <c r="C191" s="276">
        <f>IF(C$25=0,0,C$25/NMM_fec!C$25)</f>
        <v>0.57278026889086742</v>
      </c>
      <c r="D191" s="276">
        <f>IF(D$25=0,0,D$25/NMM_fec!D$25)</f>
        <v>0.57175744894513292</v>
      </c>
      <c r="E191" s="276">
        <f>IF(E$25=0,0,E$25/NMM_fec!E$25)</f>
        <v>0.57588459095752509</v>
      </c>
      <c r="F191" s="276">
        <f>IF(F$25=0,0,F$25/NMM_fec!F$25)</f>
        <v>0.57659415102425859</v>
      </c>
      <c r="G191" s="276">
        <f>IF(G$25=0,0,G$25/NMM_fec!G$25)</f>
        <v>0.58199173684801664</v>
      </c>
      <c r="H191" s="276">
        <f>IF(H$25=0,0,H$25/NMM_fec!H$25)</f>
        <v>0.58208576199468642</v>
      </c>
      <c r="I191" s="276">
        <f>IF(I$25=0,0,I$25/NMM_fec!I$25)</f>
        <v>0.58283014264038624</v>
      </c>
      <c r="J191" s="276">
        <f>IF(J$25=0,0,J$25/NMM_fec!J$25)</f>
        <v>0.5819758791212063</v>
      </c>
      <c r="K191" s="276">
        <f>IF(K$25=0,0,K$25/NMM_fec!K$25)</f>
        <v>0.57589617717730746</v>
      </c>
      <c r="L191" s="276">
        <f>IF(L$25=0,0,L$25/NMM_fec!L$25)</f>
        <v>0.57513606220491886</v>
      </c>
      <c r="M191" s="276">
        <f>IF(M$25=0,0,M$25/NMM_fec!M$25)</f>
        <v>0.57786653108205577</v>
      </c>
      <c r="N191" s="276">
        <f>IF(N$25=0,0,N$25/NMM_fec!N$25)</f>
        <v>0.57840601707956307</v>
      </c>
      <c r="O191" s="276">
        <f>IF(O$25=0,0,O$25/NMM_fec!O$25)</f>
        <v>0.58346583756533432</v>
      </c>
      <c r="P191" s="276">
        <f>IF(P$25=0,0,P$25/NMM_fec!P$25)</f>
        <v>0.58348540017423478</v>
      </c>
      <c r="Q191" s="276">
        <f>IF(Q$25=0,0,Q$25/NMM_fec!Q$25)</f>
        <v>0.58481528732602317</v>
      </c>
      <c r="R191" s="276">
        <f>IF(R$25=0,0,R$25/NMM_fec!R$25)</f>
        <v>0.58406395214264251</v>
      </c>
      <c r="S191" s="276">
        <f>IF(S$25=0,0,S$25/NMM_fec!S$25)</f>
        <v>0.59788682692847783</v>
      </c>
      <c r="T191" s="276">
        <f>IF(T$25=0,0,T$25/NMM_fec!T$25)</f>
        <v>0.59733289544777923</v>
      </c>
      <c r="U191" s="276">
        <f>IF(U$25=0,0,U$25/NMM_fec!U$25)</f>
        <v>0.59839549478874676</v>
      </c>
      <c r="V191" s="276">
        <f>IF(V$25=0,0,V$25/NMM_fec!V$25)</f>
        <v>0.6006503217068162</v>
      </c>
      <c r="W191" s="276">
        <f>IF(W$25=0,0,W$25/NMM_fec!W$25)</f>
        <v>0.6190382484996606</v>
      </c>
      <c r="X191" s="276">
        <f>IF(X$25=0,0,X$25/NMM_fec!X$25)</f>
        <v>0.62081303963861223</v>
      </c>
      <c r="Y191" s="276">
        <f>IF(Y$25=0,0,Y$25/NMM_fec!Y$25)</f>
        <v>0.6190042473133448</v>
      </c>
      <c r="DA191" s="79"/>
    </row>
    <row r="192" spans="1:105" ht="12" customHeight="1" x14ac:dyDescent="0.25">
      <c r="A192" s="41" t="s">
        <v>1470</v>
      </c>
      <c r="B192" s="277">
        <f>IF(B$33=0,0,B$33/NMM_fec!B$33)</f>
        <v>0.63412062230545008</v>
      </c>
      <c r="C192" s="277">
        <f>IF(C$33=0,0,C$33/NMM_fec!C$33)</f>
        <v>0.636204433528473</v>
      </c>
      <c r="D192" s="277">
        <f>IF(D$33=0,0,D$33/NMM_fec!D$33)</f>
        <v>0.63790016794017457</v>
      </c>
      <c r="E192" s="277">
        <f>IF(E$33=0,0,E$33/NMM_fec!E$33)</f>
        <v>0.641175735578835</v>
      </c>
      <c r="F192" s="277">
        <f>IF(F$33=0,0,F$33/NMM_fec!F$33)</f>
        <v>0.64434037081454665</v>
      </c>
      <c r="G192" s="277">
        <f>IF(G$33=0,0,G$33/NMM_fec!G$33)</f>
        <v>0.6493353187574018</v>
      </c>
      <c r="H192" s="277">
        <f>IF(H$33=0,0,H$33/NMM_fec!H$33)</f>
        <v>0.65064728395831684</v>
      </c>
      <c r="I192" s="277">
        <f>IF(I$33=0,0,I$33/NMM_fec!I$33)</f>
        <v>0.65034663217222966</v>
      </c>
      <c r="J192" s="277">
        <f>IF(J$33=0,0,J$33/NMM_fec!J$33)</f>
        <v>0.64811932613788237</v>
      </c>
      <c r="K192" s="277">
        <f>IF(K$33=0,0,K$33/NMM_fec!K$33)</f>
        <v>0.64160483102598787</v>
      </c>
      <c r="L192" s="277">
        <f>IF(L$33=0,0,L$33/NMM_fec!L$33)</f>
        <v>0.63731896643578589</v>
      </c>
      <c r="M192" s="277">
        <f>IF(M$33=0,0,M$33/NMM_fec!M$33)</f>
        <v>0.63195083225201643</v>
      </c>
      <c r="N192" s="277">
        <f>IF(N$33=0,0,N$33/NMM_fec!N$33)</f>
        <v>0.63560903912530053</v>
      </c>
      <c r="O192" s="277">
        <f>IF(O$33=0,0,O$33/NMM_fec!O$33)</f>
        <v>0.63907437541076484</v>
      </c>
      <c r="P192" s="277">
        <f>IF(P$33=0,0,P$33/NMM_fec!P$33)</f>
        <v>0.63991623237560213</v>
      </c>
      <c r="Q192" s="277">
        <f>IF(Q$33=0,0,Q$33/NMM_fec!Q$33)</f>
        <v>0.64089590023036758</v>
      </c>
      <c r="R192" s="277">
        <f>IF(R$33=0,0,R$33/NMM_fec!R$33)</f>
        <v>0.63918696425767885</v>
      </c>
      <c r="S192" s="277">
        <f>IF(S$33=0,0,S$33/NMM_fec!S$33)</f>
        <v>0.65414707434585195</v>
      </c>
      <c r="T192" s="277">
        <f>IF(T$33=0,0,T$33/NMM_fec!T$33)</f>
        <v>0.65377312940957055</v>
      </c>
      <c r="U192" s="277">
        <f>IF(U$33=0,0,U$33/NMM_fec!U$33)</f>
        <v>0.65501287877158787</v>
      </c>
      <c r="V192" s="277">
        <f>IF(V$33=0,0,V$33/NMM_fec!V$33)</f>
        <v>0.65702528809631155</v>
      </c>
      <c r="W192" s="277">
        <f>IF(W$33=0,0,W$33/NMM_fec!W$33)</f>
        <v>0.67563126875389945</v>
      </c>
      <c r="X192" s="277">
        <f>IF(X$33=0,0,X$33/NMM_fec!X$33)</f>
        <v>0.67930870660036646</v>
      </c>
      <c r="Y192" s="277">
        <f>IF(Y$33=0,0,Y$33/NMM_fec!Y$33)</f>
        <v>0.67889129164730977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>IF(B$48=0,0,B$48/NMM_fec!B$48)</f>
        <v>0.45800078224176022</v>
      </c>
      <c r="C194" s="320">
        <f>IF(C$48=0,0,C$48/NMM_fec!C$48)</f>
        <v>0.45977431658432699</v>
      </c>
      <c r="D194" s="320">
        <f>IF(D$48=0,0,D$48/NMM_fec!D$48)</f>
        <v>0.46067012323905226</v>
      </c>
      <c r="E194" s="320">
        <f>IF(E$48=0,0,E$48/NMM_fec!E$48)</f>
        <v>0.46241459157870257</v>
      </c>
      <c r="F194" s="320">
        <f>IF(F$48=0,0,F$48/NMM_fec!F$48)</f>
        <v>0.46265213618481277</v>
      </c>
      <c r="G194" s="320">
        <f>IF(G$48=0,0,G$48/NMM_fec!G$48)</f>
        <v>0.46932085266877926</v>
      </c>
      <c r="H194" s="320">
        <f>IF(H$48=0,0,H$48/NMM_fec!H$48)</f>
        <v>0.46767881716134668</v>
      </c>
      <c r="I194" s="320">
        <f>IF(I$48=0,0,I$48/NMM_fec!I$48)</f>
        <v>0.46775803023819051</v>
      </c>
      <c r="J194" s="320">
        <f>IF(J$48=0,0,J$48/NMM_fec!J$48)</f>
        <v>0.4666059325801909</v>
      </c>
      <c r="K194" s="320">
        <f>IF(K$48=0,0,K$48/NMM_fec!K$48)</f>
        <v>0.4647312331417372</v>
      </c>
      <c r="L194" s="320">
        <f>IF(L$48=0,0,L$48/NMM_fec!L$48)</f>
        <v>0.46431573236457813</v>
      </c>
      <c r="M194" s="320">
        <f>IF(M$48=0,0,M$48/NMM_fec!M$48)</f>
        <v>0.46306017211422307</v>
      </c>
      <c r="N194" s="320">
        <f>IF(N$48=0,0,N$48/NMM_fec!N$48)</f>
        <v>0.46611100408278155</v>
      </c>
      <c r="O194" s="320">
        <f>IF(O$48=0,0,O$48/NMM_fec!O$48)</f>
        <v>0.46748234434411817</v>
      </c>
      <c r="P194" s="320">
        <f>IF(P$48=0,0,P$48/NMM_fec!P$48)</f>
        <v>0.47031672736673108</v>
      </c>
      <c r="Q194" s="320">
        <f>IF(Q$48=0,0,Q$48/NMM_fec!Q$48)</f>
        <v>0.47101500511609395</v>
      </c>
      <c r="R194" s="320">
        <f>IF(R$48=0,0,R$48/NMM_fec!R$48)</f>
        <v>0.47021285535431856</v>
      </c>
      <c r="S194" s="320">
        <f>IF(S$48=0,0,S$48/NMM_fec!S$48)</f>
        <v>0.48101602169338237</v>
      </c>
      <c r="T194" s="320">
        <f>IF(T$48=0,0,T$48/NMM_fec!T$48)</f>
        <v>0.48112585468718394</v>
      </c>
      <c r="U194" s="320">
        <f>IF(U$48=0,0,U$48/NMM_fec!U$48)</f>
        <v>0.48220622784387518</v>
      </c>
      <c r="V194" s="320">
        <f>IF(V$48=0,0,V$48/NMM_fec!V$48)</f>
        <v>0.49561297202121957</v>
      </c>
      <c r="W194" s="320">
        <f>IF(W$48=0,0,W$48/NMM_fec!W$48)</f>
        <v>0.49781986733957129</v>
      </c>
      <c r="X194" s="320">
        <f>IF(X$48=0,0,X$48/NMM_fec!X$48)</f>
        <v>0.51189651336139208</v>
      </c>
      <c r="Y194" s="320">
        <f>IF(Y$48=0,0,Y$48/NMM_fec!Y$48)</f>
        <v>0.51217731935799127</v>
      </c>
      <c r="DA194" s="95"/>
    </row>
    <row r="195" spans="1:105" ht="12" customHeight="1" x14ac:dyDescent="0.25">
      <c r="A195" s="55" t="s">
        <v>91</v>
      </c>
      <c r="B195" s="273">
        <f>IF(B$49=0,0,B$49/NMM_fec!B$49)</f>
        <v>0.41474782673739091</v>
      </c>
      <c r="C195" s="273">
        <f>IF(C$49=0,0,C$49/NMM_fec!C$49)</f>
        <v>0.4160262396165269</v>
      </c>
      <c r="D195" s="273">
        <f>IF(D$49=0,0,D$49/NMM_fec!D$49)</f>
        <v>0.4160262396165269</v>
      </c>
      <c r="E195" s="273">
        <f>IF(E$49=0,0,E$49/NMM_fec!E$49)</f>
        <v>0.41723796501365673</v>
      </c>
      <c r="F195" s="273">
        <f>IF(F$49=0,0,F$49/NMM_fec!F$49)</f>
        <v>0.41723796501365679</v>
      </c>
      <c r="G195" s="273">
        <f>IF(G$49=0,0,G$49/NMM_fec!G$49)</f>
        <v>0.42229922109935825</v>
      </c>
      <c r="H195" s="273">
        <f>IF(H$49=0,0,H$49/NMM_fec!H$49)</f>
        <v>0.42229922109935841</v>
      </c>
      <c r="I195" s="273">
        <f>IF(I$49=0,0,I$49/NMM_fec!I$49)</f>
        <v>0.4222992210993583</v>
      </c>
      <c r="J195" s="273">
        <f>IF(J$49=0,0,J$49/NMM_fec!J$49)</f>
        <v>0.4222992210993583</v>
      </c>
      <c r="K195" s="273">
        <f>IF(K$49=0,0,K$49/NMM_fec!K$49)</f>
        <v>0.42229922109935814</v>
      </c>
      <c r="L195" s="273">
        <f>IF(L$49=0,0,L$49/NMM_fec!L$49)</f>
        <v>0.4222992210993583</v>
      </c>
      <c r="M195" s="273">
        <f>IF(M$49=0,0,M$49/NMM_fec!M$49)</f>
        <v>0.4222992210993583</v>
      </c>
      <c r="N195" s="273">
        <f>IF(N$49=0,0,N$49/NMM_fec!N$49)</f>
        <v>0.42229922109935814</v>
      </c>
      <c r="O195" s="273">
        <f>IF(O$49=0,0,O$49/NMM_fec!O$49)</f>
        <v>0.42229922109935847</v>
      </c>
      <c r="P195" s="273">
        <f>IF(P$49=0,0,P$49/NMM_fec!P$49)</f>
        <v>0.42229922109935808</v>
      </c>
      <c r="Q195" s="273">
        <f>IF(Q$49=0,0,Q$49/NMM_fec!Q$49)</f>
        <v>0.42229922109935819</v>
      </c>
      <c r="R195" s="273">
        <f>IF(R$49=0,0,R$49/NMM_fec!R$49)</f>
        <v>0.42229922109935819</v>
      </c>
      <c r="S195" s="273">
        <f>IF(S$49=0,0,S$49/NMM_fec!S$49)</f>
        <v>0.43118685219019481</v>
      </c>
      <c r="T195" s="273">
        <f>IF(T$49=0,0,T$49/NMM_fec!T$49)</f>
        <v>0.43118685219019476</v>
      </c>
      <c r="U195" s="273">
        <f>IF(U$49=0,0,U$49/NMM_fec!U$49)</f>
        <v>0.4311868521901947</v>
      </c>
      <c r="V195" s="273">
        <f>IF(V$49=0,0,V$49/NMM_fec!V$49)</f>
        <v>0.44132131439915695</v>
      </c>
      <c r="W195" s="273">
        <f>IF(W$49=0,0,W$49/NMM_fec!W$49)</f>
        <v>0.44132131439915695</v>
      </c>
      <c r="X195" s="273">
        <f>IF(X$49=0,0,X$49/NMM_fec!X$49)</f>
        <v>0.45200842779743411</v>
      </c>
      <c r="Y195" s="273">
        <f>IF(Y$49=0,0,Y$49/NMM_fec!Y$49)</f>
        <v>0.45200842779743416</v>
      </c>
      <c r="DA195" s="76"/>
    </row>
    <row r="196" spans="1:105" ht="12" customHeight="1" x14ac:dyDescent="0.25">
      <c r="A196" s="173" t="s">
        <v>92</v>
      </c>
      <c r="B196" s="274">
        <f>IF(B$50=0,0,B$50/NMM_fec!B$50)</f>
        <v>0.10766398095162802</v>
      </c>
      <c r="C196" s="274">
        <f>IF(C$50=0,0,C$50/NMM_fec!C$50)</f>
        <v>0.10799584289518625</v>
      </c>
      <c r="D196" s="274">
        <f>IF(D$50=0,0,D$50/NMM_fec!D$50)</f>
        <v>0.10799584289518623</v>
      </c>
      <c r="E196" s="274">
        <f>IF(E$50=0,0,E$50/NMM_fec!E$50)</f>
        <v>0.10831039350079502</v>
      </c>
      <c r="F196" s="274">
        <f>IF(F$50=0,0,F$50/NMM_fec!F$50)</f>
        <v>0.10831039350079504</v>
      </c>
      <c r="G196" s="274">
        <f>IF(G$50=0,0,G$50/NMM_fec!G$50)</f>
        <v>0.10962423999660159</v>
      </c>
      <c r="H196" s="274">
        <f>IF(H$50=0,0,H$50/NMM_fec!H$50)</f>
        <v>0.10962423999660155</v>
      </c>
      <c r="I196" s="274">
        <f>IF(I$50=0,0,I$50/NMM_fec!I$50)</f>
        <v>0.10962423999660158</v>
      </c>
      <c r="J196" s="274">
        <f>IF(J$50=0,0,J$50/NMM_fec!J$50)</f>
        <v>0.10962423999660159</v>
      </c>
      <c r="K196" s="274">
        <f>IF(K$50=0,0,K$50/NMM_fec!K$50)</f>
        <v>0.10962423999660151</v>
      </c>
      <c r="L196" s="274">
        <f>IF(L$50=0,0,L$50/NMM_fec!L$50)</f>
        <v>0.10962423999660159</v>
      </c>
      <c r="M196" s="274">
        <f>IF(M$50=0,0,M$50/NMM_fec!M$50)</f>
        <v>0.10962423999660155</v>
      </c>
      <c r="N196" s="274">
        <f>IF(N$50=0,0,N$50/NMM_fec!N$50)</f>
        <v>0.10962423999660159</v>
      </c>
      <c r="O196" s="274">
        <f>IF(O$50=0,0,O$50/NMM_fec!O$50)</f>
        <v>0.10962423999660152</v>
      </c>
      <c r="P196" s="274">
        <f>IF(P$50=0,0,P$50/NMM_fec!P$50)</f>
        <v>0.10962423999660155</v>
      </c>
      <c r="Q196" s="274">
        <f>IF(Q$50=0,0,Q$50/NMM_fec!Q$50)</f>
        <v>0.10962423999660155</v>
      </c>
      <c r="R196" s="274">
        <f>IF(R$50=0,0,R$50/NMM_fec!R$50)</f>
        <v>0.10962423999660159</v>
      </c>
      <c r="S196" s="274">
        <f>IF(S$50=0,0,S$50/NMM_fec!S$50)</f>
        <v>0.11193137142148736</v>
      </c>
      <c r="T196" s="274">
        <f>IF(T$50=0,0,T$50/NMM_fec!T$50)</f>
        <v>0.11193137142148733</v>
      </c>
      <c r="U196" s="274">
        <f>IF(U$50=0,0,U$50/NMM_fec!U$50)</f>
        <v>0.11193137142148735</v>
      </c>
      <c r="V196" s="274">
        <f>IF(V$50=0,0,V$50/NMM_fec!V$50)</f>
        <v>0.11456216651161222</v>
      </c>
      <c r="W196" s="274">
        <f>IF(W$50=0,0,W$50/NMM_fec!W$50)</f>
        <v>0.11456216651161222</v>
      </c>
      <c r="X196" s="274">
        <f>IF(X$50=0,0,X$50/NMM_fec!X$50)</f>
        <v>0.11733642378112306</v>
      </c>
      <c r="Y196" s="274">
        <f>IF(Y$50=0,0,Y$50/NMM_fec!Y$50)</f>
        <v>0.11733642378112293</v>
      </c>
      <c r="DA196" s="77"/>
    </row>
    <row r="197" spans="1:105" ht="12" customHeight="1" x14ac:dyDescent="0.25">
      <c r="A197" s="173" t="s">
        <v>93</v>
      </c>
      <c r="B197" s="274">
        <f>IF(B$51=0,0,B$51/NMM_fec!B$51)</f>
        <v>0.58801109809996366</v>
      </c>
      <c r="C197" s="274">
        <f>IF(C$51=0,0,C$51/NMM_fec!C$51)</f>
        <v>0.58982357525457407</v>
      </c>
      <c r="D197" s="274">
        <f>IF(D$51=0,0,D$51/NMM_fec!D$51)</f>
        <v>0.58982357525457418</v>
      </c>
      <c r="E197" s="274">
        <f>IF(E$51=0,0,E$51/NMM_fec!E$51)</f>
        <v>0.59154150585102105</v>
      </c>
      <c r="F197" s="274">
        <f>IF(F$51=0,0,F$51/NMM_fec!F$51)</f>
        <v>0.59154150585102117</v>
      </c>
      <c r="G197" s="274">
        <f>IF(G$51=0,0,G$51/NMM_fec!G$51)</f>
        <v>0.59871713054839337</v>
      </c>
      <c r="H197" s="274">
        <f>IF(H$51=0,0,H$51/NMM_fec!H$51)</f>
        <v>0.59871713054839371</v>
      </c>
      <c r="I197" s="274">
        <f>IF(I$51=0,0,I$51/NMM_fec!I$51)</f>
        <v>0.59871713054839337</v>
      </c>
      <c r="J197" s="274">
        <f>IF(J$51=0,0,J$51/NMM_fec!J$51)</f>
        <v>0.59871713054839337</v>
      </c>
      <c r="K197" s="274">
        <f>IF(K$51=0,0,K$51/NMM_fec!K$51)</f>
        <v>0.59871713054839371</v>
      </c>
      <c r="L197" s="274">
        <f>IF(L$51=0,0,L$51/NMM_fec!L$51)</f>
        <v>0.59871713054839348</v>
      </c>
      <c r="M197" s="274">
        <f>IF(M$51=0,0,M$51/NMM_fec!M$51)</f>
        <v>0.59871713054839348</v>
      </c>
      <c r="N197" s="274">
        <f>IF(N$51=0,0,N$51/NMM_fec!N$51)</f>
        <v>0.59871713054839359</v>
      </c>
      <c r="O197" s="274">
        <f>IF(O$51=0,0,O$51/NMM_fec!O$51)</f>
        <v>0.59871713054839371</v>
      </c>
      <c r="P197" s="274">
        <f>IF(P$51=0,0,P$51/NMM_fec!P$51)</f>
        <v>0.59871713054839371</v>
      </c>
      <c r="Q197" s="274">
        <f>IF(Q$51=0,0,Q$51/NMM_fec!Q$51)</f>
        <v>0.59871713054839382</v>
      </c>
      <c r="R197" s="274">
        <f>IF(R$51=0,0,R$51/NMM_fec!R$51)</f>
        <v>0.59871713054839348</v>
      </c>
      <c r="S197" s="274">
        <f>IF(S$51=0,0,S$51/NMM_fec!S$51)</f>
        <v>0.61131762024436298</v>
      </c>
      <c r="T197" s="274">
        <f>IF(T$51=0,0,T$51/NMM_fec!T$51)</f>
        <v>0.61131762024436298</v>
      </c>
      <c r="U197" s="274">
        <f>IF(U$51=0,0,U$51/NMM_fec!U$51)</f>
        <v>0.61131762024436298</v>
      </c>
      <c r="V197" s="274">
        <f>IF(V$51=0,0,V$51/NMM_fec!V$51)</f>
        <v>0.62568581187305028</v>
      </c>
      <c r="W197" s="274">
        <f>IF(W$51=0,0,W$51/NMM_fec!W$51)</f>
        <v>0.62568581187305006</v>
      </c>
      <c r="X197" s="274">
        <f>IF(X$51=0,0,X$51/NMM_fec!X$51)</f>
        <v>0.63973323260147819</v>
      </c>
      <c r="Y197" s="274">
        <f>IF(Y$51=0,0,Y$51/NMM_fec!Y$51)</f>
        <v>0.64083752787907244</v>
      </c>
      <c r="DA197" s="77"/>
    </row>
    <row r="198" spans="1:105" ht="12" customHeight="1" x14ac:dyDescent="0.25">
      <c r="A198" s="173" t="s">
        <v>94</v>
      </c>
      <c r="B198" s="274">
        <f>IF(B$52=0,0,B$52/NMM_fec!B$52)</f>
        <v>0.41078491861408128</v>
      </c>
      <c r="C198" s="274">
        <f>IF(C$52=0,0,C$52/NMM_fec!C$52)</f>
        <v>0.41205111628084723</v>
      </c>
      <c r="D198" s="274">
        <f>IF(D$52=0,0,D$52/NMM_fec!D$52)</f>
        <v>0.41205111628084701</v>
      </c>
      <c r="E198" s="274">
        <f>IF(E$52=0,0,E$52/NMM_fec!E$52)</f>
        <v>0.41325126366331366</v>
      </c>
      <c r="F198" s="274">
        <f>IF(F$52=0,0,F$52/NMM_fec!F$52)</f>
        <v>0.41325126366331377</v>
      </c>
      <c r="G198" s="274">
        <f>IF(G$52=0,0,G$52/NMM_fec!G$52)</f>
        <v>0.41826415953694623</v>
      </c>
      <c r="H198" s="274">
        <f>IF(H$52=0,0,H$52/NMM_fec!H$52)</f>
        <v>0.41826415953694634</v>
      </c>
      <c r="I198" s="274">
        <f>IF(I$52=0,0,I$52/NMM_fec!I$52)</f>
        <v>0.41826415953694618</v>
      </c>
      <c r="J198" s="274">
        <f>IF(J$52=0,0,J$52/NMM_fec!J$52)</f>
        <v>0.41826415953694612</v>
      </c>
      <c r="K198" s="274">
        <f>IF(K$52=0,0,K$52/NMM_fec!K$52)</f>
        <v>0.41826415953694612</v>
      </c>
      <c r="L198" s="274">
        <f>IF(L$52=0,0,L$52/NMM_fec!L$52)</f>
        <v>0.41826415953694634</v>
      </c>
      <c r="M198" s="274">
        <f>IF(M$52=0,0,M$52/NMM_fec!M$52)</f>
        <v>0.41826415953694601</v>
      </c>
      <c r="N198" s="274">
        <f>IF(N$52=0,0,N$52/NMM_fec!N$52)</f>
        <v>0.41826415953694629</v>
      </c>
      <c r="O198" s="274">
        <f>IF(O$52=0,0,O$52/NMM_fec!O$52)</f>
        <v>0.41826415953694618</v>
      </c>
      <c r="P198" s="274">
        <f>IF(P$52=0,0,P$52/NMM_fec!P$52)</f>
        <v>0.41826415953694612</v>
      </c>
      <c r="Q198" s="274">
        <f>IF(Q$52=0,0,Q$52/NMM_fec!Q$52)</f>
        <v>0.41826415953694618</v>
      </c>
      <c r="R198" s="274">
        <f>IF(R$52=0,0,R$52/NMM_fec!R$52)</f>
        <v>0.4182641595369464</v>
      </c>
      <c r="S198" s="274">
        <f>IF(S$52=0,0,S$52/NMM_fec!S$52)</f>
        <v>0.42706686947045225</v>
      </c>
      <c r="T198" s="274">
        <f>IF(T$52=0,0,T$52/NMM_fec!T$52)</f>
        <v>0.42706686947045214</v>
      </c>
      <c r="U198" s="274">
        <f>IF(U$52=0,0,U$52/NMM_fec!U$52)</f>
        <v>0.42706686947045241</v>
      </c>
      <c r="V198" s="274">
        <f>IF(V$52=0,0,V$52/NMM_fec!V$52)</f>
        <v>0.43710449707287952</v>
      </c>
      <c r="W198" s="274">
        <f>IF(W$52=0,0,W$52/NMM_fec!W$52)</f>
        <v>0.43710449707287946</v>
      </c>
      <c r="X198" s="274">
        <f>IF(X$52=0,0,X$52/NMM_fec!X$52)</f>
        <v>0.44768949529231689</v>
      </c>
      <c r="Y198" s="274">
        <f>IF(Y$52=0,0,Y$52/NMM_fec!Y$52)</f>
        <v>0.447689495292317</v>
      </c>
      <c r="DA198" s="77"/>
    </row>
    <row r="199" spans="1:105" ht="12" customHeight="1" x14ac:dyDescent="0.25">
      <c r="A199" s="56" t="s">
        <v>95</v>
      </c>
      <c r="B199" s="275">
        <f>IF(B$53=0,0,B$53/NMM_fec!B$53)</f>
        <v>0.61328810650240961</v>
      </c>
      <c r="C199" s="275">
        <f>IF(C$53=0,0,C$53/NMM_fec!C$53)</f>
        <v>0.61647890335969102</v>
      </c>
      <c r="D199" s="275">
        <f>IF(D$53=0,0,D$53/NMM_fec!D$53)</f>
        <v>0.63324860553054219</v>
      </c>
      <c r="E199" s="275">
        <f>IF(E$53=0,0,E$53/NMM_fec!E$53)</f>
        <v>0.62253937100971157</v>
      </c>
      <c r="F199" s="275">
        <f>IF(F$53=0,0,F$53/NMM_fec!F$53)</f>
        <v>0.63407222142239095</v>
      </c>
      <c r="G199" s="275">
        <f>IF(G$53=0,0,G$53/NMM_fec!G$53)</f>
        <v>0.6370326806066029</v>
      </c>
      <c r="H199" s="275">
        <f>IF(H$53=0,0,H$53/NMM_fec!H$53)</f>
        <v>0.64520814475932131</v>
      </c>
      <c r="I199" s="275">
        <f>IF(I$53=0,0,I$53/NMM_fec!I$53)</f>
        <v>0.64875327352905254</v>
      </c>
      <c r="J199" s="275">
        <f>IF(J$53=0,0,J$53/NMM_fec!J$53)</f>
        <v>0.63723861812482996</v>
      </c>
      <c r="K199" s="275">
        <f>IF(K$53=0,0,K$53/NMM_fec!K$53)</f>
        <v>0.64826844413923013</v>
      </c>
      <c r="L199" s="275">
        <f>IF(L$53=0,0,L$53/NMM_fec!L$53)</f>
        <v>0.64365903366406785</v>
      </c>
      <c r="M199" s="275">
        <f>IF(M$53=0,0,M$53/NMM_fec!M$53)</f>
        <v>0.62149848587773215</v>
      </c>
      <c r="N199" s="275">
        <f>IF(N$53=0,0,N$53/NMM_fec!N$53)</f>
        <v>0.63463155677890759</v>
      </c>
      <c r="O199" s="275">
        <f>IF(O$53=0,0,O$53/NMM_fec!O$53)</f>
        <v>0.61955908001895255</v>
      </c>
      <c r="P199" s="275">
        <f>IF(P$53=0,0,P$53/NMM_fec!P$53)</f>
        <v>0.76574920661131451</v>
      </c>
      <c r="Q199" s="275">
        <f>IF(Q$53=0,0,Q$53/NMM_fec!Q$53)</f>
        <v>0.77315673894324854</v>
      </c>
      <c r="R199" s="275">
        <f>IF(R$53=0,0,R$53/NMM_fec!R$53)</f>
        <v>0.7750361453864727</v>
      </c>
      <c r="S199" s="275">
        <f>IF(S$53=0,0,S$53/NMM_fec!S$53)</f>
        <v>0.79768134288687609</v>
      </c>
      <c r="T199" s="275">
        <f>IF(T$53=0,0,T$53/NMM_fec!T$53)</f>
        <v>0.80623914816124442</v>
      </c>
      <c r="U199" s="275">
        <f>IF(U$53=0,0,U$53/NMM_fec!U$53)</f>
        <v>0.81344947552926739</v>
      </c>
      <c r="V199" s="275">
        <f>IF(V$53=0,0,V$53/NMM_fec!V$53)</f>
        <v>0.84309670655716518</v>
      </c>
      <c r="W199" s="275">
        <f>IF(W$53=0,0,W$53/NMM_fec!W$53)</f>
        <v>0.84366122265239485</v>
      </c>
      <c r="X199" s="275">
        <f>IF(X$53=0,0,X$53/NMM_fec!X$53)</f>
        <v>0.87650184113965623</v>
      </c>
      <c r="Y199" s="275">
        <f>IF(Y$53=0,0,Y$53/NMM_fec!Y$53)</f>
        <v>0.88212536334751335</v>
      </c>
      <c r="DA199" s="78"/>
    </row>
    <row r="200" spans="1:105" ht="12" customHeight="1" x14ac:dyDescent="0.25">
      <c r="A200" s="174" t="s">
        <v>1496</v>
      </c>
      <c r="B200" s="276">
        <f>IF(B$59=0,0,B$59/NMM_fec!B$59)</f>
        <v>0.49939284125163291</v>
      </c>
      <c r="C200" s="276">
        <f>IF(C$59=0,0,C$59/NMM_fec!C$59)</f>
        <v>0.50093216273530805</v>
      </c>
      <c r="D200" s="276">
        <f>IF(D$59=0,0,D$59/NMM_fec!D$59)</f>
        <v>0.50093216273530816</v>
      </c>
      <c r="E200" s="276">
        <f>IF(E$59=0,0,E$59/NMM_fec!E$59)</f>
        <v>0.50239118662857252</v>
      </c>
      <c r="F200" s="276">
        <f>IF(F$59=0,0,F$59/NMM_fec!F$59)</f>
        <v>0.50239118662857252</v>
      </c>
      <c r="G200" s="276">
        <f>IF(G$59=0,0,G$59/NMM_fec!G$59)</f>
        <v>0.50848538385878739</v>
      </c>
      <c r="H200" s="276">
        <f>IF(H$59=0,0,H$59/NMM_fec!H$59)</f>
        <v>0.50848538385878739</v>
      </c>
      <c r="I200" s="276">
        <f>IF(I$59=0,0,I$59/NMM_fec!I$59)</f>
        <v>0.50848538385878739</v>
      </c>
      <c r="J200" s="276">
        <f>IF(J$59=0,0,J$59/NMM_fec!J$59)</f>
        <v>0.50848538385878739</v>
      </c>
      <c r="K200" s="276">
        <f>IF(K$59=0,0,K$59/NMM_fec!K$59)</f>
        <v>0.50848538385878739</v>
      </c>
      <c r="L200" s="276">
        <f>IF(L$59=0,0,L$59/NMM_fec!L$59)</f>
        <v>0.50848538385878739</v>
      </c>
      <c r="M200" s="276">
        <f>IF(M$59=0,0,M$59/NMM_fec!M$59)</f>
        <v>0.50848538385878728</v>
      </c>
      <c r="N200" s="276">
        <f>IF(N$59=0,0,N$59/NMM_fec!N$59)</f>
        <v>0.50848538385878728</v>
      </c>
      <c r="O200" s="276">
        <f>IF(O$59=0,0,O$59/NMM_fec!O$59)</f>
        <v>0.50848538385878739</v>
      </c>
      <c r="P200" s="276">
        <f>IF(P$59=0,0,P$59/NMM_fec!P$59)</f>
        <v>0.50848538385878739</v>
      </c>
      <c r="Q200" s="276">
        <f>IF(Q$59=0,0,Q$59/NMM_fec!Q$59)</f>
        <v>0.5084853838587875</v>
      </c>
      <c r="R200" s="276">
        <f>IF(R$59=0,0,R$59/NMM_fec!R$59)</f>
        <v>0.5084853838587875</v>
      </c>
      <c r="S200" s="276">
        <f>IF(S$59=0,0,S$59/NMM_fec!S$59)</f>
        <v>0.51918687294762478</v>
      </c>
      <c r="T200" s="276">
        <f>IF(T$59=0,0,T$59/NMM_fec!T$59)</f>
        <v>0.51918687294762478</v>
      </c>
      <c r="U200" s="276">
        <f>IF(U$59=0,0,U$59/NMM_fec!U$59)</f>
        <v>0.51918687294762478</v>
      </c>
      <c r="V200" s="276">
        <f>IF(V$59=0,0,V$59/NMM_fec!V$59)</f>
        <v>0.5313896563037277</v>
      </c>
      <c r="W200" s="276">
        <f>IF(W$59=0,0,W$59/NMM_fec!W$59)</f>
        <v>0.5313896563037277</v>
      </c>
      <c r="X200" s="276">
        <f>IF(X$59=0,0,X$59/NMM_fec!X$59)</f>
        <v>0.54425788027183863</v>
      </c>
      <c r="Y200" s="276">
        <f>IF(Y$59=0,0,Y$59/NMM_fec!Y$59)</f>
        <v>0.54425788027183886</v>
      </c>
      <c r="DA200" s="79"/>
    </row>
    <row r="201" spans="1:105" ht="12" customHeight="1" x14ac:dyDescent="0.25">
      <c r="A201" s="174" t="s">
        <v>1498</v>
      </c>
      <c r="B201" s="276">
        <f>IF(B$60=0,0,B$60/NMM_fec!B$60)</f>
        <v>0.36766997306830901</v>
      </c>
      <c r="C201" s="276">
        <f>IF(C$60=0,0,C$60/NMM_fec!C$60)</f>
        <v>0.37122654576947045</v>
      </c>
      <c r="D201" s="276">
        <f>IF(D$60=0,0,D$60/NMM_fec!D$60)</f>
        <v>0.370335387627441</v>
      </c>
      <c r="E201" s="276">
        <f>IF(E$60=0,0,E$60/NMM_fec!E$60)</f>
        <v>0.37369142929253407</v>
      </c>
      <c r="F201" s="276">
        <f>IF(F$60=0,0,F$60/NMM_fec!F$60)</f>
        <v>0.37403216894280999</v>
      </c>
      <c r="G201" s="276">
        <f>IF(G$60=0,0,G$60/NMM_fec!G$60)</f>
        <v>0.37951644100918297</v>
      </c>
      <c r="H201" s="276">
        <f>IF(H$60=0,0,H$60/NMM_fec!H$60)</f>
        <v>0.37665960275110122</v>
      </c>
      <c r="I201" s="276">
        <f>IF(I$60=0,0,I$60/NMM_fec!I$60)</f>
        <v>0.37374734607926136</v>
      </c>
      <c r="J201" s="276">
        <f>IF(J$60=0,0,J$60/NMM_fec!J$60)</f>
        <v>0.37502258781777659</v>
      </c>
      <c r="K201" s="276">
        <f>IF(K$60=0,0,K$60/NMM_fec!K$60)</f>
        <v>0.37480923679842776</v>
      </c>
      <c r="L201" s="276">
        <f>IF(L$60=0,0,L$60/NMM_fec!L$60)</f>
        <v>0.37506616515385871</v>
      </c>
      <c r="M201" s="276">
        <f>IF(M$60=0,0,M$60/NMM_fec!M$60)</f>
        <v>0.37180528121258077</v>
      </c>
      <c r="N201" s="276">
        <f>IF(N$60=0,0,N$60/NMM_fec!N$60)</f>
        <v>0.37727245578355983</v>
      </c>
      <c r="O201" s="276">
        <f>IF(O$60=0,0,O$60/NMM_fec!O$60)</f>
        <v>0.37817055511427572</v>
      </c>
      <c r="P201" s="276">
        <f>IF(P$60=0,0,P$60/NMM_fec!P$60)</f>
        <v>0.37879145146964749</v>
      </c>
      <c r="Q201" s="276">
        <f>IF(Q$60=0,0,Q$60/NMM_fec!Q$60)</f>
        <v>0.37892233944869297</v>
      </c>
      <c r="R201" s="276">
        <f>IF(R$60=0,0,R$60/NMM_fec!R$60)</f>
        <v>0.37941524914555824</v>
      </c>
      <c r="S201" s="276">
        <f>IF(S$60=0,0,S$60/NMM_fec!S$60)</f>
        <v>0.38758098335573976</v>
      </c>
      <c r="T201" s="276">
        <f>IF(T$60=0,0,T$60/NMM_fec!T$60)</f>
        <v>0.38767100182682429</v>
      </c>
      <c r="U201" s="276">
        <f>IF(U$60=0,0,U$60/NMM_fec!U$60)</f>
        <v>0.3876648808965365</v>
      </c>
      <c r="V201" s="276">
        <f>IF(V$60=0,0,V$60/NMM_fec!V$60)</f>
        <v>0.39707165302748654</v>
      </c>
      <c r="W201" s="276">
        <f>IF(W$60=0,0,W$60/NMM_fec!W$60)</f>
        <v>0.39751764697546421</v>
      </c>
      <c r="X201" s="276">
        <f>IF(X$60=0,0,X$60/NMM_fec!X$60)</f>
        <v>0.40587442966219162</v>
      </c>
      <c r="Y201" s="276">
        <f>IF(Y$60=0,0,Y$60/NMM_fec!Y$60)</f>
        <v>0.40595433678320125</v>
      </c>
      <c r="DA201" s="79"/>
    </row>
    <row r="202" spans="1:105" ht="12" customHeight="1" x14ac:dyDescent="0.25">
      <c r="A202" s="174" t="s">
        <v>1520</v>
      </c>
      <c r="B202" s="276">
        <f>IF(B$79=0,0,B$79/NMM_fec!B$79)</f>
        <v>0.48377646378342065</v>
      </c>
      <c r="C202" s="276">
        <f>IF(C$79=0,0,C$79/NMM_fec!C$79)</f>
        <v>0.48475177849172058</v>
      </c>
      <c r="D202" s="276">
        <f>IF(D$79=0,0,D$79/NMM_fec!D$79)</f>
        <v>0.48465114336300008</v>
      </c>
      <c r="E202" s="276">
        <f>IF(E$79=0,0,E$79/NMM_fec!E$79)</f>
        <v>0.48729572241535951</v>
      </c>
      <c r="F202" s="276">
        <f>IF(F$79=0,0,F$79/NMM_fec!F$79)</f>
        <v>0.48617959095912694</v>
      </c>
      <c r="G202" s="276">
        <f>IF(G$79=0,0,G$79/NMM_fec!G$79)</f>
        <v>0.49396397504661033</v>
      </c>
      <c r="H202" s="276">
        <f>IF(H$79=0,0,H$79/NMM_fec!H$79)</f>
        <v>0.49164064614522612</v>
      </c>
      <c r="I202" s="276">
        <f>IF(I$79=0,0,I$79/NMM_fec!I$79)</f>
        <v>0.49238428074052432</v>
      </c>
      <c r="J202" s="276">
        <f>IF(J$79=0,0,J$79/NMM_fec!J$79)</f>
        <v>0.49111485904308483</v>
      </c>
      <c r="K202" s="276">
        <f>IF(K$79=0,0,K$79/NMM_fec!K$79)</f>
        <v>0.48601451950683955</v>
      </c>
      <c r="L202" s="276">
        <f>IF(L$79=0,0,L$79/NMM_fec!L$79)</f>
        <v>0.48489683088352159</v>
      </c>
      <c r="M202" s="276">
        <f>IF(M$79=0,0,M$79/NMM_fec!M$79)</f>
        <v>0.48627348392725345</v>
      </c>
      <c r="N202" s="276">
        <f>IF(N$79=0,0,N$79/NMM_fec!N$79)</f>
        <v>0.48714489023032248</v>
      </c>
      <c r="O202" s="276">
        <f>IF(O$79=0,0,O$79/NMM_fec!O$79)</f>
        <v>0.49110500469107443</v>
      </c>
      <c r="P202" s="276">
        <f>IF(P$79=0,0,P$79/NMM_fec!P$79)</f>
        <v>0.49128653562323943</v>
      </c>
      <c r="Q202" s="276">
        <f>IF(Q$79=0,0,Q$79/NMM_fec!Q$79)</f>
        <v>0.49234267862897813</v>
      </c>
      <c r="R202" s="276">
        <f>IF(R$79=0,0,R$79/NMM_fec!R$79)</f>
        <v>0.491445196687535</v>
      </c>
      <c r="S202" s="276">
        <f>IF(S$79=0,0,S$79/NMM_fec!S$79)</f>
        <v>0.5027556108112885</v>
      </c>
      <c r="T202" s="276">
        <f>IF(T$79=0,0,T$79/NMM_fec!T$79)</f>
        <v>0.5022815847914508</v>
      </c>
      <c r="U202" s="276">
        <f>IF(U$79=0,0,U$79/NMM_fec!U$79)</f>
        <v>0.50325835854457845</v>
      </c>
      <c r="V202" s="276">
        <f>IF(V$79=0,0,V$79/NMM_fec!V$79)</f>
        <v>0.51706024052092114</v>
      </c>
      <c r="W202" s="276">
        <f>IF(W$79=0,0,W$79/NMM_fec!W$79)</f>
        <v>0.51982643904668846</v>
      </c>
      <c r="X202" s="276">
        <f>IF(X$79=0,0,X$79/NMM_fec!X$79)</f>
        <v>0.53391923555062082</v>
      </c>
      <c r="Y202" s="276">
        <f>IF(Y$79=0,0,Y$79/NMM_fec!Y$79)</f>
        <v>0.5325735222549205</v>
      </c>
      <c r="DA202" s="79"/>
    </row>
    <row r="203" spans="1:105" ht="12" customHeight="1" x14ac:dyDescent="0.25">
      <c r="A203" s="41" t="s">
        <v>1532</v>
      </c>
      <c r="B203" s="277">
        <f>IF(B$89=0,0,B$89/NMM_fec!B$89)</f>
        <v>0.41511244805441117</v>
      </c>
      <c r="C203" s="277">
        <f>IF(C$89=0,0,C$89/NMM_fec!C$89)</f>
        <v>0.41888458706916709</v>
      </c>
      <c r="D203" s="277">
        <f>IF(D$89=0,0,D$89/NMM_fec!D$89)</f>
        <v>0.42325610784093481</v>
      </c>
      <c r="E203" s="277">
        <f>IF(E$89=0,0,E$89/NMM_fec!E$89)</f>
        <v>0.4229315710392389</v>
      </c>
      <c r="F203" s="277">
        <f>IF(F$89=0,0,F$89/NMM_fec!F$89)</f>
        <v>0.42644419679293977</v>
      </c>
      <c r="G203" s="277">
        <f>IF(G$89=0,0,G$89/NMM_fec!G$89)</f>
        <v>0.43136334050769282</v>
      </c>
      <c r="H203" s="277">
        <f>IF(H$89=0,0,H$89/NMM_fec!H$89)</f>
        <v>0.43096445270255901</v>
      </c>
      <c r="I203" s="277">
        <f>IF(I$89=0,0,I$89/NMM_fec!I$89)</f>
        <v>0.43005936059007421</v>
      </c>
      <c r="J203" s="277">
        <f>IF(J$89=0,0,J$89/NMM_fec!J$89)</f>
        <v>0.42758519483332108</v>
      </c>
      <c r="K203" s="277">
        <f>IF(K$89=0,0,K$89/NMM_fec!K$89)</f>
        <v>0.42909981170871647</v>
      </c>
      <c r="L203" s="277">
        <f>IF(L$89=0,0,L$89/NMM_fec!L$89)</f>
        <v>0.42755742963819066</v>
      </c>
      <c r="M203" s="277">
        <f>IF(M$89=0,0,M$89/NMM_fec!M$89)</f>
        <v>0.41775815895634111</v>
      </c>
      <c r="N203" s="277">
        <f>IF(N$89=0,0,N$89/NMM_fec!N$89)</f>
        <v>0.42687446960220538</v>
      </c>
      <c r="O203" s="277">
        <f>IF(O$89=0,0,O$89/NMM_fec!O$89)</f>
        <v>0.42420514107766694</v>
      </c>
      <c r="P203" s="277">
        <f>IF(P$89=0,0,P$89/NMM_fec!P$89)</f>
        <v>0.42618800923555861</v>
      </c>
      <c r="Q203" s="277">
        <f>IF(Q$89=0,0,Q$89/NMM_fec!Q$89)</f>
        <v>0.42558196702520384</v>
      </c>
      <c r="R203" s="277">
        <f>IF(R$89=0,0,R$89/NMM_fec!R$89)</f>
        <v>0.42346157194722733</v>
      </c>
      <c r="S203" s="277">
        <f>IF(S$89=0,0,S$89/NMM_fec!S$89)</f>
        <v>0.43287798641772535</v>
      </c>
      <c r="T203" s="277">
        <f>IF(T$89=0,0,T$89/NMM_fec!T$89)</f>
        <v>0.43286546032070933</v>
      </c>
      <c r="U203" s="277">
        <f>IF(U$89=0,0,U$89/NMM_fec!U$89)</f>
        <v>0.43363777559221761</v>
      </c>
      <c r="V203" s="277">
        <f>IF(V$89=0,0,V$89/NMM_fec!V$89)</f>
        <v>0.44451769840567573</v>
      </c>
      <c r="W203" s="277">
        <f>IF(W$89=0,0,W$89/NMM_fec!W$89)</f>
        <v>0.44794553414152211</v>
      </c>
      <c r="X203" s="277">
        <f>IF(X$89=0,0,X$89/NMM_fec!X$89)</f>
        <v>0.45810963653977804</v>
      </c>
      <c r="Y203" s="277">
        <f>IF(Y$89=0,0,Y$89/NMM_fec!Y$89)</f>
        <v>0.45941628395938522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>IF(B$99=0,0,B$99/NMM_fec!B$99)</f>
        <v>0.40970466148240481</v>
      </c>
      <c r="C205" s="320">
        <f>IF(C$99=0,0,C$99/NMM_fec!C$99)</f>
        <v>0.41296739834948432</v>
      </c>
      <c r="D205" s="320">
        <f>IF(D$99=0,0,D$99/NMM_fec!D$99)</f>
        <v>0.4170787089228763</v>
      </c>
      <c r="E205" s="320">
        <f>IF(E$99=0,0,E$99/NMM_fec!E$99)</f>
        <v>0.4177774770249062</v>
      </c>
      <c r="F205" s="320">
        <f>IF(F$99=0,0,F$99/NMM_fec!F$99)</f>
        <v>0.42209620454926289</v>
      </c>
      <c r="G205" s="320">
        <f>IF(G$99=0,0,G$99/NMM_fec!G$99)</f>
        <v>0.42315235853999617</v>
      </c>
      <c r="H205" s="320">
        <f>IF(H$99=0,0,H$99/NMM_fec!H$99)</f>
        <v>0.42231400179445727</v>
      </c>
      <c r="I205" s="320">
        <f>IF(I$99=0,0,I$99/NMM_fec!I$99)</f>
        <v>0.42425093374499834</v>
      </c>
      <c r="J205" s="320">
        <f>IF(J$99=0,0,J$99/NMM_fec!J$99)</f>
        <v>0.42452324711750983</v>
      </c>
      <c r="K205" s="320">
        <f>IF(K$99=0,0,K$99/NMM_fec!K$99)</f>
        <v>0.42605917813090988</v>
      </c>
      <c r="L205" s="320">
        <f>IF(L$99=0,0,L$99/NMM_fec!L$99)</f>
        <v>0.4276279862991304</v>
      </c>
      <c r="M205" s="320">
        <f>IF(M$99=0,0,M$99/NMM_fec!M$99)</f>
        <v>0.42108518521225713</v>
      </c>
      <c r="N205" s="320">
        <f>IF(N$99=0,0,N$99/NMM_fec!N$99)</f>
        <v>0.43021389903993212</v>
      </c>
      <c r="O205" s="320">
        <f>IF(O$99=0,0,O$99/NMM_fec!O$99)</f>
        <v>0.4319491584878748</v>
      </c>
      <c r="P205" s="320">
        <f>IF(P$99=0,0,P$99/NMM_fec!P$99)</f>
        <v>0.44005864631903335</v>
      </c>
      <c r="Q205" s="320">
        <f>IF(Q$99=0,0,Q$99/NMM_fec!Q$99)</f>
        <v>0.44424626143148388</v>
      </c>
      <c r="R205" s="320">
        <f>IF(R$99=0,0,R$99/NMM_fec!R$99)</f>
        <v>0.44672615084416778</v>
      </c>
      <c r="S205" s="320">
        <f>IF(S$99=0,0,S$99/NMM_fec!S$99)</f>
        <v>0.45217537278089553</v>
      </c>
      <c r="T205" s="320">
        <f>IF(T$99=0,0,T$99/NMM_fec!T$99)</f>
        <v>0.46139483700865846</v>
      </c>
      <c r="U205" s="320">
        <f>IF(U$99=0,0,U$99/NMM_fec!U$99)</f>
        <v>0.47078498949893771</v>
      </c>
      <c r="V205" s="320">
        <f>IF(V$99=0,0,V$99/NMM_fec!V$99)</f>
        <v>0.47613898274887195</v>
      </c>
      <c r="W205" s="320">
        <f>IF(W$99=0,0,W$99/NMM_fec!W$99)</f>
        <v>0.48367555920256977</v>
      </c>
      <c r="X205" s="320">
        <f>IF(X$99=0,0,X$99/NMM_fec!X$99)</f>
        <v>0.49342861352511858</v>
      </c>
      <c r="Y205" s="320">
        <f>IF(Y$99=0,0,Y$99/NMM_fec!Y$99)</f>
        <v>0.49563954245529551</v>
      </c>
      <c r="DA205" s="95"/>
    </row>
    <row r="206" spans="1:105" ht="12" customHeight="1" x14ac:dyDescent="0.25">
      <c r="A206" s="55" t="s">
        <v>91</v>
      </c>
      <c r="B206" s="273">
        <f>IF(B$100=0,0,B$100/NMM_fec!B$100)</f>
        <v>0.3958941582078766</v>
      </c>
      <c r="C206" s="273">
        <f>IF(C$100=0,0,C$100/NMM_fec!C$100)</f>
        <v>0.39645208585311753</v>
      </c>
      <c r="D206" s="273">
        <f>IF(D$100=0,0,D$100/NMM_fec!D$100)</f>
        <v>0.39700248004745753</v>
      </c>
      <c r="E206" s="273">
        <f>IF(E$100=0,0,E$100/NMM_fec!E$100)</f>
        <v>0.39852349267394266</v>
      </c>
      <c r="F206" s="273">
        <f>IF(F$100=0,0,F$100/NMM_fec!F$100)</f>
        <v>0.39957012154249838</v>
      </c>
      <c r="G206" s="273">
        <f>IF(G$100=0,0,G$100/NMM_fec!G$100)</f>
        <v>0.40068440496353636</v>
      </c>
      <c r="H206" s="273">
        <f>IF(H$100=0,0,H$100/NMM_fec!H$100)</f>
        <v>0.40068440496353636</v>
      </c>
      <c r="I206" s="273">
        <f>IF(I$100=0,0,I$100/NMM_fec!I$100)</f>
        <v>0.40391005369803279</v>
      </c>
      <c r="J206" s="273">
        <f>IF(J$100=0,0,J$100/NMM_fec!J$100)</f>
        <v>0.40595936502051838</v>
      </c>
      <c r="K206" s="273">
        <f>IF(K$100=0,0,K$100/NMM_fec!K$100)</f>
        <v>0.40595936502051849</v>
      </c>
      <c r="L206" s="273">
        <f>IF(L$100=0,0,L$100/NMM_fec!L$100)</f>
        <v>0.40867749452329899</v>
      </c>
      <c r="M206" s="273">
        <f>IF(M$100=0,0,M$100/NMM_fec!M$100)</f>
        <v>0.4111888029388841</v>
      </c>
      <c r="N206" s="273">
        <f>IF(N$100=0,0,N$100/NMM_fec!N$100)</f>
        <v>0.41118880293888399</v>
      </c>
      <c r="O206" s="273">
        <f>IF(O$100=0,0,O$100/NMM_fec!O$100)</f>
        <v>0.41489579119143538</v>
      </c>
      <c r="P206" s="273">
        <f>IF(P$100=0,0,P$100/NMM_fec!P$100)</f>
        <v>0.41823381793386383</v>
      </c>
      <c r="Q206" s="273">
        <f>IF(Q$100=0,0,Q$100/NMM_fec!Q$100)</f>
        <v>0.42234699900008327</v>
      </c>
      <c r="R206" s="273">
        <f>IF(R$100=0,0,R$100/NMM_fec!R$100)</f>
        <v>0.42602477989110016</v>
      </c>
      <c r="S206" s="273">
        <f>IF(S$100=0,0,S$100/NMM_fec!S$100)</f>
        <v>0.43052882653569402</v>
      </c>
      <c r="T206" s="273">
        <f>IF(T$100=0,0,T$100/NMM_fec!T$100)</f>
        <v>0.43877814395834924</v>
      </c>
      <c r="U206" s="273">
        <f>IF(U$100=0,0,U$100/NMM_fec!U$100)</f>
        <v>0.44665990397296124</v>
      </c>
      <c r="V206" s="273">
        <f>IF(V$100=0,0,V$100/NMM_fec!V$100)</f>
        <v>0.45030231979973989</v>
      </c>
      <c r="W206" s="273">
        <f>IF(W$100=0,0,W$100/NMM_fec!W$100)</f>
        <v>0.45477101366590983</v>
      </c>
      <c r="X206" s="273">
        <f>IF(X$100=0,0,X$100/NMM_fec!X$100)</f>
        <v>0.46340530056731877</v>
      </c>
      <c r="Y206" s="273">
        <f>IF(Y$100=0,0,Y$100/NMM_fec!Y$100)</f>
        <v>0.46340530056731888</v>
      </c>
      <c r="DA206" s="76"/>
    </row>
    <row r="207" spans="1:105" ht="12" customHeight="1" x14ac:dyDescent="0.25">
      <c r="A207" s="173" t="s">
        <v>92</v>
      </c>
      <c r="B207" s="274">
        <f>IF(B$101=0,0,B$101/NMM_fec!B$101)</f>
        <v>0.10275890246102773</v>
      </c>
      <c r="C207" s="274">
        <f>IF(C$101=0,0,C$101/NMM_fec!C$101)</f>
        <v>0.10290371902699359</v>
      </c>
      <c r="D207" s="274">
        <f>IF(D$101=0,0,D$101/NMM_fec!D$101)</f>
        <v>0.10304658019874548</v>
      </c>
      <c r="E207" s="274">
        <f>IF(E$101=0,0,E$101/NMM_fec!E$101)</f>
        <v>0.10344137659795102</v>
      </c>
      <c r="F207" s="274">
        <f>IF(F$101=0,0,F$101/NMM_fec!F$101)</f>
        <v>0.10371304121231079</v>
      </c>
      <c r="G207" s="274">
        <f>IF(G$101=0,0,G$101/NMM_fec!G$101)</f>
        <v>0.10400226634736887</v>
      </c>
      <c r="H207" s="274">
        <f>IF(H$101=0,0,H$101/NMM_fec!H$101)</f>
        <v>0.10400226634736885</v>
      </c>
      <c r="I207" s="274">
        <f>IF(I$101=0,0,I$101/NMM_fec!I$101)</f>
        <v>0.10483952074178104</v>
      </c>
      <c r="J207" s="274">
        <f>IF(J$101=0,0,J$101/NMM_fec!J$101)</f>
        <v>0.10537144317087892</v>
      </c>
      <c r="K207" s="274">
        <f>IF(K$101=0,0,K$101/NMM_fec!K$101)</f>
        <v>0.1053714431708789</v>
      </c>
      <c r="L207" s="274">
        <f>IF(L$101=0,0,L$101/NMM_fec!L$101)</f>
        <v>0.10607696508541549</v>
      </c>
      <c r="M207" s="274">
        <f>IF(M$101=0,0,M$101/NMM_fec!M$101)</f>
        <v>0.10672880419740147</v>
      </c>
      <c r="N207" s="274">
        <f>IF(N$101=0,0,N$101/NMM_fec!N$101)</f>
        <v>0.10672880419740148</v>
      </c>
      <c r="O207" s="274">
        <f>IF(O$101=0,0,O$101/NMM_fec!O$101)</f>
        <v>0.10769099582455872</v>
      </c>
      <c r="P207" s="274">
        <f>IF(P$101=0,0,P$101/NMM_fec!P$101)</f>
        <v>0.10855741922921376</v>
      </c>
      <c r="Q207" s="274">
        <f>IF(Q$101=0,0,Q$101/NMM_fec!Q$101)</f>
        <v>0.10962504289383544</v>
      </c>
      <c r="R207" s="274">
        <f>IF(R$101=0,0,R$101/NMM_fec!R$101)</f>
        <v>0.1105796534128787</v>
      </c>
      <c r="S207" s="274">
        <f>IF(S$101=0,0,S$101/NMM_fec!S$101)</f>
        <v>0.11174873075397126</v>
      </c>
      <c r="T207" s="274">
        <f>IF(T$101=0,0,T$101/NMM_fec!T$101)</f>
        <v>0.11388993639398877</v>
      </c>
      <c r="U207" s="274">
        <f>IF(U$101=0,0,U$101/NMM_fec!U$101)</f>
        <v>0.11593573826242015</v>
      </c>
      <c r="V207" s="274">
        <f>IF(V$101=0,0,V$101/NMM_fec!V$101)</f>
        <v>0.11688116937047385</v>
      </c>
      <c r="W207" s="274">
        <f>IF(W$101=0,0,W$101/NMM_fec!W$101)</f>
        <v>0.1180410704895018</v>
      </c>
      <c r="X207" s="274">
        <f>IF(X$101=0,0,X$101/NMM_fec!X$101)</f>
        <v>0.12028219940521706</v>
      </c>
      <c r="Y207" s="274">
        <f>IF(Y$101=0,0,Y$101/NMM_fec!Y$101)</f>
        <v>0.12028219940521706</v>
      </c>
      <c r="DA207" s="77"/>
    </row>
    <row r="208" spans="1:105" ht="12" customHeight="1" x14ac:dyDescent="0.25">
      <c r="A208" s="173" t="s">
        <v>93</v>
      </c>
      <c r="B208" s="274">
        <f>IF(B$102=0,0,B$102/NMM_fec!B$102)</f>
        <v>0.56147975494418423</v>
      </c>
      <c r="C208" s="274">
        <f>IF(C$102=0,0,C$102/NMM_fec!C$102)</f>
        <v>0.56227103986474136</v>
      </c>
      <c r="D208" s="274">
        <f>IF(D$102=0,0,D$102/NMM_fec!D$102)</f>
        <v>0.56305164041403888</v>
      </c>
      <c r="E208" s="274">
        <f>IF(E$102=0,0,E$102/NMM_fec!E$102)</f>
        <v>0.56520882757904223</v>
      </c>
      <c r="F208" s="274">
        <f>IF(F$102=0,0,F$102/NMM_fec!F$102)</f>
        <v>0.56669321654627114</v>
      </c>
      <c r="G208" s="274">
        <f>IF(G$102=0,0,G$102/NMM_fec!G$102)</f>
        <v>0.56827355707217075</v>
      </c>
      <c r="H208" s="274">
        <f>IF(H$102=0,0,H$102/NMM_fec!H$102)</f>
        <v>0.56827355707217087</v>
      </c>
      <c r="I208" s="274">
        <f>IF(I$102=0,0,I$102/NMM_fec!I$102)</f>
        <v>0.57284835673372569</v>
      </c>
      <c r="J208" s="274">
        <f>IF(J$102=0,0,J$102/NMM_fec!J$102)</f>
        <v>0.57575480734760309</v>
      </c>
      <c r="K208" s="274">
        <f>IF(K$102=0,0,K$102/NMM_fec!K$102)</f>
        <v>0.5757548073476032</v>
      </c>
      <c r="L208" s="274">
        <f>IF(L$102=0,0,L$102/NMM_fec!L$102)</f>
        <v>0.57960981418588631</v>
      </c>
      <c r="M208" s="274">
        <f>IF(M$102=0,0,M$102/NMM_fec!M$102)</f>
        <v>0.58317149552050085</v>
      </c>
      <c r="N208" s="274">
        <f>IF(N$102=0,0,N$102/NMM_fec!N$102)</f>
        <v>0.58317149552050085</v>
      </c>
      <c r="O208" s="274">
        <f>IF(O$102=0,0,O$102/NMM_fec!O$102)</f>
        <v>0.58842895843696719</v>
      </c>
      <c r="P208" s="274">
        <f>IF(P$102=0,0,P$102/NMM_fec!P$102)</f>
        <v>0.59316313902154583</v>
      </c>
      <c r="Q208" s="274">
        <f>IF(Q$102=0,0,Q$102/NMM_fec!Q$102)</f>
        <v>0.59899668783559346</v>
      </c>
      <c r="R208" s="274">
        <f>IF(R$102=0,0,R$102/NMM_fec!R$102)</f>
        <v>0.60421272720019092</v>
      </c>
      <c r="S208" s="274">
        <f>IF(S$102=0,0,S$102/NMM_fec!S$102)</f>
        <v>0.61060062394944248</v>
      </c>
      <c r="T208" s="274">
        <f>IF(T$102=0,0,T$102/NMM_fec!T$102)</f>
        <v>0.62230027808401367</v>
      </c>
      <c r="U208" s="274">
        <f>IF(U$102=0,0,U$102/NMM_fec!U$102)</f>
        <v>0.63347864126463271</v>
      </c>
      <c r="V208" s="274">
        <f>IF(V$102=0,0,V$102/NMM_fec!V$102)</f>
        <v>0.6386445238709394</v>
      </c>
      <c r="W208" s="274">
        <f>IF(W$102=0,0,W$102/NMM_fec!W$102)</f>
        <v>0.64498228128634494</v>
      </c>
      <c r="X208" s="274">
        <f>IF(X$102=0,0,X$102/NMM_fec!X$102)</f>
        <v>0.65710005507344338</v>
      </c>
      <c r="Y208" s="274">
        <f>IF(Y$102=0,0,Y$102/NMM_fec!Y$102)</f>
        <v>0.65722792117016327</v>
      </c>
      <c r="DA208" s="77"/>
    </row>
    <row r="209" spans="1:105" ht="12" customHeight="1" x14ac:dyDescent="0.25">
      <c r="A209" s="173" t="s">
        <v>94</v>
      </c>
      <c r="B209" s="274">
        <f>IF(B$103=0,0,B$103/NMM_fec!B$103)</f>
        <v>0.39222824843570936</v>
      </c>
      <c r="C209" s="274">
        <f>IF(C$103=0,0,C$103/NMM_fec!C$103)</f>
        <v>0.3927810097697923</v>
      </c>
      <c r="D209" s="274">
        <f>IF(D$103=0,0,D$103/NMM_fec!D$103)</f>
        <v>0.39332630741139535</v>
      </c>
      <c r="E209" s="274">
        <f>IF(E$103=0,0,E$103/NMM_fec!E$103)</f>
        <v>0.39483323573040741</v>
      </c>
      <c r="F209" s="274">
        <f>IF(F$103=0,0,F$103/NMM_fec!F$103)</f>
        <v>0.39587017300105115</v>
      </c>
      <c r="G209" s="274">
        <f>IF(G$103=0,0,G$103/NMM_fec!G$103)</f>
        <v>0.39697413835500606</v>
      </c>
      <c r="H209" s="274">
        <f>IF(H$103=0,0,H$103/NMM_fec!H$103)</f>
        <v>0.396974138355006</v>
      </c>
      <c r="I209" s="274">
        <f>IF(I$103=0,0,I$103/NMM_fec!I$103)</f>
        <v>0.40016991815364639</v>
      </c>
      <c r="J209" s="274">
        <f>IF(J$103=0,0,J$103/NMM_fec!J$103)</f>
        <v>0.40220025321632219</v>
      </c>
      <c r="K209" s="274">
        <f>IF(K$103=0,0,K$103/NMM_fec!K$103)</f>
        <v>0.40220025321632225</v>
      </c>
      <c r="L209" s="274">
        <f>IF(L$103=0,0,L$103/NMM_fec!L$103)</f>
        <v>0.40489321332142492</v>
      </c>
      <c r="M209" s="274">
        <f>IF(M$103=0,0,M$103/NMM_fec!M$103)</f>
        <v>0.40738126746596104</v>
      </c>
      <c r="N209" s="274">
        <f>IF(N$103=0,0,N$103/NMM_fec!N$103)</f>
        <v>0.40738126746596121</v>
      </c>
      <c r="O209" s="274">
        <f>IF(O$103=0,0,O$103/NMM_fec!O$103)</f>
        <v>0.41105392966398846</v>
      </c>
      <c r="P209" s="274">
        <f>IF(P$103=0,0,P$103/NMM_fec!P$103)</f>
        <v>0.4143610468701151</v>
      </c>
      <c r="Q209" s="274">
        <f>IF(Q$103=0,0,Q$103/NMM_fec!Q$103)</f>
        <v>0.41843614060831352</v>
      </c>
      <c r="R209" s="274">
        <f>IF(R$103=0,0,R$103/NMM_fec!R$103)</f>
        <v>0.42207986589980007</v>
      </c>
      <c r="S209" s="274">
        <f>IF(S$103=0,0,S$103/NMM_fec!S$103)</f>
        <v>0.42654220587035896</v>
      </c>
      <c r="T209" s="274">
        <f>IF(T$103=0,0,T$103/NMM_fec!T$103)</f>
        <v>0.43471513607505086</v>
      </c>
      <c r="U209" s="274">
        <f>IF(U$103=0,0,U$103/NMM_fec!U$103)</f>
        <v>0.44252391238818523</v>
      </c>
      <c r="V209" s="274">
        <f>IF(V$103=0,0,V$103/NMM_fec!V$103)</f>
        <v>0.44613260008966349</v>
      </c>
      <c r="W209" s="274">
        <f>IF(W$103=0,0,W$103/NMM_fec!W$103)</f>
        <v>0.45055991464226386</v>
      </c>
      <c r="X209" s="274">
        <f>IF(X$103=0,0,X$103/NMM_fec!X$103)</f>
        <v>0.45911424957653396</v>
      </c>
      <c r="Y209" s="274">
        <f>IF(Y$103=0,0,Y$103/NMM_fec!Y$103)</f>
        <v>0.45911424957653396</v>
      </c>
      <c r="DA209" s="77"/>
    </row>
    <row r="210" spans="1:105" ht="12" customHeight="1" x14ac:dyDescent="0.25">
      <c r="A210" s="56" t="s">
        <v>95</v>
      </c>
      <c r="B210" s="275">
        <f>IF(B$104=0,0,B$104/NMM_fec!B$104)</f>
        <v>0.58475837982788459</v>
      </c>
      <c r="C210" s="275">
        <f>IF(C$104=0,0,C$104/NMM_fec!C$104)</f>
        <v>0.58682031507302712</v>
      </c>
      <c r="D210" s="275">
        <f>IF(D$104=0,0,D$104/NMM_fec!D$104)</f>
        <v>0.60362007623500846</v>
      </c>
      <c r="E210" s="275">
        <f>IF(E$104=0,0,E$104/NMM_fec!E$104)</f>
        <v>0.59395544650021281</v>
      </c>
      <c r="F210" s="275">
        <f>IF(F$104=0,0,F$104/NMM_fec!F$104)</f>
        <v>0.60654754843830805</v>
      </c>
      <c r="G210" s="275">
        <f>IF(G$104=0,0,G$104/NMM_fec!G$104)</f>
        <v>0.60375509574397412</v>
      </c>
      <c r="H210" s="275">
        <f>IF(H$104=0,0,H$104/NMM_fec!H$104)</f>
        <v>0.61150348651346476</v>
      </c>
      <c r="I210" s="275">
        <f>IF(I$104=0,0,I$104/NMM_fec!I$104)</f>
        <v>0.61981328761374743</v>
      </c>
      <c r="J210" s="275">
        <f>IF(J$104=0,0,J$104/NMM_fec!J$104)</f>
        <v>0.61190120521871005</v>
      </c>
      <c r="K210" s="275">
        <f>IF(K$104=0,0,K$104/NMM_fec!K$104)</f>
        <v>0.6224924714094261</v>
      </c>
      <c r="L210" s="275">
        <f>IF(L$104=0,0,L$104/NMM_fec!L$104)</f>
        <v>0.6222046435836307</v>
      </c>
      <c r="M210" s="275">
        <f>IF(M$104=0,0,M$104/NMM_fec!M$104)</f>
        <v>0.6044745376123225</v>
      </c>
      <c r="N210" s="275">
        <f>IF(N$104=0,0,N$104/NMM_fec!N$104)</f>
        <v>0.61724787035698114</v>
      </c>
      <c r="O210" s="275">
        <f>IF(O$104=0,0,O$104/NMM_fec!O$104)</f>
        <v>0.60802076625821944</v>
      </c>
      <c r="P210" s="275">
        <f>IF(P$104=0,0,P$104/NMM_fec!P$104)</f>
        <v>0.75753439954514268</v>
      </c>
      <c r="Q210" s="275">
        <f>IF(Q$104=0,0,Q$104/NMM_fec!Q$104)</f>
        <v>0.77238461603563091</v>
      </c>
      <c r="R210" s="275">
        <f>IF(R$104=0,0,R$104/NMM_fec!R$104)</f>
        <v>0.78100438959434071</v>
      </c>
      <c r="S210" s="275">
        <f>IF(S$104=0,0,S$104/NMM_fec!S$104)</f>
        <v>0.79557860846247974</v>
      </c>
      <c r="T210" s="275">
        <f>IF(T$104=0,0,T$104/NMM_fec!T$104)</f>
        <v>0.81952139559997406</v>
      </c>
      <c r="U210" s="275">
        <f>IF(U$104=0,0,U$104/NMM_fec!U$104)</f>
        <v>0.84170320173064406</v>
      </c>
      <c r="V210" s="275">
        <f>IF(V$104=0,0,V$104/NMM_fec!V$104)</f>
        <v>0.8592976249032116</v>
      </c>
      <c r="W210" s="275">
        <f>IF(W$104=0,0,W$104/NMM_fec!W$104)</f>
        <v>0.86840616517030633</v>
      </c>
      <c r="X210" s="275">
        <f>IF(X$104=0,0,X$104/NMM_fec!X$104)</f>
        <v>0.89760287437832453</v>
      </c>
      <c r="Y210" s="275">
        <f>IF(Y$104=0,0,Y$104/NMM_fec!Y$104)</f>
        <v>0.90336177808050033</v>
      </c>
      <c r="DA210" s="78"/>
    </row>
    <row r="211" spans="1:105" ht="12" customHeight="1" x14ac:dyDescent="0.25">
      <c r="A211" s="174" t="s">
        <v>1553</v>
      </c>
      <c r="B211" s="276">
        <f>IF(B$110=0,0,B$110/NMM_fec!B$110)</f>
        <v>0.39555181387193589</v>
      </c>
      <c r="C211" s="276">
        <f>IF(C$110=0,0,C$110/NMM_fec!C$110)</f>
        <v>0.39894221980036615</v>
      </c>
      <c r="D211" s="276">
        <f>IF(D$110=0,0,D$110/NMM_fec!D$110)</f>
        <v>0.40089825050145067</v>
      </c>
      <c r="E211" s="276">
        <f>IF(E$110=0,0,E$110/NMM_fec!E$110)</f>
        <v>0.40310873389395785</v>
      </c>
      <c r="F211" s="276">
        <f>IF(F$110=0,0,F$110/NMM_fec!F$110)</f>
        <v>0.4062723013721683</v>
      </c>
      <c r="G211" s="276">
        <f>IF(G$110=0,0,G$110/NMM_fec!G$110)</f>
        <v>0.4076611759316755</v>
      </c>
      <c r="H211" s="276">
        <f>IF(H$110=0,0,H$110/NMM_fec!H$110)</f>
        <v>0.40586850183203138</v>
      </c>
      <c r="I211" s="276">
        <f>IF(I$110=0,0,I$110/NMM_fec!I$110)</f>
        <v>0.40665557591101215</v>
      </c>
      <c r="J211" s="276">
        <f>IF(J$110=0,0,J$110/NMM_fec!J$110)</f>
        <v>0.40848652719971185</v>
      </c>
      <c r="K211" s="276">
        <f>IF(K$110=0,0,K$110/NMM_fec!K$110)</f>
        <v>0.40962274053568581</v>
      </c>
      <c r="L211" s="276">
        <f>IF(L$110=0,0,L$110/NMM_fec!L$110)</f>
        <v>0.41183899391974821</v>
      </c>
      <c r="M211" s="276">
        <f>IF(M$110=0,0,M$110/NMM_fec!M$110)</f>
        <v>0.40753921999017845</v>
      </c>
      <c r="N211" s="276">
        <f>IF(N$110=0,0,N$110/NMM_fec!N$110)</f>
        <v>0.41569084516551957</v>
      </c>
      <c r="O211" s="276">
        <f>IF(O$110=0,0,O$110/NMM_fec!O$110)</f>
        <v>0.41869936389128348</v>
      </c>
      <c r="P211" s="276">
        <f>IF(P$110=0,0,P$110/NMM_fec!P$110)</f>
        <v>0.423499591259477</v>
      </c>
      <c r="Q211" s="276">
        <f>IF(Q$110=0,0,Q$110/NMM_fec!Q$110)</f>
        <v>0.42743421042873897</v>
      </c>
      <c r="R211" s="276">
        <f>IF(R$110=0,0,R$110/NMM_fec!R$110)</f>
        <v>0.4306932347666958</v>
      </c>
      <c r="S211" s="276">
        <f>IF(S$110=0,0,S$110/NMM_fec!S$110)</f>
        <v>0.43551211655897953</v>
      </c>
      <c r="T211" s="276">
        <f>IF(T$110=0,0,T$110/NMM_fec!T$110)</f>
        <v>0.44402688296760606</v>
      </c>
      <c r="U211" s="276">
        <f>IF(U$110=0,0,U$110/NMM_fec!U$110)</f>
        <v>0.45229925065024806</v>
      </c>
      <c r="V211" s="276">
        <f>IF(V$110=0,0,V$110/NMM_fec!V$110)</f>
        <v>0.45637021338810635</v>
      </c>
      <c r="W211" s="276">
        <f>IF(W$110=0,0,W$110/NMM_fec!W$110)</f>
        <v>0.46247649243798711</v>
      </c>
      <c r="X211" s="276">
        <f>IF(X$110=0,0,X$110/NMM_fec!X$110)</f>
        <v>0.46984066328072999</v>
      </c>
      <c r="Y211" s="276">
        <f>IF(Y$110=0,0,Y$110/NMM_fec!Y$110)</f>
        <v>0.47073043660053793</v>
      </c>
      <c r="DA211" s="79"/>
    </row>
    <row r="212" spans="1:105" ht="12" customHeight="1" x14ac:dyDescent="0.25">
      <c r="A212" s="174" t="s">
        <v>1563</v>
      </c>
      <c r="B212" s="276">
        <f>IF(B$118=0,0,B$118/NMM_fec!B$118)</f>
        <v>0.47873709287434901</v>
      </c>
      <c r="C212" s="276">
        <f>IF(C$118=0,0,C$118/NMM_fec!C$118)</f>
        <v>0.47941176981357431</v>
      </c>
      <c r="D212" s="276">
        <f>IF(D$118=0,0,D$118/NMM_fec!D$118)</f>
        <v>0.48007733688767801</v>
      </c>
      <c r="E212" s="276">
        <f>IF(E$118=0,0,E$118/NMM_fec!E$118)</f>
        <v>0.48191662940546853</v>
      </c>
      <c r="F212" s="276">
        <f>IF(F$118=0,0,F$118/NMM_fec!F$118)</f>
        <v>0.48318227086913385</v>
      </c>
      <c r="G212" s="276">
        <f>IF(G$118=0,0,G$118/NMM_fec!G$118)</f>
        <v>0.48452972395619293</v>
      </c>
      <c r="H212" s="276">
        <f>IF(H$118=0,0,H$118/NMM_fec!H$118)</f>
        <v>0.48452972395619281</v>
      </c>
      <c r="I212" s="276">
        <f>IF(I$118=0,0,I$118/NMM_fec!I$118)</f>
        <v>0.48843035665251017</v>
      </c>
      <c r="J212" s="276">
        <f>IF(J$118=0,0,J$118/NMM_fec!J$118)</f>
        <v>0.49090849714683427</v>
      </c>
      <c r="K212" s="276">
        <f>IF(K$118=0,0,K$118/NMM_fec!K$118)</f>
        <v>0.49090849714683416</v>
      </c>
      <c r="L212" s="276">
        <f>IF(L$118=0,0,L$118/NMM_fec!L$118)</f>
        <v>0.49419540954308611</v>
      </c>
      <c r="M212" s="276">
        <f>IF(M$118=0,0,M$118/NMM_fec!M$118)</f>
        <v>0.49723222245194626</v>
      </c>
      <c r="N212" s="276">
        <f>IF(N$118=0,0,N$118/NMM_fec!N$118)</f>
        <v>0.49723222245194626</v>
      </c>
      <c r="O212" s="276">
        <f>IF(O$118=0,0,O$118/NMM_fec!O$118)</f>
        <v>0.50171491749190189</v>
      </c>
      <c r="P212" s="276">
        <f>IF(P$118=0,0,P$118/NMM_fec!P$118)</f>
        <v>0.50575144388532212</v>
      </c>
      <c r="Q212" s="276">
        <f>IF(Q$118=0,0,Q$118/NMM_fec!Q$118)</f>
        <v>0.51072532972142937</v>
      </c>
      <c r="R212" s="276">
        <f>IF(R$118=0,0,R$118/NMM_fec!R$118)</f>
        <v>0.5151727056058435</v>
      </c>
      <c r="S212" s="276">
        <f>IF(S$118=0,0,S$118/NMM_fec!S$118)</f>
        <v>0.52061924769821533</v>
      </c>
      <c r="T212" s="276">
        <f>IF(T$118=0,0,T$118/NMM_fec!T$118)</f>
        <v>0.53059477817584888</v>
      </c>
      <c r="U212" s="276">
        <f>IF(U$118=0,0,U$118/NMM_fec!U$118)</f>
        <v>0.54012583792477153</v>
      </c>
      <c r="V212" s="276">
        <f>IF(V$118=0,0,V$118/NMM_fec!V$118)</f>
        <v>0.54453044841926623</v>
      </c>
      <c r="W212" s="276">
        <f>IF(W$118=0,0,W$118/NMM_fec!W$118)</f>
        <v>0.54993423997840374</v>
      </c>
      <c r="X212" s="276">
        <f>IF(X$118=0,0,X$118/NMM_fec!X$118)</f>
        <v>0.56037529682282738</v>
      </c>
      <c r="Y212" s="276">
        <f>IF(Y$118=0,0,Y$118/NMM_fec!Y$118)</f>
        <v>0.56037529682282738</v>
      </c>
      <c r="DA212" s="79"/>
    </row>
    <row r="213" spans="1:105" ht="12" customHeight="1" x14ac:dyDescent="0.25">
      <c r="A213" s="174" t="s">
        <v>1565</v>
      </c>
      <c r="B213" s="276">
        <f>IF(B$119=0,0,B$119/NMM_fec!B$119)</f>
        <v>0.42210969453724922</v>
      </c>
      <c r="C213" s="276">
        <f>IF(C$119=0,0,C$119/NMM_fec!C$119)</f>
        <v>0.42552202295421293</v>
      </c>
      <c r="D213" s="276">
        <f>IF(D$119=0,0,D$119/NMM_fec!D$119)</f>
        <v>0.42970008894174633</v>
      </c>
      <c r="E213" s="276">
        <f>IF(E$119=0,0,E$119/NMM_fec!E$119)</f>
        <v>0.43050622164552926</v>
      </c>
      <c r="F213" s="276">
        <f>IF(F$119=0,0,F$119/NMM_fec!F$119)</f>
        <v>0.43492553733351103</v>
      </c>
      <c r="G213" s="276">
        <f>IF(G$119=0,0,G$119/NMM_fec!G$119)</f>
        <v>0.4360539183160913</v>
      </c>
      <c r="H213" s="276">
        <f>IF(H$119=0,0,H$119/NMM_fec!H$119)</f>
        <v>0.43509951515647188</v>
      </c>
      <c r="I213" s="276">
        <f>IF(I$119=0,0,I$119/NMM_fec!I$119)</f>
        <v>0.43702998996998071</v>
      </c>
      <c r="J213" s="276">
        <f>IF(J$119=0,0,J$119/NMM_fec!J$119)</f>
        <v>0.43737638081008229</v>
      </c>
      <c r="K213" s="276">
        <f>IF(K$119=0,0,K$119/NMM_fec!K$119)</f>
        <v>0.43888735015170516</v>
      </c>
      <c r="L213" s="276">
        <f>IF(L$119=0,0,L$119/NMM_fec!L$119)</f>
        <v>0.44052231470233238</v>
      </c>
      <c r="M213" s="276">
        <f>IF(M$119=0,0,M$119/NMM_fec!M$119)</f>
        <v>0.43375290530234112</v>
      </c>
      <c r="N213" s="276">
        <f>IF(N$119=0,0,N$119/NMM_fec!N$119)</f>
        <v>0.44326466681138083</v>
      </c>
      <c r="O213" s="276">
        <f>IF(O$119=0,0,O$119/NMM_fec!O$119)</f>
        <v>0.44511750461732691</v>
      </c>
      <c r="P213" s="276">
        <f>IF(P$119=0,0,P$119/NMM_fec!P$119)</f>
        <v>0.45065211854931092</v>
      </c>
      <c r="Q213" s="276">
        <f>IF(Q$119=0,0,Q$119/NMM_fec!Q$119)</f>
        <v>0.45456609199528009</v>
      </c>
      <c r="R213" s="276">
        <f>IF(R$119=0,0,R$119/NMM_fec!R$119)</f>
        <v>0.45685993749493548</v>
      </c>
      <c r="S213" s="276">
        <f>IF(S$119=0,0,S$119/NMM_fec!S$119)</f>
        <v>0.46214404632949674</v>
      </c>
      <c r="T213" s="276">
        <f>IF(T$119=0,0,T$119/NMM_fec!T$119)</f>
        <v>0.47106152748303309</v>
      </c>
      <c r="U213" s="276">
        <f>IF(U$119=0,0,U$119/NMM_fec!U$119)</f>
        <v>0.48019401483748947</v>
      </c>
      <c r="V213" s="276">
        <f>IF(V$119=0,0,V$119/NMM_fec!V$119)</f>
        <v>0.48475175240563523</v>
      </c>
      <c r="W213" s="276">
        <f>IF(W$119=0,0,W$119/NMM_fec!W$119)</f>
        <v>0.49268537549736152</v>
      </c>
      <c r="X213" s="276">
        <f>IF(X$119=0,0,X$119/NMM_fec!X$119)</f>
        <v>0.50097757441777524</v>
      </c>
      <c r="Y213" s="276">
        <f>IF(Y$119=0,0,Y$119/NMM_fec!Y$119)</f>
        <v>0.50229409808856929</v>
      </c>
      <c r="DA213" s="79"/>
    </row>
    <row r="214" spans="1:105" ht="12" customHeight="1" x14ac:dyDescent="0.25">
      <c r="A214" s="41" t="s">
        <v>1575</v>
      </c>
      <c r="B214" s="277">
        <f>IF(B$127=0,0,B$127/NMM_fec!B$127)</f>
        <v>0.49203534545419186</v>
      </c>
      <c r="C214" s="277">
        <f>IF(C$127=0,0,C$127/NMM_fec!C$127)</f>
        <v>0.49272876341950689</v>
      </c>
      <c r="D214" s="277">
        <f>IF(D$127=0,0,D$127/NMM_fec!D$127)</f>
        <v>0.49341281846789142</v>
      </c>
      <c r="E214" s="277">
        <f>IF(E$127=0,0,E$127/NMM_fec!E$127)</f>
        <v>0.49530320244450948</v>
      </c>
      <c r="F214" s="277">
        <f>IF(F$127=0,0,F$127/NMM_fec!F$127)</f>
        <v>0.4966040006154987</v>
      </c>
      <c r="G214" s="277">
        <f>IF(G$127=0,0,G$127/NMM_fec!G$127)</f>
        <v>0.4979888829549759</v>
      </c>
      <c r="H214" s="277">
        <f>IF(H$127=0,0,H$127/NMM_fec!H$127)</f>
        <v>0.49798888295497579</v>
      </c>
      <c r="I214" s="277">
        <f>IF(I$127=0,0,I$127/NMM_fec!I$127)</f>
        <v>0.50199786655952439</v>
      </c>
      <c r="J214" s="277">
        <f>IF(J$127=0,0,J$127/NMM_fec!J$127)</f>
        <v>0.50454484428980195</v>
      </c>
      <c r="K214" s="277">
        <f>IF(K$127=0,0,K$127/NMM_fec!K$127)</f>
        <v>0.50454484428980173</v>
      </c>
      <c r="L214" s="277">
        <f>IF(L$127=0,0,L$127/NMM_fec!L$127)</f>
        <v>0.50792305980817165</v>
      </c>
      <c r="M214" s="277">
        <f>IF(M$127=0,0,M$127/NMM_fec!M$127)</f>
        <v>0.51104422863116705</v>
      </c>
      <c r="N214" s="277">
        <f>IF(N$127=0,0,N$127/NMM_fec!N$127)</f>
        <v>0.51104422863116705</v>
      </c>
      <c r="O214" s="277">
        <f>IF(O$127=0,0,O$127/NMM_fec!O$127)</f>
        <v>0.51565144297778787</v>
      </c>
      <c r="P214" s="277">
        <f>IF(P$127=0,0,P$127/NMM_fec!P$127)</f>
        <v>0.51980009510435854</v>
      </c>
      <c r="Q214" s="277">
        <f>IF(Q$127=0,0,Q$127/NMM_fec!Q$127)</f>
        <v>0.52491214443591339</v>
      </c>
      <c r="R214" s="277">
        <f>IF(R$127=0,0,R$127/NMM_fec!R$127)</f>
        <v>0.52948305853933919</v>
      </c>
      <c r="S214" s="277">
        <f>IF(S$127=0,0,S$127/NMM_fec!S$127)</f>
        <v>0.53508089346761034</v>
      </c>
      <c r="T214" s="277">
        <f>IF(T$127=0,0,T$127/NMM_fec!T$127)</f>
        <v>0.54533352201406693</v>
      </c>
      <c r="U214" s="277">
        <f>IF(U$127=0,0,U$127/NMM_fec!U$127)</f>
        <v>0.55512933342268189</v>
      </c>
      <c r="V214" s="277">
        <f>IF(V$127=0,0,V$127/NMM_fec!V$127)</f>
        <v>0.55965629420869012</v>
      </c>
      <c r="W214" s="277">
        <f>IF(W$127=0,0,W$127/NMM_fec!W$127)</f>
        <v>0.56521019108891479</v>
      </c>
      <c r="X214" s="277">
        <f>IF(X$127=0,0,X$127/NMM_fec!X$127)</f>
        <v>0.57594127729012801</v>
      </c>
      <c r="Y214" s="277">
        <f>IF(Y$127=0,0,Y$127/NMM_fec!Y$127)</f>
        <v>0.5759412772901279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Y16">
    <cfRule type="cellIs" dxfId="78" priority="334" operator="lessThan">
      <formula>0</formula>
    </cfRule>
  </conditionalFormatting>
  <conditionalFormatting sqref="B20:Y25">
    <cfRule type="cellIs" dxfId="77" priority="336" operator="lessThan">
      <formula>0</formula>
    </cfRule>
  </conditionalFormatting>
  <conditionalFormatting sqref="B27:Y46">
    <cfRule type="cellIs" dxfId="76" priority="299" operator="lessThan">
      <formula>0</formula>
    </cfRule>
  </conditionalFormatting>
  <conditionalFormatting sqref="B49:Y59 B100:Y110 B147:Y152 B166:Y171">
    <cfRule type="cellIs" dxfId="75" priority="338" operator="lessThan">
      <formula>0</formula>
    </cfRule>
  </conditionalFormatting>
  <conditionalFormatting sqref="B63:Y97">
    <cfRule type="cellIs" dxfId="74" priority="315" operator="lessThan">
      <formula>0</formula>
    </cfRule>
  </conditionalFormatting>
  <conditionalFormatting sqref="B113:Y117">
    <cfRule type="cellIs" dxfId="73" priority="310" operator="lessThan">
      <formula>0</formula>
    </cfRule>
  </conditionalFormatting>
  <conditionalFormatting sqref="B122:Y128">
    <cfRule type="cellIs" dxfId="72" priority="309" operator="lessThan">
      <formula>0</formula>
    </cfRule>
  </conditionalFormatting>
  <conditionalFormatting sqref="B133:Y139">
    <cfRule type="cellIs" dxfId="71" priority="307" operator="lessThan">
      <formula>0</formula>
    </cfRule>
  </conditionalFormatting>
  <conditionalFormatting sqref="B142:Y144">
    <cfRule type="cellIs" dxfId="70" priority="300" operator="lessThan">
      <formula>0</formula>
    </cfRule>
  </conditionalFormatting>
  <conditionalFormatting sqref="B156:Y163">
    <cfRule type="cellIs" dxfId="69" priority="303" operator="lessThan">
      <formula>0</formula>
    </cfRule>
  </conditionalFormatting>
  <conditionalFormatting sqref="B177:Y179">
    <cfRule type="cellIs" dxfId="68" priority="302" operator="lessThan">
      <formula>0</formula>
    </cfRule>
  </conditionalFormatting>
  <conditionalFormatting sqref="B184:Y190">
    <cfRule type="cellIs" dxfId="67" priority="296" operator="lessThan">
      <formula>0</formula>
    </cfRule>
  </conditionalFormatting>
  <conditionalFormatting sqref="B192:Y193">
    <cfRule type="cellIs" dxfId="66" priority="297" operator="lessThan">
      <formula>0</formula>
    </cfRule>
  </conditionalFormatting>
  <conditionalFormatting sqref="B195:Y200 B206:Y211 B214:Y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ES: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f t="shared" ref="B5:Y5" si="0">SUM(B6:B10)+B16+B17+B25+B33+B46</f>
        <v>24957.501709102944</v>
      </c>
      <c r="C5" s="223">
        <f t="shared" si="0"/>
        <v>25854.070241005604</v>
      </c>
      <c r="D5" s="223">
        <f t="shared" si="0"/>
        <v>26154.86058555881</v>
      </c>
      <c r="E5" s="223">
        <f t="shared" si="0"/>
        <v>27577.623621591658</v>
      </c>
      <c r="F5" s="223">
        <f t="shared" si="0"/>
        <v>27674.279905080235</v>
      </c>
      <c r="G5" s="223">
        <f t="shared" si="0"/>
        <v>28123.978920120375</v>
      </c>
      <c r="H5" s="223">
        <f t="shared" si="0"/>
        <v>29000.477648655477</v>
      </c>
      <c r="I5" s="223">
        <f t="shared" si="0"/>
        <v>29748.503468778246</v>
      </c>
      <c r="J5" s="223">
        <f t="shared" si="0"/>
        <v>25178.201656764773</v>
      </c>
      <c r="K5" s="223">
        <f t="shared" si="0"/>
        <v>19722.093686899698</v>
      </c>
      <c r="L5" s="223">
        <f t="shared" si="0"/>
        <v>18967.476318711222</v>
      </c>
      <c r="M5" s="223">
        <f t="shared" si="0"/>
        <v>16492.985923584849</v>
      </c>
      <c r="N5" s="223">
        <f t="shared" si="0"/>
        <v>14627.071331508538</v>
      </c>
      <c r="O5" s="223">
        <f t="shared" si="0"/>
        <v>12577.011042137461</v>
      </c>
      <c r="P5" s="223">
        <f t="shared" si="0"/>
        <v>13954.117679620318</v>
      </c>
      <c r="Q5" s="223">
        <f t="shared" si="0"/>
        <v>14547.071248247565</v>
      </c>
      <c r="R5" s="223">
        <f t="shared" si="0"/>
        <v>14962.746995981408</v>
      </c>
      <c r="S5" s="223">
        <f t="shared" si="0"/>
        <v>15045.335286603371</v>
      </c>
      <c r="T5" s="223">
        <f t="shared" si="0"/>
        <v>15486.566564117631</v>
      </c>
      <c r="U5" s="223">
        <f t="shared" si="0"/>
        <v>14800.798309758684</v>
      </c>
      <c r="V5" s="223">
        <f t="shared" si="0"/>
        <v>13353.56442389748</v>
      </c>
      <c r="W5" s="223">
        <f t="shared" si="0"/>
        <v>13552.609607896677</v>
      </c>
      <c r="X5" s="223">
        <f t="shared" si="0"/>
        <v>12701.660583221663</v>
      </c>
      <c r="Y5" s="223">
        <f t="shared" si="0"/>
        <v>12752.072256392696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1692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1693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1694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1695</v>
      </c>
    </row>
    <row r="10" spans="1:105" ht="12" customHeight="1" x14ac:dyDescent="0.25">
      <c r="A10" s="56" t="s">
        <v>95</v>
      </c>
      <c r="B10" s="260">
        <v>21.36737097991017</v>
      </c>
      <c r="C10" s="260">
        <v>22.847193994175729</v>
      </c>
      <c r="D10" s="260">
        <v>19.69000262154017</v>
      </c>
      <c r="E10" s="260">
        <v>24.60896175211532</v>
      </c>
      <c r="F10" s="260">
        <v>21.55217641408753</v>
      </c>
      <c r="G10" s="260">
        <v>23.498128332420201</v>
      </c>
      <c r="H10" s="260">
        <v>22.667747594207839</v>
      </c>
      <c r="I10" s="260">
        <v>23.084393981186398</v>
      </c>
      <c r="J10" s="260">
        <v>19.831712497038449</v>
      </c>
      <c r="K10" s="260">
        <v>10.944831306402961</v>
      </c>
      <c r="L10" s="260">
        <v>9.1951916451302562</v>
      </c>
      <c r="M10" s="260">
        <v>9.6265697880189816</v>
      </c>
      <c r="N10" s="260">
        <v>7.2792295962392251</v>
      </c>
      <c r="O10" s="260">
        <v>7.2596418525237967</v>
      </c>
      <c r="P10" s="260">
        <v>4.3603540758191173</v>
      </c>
      <c r="Q10" s="260">
        <v>4.7752022667376908</v>
      </c>
      <c r="R10" s="260">
        <v>5.0155663831523638</v>
      </c>
      <c r="S10" s="260">
        <v>4.7798957183318631</v>
      </c>
      <c r="T10" s="260">
        <v>4.5967831877792911</v>
      </c>
      <c r="U10" s="260">
        <v>4.3493155989618097</v>
      </c>
      <c r="V10" s="260">
        <v>3.732615498990135</v>
      </c>
      <c r="W10" s="260">
        <v>3.6133640778462448</v>
      </c>
      <c r="X10" s="260">
        <v>3.205807600377744</v>
      </c>
      <c r="Y10" s="260">
        <v>3.0108781112042262</v>
      </c>
      <c r="DA10" s="68" t="s">
        <v>1696</v>
      </c>
    </row>
    <row r="11" spans="1:105" ht="12" customHeight="1" x14ac:dyDescent="0.25">
      <c r="A11" s="37" t="s">
        <v>159</v>
      </c>
      <c r="B11" s="226">
        <v>0.69217087670499744</v>
      </c>
      <c r="C11" s="226">
        <v>0.69841038633312302</v>
      </c>
      <c r="D11" s="226">
        <v>0.7297829397454374</v>
      </c>
      <c r="E11" s="226">
        <v>0.74861939645284525</v>
      </c>
      <c r="F11" s="226">
        <v>0.86379507494683228</v>
      </c>
      <c r="G11" s="226">
        <v>1.0064375619164321</v>
      </c>
      <c r="H11" s="226">
        <v>0.54546666001493793</v>
      </c>
      <c r="I11" s="226">
        <v>1.5731316260456609</v>
      </c>
      <c r="J11" s="226">
        <v>1.371382449642119</v>
      </c>
      <c r="K11" s="226">
        <v>1.325511873791519</v>
      </c>
      <c r="L11" s="226">
        <v>1.186420670672941</v>
      </c>
      <c r="M11" s="226">
        <v>0.87512860012200511</v>
      </c>
      <c r="N11" s="226">
        <v>0.60618178212933349</v>
      </c>
      <c r="O11" s="226">
        <v>0.84963294655709698</v>
      </c>
      <c r="P11" s="226">
        <v>0.41106476487978438</v>
      </c>
      <c r="Q11" s="226">
        <v>0.51984392666625967</v>
      </c>
      <c r="R11" s="226">
        <v>0.39088669866013509</v>
      </c>
      <c r="S11" s="226">
        <v>0.35827123113831483</v>
      </c>
      <c r="T11" s="226">
        <v>0.29099893571339969</v>
      </c>
      <c r="U11" s="226">
        <v>0.28096652490506308</v>
      </c>
      <c r="V11" s="226">
        <v>0.2400462131982298</v>
      </c>
      <c r="W11" s="226">
        <v>0.24096123490156779</v>
      </c>
      <c r="X11" s="226">
        <v>0.210648042554269</v>
      </c>
      <c r="Y11" s="226">
        <v>0.1967020862038118</v>
      </c>
      <c r="DA11" s="69" t="s">
        <v>1697</v>
      </c>
    </row>
    <row r="12" spans="1:105" ht="12" customHeight="1" x14ac:dyDescent="0.25">
      <c r="A12" s="37" t="s">
        <v>35</v>
      </c>
      <c r="B12" s="226">
        <v>20.675200103205171</v>
      </c>
      <c r="C12" s="226">
        <v>22.14878360784261</v>
      </c>
      <c r="D12" s="226">
        <v>18.96021968179474</v>
      </c>
      <c r="E12" s="226">
        <v>23.860342355662478</v>
      </c>
      <c r="F12" s="226">
        <v>20.68838133914069</v>
      </c>
      <c r="G12" s="226">
        <v>22.491690770503769</v>
      </c>
      <c r="H12" s="226">
        <v>22.122280934192901</v>
      </c>
      <c r="I12" s="226">
        <v>21.51126235514074</v>
      </c>
      <c r="J12" s="226">
        <v>18.460330047396329</v>
      </c>
      <c r="K12" s="226">
        <v>9.6193194326114355</v>
      </c>
      <c r="L12" s="226">
        <v>8.008770974457315</v>
      </c>
      <c r="M12" s="226">
        <v>8.751441187896976</v>
      </c>
      <c r="N12" s="226">
        <v>6.6730478141098919</v>
      </c>
      <c r="O12" s="226">
        <v>6.4100089059666994</v>
      </c>
      <c r="P12" s="226">
        <v>3.9492893109393332</v>
      </c>
      <c r="Q12" s="226">
        <v>4.2553583400714308</v>
      </c>
      <c r="R12" s="226">
        <v>4.6246796844922287</v>
      </c>
      <c r="S12" s="226">
        <v>4.4216244871935482</v>
      </c>
      <c r="T12" s="226">
        <v>4.3057842520658918</v>
      </c>
      <c r="U12" s="226">
        <v>4.068349074056747</v>
      </c>
      <c r="V12" s="226">
        <v>3.4925692857919048</v>
      </c>
      <c r="W12" s="226">
        <v>3.3724028429446768</v>
      </c>
      <c r="X12" s="226">
        <v>2.995159557823476</v>
      </c>
      <c r="Y12" s="226">
        <v>2.814176025000414</v>
      </c>
      <c r="DA12" s="69" t="s">
        <v>1698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1699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1700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1701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1702</v>
      </c>
    </row>
    <row r="17" spans="1:105" ht="12" customHeight="1" x14ac:dyDescent="0.25">
      <c r="A17" s="57" t="s">
        <v>1452</v>
      </c>
      <c r="B17" s="261">
        <v>4403.0236542231232</v>
      </c>
      <c r="C17" s="261">
        <v>4712.2200164172336</v>
      </c>
      <c r="D17" s="261">
        <v>4573.525862575425</v>
      </c>
      <c r="E17" s="261">
        <v>4998.470146276999</v>
      </c>
      <c r="F17" s="261">
        <v>4892.2651516332453</v>
      </c>
      <c r="G17" s="261">
        <v>4908.6850236980617</v>
      </c>
      <c r="H17" s="261">
        <v>5316.9844543555082</v>
      </c>
      <c r="I17" s="261">
        <v>5603.6448814780197</v>
      </c>
      <c r="J17" s="261">
        <v>4581.7686489478019</v>
      </c>
      <c r="K17" s="261">
        <v>3463.3355682268771</v>
      </c>
      <c r="L17" s="261">
        <v>3125.96650074535</v>
      </c>
      <c r="M17" s="261">
        <v>2758.8373944281502</v>
      </c>
      <c r="N17" s="261">
        <v>2305.967300135278</v>
      </c>
      <c r="O17" s="261">
        <v>1775.098860768551</v>
      </c>
      <c r="P17" s="261">
        <v>1853.895718510164</v>
      </c>
      <c r="Q17" s="261">
        <v>1973.7615101930569</v>
      </c>
      <c r="R17" s="261">
        <v>2134.4138534562808</v>
      </c>
      <c r="S17" s="261">
        <v>2075.3767466395698</v>
      </c>
      <c r="T17" s="261">
        <v>2165.7064449794289</v>
      </c>
      <c r="U17" s="261">
        <v>2120.0465697122258</v>
      </c>
      <c r="V17" s="261">
        <v>1912.8703877737689</v>
      </c>
      <c r="W17" s="261">
        <v>1782.1247033165821</v>
      </c>
      <c r="X17" s="261">
        <v>1829.979571739261</v>
      </c>
      <c r="Y17" s="261">
        <v>1980.9289079495909</v>
      </c>
      <c r="DA17" s="70" t="s">
        <v>1703</v>
      </c>
    </row>
    <row r="18" spans="1:105" ht="12" customHeight="1" x14ac:dyDescent="0.25">
      <c r="A18" s="18" t="s">
        <v>28</v>
      </c>
      <c r="B18" s="230">
        <v>248.5374385809032</v>
      </c>
      <c r="C18" s="230">
        <v>152.1090209865601</v>
      </c>
      <c r="D18" s="230">
        <v>137.38611898145791</v>
      </c>
      <c r="E18" s="230">
        <v>114.3494233739093</v>
      </c>
      <c r="F18" s="230">
        <v>75.842560172088838</v>
      </c>
      <c r="G18" s="230">
        <v>87.653184592976302</v>
      </c>
      <c r="H18" s="230">
        <v>125.99850822970799</v>
      </c>
      <c r="I18" s="230">
        <v>265.25864257340982</v>
      </c>
      <c r="J18" s="230">
        <v>158.41988465398239</v>
      </c>
      <c r="K18" s="230">
        <v>11.51041553349814</v>
      </c>
      <c r="L18" s="230">
        <v>10.34141165964348</v>
      </c>
      <c r="M18" s="230">
        <v>67.983221248472319</v>
      </c>
      <c r="N18" s="230">
        <v>3.6609564769137499</v>
      </c>
      <c r="O18" s="230">
        <v>4.0636745049746716</v>
      </c>
      <c r="P18" s="230">
        <v>3.7601866127765491</v>
      </c>
      <c r="Q18" s="230">
        <v>3.4377133454310229</v>
      </c>
      <c r="R18" s="230">
        <v>4.8131492904051143</v>
      </c>
      <c r="S18" s="230">
        <v>5.5067052997381554</v>
      </c>
      <c r="T18" s="230">
        <v>5.9753639398311504</v>
      </c>
      <c r="U18" s="230">
        <v>4.5450887928032611</v>
      </c>
      <c r="V18" s="230">
        <v>4.9523880799961564</v>
      </c>
      <c r="W18" s="230">
        <v>4.7547573290904799</v>
      </c>
      <c r="X18" s="230">
        <v>16.920594857849778</v>
      </c>
      <c r="Y18" s="230">
        <v>12.143646409435471</v>
      </c>
      <c r="DA18" s="71" t="s">
        <v>1704</v>
      </c>
    </row>
    <row r="19" spans="1:105" ht="12" customHeight="1" x14ac:dyDescent="0.25">
      <c r="A19" s="18" t="s">
        <v>31</v>
      </c>
      <c r="B19" s="230">
        <v>16.13760544908579</v>
      </c>
      <c r="C19" s="230">
        <v>15.69618247443435</v>
      </c>
      <c r="D19" s="230">
        <v>17.30993671769755</v>
      </c>
      <c r="E19" s="230">
        <v>16.85001529381373</v>
      </c>
      <c r="F19" s="230">
        <v>17.614400044821888</v>
      </c>
      <c r="G19" s="230">
        <v>16.597446279279389</v>
      </c>
      <c r="H19" s="230">
        <v>17.530919109222669</v>
      </c>
      <c r="I19" s="230">
        <v>18.058681210031761</v>
      </c>
      <c r="J19" s="230">
        <v>15.064050670783621</v>
      </c>
      <c r="K19" s="230">
        <v>9.2193565072037593</v>
      </c>
      <c r="L19" s="230">
        <v>7.1683053464367212</v>
      </c>
      <c r="M19" s="230">
        <v>4.8992020583223788</v>
      </c>
      <c r="N19" s="230">
        <v>4.4489910987602972</v>
      </c>
      <c r="O19" s="230">
        <v>3.6546693325197541</v>
      </c>
      <c r="P19" s="230">
        <v>11.43607929598193</v>
      </c>
      <c r="Q19" s="230">
        <v>10.802540810829591</v>
      </c>
      <c r="R19" s="230">
        <v>13.42115976295144</v>
      </c>
      <c r="S19" s="230">
        <v>10.44769226641889</v>
      </c>
      <c r="T19" s="230">
        <v>9.753641610602271</v>
      </c>
      <c r="U19" s="230">
        <v>11.66902705605972</v>
      </c>
      <c r="V19" s="230">
        <v>11.83231011895945</v>
      </c>
      <c r="W19" s="230">
        <v>8.6435361600314309</v>
      </c>
      <c r="X19" s="230">
        <v>24.397652744873369</v>
      </c>
      <c r="Y19" s="230">
        <v>13.75868731343895</v>
      </c>
      <c r="DA19" s="71" t="s">
        <v>1705</v>
      </c>
    </row>
    <row r="20" spans="1:105" ht="12" customHeight="1" x14ac:dyDescent="0.25">
      <c r="A20" s="18" t="s">
        <v>159</v>
      </c>
      <c r="B20" s="295">
        <v>45.896855114759838</v>
      </c>
      <c r="C20" s="295">
        <v>48.488313236983942</v>
      </c>
      <c r="D20" s="295">
        <v>52.816866356510658</v>
      </c>
      <c r="E20" s="295">
        <v>56.893677266986892</v>
      </c>
      <c r="F20" s="295">
        <v>65.57618886384482</v>
      </c>
      <c r="G20" s="295">
        <v>82.421063954696564</v>
      </c>
      <c r="H20" s="295">
        <v>39.414361064761117</v>
      </c>
      <c r="I20" s="295">
        <v>112.2462513905121</v>
      </c>
      <c r="J20" s="295">
        <v>91.552867504381339</v>
      </c>
      <c r="K20" s="295">
        <v>65.698316451443475</v>
      </c>
      <c r="L20" s="295">
        <v>50.400931235666917</v>
      </c>
      <c r="M20" s="295">
        <v>33.499284716659098</v>
      </c>
      <c r="N20" s="295">
        <v>27.22738738606505</v>
      </c>
      <c r="O20" s="295">
        <v>48.406654914101622</v>
      </c>
      <c r="P20" s="295">
        <v>38.589741817939398</v>
      </c>
      <c r="Q20" s="295">
        <v>54.145617791968078</v>
      </c>
      <c r="R20" s="295">
        <v>40.089555853263391</v>
      </c>
      <c r="S20" s="295">
        <v>40.284238905430207</v>
      </c>
      <c r="T20" s="295">
        <v>34.019981838647553</v>
      </c>
      <c r="U20" s="295">
        <v>36.015797051973173</v>
      </c>
      <c r="V20" s="295">
        <v>36.887577073863433</v>
      </c>
      <c r="W20" s="295">
        <v>42.393719651592278</v>
      </c>
      <c r="X20" s="295">
        <v>44.090878815074113</v>
      </c>
      <c r="Y20" s="295">
        <v>44.209731117902173</v>
      </c>
      <c r="DA20" s="122" t="s">
        <v>1706</v>
      </c>
    </row>
    <row r="21" spans="1:105" ht="12" customHeight="1" x14ac:dyDescent="0.25">
      <c r="A21" s="18" t="s">
        <v>32</v>
      </c>
      <c r="B21" s="295">
        <v>122.9021602082281</v>
      </c>
      <c r="C21" s="295">
        <v>115.1128884443721</v>
      </c>
      <c r="D21" s="295">
        <v>133.22550540647549</v>
      </c>
      <c r="E21" s="295">
        <v>120.1799757296242</v>
      </c>
      <c r="F21" s="295">
        <v>77.918512903185501</v>
      </c>
      <c r="G21" s="295">
        <v>57.517273639384527</v>
      </c>
      <c r="H21" s="295">
        <v>145.40498124178291</v>
      </c>
      <c r="I21" s="295">
        <v>135.59243861979971</v>
      </c>
      <c r="J21" s="295">
        <v>96.667443563333123</v>
      </c>
      <c r="K21" s="295">
        <v>59.885805571153071</v>
      </c>
      <c r="L21" s="295">
        <v>35.404926536514871</v>
      </c>
      <c r="M21" s="295">
        <v>37.854680772912381</v>
      </c>
      <c r="N21" s="295">
        <v>21.130593122943282</v>
      </c>
      <c r="O21" s="295">
        <v>12.183017047003659</v>
      </c>
      <c r="P21" s="295">
        <v>6.5353354304629256</v>
      </c>
      <c r="Q21" s="295">
        <v>4.6831903625150044</v>
      </c>
      <c r="R21" s="295">
        <v>5.1804300103301832</v>
      </c>
      <c r="S21" s="295">
        <v>5.472943629507049</v>
      </c>
      <c r="T21" s="295">
        <v>5.8393097689282927</v>
      </c>
      <c r="U21" s="295">
        <v>7.2588881026741774</v>
      </c>
      <c r="V21" s="295">
        <v>5.371844476722587</v>
      </c>
      <c r="W21" s="295">
        <v>4.9447606118462417</v>
      </c>
      <c r="X21" s="295">
        <v>18.120130067984</v>
      </c>
      <c r="Y21" s="295">
        <v>17.843412427858791</v>
      </c>
      <c r="DA21" s="122" t="s">
        <v>1707</v>
      </c>
    </row>
    <row r="22" spans="1:105" ht="12" customHeight="1" x14ac:dyDescent="0.25">
      <c r="A22" s="18" t="s">
        <v>33</v>
      </c>
      <c r="B22" s="295">
        <v>2598.6068182501081</v>
      </c>
      <c r="C22" s="295">
        <v>2843.0971362466912</v>
      </c>
      <c r="D22" s="295">
        <v>2860.5720345001218</v>
      </c>
      <c r="E22" s="295">
        <v>2876.8555570571889</v>
      </c>
      <c r="F22" s="295">
        <v>3084.726620922092</v>
      </c>
      <c r="G22" s="295">
        <v>2822.5645200900781</v>
      </c>
      <c r="H22" s="295">
        <v>3390.1226458150782</v>
      </c>
      <c r="I22" s="295">
        <v>3537.615038905044</v>
      </c>
      <c r="J22" s="295">
        <v>2987.6611795466861</v>
      </c>
      <c r="K22" s="295">
        <v>2640.6629059195211</v>
      </c>
      <c r="L22" s="295">
        <v>2440.967356745537</v>
      </c>
      <c r="M22" s="295">
        <v>2026.331862452904</v>
      </c>
      <c r="N22" s="295">
        <v>1682.144188814756</v>
      </c>
      <c r="O22" s="295">
        <v>1112.1874443467741</v>
      </c>
      <c r="P22" s="295">
        <v>1157.778455347328</v>
      </c>
      <c r="Q22" s="295">
        <v>1202.377465450305</v>
      </c>
      <c r="R22" s="295">
        <v>1292.2255890690669</v>
      </c>
      <c r="S22" s="295">
        <v>1209.6542104205359</v>
      </c>
      <c r="T22" s="295">
        <v>1286.852432704753</v>
      </c>
      <c r="U22" s="295">
        <v>1228.9607669316761</v>
      </c>
      <c r="V22" s="295">
        <v>1031.5433103696489</v>
      </c>
      <c r="W22" s="295">
        <v>840.95122459361664</v>
      </c>
      <c r="X22" s="295">
        <v>784.52212600879682</v>
      </c>
      <c r="Y22" s="295">
        <v>940.184756043569</v>
      </c>
      <c r="DA22" s="122" t="s">
        <v>1708</v>
      </c>
    </row>
    <row r="23" spans="1:105" ht="12" customHeight="1" x14ac:dyDescent="0.25">
      <c r="A23" s="18" t="s">
        <v>35</v>
      </c>
      <c r="B23" s="295">
        <v>1370.942776620039</v>
      </c>
      <c r="C23" s="295">
        <v>1537.716475028192</v>
      </c>
      <c r="D23" s="295">
        <v>1372.21540061316</v>
      </c>
      <c r="E23" s="295">
        <v>1813.3414975554761</v>
      </c>
      <c r="F23" s="295">
        <v>1570.586868727213</v>
      </c>
      <c r="G23" s="295">
        <v>1841.9315351416469</v>
      </c>
      <c r="H23" s="295">
        <v>1598.513038894956</v>
      </c>
      <c r="I23" s="295">
        <v>1534.8738287792221</v>
      </c>
      <c r="J23" s="295">
        <v>1232.4032230086359</v>
      </c>
      <c r="K23" s="295">
        <v>476.77663597498969</v>
      </c>
      <c r="L23" s="295">
        <v>340.22461437466097</v>
      </c>
      <c r="M23" s="295">
        <v>334.99878759942999</v>
      </c>
      <c r="N23" s="295">
        <v>299.72800773108639</v>
      </c>
      <c r="O23" s="295">
        <v>365.20133825412591</v>
      </c>
      <c r="P23" s="295">
        <v>370.74949714570278</v>
      </c>
      <c r="Q23" s="295">
        <v>443.2272734760528</v>
      </c>
      <c r="R23" s="295">
        <v>474.30970444994568</v>
      </c>
      <c r="S23" s="295">
        <v>497.17019316976439</v>
      </c>
      <c r="T23" s="295">
        <v>503.37882404039033</v>
      </c>
      <c r="U23" s="295">
        <v>521.50281830663141</v>
      </c>
      <c r="V23" s="295">
        <v>536.69840069115105</v>
      </c>
      <c r="W23" s="295">
        <v>593.32656032590421</v>
      </c>
      <c r="X23" s="295">
        <v>626.91879542048741</v>
      </c>
      <c r="Y23" s="295">
        <v>632.49947056893018</v>
      </c>
      <c r="DA23" s="122" t="s">
        <v>1709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0</v>
      </c>
      <c r="E24" s="295">
        <v>0</v>
      </c>
      <c r="F24" s="295">
        <v>0</v>
      </c>
      <c r="G24" s="295">
        <v>0</v>
      </c>
      <c r="H24" s="295">
        <v>0</v>
      </c>
      <c r="I24" s="295">
        <v>0</v>
      </c>
      <c r="J24" s="295">
        <v>0</v>
      </c>
      <c r="K24" s="295">
        <v>199.58213226906761</v>
      </c>
      <c r="L24" s="295">
        <v>241.4589548468895</v>
      </c>
      <c r="M24" s="295">
        <v>253.27035557944981</v>
      </c>
      <c r="N24" s="295">
        <v>267.62717550475378</v>
      </c>
      <c r="O24" s="295">
        <v>229.402062369052</v>
      </c>
      <c r="P24" s="295">
        <v>265.04642285997312</v>
      </c>
      <c r="Q24" s="295">
        <v>255.08770895595569</v>
      </c>
      <c r="R24" s="295">
        <v>304.37426502031798</v>
      </c>
      <c r="S24" s="295">
        <v>306.84076294817481</v>
      </c>
      <c r="T24" s="295">
        <v>319.88689107627653</v>
      </c>
      <c r="U24" s="295">
        <v>310.09418347040832</v>
      </c>
      <c r="V24" s="295">
        <v>285.5845569634281</v>
      </c>
      <c r="W24" s="295">
        <v>287.11014464450062</v>
      </c>
      <c r="X24" s="295">
        <v>315.00939382419517</v>
      </c>
      <c r="Y24" s="295">
        <v>320.28920406845612</v>
      </c>
      <c r="DA24" s="122" t="s">
        <v>1710</v>
      </c>
    </row>
    <row r="25" spans="1:105" ht="12" customHeight="1" x14ac:dyDescent="0.25">
      <c r="A25" s="57" t="s">
        <v>1461</v>
      </c>
      <c r="B25" s="261">
        <v>4204.734726998121</v>
      </c>
      <c r="C25" s="261">
        <v>4500.0065183118222</v>
      </c>
      <c r="D25" s="261">
        <v>4367.5584165327346</v>
      </c>
      <c r="E25" s="261">
        <v>4773.365454386274</v>
      </c>
      <c r="F25" s="261">
        <v>4671.9433716929589</v>
      </c>
      <c r="G25" s="261">
        <v>4687.6237794549252</v>
      </c>
      <c r="H25" s="261">
        <v>5077.5355605220748</v>
      </c>
      <c r="I25" s="261">
        <v>5351.2863162378781</v>
      </c>
      <c r="J25" s="261">
        <v>4375.4299913479008</v>
      </c>
      <c r="K25" s="261">
        <v>3307.3652286659658</v>
      </c>
      <c r="L25" s="261">
        <v>2985.1894818938672</v>
      </c>
      <c r="M25" s="261">
        <v>2634.5939312333321</v>
      </c>
      <c r="N25" s="261">
        <v>2202.11871378458</v>
      </c>
      <c r="O25" s="261">
        <v>1695.1577847122101</v>
      </c>
      <c r="P25" s="261">
        <v>1770.406048211024</v>
      </c>
      <c r="Q25" s="261">
        <v>1884.8737178054789</v>
      </c>
      <c r="R25" s="261">
        <v>2038.2911281445299</v>
      </c>
      <c r="S25" s="261">
        <v>1981.912740766204</v>
      </c>
      <c r="T25" s="261">
        <v>2068.1744666428249</v>
      </c>
      <c r="U25" s="261">
        <v>2024.570870967779</v>
      </c>
      <c r="V25" s="261">
        <v>1826.724809893821</v>
      </c>
      <c r="W25" s="261">
        <v>1701.867220424597</v>
      </c>
      <c r="X25" s="261">
        <v>1747.566958358042</v>
      </c>
      <c r="Y25" s="261">
        <v>1891.7183338275161</v>
      </c>
      <c r="DA25" s="70" t="s">
        <v>1711</v>
      </c>
    </row>
    <row r="26" spans="1:105" ht="12" customHeight="1" x14ac:dyDescent="0.25">
      <c r="A26" s="18" t="s">
        <v>28</v>
      </c>
      <c r="B26" s="230">
        <v>237.34462520044619</v>
      </c>
      <c r="C26" s="230">
        <v>145.25883416920311</v>
      </c>
      <c r="D26" s="230">
        <v>131.19897389939351</v>
      </c>
      <c r="E26" s="230">
        <v>109.1997293749088</v>
      </c>
      <c r="F26" s="230">
        <v>72.427011886288255</v>
      </c>
      <c r="G26" s="230">
        <v>83.705748170706386</v>
      </c>
      <c r="H26" s="230">
        <v>120.32420098294681</v>
      </c>
      <c r="I26" s="230">
        <v>253.31279449180951</v>
      </c>
      <c r="J26" s="230">
        <v>151.2854898730192</v>
      </c>
      <c r="K26" s="230">
        <v>10.992047219518669</v>
      </c>
      <c r="L26" s="230">
        <v>9.8756891050948479</v>
      </c>
      <c r="M26" s="230">
        <v>64.921616072281623</v>
      </c>
      <c r="N26" s="230">
        <v>3.4960863355216221</v>
      </c>
      <c r="O26" s="230">
        <v>3.8806680708824621</v>
      </c>
      <c r="P26" s="230">
        <v>3.5908476702300698</v>
      </c>
      <c r="Q26" s="230">
        <v>3.2828968954401669</v>
      </c>
      <c r="R26" s="230">
        <v>4.5963904709395829</v>
      </c>
      <c r="S26" s="230">
        <v>5.2587123811940986</v>
      </c>
      <c r="T26" s="230">
        <v>5.7062651117402208</v>
      </c>
      <c r="U26" s="230">
        <v>4.3404020021695304</v>
      </c>
      <c r="V26" s="230">
        <v>4.7293586809506962</v>
      </c>
      <c r="W26" s="230">
        <v>4.5406281751177833</v>
      </c>
      <c r="X26" s="230">
        <v>16.15858064537699</v>
      </c>
      <c r="Y26" s="230">
        <v>11.59676072172922</v>
      </c>
      <c r="DA26" s="71" t="s">
        <v>1712</v>
      </c>
    </row>
    <row r="27" spans="1:105" ht="12" customHeight="1" x14ac:dyDescent="0.25">
      <c r="A27" s="18" t="s">
        <v>31</v>
      </c>
      <c r="B27" s="295">
        <v>15.410852943586431</v>
      </c>
      <c r="C27" s="295">
        <v>14.98930932797777</v>
      </c>
      <c r="D27" s="295">
        <v>16.530388604483839</v>
      </c>
      <c r="E27" s="295">
        <v>16.091179612081572</v>
      </c>
      <c r="F27" s="295">
        <v>16.821140511625941</v>
      </c>
      <c r="G27" s="295">
        <v>15.84998497181258</v>
      </c>
      <c r="H27" s="295">
        <v>16.741419116393441</v>
      </c>
      <c r="I27" s="295">
        <v>17.245413599988161</v>
      </c>
      <c r="J27" s="295">
        <v>14.38564540164367</v>
      </c>
      <c r="K27" s="295">
        <v>8.8041653896714074</v>
      </c>
      <c r="L27" s="295">
        <v>6.8454827388854618</v>
      </c>
      <c r="M27" s="295">
        <v>4.6785678767477457</v>
      </c>
      <c r="N27" s="295">
        <v>4.2486320406478972</v>
      </c>
      <c r="O27" s="295">
        <v>3.4900823309004498</v>
      </c>
      <c r="P27" s="295">
        <v>10.92105869347272</v>
      </c>
      <c r="Q27" s="295">
        <v>10.31605143514132</v>
      </c>
      <c r="R27" s="295">
        <v>12.81674162203174</v>
      </c>
      <c r="S27" s="295">
        <v>9.9771833947488169</v>
      </c>
      <c r="T27" s="295">
        <v>9.3143891142754676</v>
      </c>
      <c r="U27" s="295">
        <v>11.143515716940231</v>
      </c>
      <c r="V27" s="295">
        <v>11.29944537319964</v>
      </c>
      <c r="W27" s="295">
        <v>8.2542769492708334</v>
      </c>
      <c r="X27" s="295">
        <v>23.29891134134969</v>
      </c>
      <c r="Y27" s="295">
        <v>13.139068714572391</v>
      </c>
      <c r="DA27" s="122" t="s">
        <v>1713</v>
      </c>
    </row>
    <row r="28" spans="1:105" ht="12" customHeight="1" x14ac:dyDescent="0.25">
      <c r="A28" s="18" t="s">
        <v>159</v>
      </c>
      <c r="B28" s="295">
        <v>43.829903202071812</v>
      </c>
      <c r="C28" s="295">
        <v>46.304655739370993</v>
      </c>
      <c r="D28" s="295">
        <v>50.438273691178573</v>
      </c>
      <c r="E28" s="295">
        <v>54.331486573249443</v>
      </c>
      <c r="F28" s="295">
        <v>62.622983711552649</v>
      </c>
      <c r="G28" s="295">
        <v>78.709254608261489</v>
      </c>
      <c r="H28" s="295">
        <v>37.6393464415046</v>
      </c>
      <c r="I28" s="295">
        <v>107.1912731480253</v>
      </c>
      <c r="J28" s="295">
        <v>87.429809963138183</v>
      </c>
      <c r="K28" s="295">
        <v>62.739611317722357</v>
      </c>
      <c r="L28" s="295">
        <v>48.131139526445487</v>
      </c>
      <c r="M28" s="295">
        <v>31.99065388682013</v>
      </c>
      <c r="N28" s="295">
        <v>26.001209681853972</v>
      </c>
      <c r="O28" s="295">
        <v>46.226674876006257</v>
      </c>
      <c r="P28" s="295">
        <v>36.851863689660497</v>
      </c>
      <c r="Q28" s="295">
        <v>51.707185180867619</v>
      </c>
      <c r="R28" s="295">
        <v>38.284134023324789</v>
      </c>
      <c r="S28" s="295">
        <v>38.470049579199383</v>
      </c>
      <c r="T28" s="295">
        <v>32.487901560920832</v>
      </c>
      <c r="U28" s="295">
        <v>34.393835799564407</v>
      </c>
      <c r="V28" s="295">
        <v>35.226355454286072</v>
      </c>
      <c r="W28" s="295">
        <v>40.484530455497698</v>
      </c>
      <c r="X28" s="295">
        <v>42.105258535186863</v>
      </c>
      <c r="Y28" s="295">
        <v>42.218758358110932</v>
      </c>
      <c r="DA28" s="122" t="s">
        <v>1714</v>
      </c>
    </row>
    <row r="29" spans="1:105" ht="12" customHeight="1" x14ac:dyDescent="0.25">
      <c r="A29" s="18" t="s">
        <v>32</v>
      </c>
      <c r="B29" s="295">
        <v>117.36729612046631</v>
      </c>
      <c r="C29" s="295">
        <v>109.9288120114615</v>
      </c>
      <c r="D29" s="295">
        <v>127.22573238215369</v>
      </c>
      <c r="E29" s="295">
        <v>114.7677044513408</v>
      </c>
      <c r="F29" s="295">
        <v>74.409474672214145</v>
      </c>
      <c r="G29" s="295">
        <v>54.926999459067233</v>
      </c>
      <c r="H29" s="295">
        <v>138.85670896167599</v>
      </c>
      <c r="I29" s="295">
        <v>129.4860714264384</v>
      </c>
      <c r="J29" s="295">
        <v>92.314052533200481</v>
      </c>
      <c r="K29" s="295">
        <v>57.188865223962438</v>
      </c>
      <c r="L29" s="295">
        <v>33.810475665311401</v>
      </c>
      <c r="M29" s="295">
        <v>36.149905911276953</v>
      </c>
      <c r="N29" s="295">
        <v>20.178982827150829</v>
      </c>
      <c r="O29" s="295">
        <v>11.63435831374948</v>
      </c>
      <c r="P29" s="295">
        <v>6.2410184443801668</v>
      </c>
      <c r="Q29" s="295">
        <v>4.4722842066775517</v>
      </c>
      <c r="R29" s="295">
        <v>4.94713080733196</v>
      </c>
      <c r="S29" s="295">
        <v>5.2264711582503978</v>
      </c>
      <c r="T29" s="295">
        <v>5.5763381020137377</v>
      </c>
      <c r="U29" s="295">
        <v>6.9319861262687006</v>
      </c>
      <c r="V29" s="295">
        <v>5.1299249772697024</v>
      </c>
      <c r="W29" s="295">
        <v>4.7220747136755579</v>
      </c>
      <c r="X29" s="295">
        <v>17.304095125970491</v>
      </c>
      <c r="Y29" s="295">
        <v>17.03983938664658</v>
      </c>
      <c r="DA29" s="122" t="s">
        <v>1715</v>
      </c>
    </row>
    <row r="30" spans="1:105" ht="12" customHeight="1" x14ac:dyDescent="0.25">
      <c r="A30" s="18" t="s">
        <v>33</v>
      </c>
      <c r="B30" s="295">
        <v>2481.5792938178538</v>
      </c>
      <c r="C30" s="295">
        <v>2715.0590593669281</v>
      </c>
      <c r="D30" s="295">
        <v>2731.7469805109549</v>
      </c>
      <c r="E30" s="295">
        <v>2747.297179226759</v>
      </c>
      <c r="F30" s="295">
        <v>2945.8068284157821</v>
      </c>
      <c r="G30" s="295">
        <v>2695.451123782248</v>
      </c>
      <c r="H30" s="295">
        <v>3237.4494295458212</v>
      </c>
      <c r="I30" s="295">
        <v>3378.2995443524069</v>
      </c>
      <c r="J30" s="295">
        <v>2853.1127017896142</v>
      </c>
      <c r="K30" s="295">
        <v>2521.7413974521701</v>
      </c>
      <c r="L30" s="295">
        <v>2331.0390809580372</v>
      </c>
      <c r="M30" s="295">
        <v>1935.076579092741</v>
      </c>
      <c r="N30" s="295">
        <v>1606.3893001672859</v>
      </c>
      <c r="O30" s="295">
        <v>1062.1003967786521</v>
      </c>
      <c r="P30" s="295">
        <v>1105.638229469856</v>
      </c>
      <c r="Q30" s="295">
        <v>1148.228735743849</v>
      </c>
      <c r="R30" s="295">
        <v>1234.0305744809809</v>
      </c>
      <c r="S30" s="295">
        <v>1155.177774558686</v>
      </c>
      <c r="T30" s="295">
        <v>1228.899396696607</v>
      </c>
      <c r="U30" s="295">
        <v>1173.6148657478921</v>
      </c>
      <c r="V30" s="295">
        <v>985.08804860807788</v>
      </c>
      <c r="W30" s="295">
        <v>803.07922360782106</v>
      </c>
      <c r="X30" s="295">
        <v>749.19139354694482</v>
      </c>
      <c r="Y30" s="295">
        <v>897.84380098411373</v>
      </c>
      <c r="DA30" s="122" t="s">
        <v>1716</v>
      </c>
    </row>
    <row r="31" spans="1:105" ht="12" customHeight="1" x14ac:dyDescent="0.25">
      <c r="A31" s="18" t="s">
        <v>35</v>
      </c>
      <c r="B31" s="295">
        <v>1309.202755713696</v>
      </c>
      <c r="C31" s="295">
        <v>1468.4658476968809</v>
      </c>
      <c r="D31" s="295">
        <v>1310.4180674445699</v>
      </c>
      <c r="E31" s="295">
        <v>1731.6781751479341</v>
      </c>
      <c r="F31" s="295">
        <v>1499.8559324954961</v>
      </c>
      <c r="G31" s="295">
        <v>1758.980668462829</v>
      </c>
      <c r="H31" s="295">
        <v>1526.524455473733</v>
      </c>
      <c r="I31" s="295">
        <v>1465.75121921921</v>
      </c>
      <c r="J31" s="295">
        <v>1176.9022917872851</v>
      </c>
      <c r="K31" s="295">
        <v>455.30513477541069</v>
      </c>
      <c r="L31" s="295">
        <v>324.90269491706619</v>
      </c>
      <c r="M31" s="295">
        <v>319.91221177532452</v>
      </c>
      <c r="N31" s="295">
        <v>286.22984152085502</v>
      </c>
      <c r="O31" s="295">
        <v>348.7545990879421</v>
      </c>
      <c r="P31" s="295">
        <v>354.05289821016942</v>
      </c>
      <c r="Q31" s="295">
        <v>423.26665834509998</v>
      </c>
      <c r="R31" s="295">
        <v>452.94930081514337</v>
      </c>
      <c r="S31" s="295">
        <v>474.78027387934128</v>
      </c>
      <c r="T31" s="295">
        <v>480.70930081150283</v>
      </c>
      <c r="U31" s="295">
        <v>498.01708611265292</v>
      </c>
      <c r="V31" s="295">
        <v>512.52833973443796</v>
      </c>
      <c r="W31" s="295">
        <v>566.60626618706158</v>
      </c>
      <c r="X31" s="295">
        <v>598.68568445777703</v>
      </c>
      <c r="Y31" s="295">
        <v>604.01503547642221</v>
      </c>
      <c r="DA31" s="122" t="s">
        <v>1717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190.59400728751001</v>
      </c>
      <c r="L32" s="295">
        <v>230.5849189830264</v>
      </c>
      <c r="M32" s="295">
        <v>241.86439661814029</v>
      </c>
      <c r="N32" s="295">
        <v>255.57466121126461</v>
      </c>
      <c r="O32" s="295">
        <v>219.07100525407759</v>
      </c>
      <c r="P32" s="295">
        <v>253.1101320332545</v>
      </c>
      <c r="Q32" s="295">
        <v>243.5999059984027</v>
      </c>
      <c r="R32" s="295">
        <v>290.66685592477762</v>
      </c>
      <c r="S32" s="295">
        <v>293.02227581478451</v>
      </c>
      <c r="T32" s="295">
        <v>305.48087524576482</v>
      </c>
      <c r="U32" s="295">
        <v>296.12917946229112</v>
      </c>
      <c r="V32" s="295">
        <v>272.72333706559931</v>
      </c>
      <c r="W32" s="295">
        <v>274.1802203361521</v>
      </c>
      <c r="X32" s="295">
        <v>300.82303470543661</v>
      </c>
      <c r="Y32" s="295">
        <v>305.86507018592067</v>
      </c>
      <c r="DA32" s="122" t="s">
        <v>1718</v>
      </c>
    </row>
    <row r="33" spans="1:105" ht="12" customHeight="1" x14ac:dyDescent="0.25">
      <c r="A33" s="57" t="s">
        <v>1470</v>
      </c>
      <c r="B33" s="261">
        <f t="shared" ref="B33:Y33" si="1">B34+B35</f>
        <v>194.8160869017924</v>
      </c>
      <c r="C33" s="261">
        <f t="shared" si="1"/>
        <v>208.49678228237491</v>
      </c>
      <c r="D33" s="261">
        <f t="shared" si="1"/>
        <v>202.36012382910931</v>
      </c>
      <c r="E33" s="261">
        <f t="shared" si="1"/>
        <v>221.16219917626819</v>
      </c>
      <c r="F33" s="261">
        <f t="shared" si="1"/>
        <v>216.46305533994641</v>
      </c>
      <c r="G33" s="261">
        <f t="shared" si="1"/>
        <v>217.18956863496979</v>
      </c>
      <c r="H33" s="261">
        <f t="shared" si="1"/>
        <v>235.2551761836869</v>
      </c>
      <c r="I33" s="261">
        <f t="shared" si="1"/>
        <v>247.9387470811632</v>
      </c>
      <c r="J33" s="261">
        <f t="shared" si="1"/>
        <v>202.7248339720343</v>
      </c>
      <c r="K33" s="261">
        <f t="shared" si="1"/>
        <v>153.23866870045319</v>
      </c>
      <c r="L33" s="261">
        <f t="shared" si="1"/>
        <v>138.31144442687511</v>
      </c>
      <c r="M33" s="261">
        <f t="shared" si="1"/>
        <v>122.0674581353481</v>
      </c>
      <c r="N33" s="261">
        <f t="shared" si="1"/>
        <v>102.0297779924397</v>
      </c>
      <c r="O33" s="261">
        <f t="shared" si="1"/>
        <v>78.5409848041744</v>
      </c>
      <c r="P33" s="261">
        <f t="shared" si="1"/>
        <v>82.027428823309876</v>
      </c>
      <c r="Q33" s="261">
        <f t="shared" si="1"/>
        <v>87.331007982292775</v>
      </c>
      <c r="R33" s="261">
        <f t="shared" si="1"/>
        <v>94.439227997446693</v>
      </c>
      <c r="S33" s="261">
        <f t="shared" si="1"/>
        <v>91.82707347926609</v>
      </c>
      <c r="T33" s="261">
        <f t="shared" si="1"/>
        <v>95.823799307598208</v>
      </c>
      <c r="U33" s="261">
        <f t="shared" si="1"/>
        <v>93.803533479716805</v>
      </c>
      <c r="V33" s="261">
        <f t="shared" si="1"/>
        <v>84.636820730901178</v>
      </c>
      <c r="W33" s="261">
        <f t="shared" si="1"/>
        <v>78.851850077651306</v>
      </c>
      <c r="X33" s="261">
        <f t="shared" si="1"/>
        <v>80.969235523983031</v>
      </c>
      <c r="Y33" s="261">
        <f t="shared" si="1"/>
        <v>87.648136504384027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1719</v>
      </c>
    </row>
    <row r="35" spans="1:105" ht="12" customHeight="1" x14ac:dyDescent="0.25">
      <c r="A35" s="60" t="s">
        <v>1473</v>
      </c>
      <c r="B35" s="262">
        <v>194.8160869017924</v>
      </c>
      <c r="C35" s="262">
        <v>208.49678228237491</v>
      </c>
      <c r="D35" s="262">
        <v>202.36012382910931</v>
      </c>
      <c r="E35" s="262">
        <v>221.16219917626819</v>
      </c>
      <c r="F35" s="262">
        <v>216.46305533994641</v>
      </c>
      <c r="G35" s="262">
        <v>217.18956863496979</v>
      </c>
      <c r="H35" s="262">
        <v>235.2551761836869</v>
      </c>
      <c r="I35" s="262">
        <v>247.9387470811632</v>
      </c>
      <c r="J35" s="262">
        <v>202.7248339720343</v>
      </c>
      <c r="K35" s="262">
        <v>153.23866870045319</v>
      </c>
      <c r="L35" s="262">
        <v>138.31144442687511</v>
      </c>
      <c r="M35" s="262">
        <v>122.0674581353481</v>
      </c>
      <c r="N35" s="262">
        <v>102.0297779924397</v>
      </c>
      <c r="O35" s="262">
        <v>78.5409848041744</v>
      </c>
      <c r="P35" s="262">
        <v>82.027428823309876</v>
      </c>
      <c r="Q35" s="262">
        <v>87.331007982292775</v>
      </c>
      <c r="R35" s="262">
        <v>94.439227997446693</v>
      </c>
      <c r="S35" s="262">
        <v>91.82707347926609</v>
      </c>
      <c r="T35" s="262">
        <v>95.823799307598208</v>
      </c>
      <c r="U35" s="262">
        <v>93.803533479716805</v>
      </c>
      <c r="V35" s="262">
        <v>84.636820730901178</v>
      </c>
      <c r="W35" s="262">
        <v>78.851850077651306</v>
      </c>
      <c r="X35" s="262">
        <v>80.969235523983031</v>
      </c>
      <c r="Y35" s="262">
        <v>87.648136504384027</v>
      </c>
      <c r="DA35" s="72" t="s">
        <v>1720</v>
      </c>
    </row>
    <row r="36" spans="1:105" ht="12" customHeight="1" x14ac:dyDescent="0.25">
      <c r="A36" s="64" t="s">
        <v>28</v>
      </c>
      <c r="B36" s="229">
        <v>10.99678199241227</v>
      </c>
      <c r="C36" s="229">
        <v>6.7302123672766871</v>
      </c>
      <c r="D36" s="229">
        <v>6.078783171859695</v>
      </c>
      <c r="E36" s="229">
        <v>5.0595020491916891</v>
      </c>
      <c r="F36" s="229">
        <v>3.3557282344300878</v>
      </c>
      <c r="G36" s="229">
        <v>3.8783008604792708</v>
      </c>
      <c r="H36" s="229">
        <v>5.5749271992285117</v>
      </c>
      <c r="I36" s="229">
        <v>11.736628013221701</v>
      </c>
      <c r="J36" s="229">
        <v>7.0094427010675719</v>
      </c>
      <c r="K36" s="229">
        <v>0.50928959027938059</v>
      </c>
      <c r="L36" s="229">
        <v>0.45756587081696809</v>
      </c>
      <c r="M36" s="229">
        <v>3.0079840988142492</v>
      </c>
      <c r="N36" s="229">
        <v>0.16198259904101051</v>
      </c>
      <c r="O36" s="229">
        <v>0.17980125197429289</v>
      </c>
      <c r="P36" s="229">
        <v>0.1663731334304821</v>
      </c>
      <c r="Q36" s="229">
        <v>0.15210498839918421</v>
      </c>
      <c r="R36" s="229">
        <v>0.21296249669962511</v>
      </c>
      <c r="S36" s="229">
        <v>0.2436495604985876</v>
      </c>
      <c r="T36" s="229">
        <v>0.2643858202886209</v>
      </c>
      <c r="U36" s="229">
        <v>0.20110189787098789</v>
      </c>
      <c r="V36" s="229">
        <v>0.21912325309416569</v>
      </c>
      <c r="W36" s="229">
        <v>0.21037888727501361</v>
      </c>
      <c r="X36" s="229">
        <v>0.74866826461292479</v>
      </c>
      <c r="Y36" s="229">
        <v>0.53730750956472928</v>
      </c>
      <c r="DA36" s="73" t="s">
        <v>1721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1722</v>
      </c>
    </row>
    <row r="38" spans="1:105" ht="12" customHeight="1" x14ac:dyDescent="0.25">
      <c r="A38" s="64" t="s">
        <v>31</v>
      </c>
      <c r="B38" s="229">
        <v>0.71402413260726505</v>
      </c>
      <c r="C38" s="229">
        <v>0.69449294146600005</v>
      </c>
      <c r="D38" s="229">
        <v>0.76589507590426464</v>
      </c>
      <c r="E38" s="229">
        <v>0.74554540278874393</v>
      </c>
      <c r="F38" s="229">
        <v>0.77936635352017614</v>
      </c>
      <c r="G38" s="229">
        <v>0.73437023977615656</v>
      </c>
      <c r="H38" s="229">
        <v>0.77567265789609241</v>
      </c>
      <c r="I38" s="229">
        <v>0.79902400809746654</v>
      </c>
      <c r="J38" s="229">
        <v>0.66652365170865535</v>
      </c>
      <c r="K38" s="229">
        <v>0.40791944344049103</v>
      </c>
      <c r="L38" s="229">
        <v>0.31716867929395681</v>
      </c>
      <c r="M38" s="229">
        <v>0.2167699855593839</v>
      </c>
      <c r="N38" s="229">
        <v>0.19684996143276801</v>
      </c>
      <c r="O38" s="229">
        <v>0.16170441818966519</v>
      </c>
      <c r="P38" s="229">
        <v>0.50600051076375707</v>
      </c>
      <c r="Q38" s="229">
        <v>0.47796898100790691</v>
      </c>
      <c r="R38" s="229">
        <v>0.59383233705641347</v>
      </c>
      <c r="S38" s="229">
        <v>0.46226836018598938</v>
      </c>
      <c r="T38" s="229">
        <v>0.43155941026969058</v>
      </c>
      <c r="U38" s="229">
        <v>0.51630751218705506</v>
      </c>
      <c r="V38" s="229">
        <v>0.52353213096486995</v>
      </c>
      <c r="W38" s="229">
        <v>0.38244170913694042</v>
      </c>
      <c r="X38" s="229">
        <v>1.0794980019664779</v>
      </c>
      <c r="Y38" s="229">
        <v>0.6087665735655573</v>
      </c>
      <c r="DA38" s="73" t="s">
        <v>1723</v>
      </c>
    </row>
    <row r="39" spans="1:105" ht="12" customHeight="1" x14ac:dyDescent="0.25">
      <c r="A39" s="64" t="s">
        <v>159</v>
      </c>
      <c r="B39" s="229">
        <v>2.030751232957813</v>
      </c>
      <c r="C39" s="229">
        <v>2.145412831529363</v>
      </c>
      <c r="D39" s="229">
        <v>2.3369338968054771</v>
      </c>
      <c r="E39" s="229">
        <v>2.5173163818860962</v>
      </c>
      <c r="F39" s="229">
        <v>2.901482597335999</v>
      </c>
      <c r="G39" s="229">
        <v>3.6468005668185461</v>
      </c>
      <c r="H39" s="229">
        <v>1.74392694506792</v>
      </c>
      <c r="I39" s="229">
        <v>4.9664451482836176</v>
      </c>
      <c r="J39" s="229">
        <v>4.0508461440434482</v>
      </c>
      <c r="K39" s="229">
        <v>2.9068862518668799</v>
      </c>
      <c r="L39" s="229">
        <v>2.2300384850581532</v>
      </c>
      <c r="M39" s="229">
        <v>1.4822086082251671</v>
      </c>
      <c r="N39" s="229">
        <v>1.2047023781089179</v>
      </c>
      <c r="O39" s="229">
        <v>2.1417997791871071</v>
      </c>
      <c r="P39" s="229">
        <v>1.7074408601713229</v>
      </c>
      <c r="Q39" s="229">
        <v>2.3957258033337712</v>
      </c>
      <c r="R39" s="229">
        <v>1.77380159869744</v>
      </c>
      <c r="S39" s="229">
        <v>1.782415540703602</v>
      </c>
      <c r="T39" s="229">
        <v>1.5052473615304141</v>
      </c>
      <c r="U39" s="229">
        <v>1.593554157172139</v>
      </c>
      <c r="V39" s="229">
        <v>1.632126916675922</v>
      </c>
      <c r="W39" s="229">
        <v>1.875751578988974</v>
      </c>
      <c r="X39" s="229">
        <v>1.9508440456764791</v>
      </c>
      <c r="Y39" s="229">
        <v>1.95610278203008</v>
      </c>
      <c r="DA39" s="73" t="s">
        <v>1724</v>
      </c>
    </row>
    <row r="40" spans="1:105" ht="12" customHeight="1" x14ac:dyDescent="0.25">
      <c r="A40" s="64" t="s">
        <v>32</v>
      </c>
      <c r="B40" s="229">
        <v>5.4379262533779826</v>
      </c>
      <c r="C40" s="229">
        <v>5.0932823077581144</v>
      </c>
      <c r="D40" s="229">
        <v>5.894692755944912</v>
      </c>
      <c r="E40" s="229">
        <v>5.3174805393428661</v>
      </c>
      <c r="F40" s="229">
        <v>3.4475807929048639</v>
      </c>
      <c r="G40" s="229">
        <v>2.5449080131416171</v>
      </c>
      <c r="H40" s="229">
        <v>6.4335855734917198</v>
      </c>
      <c r="I40" s="229">
        <v>5.9994200303794774</v>
      </c>
      <c r="J40" s="229">
        <v>4.2771455628555382</v>
      </c>
      <c r="K40" s="229">
        <v>2.6497060244369952</v>
      </c>
      <c r="L40" s="229">
        <v>1.5665255939003699</v>
      </c>
      <c r="M40" s="229">
        <v>1.674917365484041</v>
      </c>
      <c r="N40" s="229">
        <v>0.93494375443051581</v>
      </c>
      <c r="O40" s="229">
        <v>0.53904950192093815</v>
      </c>
      <c r="P40" s="229">
        <v>0.28916230643736379</v>
      </c>
      <c r="Q40" s="229">
        <v>0.207212336859984</v>
      </c>
      <c r="R40" s="229">
        <v>0.2292131912834815</v>
      </c>
      <c r="S40" s="229">
        <v>0.24215574238671239</v>
      </c>
      <c r="T40" s="229">
        <v>0.25836597046189108</v>
      </c>
      <c r="U40" s="229">
        <v>0.3211766019164104</v>
      </c>
      <c r="V40" s="229">
        <v>0.2376825115159984</v>
      </c>
      <c r="W40" s="229">
        <v>0.21878576830765781</v>
      </c>
      <c r="X40" s="229">
        <v>0.80174287290287227</v>
      </c>
      <c r="Y40" s="229">
        <v>0.78949923033824909</v>
      </c>
      <c r="DA40" s="73" t="s">
        <v>1725</v>
      </c>
    </row>
    <row r="41" spans="1:105" ht="12" customHeight="1" x14ac:dyDescent="0.25">
      <c r="A41" s="64" t="s">
        <v>33</v>
      </c>
      <c r="B41" s="229">
        <v>114.9778996172863</v>
      </c>
      <c r="C41" s="229">
        <v>125.79561280213019</v>
      </c>
      <c r="D41" s="229">
        <v>126.568806762484</v>
      </c>
      <c r="E41" s="229">
        <v>127.2892871402131</v>
      </c>
      <c r="F41" s="229">
        <v>136.48674561932691</v>
      </c>
      <c r="G41" s="229">
        <v>124.88712712328289</v>
      </c>
      <c r="H41" s="229">
        <v>149.99929136001319</v>
      </c>
      <c r="I41" s="229">
        <v>156.52523651182011</v>
      </c>
      <c r="J41" s="229">
        <v>132.1919902541099</v>
      </c>
      <c r="K41" s="229">
        <v>116.8387123390838</v>
      </c>
      <c r="L41" s="229">
        <v>108.00298750157</v>
      </c>
      <c r="M41" s="229">
        <v>89.657034621847387</v>
      </c>
      <c r="N41" s="229">
        <v>74.428114451568177</v>
      </c>
      <c r="O41" s="229">
        <v>49.209820983161038</v>
      </c>
      <c r="P41" s="229">
        <v>51.227039844228358</v>
      </c>
      <c r="Q41" s="229">
        <v>53.200366655593982</v>
      </c>
      <c r="R41" s="229">
        <v>57.175784739502546</v>
      </c>
      <c r="S41" s="229">
        <v>53.522333352076068</v>
      </c>
      <c r="T41" s="229">
        <v>56.938044182237292</v>
      </c>
      <c r="U41" s="229">
        <v>54.37657082305607</v>
      </c>
      <c r="V41" s="229">
        <v>45.641642420700087</v>
      </c>
      <c r="W41" s="229">
        <v>37.208709222686501</v>
      </c>
      <c r="X41" s="229">
        <v>34.711948578862582</v>
      </c>
      <c r="Y41" s="229">
        <v>41.599393853231973</v>
      </c>
      <c r="DA41" s="73" t="s">
        <v>1726</v>
      </c>
    </row>
    <row r="42" spans="1:105" ht="12" customHeight="1" x14ac:dyDescent="0.25">
      <c r="A42" s="64" t="s">
        <v>35</v>
      </c>
      <c r="B42" s="229">
        <v>60.658703673150796</v>
      </c>
      <c r="C42" s="229">
        <v>68.037769032214541</v>
      </c>
      <c r="D42" s="229">
        <v>60.715012166110967</v>
      </c>
      <c r="E42" s="229">
        <v>80.233067662845713</v>
      </c>
      <c r="F42" s="229">
        <v>69.492151742428348</v>
      </c>
      <c r="G42" s="229">
        <v>81.498061831471304</v>
      </c>
      <c r="H42" s="229">
        <v>70.727772447989423</v>
      </c>
      <c r="I42" s="229">
        <v>67.911993369360843</v>
      </c>
      <c r="J42" s="229">
        <v>54.528885658249223</v>
      </c>
      <c r="K42" s="229">
        <v>21.095448455690029</v>
      </c>
      <c r="L42" s="229">
        <v>15.053570738047179</v>
      </c>
      <c r="M42" s="229">
        <v>14.822348922511241</v>
      </c>
      <c r="N42" s="229">
        <v>13.26175877911407</v>
      </c>
      <c r="O42" s="229">
        <v>16.158690308585221</v>
      </c>
      <c r="P42" s="229">
        <v>16.40417402378845</v>
      </c>
      <c r="Q42" s="229">
        <v>19.611024107021411</v>
      </c>
      <c r="R42" s="229">
        <v>20.986296658174069</v>
      </c>
      <c r="S42" s="229">
        <v>21.99778133479759</v>
      </c>
      <c r="T42" s="229">
        <v>22.27248827852997</v>
      </c>
      <c r="U42" s="229">
        <v>23.07440212666318</v>
      </c>
      <c r="V42" s="229">
        <v>23.746745527659112</v>
      </c>
      <c r="W42" s="229">
        <v>26.252313822281231</v>
      </c>
      <c r="X42" s="229">
        <v>27.738635110865449</v>
      </c>
      <c r="Y42" s="229">
        <v>27.98555753964844</v>
      </c>
      <c r="DA42" s="73" t="s">
        <v>1727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1728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8.8307065956555881</v>
      </c>
      <c r="L44" s="229">
        <v>10.683587558188449</v>
      </c>
      <c r="M44" s="229">
        <v>11.206194532906681</v>
      </c>
      <c r="N44" s="229">
        <v>11.841426068744269</v>
      </c>
      <c r="O44" s="229">
        <v>10.15011856115613</v>
      </c>
      <c r="P44" s="229">
        <v>11.72723814449013</v>
      </c>
      <c r="Q44" s="229">
        <v>11.28660511007654</v>
      </c>
      <c r="R44" s="229">
        <v>13.467336976033099</v>
      </c>
      <c r="S44" s="229">
        <v>13.576469588617529</v>
      </c>
      <c r="T44" s="229">
        <v>14.153708284280331</v>
      </c>
      <c r="U44" s="229">
        <v>13.720420360850969</v>
      </c>
      <c r="V44" s="229">
        <v>12.635967970291009</v>
      </c>
      <c r="W44" s="229">
        <v>12.703469088975</v>
      </c>
      <c r="X44" s="229">
        <v>13.93789864909626</v>
      </c>
      <c r="Y44" s="229">
        <v>14.17150901600499</v>
      </c>
      <c r="DA44" s="73" t="s">
        <v>1729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1730</v>
      </c>
    </row>
    <row r="46" spans="1:105" ht="12" customHeight="1" x14ac:dyDescent="0.25">
      <c r="A46" s="100" t="s">
        <v>105</v>
      </c>
      <c r="B46" s="279">
        <v>16133.559869999999</v>
      </c>
      <c r="C46" s="279">
        <v>16410.49973</v>
      </c>
      <c r="D46" s="279">
        <v>16991.726180000001</v>
      </c>
      <c r="E46" s="279">
        <v>17560.01686</v>
      </c>
      <c r="F46" s="279">
        <v>17872.05615</v>
      </c>
      <c r="G46" s="279">
        <v>18286.98242</v>
      </c>
      <c r="H46" s="279">
        <v>18348.03471</v>
      </c>
      <c r="I46" s="279">
        <v>18522.549129999999</v>
      </c>
      <c r="J46" s="279">
        <v>15998.446470000001</v>
      </c>
      <c r="K46" s="279">
        <v>12787.20939</v>
      </c>
      <c r="L46" s="279">
        <v>12708.813700000001</v>
      </c>
      <c r="M46" s="279">
        <v>10967.860570000001</v>
      </c>
      <c r="N46" s="279">
        <v>10009.676310000001</v>
      </c>
      <c r="O46" s="279">
        <v>9020.9537700000019</v>
      </c>
      <c r="P46" s="279">
        <v>10243.42813</v>
      </c>
      <c r="Q46" s="279">
        <v>10596.329809999999</v>
      </c>
      <c r="R46" s="279">
        <v>10690.587219999999</v>
      </c>
      <c r="S46" s="279">
        <v>10891.438829999999</v>
      </c>
      <c r="T46" s="279">
        <v>11152.265069999999</v>
      </c>
      <c r="U46" s="279">
        <v>10558.02802</v>
      </c>
      <c r="V46" s="279">
        <v>9525.5997899999984</v>
      </c>
      <c r="W46" s="279">
        <v>9986.1524699999991</v>
      </c>
      <c r="X46" s="279">
        <v>9039.9390100000001</v>
      </c>
      <c r="Y46" s="279">
        <v>8788.7659999999996</v>
      </c>
      <c r="DA46" s="105" t="s">
        <v>1731</v>
      </c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f t="shared" ref="B48:Y48" si="2">SUM(B49:B53)+B59+B60+B79+B89+B97</f>
        <v>8566.0701990304278</v>
      </c>
      <c r="C48" s="223">
        <f t="shared" si="2"/>
        <v>9484.6159706055332</v>
      </c>
      <c r="D48" s="223">
        <f t="shared" si="2"/>
        <v>7558.8442419456642</v>
      </c>
      <c r="E48" s="223">
        <f t="shared" si="2"/>
        <v>9526.4124037461679</v>
      </c>
      <c r="F48" s="223">
        <f t="shared" si="2"/>
        <v>8821.4947979674253</v>
      </c>
      <c r="G48" s="223">
        <f t="shared" si="2"/>
        <v>10207.119924957111</v>
      </c>
      <c r="H48" s="223">
        <f t="shared" si="2"/>
        <v>7982.1054466799069</v>
      </c>
      <c r="I48" s="223">
        <f t="shared" si="2"/>
        <v>7601.2232914228325</v>
      </c>
      <c r="J48" s="223">
        <f t="shared" si="2"/>
        <v>8034.9467267574419</v>
      </c>
      <c r="K48" s="223">
        <f t="shared" si="2"/>
        <v>6037.4810534236585</v>
      </c>
      <c r="L48" s="223">
        <f t="shared" si="2"/>
        <v>7086.3892545890894</v>
      </c>
      <c r="M48" s="223">
        <f t="shared" si="2"/>
        <v>8483.4393557835901</v>
      </c>
      <c r="N48" s="223">
        <f t="shared" si="2"/>
        <v>5876.223918149075</v>
      </c>
      <c r="O48" s="223">
        <f t="shared" si="2"/>
        <v>5093.0195458107428</v>
      </c>
      <c r="P48" s="223">
        <f t="shared" si="2"/>
        <v>5021.7424910083773</v>
      </c>
      <c r="Q48" s="223">
        <f t="shared" si="2"/>
        <v>5289.2426726297535</v>
      </c>
      <c r="R48" s="223">
        <f t="shared" si="2"/>
        <v>6057.5316818791434</v>
      </c>
      <c r="S48" s="223">
        <f t="shared" si="2"/>
        <v>6336.2067417434819</v>
      </c>
      <c r="T48" s="223">
        <f t="shared" si="2"/>
        <v>6575.8318827214607</v>
      </c>
      <c r="U48" s="223">
        <f t="shared" si="2"/>
        <v>6241.8569025255993</v>
      </c>
      <c r="V48" s="223">
        <f t="shared" si="2"/>
        <v>5344.907105090334</v>
      </c>
      <c r="W48" s="223">
        <f t="shared" si="2"/>
        <v>5931.5966865312421</v>
      </c>
      <c r="X48" s="223">
        <f t="shared" si="2"/>
        <v>5039.6732351949313</v>
      </c>
      <c r="Y48" s="223">
        <f t="shared" si="2"/>
        <v>4643.7488412895918</v>
      </c>
      <c r="DA48" s="89"/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1732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1733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1734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1735</v>
      </c>
    </row>
    <row r="53" spans="1:105" ht="12" customHeight="1" x14ac:dyDescent="0.25">
      <c r="A53" s="56" t="s">
        <v>95</v>
      </c>
      <c r="B53" s="260">
        <v>36.660478321794933</v>
      </c>
      <c r="C53" s="260">
        <v>41.714398255274872</v>
      </c>
      <c r="D53" s="260">
        <v>26.88519113691363</v>
      </c>
      <c r="E53" s="260">
        <v>41.468918332742717</v>
      </c>
      <c r="F53" s="260">
        <v>33.006246597442527</v>
      </c>
      <c r="G53" s="260">
        <v>42.606312627787283</v>
      </c>
      <c r="H53" s="260">
        <v>26.235172145447549</v>
      </c>
      <c r="I53" s="260">
        <v>25.036912985641209</v>
      </c>
      <c r="J53" s="260">
        <v>31.274682691013641</v>
      </c>
      <c r="K53" s="260">
        <v>19.073470060970301</v>
      </c>
      <c r="L53" s="260">
        <v>22.10685456740266</v>
      </c>
      <c r="M53" s="260">
        <v>30.98819517090212</v>
      </c>
      <c r="N53" s="260">
        <v>18.76521605879244</v>
      </c>
      <c r="O53" s="260">
        <v>20.793928755694282</v>
      </c>
      <c r="P53" s="260">
        <v>11.5726781194375</v>
      </c>
      <c r="Q53" s="260">
        <v>12.33051122697775</v>
      </c>
      <c r="R53" s="260">
        <v>14.461407724275629</v>
      </c>
      <c r="S53" s="260">
        <v>14.778387556064139</v>
      </c>
      <c r="T53" s="260">
        <v>14.275910578844361</v>
      </c>
      <c r="U53" s="260">
        <v>13.152335647671091</v>
      </c>
      <c r="V53" s="260">
        <v>10.505513249787811</v>
      </c>
      <c r="W53" s="260">
        <v>12.093139081967751</v>
      </c>
      <c r="X53" s="260">
        <v>8.726502565497098</v>
      </c>
      <c r="Y53" s="260">
        <v>7.0479986260300196</v>
      </c>
      <c r="DA53" s="68" t="s">
        <v>1736</v>
      </c>
    </row>
    <row r="54" spans="1:105" ht="12" customHeight="1" x14ac:dyDescent="0.25">
      <c r="A54" s="37" t="s">
        <v>159</v>
      </c>
      <c r="B54" s="226">
        <v>1.18757311998184</v>
      </c>
      <c r="C54" s="226">
        <v>1.2751574223314741</v>
      </c>
      <c r="D54" s="226">
        <v>0.99646273292268761</v>
      </c>
      <c r="E54" s="226">
        <v>1.261509401596014</v>
      </c>
      <c r="F54" s="226">
        <v>1.322865621808645</v>
      </c>
      <c r="G54" s="226">
        <v>1.8248514433465519</v>
      </c>
      <c r="H54" s="226">
        <v>0.63131158777993757</v>
      </c>
      <c r="I54" s="226">
        <v>1.7061898903807069</v>
      </c>
      <c r="J54" s="226">
        <v>2.1626751077087838</v>
      </c>
      <c r="K54" s="226">
        <v>2.309958950708781</v>
      </c>
      <c r="L54" s="226">
        <v>2.8523635215604579</v>
      </c>
      <c r="M54" s="226">
        <v>2.8170632382440468</v>
      </c>
      <c r="N54" s="226">
        <v>1.5626835178323939</v>
      </c>
      <c r="O54" s="226">
        <v>2.4336196355274642</v>
      </c>
      <c r="P54" s="226">
        <v>1.090994017338454</v>
      </c>
      <c r="Q54" s="226">
        <v>1.342339238420081</v>
      </c>
      <c r="R54" s="226">
        <v>1.127045579998369</v>
      </c>
      <c r="S54" s="226">
        <v>1.1076959448391559</v>
      </c>
      <c r="T54" s="226">
        <v>0.90373520244062355</v>
      </c>
      <c r="U54" s="226">
        <v>0.84964311216992849</v>
      </c>
      <c r="V54" s="226">
        <v>0.67561437120905499</v>
      </c>
      <c r="W54" s="226">
        <v>0.80644453873140987</v>
      </c>
      <c r="X54" s="226">
        <v>0.57340330828031294</v>
      </c>
      <c r="Y54" s="226">
        <v>0.46044907236288618</v>
      </c>
      <c r="DA54" s="69" t="s">
        <v>1737</v>
      </c>
    </row>
    <row r="55" spans="1:105" ht="12" customHeight="1" x14ac:dyDescent="0.25">
      <c r="A55" s="37" t="s">
        <v>35</v>
      </c>
      <c r="B55" s="226">
        <v>35.472905201813091</v>
      </c>
      <c r="C55" s="226">
        <v>40.439240832943391</v>
      </c>
      <c r="D55" s="226">
        <v>25.888728403990939</v>
      </c>
      <c r="E55" s="226">
        <v>40.207408931146709</v>
      </c>
      <c r="F55" s="226">
        <v>31.683380975633892</v>
      </c>
      <c r="G55" s="226">
        <v>40.78146118444073</v>
      </c>
      <c r="H55" s="226">
        <v>25.603860557667609</v>
      </c>
      <c r="I55" s="226">
        <v>23.330723095260499</v>
      </c>
      <c r="J55" s="226">
        <v>29.112007583304859</v>
      </c>
      <c r="K55" s="226">
        <v>16.763511110261518</v>
      </c>
      <c r="L55" s="226">
        <v>19.254491045842201</v>
      </c>
      <c r="M55" s="226">
        <v>28.171131932658081</v>
      </c>
      <c r="N55" s="226">
        <v>17.202532540960039</v>
      </c>
      <c r="O55" s="226">
        <v>18.360309120166821</v>
      </c>
      <c r="P55" s="226">
        <v>10.481684102099051</v>
      </c>
      <c r="Q55" s="226">
        <v>10.988171988557671</v>
      </c>
      <c r="R55" s="226">
        <v>13.334362144277261</v>
      </c>
      <c r="S55" s="226">
        <v>13.67069161122498</v>
      </c>
      <c r="T55" s="226">
        <v>13.37217537640373</v>
      </c>
      <c r="U55" s="226">
        <v>12.30269253550116</v>
      </c>
      <c r="V55" s="226">
        <v>9.8298988785787529</v>
      </c>
      <c r="W55" s="226">
        <v>11.28669454323634</v>
      </c>
      <c r="X55" s="226">
        <v>8.1530992572167857</v>
      </c>
      <c r="Y55" s="226">
        <v>6.5875495536671336</v>
      </c>
      <c r="DA55" s="69" t="s">
        <v>1738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1739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1740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1741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1742</v>
      </c>
    </row>
    <row r="60" spans="1:105" ht="12" customHeight="1" x14ac:dyDescent="0.25">
      <c r="A60" s="57" t="s">
        <v>1498</v>
      </c>
      <c r="B60" s="261">
        <f t="shared" ref="B60:Y60" si="3">B61+B67+B78</f>
        <v>983.82198375176347</v>
      </c>
      <c r="C60" s="261">
        <f t="shared" si="3"/>
        <v>1099.2128024198842</v>
      </c>
      <c r="D60" s="261">
        <f t="shared" si="3"/>
        <v>791.32197697069603</v>
      </c>
      <c r="E60" s="261">
        <f t="shared" si="3"/>
        <v>1093.8488664132576</v>
      </c>
      <c r="F60" s="261">
        <f t="shared" si="3"/>
        <v>938.4923087321265</v>
      </c>
      <c r="G60" s="261">
        <f t="shared" si="3"/>
        <v>1154.2648749298569</v>
      </c>
      <c r="H60" s="261">
        <f t="shared" si="3"/>
        <v>775.82253358283299</v>
      </c>
      <c r="I60" s="261">
        <f t="shared" si="3"/>
        <v>780.35980598097251</v>
      </c>
      <c r="J60" s="261">
        <f t="shared" si="3"/>
        <v>903.88770177181118</v>
      </c>
      <c r="K60" s="261">
        <f t="shared" si="3"/>
        <v>631.21139295276953</v>
      </c>
      <c r="L60" s="261">
        <f t="shared" si="3"/>
        <v>733.72400165115437</v>
      </c>
      <c r="M60" s="261">
        <f t="shared" si="3"/>
        <v>921.90443273041092</v>
      </c>
      <c r="N60" s="261">
        <f t="shared" si="3"/>
        <v>575.26264331842162</v>
      </c>
      <c r="O60" s="261">
        <f t="shared" si="3"/>
        <v>551.13494359011065</v>
      </c>
      <c r="P60" s="261">
        <f t="shared" si="3"/>
        <v>525.43500459741438</v>
      </c>
      <c r="Q60" s="261">
        <f t="shared" si="3"/>
        <v>569.48362734222223</v>
      </c>
      <c r="R60" s="261">
        <f t="shared" si="3"/>
        <v>667.89622261628404</v>
      </c>
      <c r="S60" s="261">
        <f t="shared" si="3"/>
        <v>709.69645790645245</v>
      </c>
      <c r="T60" s="261">
        <f t="shared" si="3"/>
        <v>736.73466455170012</v>
      </c>
      <c r="U60" s="261">
        <f t="shared" si="3"/>
        <v>721.93007191393269</v>
      </c>
      <c r="V60" s="261">
        <f t="shared" si="3"/>
        <v>634.92192411575763</v>
      </c>
      <c r="W60" s="261">
        <f t="shared" si="3"/>
        <v>739.91107690376862</v>
      </c>
      <c r="X60" s="261">
        <f t="shared" si="3"/>
        <v>640.69372557152235</v>
      </c>
      <c r="Y60" s="261">
        <f t="shared" si="3"/>
        <v>582.29869655777213</v>
      </c>
      <c r="DA60" s="70"/>
    </row>
    <row r="61" spans="1:105" ht="12" customHeight="1" x14ac:dyDescent="0.25">
      <c r="A61" s="60" t="s">
        <v>1499</v>
      </c>
      <c r="B61" s="262">
        <v>776.3922076276292</v>
      </c>
      <c r="C61" s="262">
        <v>862.97373648160146</v>
      </c>
      <c r="D61" s="262">
        <v>619.85063886049124</v>
      </c>
      <c r="E61" s="262">
        <v>862.56807646054517</v>
      </c>
      <c r="F61" s="262">
        <v>732.76685114820191</v>
      </c>
      <c r="G61" s="262">
        <v>909.8774320592147</v>
      </c>
      <c r="H61" s="262">
        <v>606.85082952982953</v>
      </c>
      <c r="I61" s="262">
        <v>613.47916835594572</v>
      </c>
      <c r="J61" s="262">
        <v>705.48896904346452</v>
      </c>
      <c r="K61" s="262">
        <v>465.48630575977432</v>
      </c>
      <c r="L61" s="262">
        <v>527.36494595208489</v>
      </c>
      <c r="M61" s="262">
        <v>678.05381157352076</v>
      </c>
      <c r="N61" s="262">
        <v>412.03476368824431</v>
      </c>
      <c r="O61" s="262">
        <v>411.5248094249813</v>
      </c>
      <c r="P61" s="262">
        <v>390.33030327697799</v>
      </c>
      <c r="Q61" s="262">
        <v>429.53874226514552</v>
      </c>
      <c r="R61" s="262">
        <v>498.91351591365571</v>
      </c>
      <c r="S61" s="262">
        <v>533.50752738936421</v>
      </c>
      <c r="T61" s="262">
        <v>552.05357379134023</v>
      </c>
      <c r="U61" s="262">
        <v>545.8945123064367</v>
      </c>
      <c r="V61" s="262">
        <v>487.09191382415707</v>
      </c>
      <c r="W61" s="262">
        <v>576.13952722983765</v>
      </c>
      <c r="X61" s="262">
        <v>503.91389815306991</v>
      </c>
      <c r="Y61" s="262">
        <v>454.97343724745753</v>
      </c>
      <c r="DA61" s="72" t="s">
        <v>1743</v>
      </c>
    </row>
    <row r="62" spans="1:105" ht="12" customHeight="1" x14ac:dyDescent="0.25">
      <c r="A62" s="59" t="s">
        <v>28</v>
      </c>
      <c r="B62" s="230">
        <v>106.93899922181259</v>
      </c>
      <c r="C62" s="230">
        <v>70.228710795810869</v>
      </c>
      <c r="D62" s="230">
        <v>49.714634583528621</v>
      </c>
      <c r="E62" s="230">
        <v>46.490141359876581</v>
      </c>
      <c r="F62" s="230">
        <v>30.746184967052571</v>
      </c>
      <c r="G62" s="230">
        <v>38.23060766208576</v>
      </c>
      <c r="H62" s="230">
        <v>39.682295274012638</v>
      </c>
      <c r="I62" s="230">
        <v>78.764908469328915</v>
      </c>
      <c r="J62" s="230">
        <v>70.110380414007153</v>
      </c>
      <c r="K62" s="230">
        <v>8.5989764667402877</v>
      </c>
      <c r="L62" s="230">
        <v>12.29583729801727</v>
      </c>
      <c r="M62" s="230">
        <v>96.187184415907964</v>
      </c>
      <c r="N62" s="230">
        <v>4.2348639755909474</v>
      </c>
      <c r="O62" s="230">
        <v>3.85759352270277</v>
      </c>
      <c r="P62" s="230">
        <v>3.4048110976653159</v>
      </c>
      <c r="Q62" s="230">
        <v>2.860045606200698</v>
      </c>
      <c r="R62" s="230">
        <v>4.4650106503738236</v>
      </c>
      <c r="S62" s="230">
        <v>5.2566908942678836</v>
      </c>
      <c r="T62" s="230">
        <v>5.9014580510842656</v>
      </c>
      <c r="U62" s="230">
        <v>4.270524646952472</v>
      </c>
      <c r="V62" s="230">
        <v>4.0491791421918784</v>
      </c>
      <c r="W62" s="230">
        <v>4.188284982423677</v>
      </c>
      <c r="X62" s="230">
        <v>11.67300383872062</v>
      </c>
      <c r="Y62" s="230">
        <v>7.6688161615128294</v>
      </c>
      <c r="DA62" s="71" t="s">
        <v>1744</v>
      </c>
    </row>
    <row r="63" spans="1:105" ht="12" customHeight="1" x14ac:dyDescent="0.25">
      <c r="A63" s="59" t="s">
        <v>31</v>
      </c>
      <c r="B63" s="295">
        <v>6.9435791501486204</v>
      </c>
      <c r="C63" s="295">
        <v>7.2469249518917289</v>
      </c>
      <c r="D63" s="295">
        <v>6.2637854898607461</v>
      </c>
      <c r="E63" s="295">
        <v>6.8505775526649364</v>
      </c>
      <c r="F63" s="295">
        <v>7.1407874501190776</v>
      </c>
      <c r="G63" s="295">
        <v>7.2391032891977867</v>
      </c>
      <c r="H63" s="295">
        <v>5.5212328962556692</v>
      </c>
      <c r="I63" s="295">
        <v>5.3622772053178229</v>
      </c>
      <c r="J63" s="295">
        <v>6.6667535165256142</v>
      </c>
      <c r="K63" s="295">
        <v>6.8874168281082788</v>
      </c>
      <c r="L63" s="295">
        <v>8.5230449326617226</v>
      </c>
      <c r="M63" s="295">
        <v>6.9317170210618659</v>
      </c>
      <c r="N63" s="295">
        <v>5.1464343404999866</v>
      </c>
      <c r="O63" s="295">
        <v>3.4693302151759169</v>
      </c>
      <c r="P63" s="295">
        <v>10.35525459519361</v>
      </c>
      <c r="Q63" s="295">
        <v>8.9872994858281778</v>
      </c>
      <c r="R63" s="295">
        <v>12.45039737317248</v>
      </c>
      <c r="S63" s="295">
        <v>9.9733480935703263</v>
      </c>
      <c r="T63" s="295">
        <v>9.6330043474985008</v>
      </c>
      <c r="U63" s="295">
        <v>10.964113116505921</v>
      </c>
      <c r="V63" s="295">
        <v>9.6743515580212112</v>
      </c>
      <c r="W63" s="295">
        <v>7.613762425393964</v>
      </c>
      <c r="X63" s="295">
        <v>16.831198698345901</v>
      </c>
      <c r="Y63" s="295">
        <v>8.6887282512211321</v>
      </c>
      <c r="DA63" s="122" t="s">
        <v>1745</v>
      </c>
    </row>
    <row r="64" spans="1:105" ht="12" customHeight="1" x14ac:dyDescent="0.25">
      <c r="A64" s="59" t="s">
        <v>159</v>
      </c>
      <c r="B64" s="295">
        <v>19.748186757800081</v>
      </c>
      <c r="C64" s="295">
        <v>22.387046509212048</v>
      </c>
      <c r="D64" s="295">
        <v>19.112347231494141</v>
      </c>
      <c r="E64" s="295">
        <v>23.130812736821511</v>
      </c>
      <c r="F64" s="295">
        <v>26.584250685463321</v>
      </c>
      <c r="G64" s="295">
        <v>35.948578180879643</v>
      </c>
      <c r="H64" s="295">
        <v>12.413260567791591</v>
      </c>
      <c r="I64" s="295">
        <v>33.329981753006308</v>
      </c>
      <c r="J64" s="295">
        <v>40.517681115253957</v>
      </c>
      <c r="K64" s="295">
        <v>49.080615328465711</v>
      </c>
      <c r="L64" s="295">
        <v>59.926214189957257</v>
      </c>
      <c r="M64" s="295">
        <v>47.397016758965407</v>
      </c>
      <c r="N64" s="295">
        <v>31.495671341034289</v>
      </c>
      <c r="O64" s="295">
        <v>45.951809925660022</v>
      </c>
      <c r="P64" s="295">
        <v>34.942622462223873</v>
      </c>
      <c r="Q64" s="295">
        <v>45.047076559411117</v>
      </c>
      <c r="R64" s="295">
        <v>37.189848694369331</v>
      </c>
      <c r="S64" s="295">
        <v>38.455261414980093</v>
      </c>
      <c r="T64" s="295">
        <v>33.599207971439533</v>
      </c>
      <c r="U64" s="295">
        <v>33.840119742793163</v>
      </c>
      <c r="V64" s="295">
        <v>30.160077376973039</v>
      </c>
      <c r="W64" s="295">
        <v>37.343016073505417</v>
      </c>
      <c r="X64" s="295">
        <v>30.416956495011139</v>
      </c>
      <c r="Y64" s="295">
        <v>27.918821831775119</v>
      </c>
      <c r="DA64" s="122" t="s">
        <v>1746</v>
      </c>
    </row>
    <row r="65" spans="1:105" ht="12" customHeight="1" x14ac:dyDescent="0.25">
      <c r="A65" s="59" t="s">
        <v>32</v>
      </c>
      <c r="B65" s="295">
        <v>52.881505860488311</v>
      </c>
      <c r="C65" s="295">
        <v>53.14760228549855</v>
      </c>
      <c r="D65" s="295">
        <v>48.209072121636552</v>
      </c>
      <c r="E65" s="295">
        <v>48.860622952398487</v>
      </c>
      <c r="F65" s="295">
        <v>31.587765558587609</v>
      </c>
      <c r="G65" s="295">
        <v>25.086599334764369</v>
      </c>
      <c r="H65" s="295">
        <v>45.794219955599807</v>
      </c>
      <c r="I65" s="295">
        <v>40.262311204680103</v>
      </c>
      <c r="J65" s="295">
        <v>42.781190358002718</v>
      </c>
      <c r="K65" s="295">
        <v>44.738318204019578</v>
      </c>
      <c r="L65" s="295">
        <v>42.096111301718452</v>
      </c>
      <c r="M65" s="295">
        <v>53.559320868327802</v>
      </c>
      <c r="N65" s="295">
        <v>24.44311702789209</v>
      </c>
      <c r="O65" s="295">
        <v>11.565180131914049</v>
      </c>
      <c r="P65" s="295">
        <v>5.9176803951692118</v>
      </c>
      <c r="Q65" s="295">
        <v>3.8962346983102289</v>
      </c>
      <c r="R65" s="295">
        <v>4.8057256847924599</v>
      </c>
      <c r="S65" s="295">
        <v>5.2244620650825677</v>
      </c>
      <c r="T65" s="295">
        <v>5.7670866570832917</v>
      </c>
      <c r="U65" s="295">
        <v>6.8203861277748121</v>
      </c>
      <c r="V65" s="295">
        <v>4.3921357250057476</v>
      </c>
      <c r="W65" s="295">
        <v>4.355651651361411</v>
      </c>
      <c r="X65" s="295">
        <v>12.50052670243846</v>
      </c>
      <c r="Y65" s="295">
        <v>11.26826695950081</v>
      </c>
      <c r="DA65" s="122" t="s">
        <v>1747</v>
      </c>
    </row>
    <row r="66" spans="1:105" ht="12" customHeight="1" x14ac:dyDescent="0.25">
      <c r="A66" s="59" t="s">
        <v>35</v>
      </c>
      <c r="B66" s="295">
        <v>589.87993663737961</v>
      </c>
      <c r="C66" s="295">
        <v>709.9634519391883</v>
      </c>
      <c r="D66" s="295">
        <v>496.55079943397112</v>
      </c>
      <c r="E66" s="295">
        <v>737.23592185878363</v>
      </c>
      <c r="F66" s="295">
        <v>636.70786248697937</v>
      </c>
      <c r="G66" s="295">
        <v>803.37254359228712</v>
      </c>
      <c r="H66" s="295">
        <v>503.43982083616987</v>
      </c>
      <c r="I66" s="295">
        <v>455.75968972361261</v>
      </c>
      <c r="J66" s="295">
        <v>545.41296363967501</v>
      </c>
      <c r="K66" s="295">
        <v>356.18097893244038</v>
      </c>
      <c r="L66" s="295">
        <v>404.52373822973021</v>
      </c>
      <c r="M66" s="295">
        <v>473.97857250925767</v>
      </c>
      <c r="N66" s="295">
        <v>346.71467700322688</v>
      </c>
      <c r="O66" s="295">
        <v>346.68089562952849</v>
      </c>
      <c r="P66" s="295">
        <v>335.70993472672598</v>
      </c>
      <c r="Q66" s="295">
        <v>368.74808591539522</v>
      </c>
      <c r="R66" s="295">
        <v>440.00253351094761</v>
      </c>
      <c r="S66" s="295">
        <v>474.59776492146341</v>
      </c>
      <c r="T66" s="295">
        <v>497.15281676423461</v>
      </c>
      <c r="U66" s="295">
        <v>489.9993686724103</v>
      </c>
      <c r="V66" s="295">
        <v>438.81617002196532</v>
      </c>
      <c r="W66" s="295">
        <v>522.63881209715316</v>
      </c>
      <c r="X66" s="295">
        <v>432.49221241855378</v>
      </c>
      <c r="Y66" s="295">
        <v>399.42880404344771</v>
      </c>
      <c r="DA66" s="122" t="s">
        <v>1748</v>
      </c>
    </row>
    <row r="67" spans="1:105" ht="12" customHeight="1" x14ac:dyDescent="0.25">
      <c r="A67" s="60" t="s">
        <v>1506</v>
      </c>
      <c r="B67" s="262">
        <v>207.42977612413429</v>
      </c>
      <c r="C67" s="262">
        <v>236.23906593828261</v>
      </c>
      <c r="D67" s="262">
        <v>171.47133811020481</v>
      </c>
      <c r="E67" s="262">
        <v>231.28078995271241</v>
      </c>
      <c r="F67" s="262">
        <v>205.72545758392459</v>
      </c>
      <c r="G67" s="262">
        <v>244.3874428706421</v>
      </c>
      <c r="H67" s="262">
        <v>168.97170405300349</v>
      </c>
      <c r="I67" s="262">
        <v>166.88063762502679</v>
      </c>
      <c r="J67" s="262">
        <v>198.39873272834669</v>
      </c>
      <c r="K67" s="262">
        <v>165.7250871929952</v>
      </c>
      <c r="L67" s="262">
        <v>206.3590556990695</v>
      </c>
      <c r="M67" s="262">
        <v>243.85062115689021</v>
      </c>
      <c r="N67" s="262">
        <v>163.22787963017731</v>
      </c>
      <c r="O67" s="262">
        <v>139.61013416512941</v>
      </c>
      <c r="P67" s="262">
        <v>135.10470132043639</v>
      </c>
      <c r="Q67" s="262">
        <v>139.94488507707669</v>
      </c>
      <c r="R67" s="262">
        <v>168.98270670262829</v>
      </c>
      <c r="S67" s="262">
        <v>176.18893051708829</v>
      </c>
      <c r="T67" s="262">
        <v>184.68109076035989</v>
      </c>
      <c r="U67" s="262">
        <v>176.035559607496</v>
      </c>
      <c r="V67" s="262">
        <v>147.83001029160059</v>
      </c>
      <c r="W67" s="262">
        <v>163.77154967393099</v>
      </c>
      <c r="X67" s="262">
        <v>136.77982741845241</v>
      </c>
      <c r="Y67" s="262">
        <v>127.32525931031461</v>
      </c>
      <c r="DA67" s="72" t="s">
        <v>1749</v>
      </c>
    </row>
    <row r="68" spans="1:105" ht="12" customHeight="1" x14ac:dyDescent="0.25">
      <c r="A68" s="147" t="s">
        <v>28</v>
      </c>
      <c r="B68" s="229">
        <v>11.70878680014696</v>
      </c>
      <c r="C68" s="229">
        <v>7.6257247992365116</v>
      </c>
      <c r="D68" s="229">
        <v>5.1509015948261521</v>
      </c>
      <c r="E68" s="229">
        <v>5.290983879988409</v>
      </c>
      <c r="F68" s="229">
        <v>3.189268143107586</v>
      </c>
      <c r="G68" s="229">
        <v>4.3639666303151037</v>
      </c>
      <c r="H68" s="229">
        <v>4.0041837297962948</v>
      </c>
      <c r="I68" s="229">
        <v>7.8995961279623321</v>
      </c>
      <c r="J68" s="229">
        <v>6.8598628089916547</v>
      </c>
      <c r="K68" s="229">
        <v>0.55078827342543724</v>
      </c>
      <c r="L68" s="229">
        <v>0.68268292196046798</v>
      </c>
      <c r="M68" s="229">
        <v>6.0089626025685021</v>
      </c>
      <c r="N68" s="229">
        <v>0.25914077927728613</v>
      </c>
      <c r="O68" s="229">
        <v>0.31960481491002518</v>
      </c>
      <c r="P68" s="229">
        <v>0.27402775903519289</v>
      </c>
      <c r="Q68" s="229">
        <v>0.24374292262251129</v>
      </c>
      <c r="R68" s="229">
        <v>0.38105964948617721</v>
      </c>
      <c r="S68" s="229">
        <v>0.46749127309276239</v>
      </c>
      <c r="T68" s="229">
        <v>0.50955046684945338</v>
      </c>
      <c r="U68" s="229">
        <v>0.37739607258508728</v>
      </c>
      <c r="V68" s="229">
        <v>0.38272931899263452</v>
      </c>
      <c r="W68" s="229">
        <v>0.43694696261123511</v>
      </c>
      <c r="X68" s="229">
        <v>1.264711410015678</v>
      </c>
      <c r="Y68" s="229">
        <v>0.78053933275907827</v>
      </c>
      <c r="DA68" s="73" t="s">
        <v>1750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1751</v>
      </c>
    </row>
    <row r="70" spans="1:105" ht="12" customHeight="1" x14ac:dyDescent="0.25">
      <c r="A70" s="147" t="s">
        <v>31</v>
      </c>
      <c r="B70" s="229">
        <v>0.76025480405330681</v>
      </c>
      <c r="C70" s="229">
        <v>0.78690117898537659</v>
      </c>
      <c r="D70" s="229">
        <v>0.64898682127822227</v>
      </c>
      <c r="E70" s="229">
        <v>0.77965552135410543</v>
      </c>
      <c r="F70" s="229">
        <v>0.74070607315254156</v>
      </c>
      <c r="G70" s="229">
        <v>0.82633280293876221</v>
      </c>
      <c r="H70" s="229">
        <v>0.55712581086712609</v>
      </c>
      <c r="I70" s="229">
        <v>0.53780071698660403</v>
      </c>
      <c r="J70" s="229">
        <v>0.65230019056623911</v>
      </c>
      <c r="K70" s="229">
        <v>0.44115813524875358</v>
      </c>
      <c r="L70" s="229">
        <v>0.47321195601442451</v>
      </c>
      <c r="M70" s="229">
        <v>0.43303511381563631</v>
      </c>
      <c r="N70" s="229">
        <v>0.31492180461603858</v>
      </c>
      <c r="O70" s="229">
        <v>0.28743687865438472</v>
      </c>
      <c r="P70" s="229">
        <v>0.83341692962219027</v>
      </c>
      <c r="Q70" s="229">
        <v>0.76592857065295117</v>
      </c>
      <c r="R70" s="229">
        <v>1.0625605245952801</v>
      </c>
      <c r="S70" s="229">
        <v>0.88695593692689878</v>
      </c>
      <c r="T70" s="229">
        <v>0.83174392157694788</v>
      </c>
      <c r="U70" s="229">
        <v>0.96892386102976769</v>
      </c>
      <c r="V70" s="229">
        <v>0.91442187502044947</v>
      </c>
      <c r="W70" s="229">
        <v>0.7943132761453795</v>
      </c>
      <c r="X70" s="229">
        <v>1.823575947728989</v>
      </c>
      <c r="Y70" s="229">
        <v>0.88434694598223784</v>
      </c>
      <c r="DA70" s="73" t="s">
        <v>1752</v>
      </c>
    </row>
    <row r="71" spans="1:105" ht="12" customHeight="1" x14ac:dyDescent="0.25">
      <c r="A71" s="147" t="s">
        <v>159</v>
      </c>
      <c r="B71" s="229">
        <v>2.162235574665849</v>
      </c>
      <c r="C71" s="229">
        <v>2.4308783944976362</v>
      </c>
      <c r="D71" s="229">
        <v>1.9802181120363971</v>
      </c>
      <c r="E71" s="229">
        <v>2.6324883887571411</v>
      </c>
      <c r="F71" s="229">
        <v>2.7575552515015622</v>
      </c>
      <c r="G71" s="229">
        <v>4.1034763814181412</v>
      </c>
      <c r="H71" s="229">
        <v>1.2525731098983091</v>
      </c>
      <c r="I71" s="229">
        <v>3.3427753541239791</v>
      </c>
      <c r="J71" s="229">
        <v>3.9644020207538908</v>
      </c>
      <c r="K71" s="229">
        <v>3.1437494311077461</v>
      </c>
      <c r="L71" s="229">
        <v>3.327191309844824</v>
      </c>
      <c r="M71" s="229">
        <v>2.9609651525555289</v>
      </c>
      <c r="N71" s="229">
        <v>1.927290430630179</v>
      </c>
      <c r="O71" s="229">
        <v>3.807145470262348</v>
      </c>
      <c r="P71" s="229">
        <v>2.8122701240905159</v>
      </c>
      <c r="Q71" s="229">
        <v>3.8390667870421349</v>
      </c>
      <c r="R71" s="229">
        <v>3.173911960710297</v>
      </c>
      <c r="S71" s="229">
        <v>3.4199269992472709</v>
      </c>
      <c r="T71" s="229">
        <v>2.9010613918493182</v>
      </c>
      <c r="U71" s="229">
        <v>2.9905291135254162</v>
      </c>
      <c r="V71" s="229">
        <v>2.8507372654808232</v>
      </c>
      <c r="W71" s="229">
        <v>3.8958469914381162</v>
      </c>
      <c r="X71" s="229">
        <v>3.2955246540386018</v>
      </c>
      <c r="Y71" s="229">
        <v>2.8416039848964751</v>
      </c>
      <c r="DA71" s="73" t="s">
        <v>1753</v>
      </c>
    </row>
    <row r="72" spans="1:105" ht="12" customHeight="1" x14ac:dyDescent="0.25">
      <c r="A72" s="147" t="s">
        <v>32</v>
      </c>
      <c r="B72" s="229">
        <v>5.7900137676329084</v>
      </c>
      <c r="C72" s="229">
        <v>5.7709871671552966</v>
      </c>
      <c r="D72" s="229">
        <v>4.9949112279847609</v>
      </c>
      <c r="E72" s="229">
        <v>5.5607653761717533</v>
      </c>
      <c r="F72" s="229">
        <v>3.276564377528751</v>
      </c>
      <c r="G72" s="229">
        <v>2.863597757394996</v>
      </c>
      <c r="H72" s="229">
        <v>4.6209139163633726</v>
      </c>
      <c r="I72" s="229">
        <v>4.0380418625022116</v>
      </c>
      <c r="J72" s="229">
        <v>4.185872262114029</v>
      </c>
      <c r="K72" s="229">
        <v>2.8656132662834031</v>
      </c>
      <c r="L72" s="229">
        <v>2.33723784481634</v>
      </c>
      <c r="M72" s="229">
        <v>3.3459338483716068</v>
      </c>
      <c r="N72" s="229">
        <v>1.4957288902508279</v>
      </c>
      <c r="O72" s="229">
        <v>0.95818474230321193</v>
      </c>
      <c r="P72" s="229">
        <v>0.47626979907538869</v>
      </c>
      <c r="Q72" s="229">
        <v>0.33205052063870211</v>
      </c>
      <c r="R72" s="229">
        <v>0.4101374640215949</v>
      </c>
      <c r="S72" s="229">
        <v>0.46462507900047478</v>
      </c>
      <c r="T72" s="229">
        <v>0.49794841766911091</v>
      </c>
      <c r="U72" s="229">
        <v>0.60273318876004434</v>
      </c>
      <c r="V72" s="229">
        <v>0.41514565197644548</v>
      </c>
      <c r="W72" s="229">
        <v>0.45440765545845008</v>
      </c>
      <c r="X72" s="229">
        <v>1.3543693611525729</v>
      </c>
      <c r="Y72" s="229">
        <v>1.146894825574339</v>
      </c>
      <c r="DA72" s="73" t="s">
        <v>1754</v>
      </c>
    </row>
    <row r="73" spans="1:105" ht="12" customHeight="1" x14ac:dyDescent="0.25">
      <c r="A73" s="147" t="s">
        <v>33</v>
      </c>
      <c r="B73" s="229">
        <v>122.42233357689651</v>
      </c>
      <c r="C73" s="229">
        <v>142.5337971271957</v>
      </c>
      <c r="D73" s="229">
        <v>107.24900858878171</v>
      </c>
      <c r="E73" s="229">
        <v>133.1130138511715</v>
      </c>
      <c r="F73" s="229">
        <v>129.71635345615971</v>
      </c>
      <c r="G73" s="229">
        <v>140.52629616119481</v>
      </c>
      <c r="H73" s="229">
        <v>107.7367830072932</v>
      </c>
      <c r="I73" s="229">
        <v>105.35275982882131</v>
      </c>
      <c r="J73" s="229">
        <v>129.37104364269109</v>
      </c>
      <c r="K73" s="229">
        <v>126.3591360726478</v>
      </c>
      <c r="L73" s="229">
        <v>161.1391928256933</v>
      </c>
      <c r="M73" s="229">
        <v>179.10525800726299</v>
      </c>
      <c r="N73" s="229">
        <v>119.07056494528329</v>
      </c>
      <c r="O73" s="229">
        <v>87.472670820597671</v>
      </c>
      <c r="P73" s="229">
        <v>84.374385702039845</v>
      </c>
      <c r="Q73" s="229">
        <v>85.251726387779854</v>
      </c>
      <c r="R73" s="229">
        <v>102.3062033436909</v>
      </c>
      <c r="S73" s="229">
        <v>102.69349021789969</v>
      </c>
      <c r="T73" s="229">
        <v>109.73662264822499</v>
      </c>
      <c r="U73" s="229">
        <v>102.0453038311517</v>
      </c>
      <c r="V73" s="229">
        <v>79.719493366014675</v>
      </c>
      <c r="W73" s="229">
        <v>77.280722833581052</v>
      </c>
      <c r="X73" s="229">
        <v>58.638250753506178</v>
      </c>
      <c r="Y73" s="229">
        <v>60.430875324425607</v>
      </c>
      <c r="DA73" s="73" t="s">
        <v>1755</v>
      </c>
    </row>
    <row r="74" spans="1:105" ht="12" customHeight="1" x14ac:dyDescent="0.25">
      <c r="A74" s="147" t="s">
        <v>35</v>
      </c>
      <c r="B74" s="229">
        <v>64.58615160073883</v>
      </c>
      <c r="C74" s="229">
        <v>77.090777271212104</v>
      </c>
      <c r="D74" s="229">
        <v>51.447311765297577</v>
      </c>
      <c r="E74" s="229">
        <v>83.903882935269579</v>
      </c>
      <c r="F74" s="229">
        <v>66.045010282474465</v>
      </c>
      <c r="G74" s="229">
        <v>91.70377313738031</v>
      </c>
      <c r="H74" s="229">
        <v>50.800124478785243</v>
      </c>
      <c r="I74" s="229">
        <v>45.709663734630347</v>
      </c>
      <c r="J74" s="229">
        <v>53.365251803229803</v>
      </c>
      <c r="K74" s="229">
        <v>22.814378801009699</v>
      </c>
      <c r="L74" s="229">
        <v>22.45975129010332</v>
      </c>
      <c r="M74" s="229">
        <v>29.610176593919459</v>
      </c>
      <c r="N74" s="229">
        <v>21.21624498528341</v>
      </c>
      <c r="O74" s="229">
        <v>28.722799027017778</v>
      </c>
      <c r="P74" s="229">
        <v>27.01877973849885</v>
      </c>
      <c r="Q74" s="229">
        <v>31.4259800534692</v>
      </c>
      <c r="R74" s="229">
        <v>37.551357504303809</v>
      </c>
      <c r="S74" s="229">
        <v>42.207220814914407</v>
      </c>
      <c r="T74" s="229">
        <v>42.925739314743367</v>
      </c>
      <c r="U74" s="229">
        <v>43.302369754054723</v>
      </c>
      <c r="V74" s="229">
        <v>41.477002626401557</v>
      </c>
      <c r="W74" s="229">
        <v>54.524809664800927</v>
      </c>
      <c r="X74" s="229">
        <v>46.858361681873539</v>
      </c>
      <c r="Y74" s="229">
        <v>40.65423992786473</v>
      </c>
      <c r="DA74" s="73" t="s">
        <v>1756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1757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9.5502632132724408</v>
      </c>
      <c r="L76" s="229">
        <v>15.93978755063679</v>
      </c>
      <c r="M76" s="229">
        <v>22.38628983839655</v>
      </c>
      <c r="N76" s="229">
        <v>18.943987794836271</v>
      </c>
      <c r="O76" s="229">
        <v>18.04229241138394</v>
      </c>
      <c r="P76" s="229">
        <v>19.315551268074429</v>
      </c>
      <c r="Q76" s="229">
        <v>18.086389834871341</v>
      </c>
      <c r="R76" s="229">
        <v>24.097476255820219</v>
      </c>
      <c r="S76" s="229">
        <v>26.049220196006772</v>
      </c>
      <c r="T76" s="229">
        <v>27.27842459944673</v>
      </c>
      <c r="U76" s="229">
        <v>25.74830378638924</v>
      </c>
      <c r="V76" s="229">
        <v>22.070480187714001</v>
      </c>
      <c r="W76" s="229">
        <v>26.38450228989587</v>
      </c>
      <c r="X76" s="229">
        <v>23.545033610136851</v>
      </c>
      <c r="Y76" s="229">
        <v>20.58675896881212</v>
      </c>
      <c r="DA76" s="73" t="s">
        <v>1758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1759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1760</v>
      </c>
    </row>
    <row r="79" spans="1:105" ht="12" customHeight="1" x14ac:dyDescent="0.25">
      <c r="A79" s="57" t="s">
        <v>1520</v>
      </c>
      <c r="B79" s="261">
        <f t="shared" ref="B79:Y79" si="4">B80+B88</f>
        <v>5046.2000237242828</v>
      </c>
      <c r="C79" s="261">
        <f t="shared" si="4"/>
        <v>5747.0513752517272</v>
      </c>
      <c r="D79" s="261">
        <f t="shared" si="4"/>
        <v>4171.4294187056939</v>
      </c>
      <c r="E79" s="261">
        <f t="shared" si="4"/>
        <v>5626.4300601082232</v>
      </c>
      <c r="F79" s="261">
        <f t="shared" si="4"/>
        <v>5004.7386076308994</v>
      </c>
      <c r="G79" s="261">
        <f t="shared" si="4"/>
        <v>5945.2791352083304</v>
      </c>
      <c r="H79" s="261">
        <f t="shared" si="4"/>
        <v>4110.6201478553867</v>
      </c>
      <c r="I79" s="261">
        <f t="shared" si="4"/>
        <v>4059.750211746742</v>
      </c>
      <c r="J79" s="261">
        <f t="shared" si="4"/>
        <v>4826.4993990135572</v>
      </c>
      <c r="K79" s="261">
        <f t="shared" si="4"/>
        <v>4031.6388252019169</v>
      </c>
      <c r="L79" s="261">
        <f t="shared" si="4"/>
        <v>5020.1523196032949</v>
      </c>
      <c r="M79" s="261">
        <f t="shared" si="4"/>
        <v>5932.2197288140987</v>
      </c>
      <c r="N79" s="261">
        <f t="shared" si="4"/>
        <v>3970.8885843339172</v>
      </c>
      <c r="O79" s="261">
        <f t="shared" si="4"/>
        <v>3396.333330247749</v>
      </c>
      <c r="P79" s="261">
        <f t="shared" si="4"/>
        <v>3286.7284521410888</v>
      </c>
      <c r="Q79" s="261">
        <f t="shared" si="4"/>
        <v>3404.4769058296811</v>
      </c>
      <c r="R79" s="261">
        <f t="shared" si="4"/>
        <v>4110.8878122757769</v>
      </c>
      <c r="S79" s="261">
        <f t="shared" si="4"/>
        <v>4286.1955596154276</v>
      </c>
      <c r="T79" s="261">
        <f t="shared" si="4"/>
        <v>4492.7866287559673</v>
      </c>
      <c r="U79" s="261">
        <f t="shared" si="4"/>
        <v>4282.4644641956475</v>
      </c>
      <c r="V79" s="261">
        <f t="shared" si="4"/>
        <v>3596.3004703539359</v>
      </c>
      <c r="W79" s="261">
        <f t="shared" si="4"/>
        <v>3984.1145918963339</v>
      </c>
      <c r="X79" s="261">
        <f t="shared" si="4"/>
        <v>3327.4796958318238</v>
      </c>
      <c r="Y79" s="261">
        <f t="shared" si="4"/>
        <v>3097.4758713903589</v>
      </c>
      <c r="DA79" s="70"/>
    </row>
    <row r="80" spans="1:105" ht="12" customHeight="1" x14ac:dyDescent="0.25">
      <c r="A80" s="60" t="s">
        <v>1521</v>
      </c>
      <c r="B80" s="262">
        <v>5046.2000237242828</v>
      </c>
      <c r="C80" s="262">
        <v>5747.0513752517272</v>
      </c>
      <c r="D80" s="262">
        <v>4171.4294187056939</v>
      </c>
      <c r="E80" s="262">
        <v>5626.4300601082232</v>
      </c>
      <c r="F80" s="262">
        <v>5004.7386076308994</v>
      </c>
      <c r="G80" s="262">
        <v>5945.2791352083304</v>
      </c>
      <c r="H80" s="262">
        <v>4110.6201478553867</v>
      </c>
      <c r="I80" s="262">
        <v>4059.750211746742</v>
      </c>
      <c r="J80" s="262">
        <v>4826.4993990135572</v>
      </c>
      <c r="K80" s="262">
        <v>4031.6388252019169</v>
      </c>
      <c r="L80" s="262">
        <v>5020.1523196032949</v>
      </c>
      <c r="M80" s="262">
        <v>5932.2197288140987</v>
      </c>
      <c r="N80" s="262">
        <v>3970.8885843339172</v>
      </c>
      <c r="O80" s="262">
        <v>3396.333330247749</v>
      </c>
      <c r="P80" s="262">
        <v>3286.7284521410888</v>
      </c>
      <c r="Q80" s="262">
        <v>3404.4769058296811</v>
      </c>
      <c r="R80" s="262">
        <v>4110.8878122757769</v>
      </c>
      <c r="S80" s="262">
        <v>4286.1955596154276</v>
      </c>
      <c r="T80" s="262">
        <v>4492.7866287559673</v>
      </c>
      <c r="U80" s="262">
        <v>4282.4644641956475</v>
      </c>
      <c r="V80" s="262">
        <v>3596.3004703539359</v>
      </c>
      <c r="W80" s="262">
        <v>3984.1145918963339</v>
      </c>
      <c r="X80" s="262">
        <v>3327.4796958318238</v>
      </c>
      <c r="Y80" s="262">
        <v>3097.4758713903589</v>
      </c>
      <c r="DA80" s="72" t="s">
        <v>1761</v>
      </c>
    </row>
    <row r="81" spans="1:105" ht="12" customHeight="1" x14ac:dyDescent="0.25">
      <c r="A81" s="59" t="s">
        <v>28</v>
      </c>
      <c r="B81" s="230">
        <v>284.84280961343461</v>
      </c>
      <c r="C81" s="230">
        <v>185.5130607661342</v>
      </c>
      <c r="D81" s="230">
        <v>125.307370213128</v>
      </c>
      <c r="E81" s="230">
        <v>128.71518968783121</v>
      </c>
      <c r="F81" s="230">
        <v>77.586184973663009</v>
      </c>
      <c r="G81" s="230">
        <v>106.163391413244</v>
      </c>
      <c r="H81" s="230">
        <v>97.410855904325004</v>
      </c>
      <c r="I81" s="230">
        <v>192.17560233242591</v>
      </c>
      <c r="J81" s="230">
        <v>166.88172988608571</v>
      </c>
      <c r="K81" s="230">
        <v>13.39917465254941</v>
      </c>
      <c r="L81" s="230">
        <v>16.607811286126431</v>
      </c>
      <c r="M81" s="230">
        <v>146.18165142063961</v>
      </c>
      <c r="N81" s="230">
        <v>6.30418752298322</v>
      </c>
      <c r="O81" s="230">
        <v>7.7751124005273287</v>
      </c>
      <c r="P81" s="230">
        <v>6.6663470885538647</v>
      </c>
      <c r="Q81" s="230">
        <v>5.9295997175655044</v>
      </c>
      <c r="R81" s="230">
        <v>9.2701407107857641</v>
      </c>
      <c r="S81" s="230">
        <v>11.37278609393012</v>
      </c>
      <c r="T81" s="230">
        <v>12.39597142681032</v>
      </c>
      <c r="U81" s="230">
        <v>9.1810158889273445</v>
      </c>
      <c r="V81" s="230">
        <v>9.3107592105042194</v>
      </c>
      <c r="W81" s="230">
        <v>10.629726427393701</v>
      </c>
      <c r="X81" s="230">
        <v>30.766975052830642</v>
      </c>
      <c r="Y81" s="230">
        <v>18.988390543937552</v>
      </c>
      <c r="DA81" s="71" t="s">
        <v>1762</v>
      </c>
    </row>
    <row r="82" spans="1:105" ht="12" customHeight="1" x14ac:dyDescent="0.25">
      <c r="A82" s="59" t="s">
        <v>31</v>
      </c>
      <c r="B82" s="295">
        <v>18.494923351575341</v>
      </c>
      <c r="C82" s="295">
        <v>19.14315689030273</v>
      </c>
      <c r="D82" s="295">
        <v>15.78807717061348</v>
      </c>
      <c r="E82" s="295">
        <v>18.966889825882149</v>
      </c>
      <c r="F82" s="295">
        <v>18.019356110562711</v>
      </c>
      <c r="G82" s="295">
        <v>20.102420624984589</v>
      </c>
      <c r="H82" s="295">
        <v>13.553349632565119</v>
      </c>
      <c r="I82" s="295">
        <v>13.08322286956844</v>
      </c>
      <c r="J82" s="295">
        <v>15.868682397559271</v>
      </c>
      <c r="K82" s="295">
        <v>10.732172758197409</v>
      </c>
      <c r="L82" s="295">
        <v>11.511954687920859</v>
      </c>
      <c r="M82" s="295">
        <v>10.534561828298999</v>
      </c>
      <c r="N82" s="295">
        <v>7.66118754799085</v>
      </c>
      <c r="O82" s="295">
        <v>6.9925543525485656</v>
      </c>
      <c r="P82" s="295">
        <v>20.274758082537399</v>
      </c>
      <c r="Q82" s="295">
        <v>18.632950599565991</v>
      </c>
      <c r="R82" s="295">
        <v>25.849196024838879</v>
      </c>
      <c r="S82" s="295">
        <v>21.57721593106497</v>
      </c>
      <c r="T82" s="295">
        <v>20.23405836528686</v>
      </c>
      <c r="U82" s="295">
        <v>23.571271694327219</v>
      </c>
      <c r="V82" s="295">
        <v>22.245387203526551</v>
      </c>
      <c r="W82" s="295">
        <v>19.323472973960211</v>
      </c>
      <c r="X82" s="295">
        <v>44.362623161614607</v>
      </c>
      <c r="Y82" s="295">
        <v>21.513746305764091</v>
      </c>
      <c r="DA82" s="122" t="s">
        <v>1763</v>
      </c>
    </row>
    <row r="83" spans="1:105" ht="12" customHeight="1" x14ac:dyDescent="0.25">
      <c r="A83" s="59" t="s">
        <v>159</v>
      </c>
      <c r="B83" s="295">
        <v>52.601287105698233</v>
      </c>
      <c r="C83" s="295">
        <v>59.136633328109717</v>
      </c>
      <c r="D83" s="295">
        <v>48.173299275786512</v>
      </c>
      <c r="E83" s="295">
        <v>64.041253951170745</v>
      </c>
      <c r="F83" s="295">
        <v>67.083789201126024</v>
      </c>
      <c r="G83" s="295">
        <v>99.826374979416542</v>
      </c>
      <c r="H83" s="295">
        <v>30.47168335708303</v>
      </c>
      <c r="I83" s="295">
        <v>81.320596234894907</v>
      </c>
      <c r="J83" s="295">
        <v>96.44307555540621</v>
      </c>
      <c r="K83" s="295">
        <v>76.478839008848269</v>
      </c>
      <c r="L83" s="295">
        <v>80.94147899299935</v>
      </c>
      <c r="M83" s="295">
        <v>72.032196641483239</v>
      </c>
      <c r="N83" s="295">
        <v>46.885713317018997</v>
      </c>
      <c r="O83" s="295">
        <v>92.61745310308126</v>
      </c>
      <c r="P83" s="295">
        <v>68.414852641079008</v>
      </c>
      <c r="Q83" s="295">
        <v>93.394011572657362</v>
      </c>
      <c r="R83" s="295">
        <v>77.212610989129871</v>
      </c>
      <c r="S83" s="295">
        <v>83.197485082417657</v>
      </c>
      <c r="T83" s="295">
        <v>70.574901722956412</v>
      </c>
      <c r="U83" s="295">
        <v>72.751407081446061</v>
      </c>
      <c r="V83" s="295">
        <v>69.350653148717839</v>
      </c>
      <c r="W83" s="295">
        <v>94.775318895664867</v>
      </c>
      <c r="X83" s="295">
        <v>80.171115729506269</v>
      </c>
      <c r="Y83" s="295">
        <v>69.128465372388916</v>
      </c>
      <c r="DA83" s="122" t="s">
        <v>1764</v>
      </c>
    </row>
    <row r="84" spans="1:105" ht="12" customHeight="1" x14ac:dyDescent="0.25">
      <c r="A84" s="59" t="s">
        <v>32</v>
      </c>
      <c r="B84" s="295">
        <v>140.85522415117549</v>
      </c>
      <c r="C84" s="295">
        <v>140.39235891757451</v>
      </c>
      <c r="D84" s="295">
        <v>121.5125505514382</v>
      </c>
      <c r="E84" s="295">
        <v>135.2782367964877</v>
      </c>
      <c r="F84" s="295">
        <v>79.709863976929597</v>
      </c>
      <c r="G84" s="295">
        <v>69.663513798789424</v>
      </c>
      <c r="H84" s="295">
        <v>112.41421723574661</v>
      </c>
      <c r="I84" s="295">
        <v>98.234531816512359</v>
      </c>
      <c r="J84" s="295">
        <v>101.830841757964</v>
      </c>
      <c r="K84" s="295">
        <v>69.712545626285646</v>
      </c>
      <c r="L84" s="295">
        <v>56.858614459012848</v>
      </c>
      <c r="M84" s="295">
        <v>81.397433775026002</v>
      </c>
      <c r="N84" s="295">
        <v>36.386999506531538</v>
      </c>
      <c r="O84" s="295">
        <v>23.310018261067491</v>
      </c>
      <c r="P84" s="295">
        <v>11.58634365952901</v>
      </c>
      <c r="Q84" s="295">
        <v>8.0778824353642289</v>
      </c>
      <c r="R84" s="295">
        <v>9.9775245355200912</v>
      </c>
      <c r="S84" s="295">
        <v>11.30305941839322</v>
      </c>
      <c r="T84" s="295">
        <v>12.11372525201786</v>
      </c>
      <c r="U84" s="295">
        <v>14.66285259643816</v>
      </c>
      <c r="V84" s="295">
        <v>10.09936007258136</v>
      </c>
      <c r="W84" s="295">
        <v>11.05449740437788</v>
      </c>
      <c r="X84" s="295">
        <v>32.948108174641057</v>
      </c>
      <c r="Y84" s="295">
        <v>27.90081927562337</v>
      </c>
      <c r="DA84" s="122" t="s">
        <v>1765</v>
      </c>
    </row>
    <row r="85" spans="1:105" ht="12" customHeight="1" x14ac:dyDescent="0.25">
      <c r="A85" s="59" t="s">
        <v>33</v>
      </c>
      <c r="B85" s="295">
        <v>2978.2010767365441</v>
      </c>
      <c r="C85" s="295">
        <v>3467.4580664558789</v>
      </c>
      <c r="D85" s="295">
        <v>2609.075513639084</v>
      </c>
      <c r="E85" s="295">
        <v>3238.2761347233532</v>
      </c>
      <c r="F85" s="295">
        <v>3155.6446625877702</v>
      </c>
      <c r="G85" s="295">
        <v>3418.621049844543</v>
      </c>
      <c r="H85" s="295">
        <v>2620.9417332737812</v>
      </c>
      <c r="I85" s="295">
        <v>2562.9449594038392</v>
      </c>
      <c r="J85" s="295">
        <v>3147.2442177650628</v>
      </c>
      <c r="K85" s="295">
        <v>3073.9727312147779</v>
      </c>
      <c r="L85" s="295">
        <v>3920.0765379668019</v>
      </c>
      <c r="M85" s="295">
        <v>4357.1418438234441</v>
      </c>
      <c r="N85" s="295">
        <v>2896.6616986183171</v>
      </c>
      <c r="O85" s="295">
        <v>2127.9712190692048</v>
      </c>
      <c r="P85" s="295">
        <v>2052.5984026351039</v>
      </c>
      <c r="Q85" s="295">
        <v>2073.941705761199</v>
      </c>
      <c r="R85" s="295">
        <v>2488.8305593654281</v>
      </c>
      <c r="S85" s="295">
        <v>2498.2521914490039</v>
      </c>
      <c r="T85" s="295">
        <v>2669.592370766999</v>
      </c>
      <c r="U85" s="295">
        <v>2482.4835866647618</v>
      </c>
      <c r="V85" s="295">
        <v>1939.357583234002</v>
      </c>
      <c r="W85" s="295">
        <v>1880.028955741004</v>
      </c>
      <c r="X85" s="295">
        <v>1426.5085171109411</v>
      </c>
      <c r="Y85" s="295">
        <v>1470.1181777938359</v>
      </c>
      <c r="DA85" s="122" t="s">
        <v>1766</v>
      </c>
    </row>
    <row r="86" spans="1:105" ht="12" customHeight="1" x14ac:dyDescent="0.25">
      <c r="A86" s="59" t="s">
        <v>35</v>
      </c>
      <c r="B86" s="295">
        <v>1571.204702765855</v>
      </c>
      <c r="C86" s="295">
        <v>1875.4080988937269</v>
      </c>
      <c r="D86" s="295">
        <v>1251.572607855644</v>
      </c>
      <c r="E86" s="295">
        <v>2041.1523551234991</v>
      </c>
      <c r="F86" s="295">
        <v>1606.694750780847</v>
      </c>
      <c r="G86" s="295">
        <v>2230.9023845473521</v>
      </c>
      <c r="H86" s="295">
        <v>1235.8283084518871</v>
      </c>
      <c r="I86" s="295">
        <v>1111.991299089502</v>
      </c>
      <c r="J86" s="295">
        <v>1298.230851651479</v>
      </c>
      <c r="K86" s="295">
        <v>555.01153690689978</v>
      </c>
      <c r="L86" s="295">
        <v>546.3844179494065</v>
      </c>
      <c r="M86" s="295">
        <v>720.3347398943265</v>
      </c>
      <c r="N86" s="295">
        <v>516.13330520111765</v>
      </c>
      <c r="O86" s="295">
        <v>698.74726685732139</v>
      </c>
      <c r="P86" s="295">
        <v>657.29313074040738</v>
      </c>
      <c r="Q86" s="295">
        <v>764.50827964290613</v>
      </c>
      <c r="R86" s="295">
        <v>913.52198642733651</v>
      </c>
      <c r="S86" s="295">
        <v>1026.7864269886579</v>
      </c>
      <c r="T86" s="295">
        <v>1044.266020027959</v>
      </c>
      <c r="U86" s="295">
        <v>1053.428410150055</v>
      </c>
      <c r="V86" s="295">
        <v>1009.022212472068</v>
      </c>
      <c r="W86" s="295">
        <v>1326.439728013898</v>
      </c>
      <c r="X86" s="295">
        <v>1139.935983391536</v>
      </c>
      <c r="Y86" s="295">
        <v>989.00664273828295</v>
      </c>
      <c r="DA86" s="122" t="s">
        <v>1767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0</v>
      </c>
      <c r="E87" s="295">
        <v>0</v>
      </c>
      <c r="F87" s="295">
        <v>0</v>
      </c>
      <c r="G87" s="295">
        <v>0</v>
      </c>
      <c r="H87" s="295">
        <v>0</v>
      </c>
      <c r="I87" s="295">
        <v>0</v>
      </c>
      <c r="J87" s="295">
        <v>0</v>
      </c>
      <c r="K87" s="295">
        <v>232.3318250343585</v>
      </c>
      <c r="L87" s="295">
        <v>387.77150426102588</v>
      </c>
      <c r="M87" s="295">
        <v>544.59730143088143</v>
      </c>
      <c r="N87" s="295">
        <v>460.85549261995709</v>
      </c>
      <c r="O87" s="295">
        <v>438.91970620399792</v>
      </c>
      <c r="P87" s="295">
        <v>469.8946172938775</v>
      </c>
      <c r="Q87" s="295">
        <v>439.99247610042352</v>
      </c>
      <c r="R87" s="295">
        <v>586.2257942227377</v>
      </c>
      <c r="S87" s="295">
        <v>633.70639465196041</v>
      </c>
      <c r="T87" s="295">
        <v>663.6095811939382</v>
      </c>
      <c r="U87" s="295">
        <v>626.38592011969172</v>
      </c>
      <c r="V87" s="295">
        <v>536.91451501253698</v>
      </c>
      <c r="W87" s="295">
        <v>641.86289244003581</v>
      </c>
      <c r="X87" s="295">
        <v>572.78637321075428</v>
      </c>
      <c r="Y87" s="295">
        <v>500.81962936052588</v>
      </c>
      <c r="DA87" s="122" t="s">
        <v>1768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1769</v>
      </c>
    </row>
    <row r="89" spans="1:105" ht="12" customHeight="1" x14ac:dyDescent="0.25">
      <c r="A89" s="57" t="s">
        <v>1532</v>
      </c>
      <c r="B89" s="261">
        <f t="shared" ref="B89:Y89" si="5">B90+B96</f>
        <v>413.64287323258861</v>
      </c>
      <c r="C89" s="261">
        <f t="shared" si="5"/>
        <v>459.77140467864888</v>
      </c>
      <c r="D89" s="261">
        <f t="shared" si="5"/>
        <v>330.24133513236052</v>
      </c>
      <c r="E89" s="261">
        <f t="shared" si="5"/>
        <v>459.55527889194371</v>
      </c>
      <c r="F89" s="261">
        <f t="shared" si="5"/>
        <v>390.40034500695612</v>
      </c>
      <c r="G89" s="261">
        <f t="shared" si="5"/>
        <v>484.76055219113368</v>
      </c>
      <c r="H89" s="261">
        <f t="shared" si="5"/>
        <v>323.31535309624292</v>
      </c>
      <c r="I89" s="261">
        <f t="shared" si="5"/>
        <v>326.84677070947691</v>
      </c>
      <c r="J89" s="261">
        <f t="shared" si="5"/>
        <v>375.8673532810588</v>
      </c>
      <c r="K89" s="261">
        <f t="shared" si="5"/>
        <v>247.99977520800181</v>
      </c>
      <c r="L89" s="261">
        <f t="shared" si="5"/>
        <v>280.96720876723828</v>
      </c>
      <c r="M89" s="261">
        <f t="shared" si="5"/>
        <v>361.25056906817701</v>
      </c>
      <c r="N89" s="261">
        <f t="shared" si="5"/>
        <v>219.52209443794371</v>
      </c>
      <c r="O89" s="261">
        <f t="shared" si="5"/>
        <v>219.25040321719089</v>
      </c>
      <c r="P89" s="261">
        <f t="shared" si="5"/>
        <v>207.9584861504361</v>
      </c>
      <c r="Q89" s="261">
        <f t="shared" si="5"/>
        <v>228.8477882308722</v>
      </c>
      <c r="R89" s="261">
        <f t="shared" si="5"/>
        <v>265.8089792628067</v>
      </c>
      <c r="S89" s="261">
        <f t="shared" si="5"/>
        <v>284.23982666553638</v>
      </c>
      <c r="T89" s="261">
        <f t="shared" si="5"/>
        <v>294.1207088349484</v>
      </c>
      <c r="U89" s="261">
        <f t="shared" si="5"/>
        <v>290.83931076834972</v>
      </c>
      <c r="V89" s="261">
        <f t="shared" si="5"/>
        <v>259.51071737085101</v>
      </c>
      <c r="W89" s="261">
        <f t="shared" si="5"/>
        <v>306.95311864917051</v>
      </c>
      <c r="X89" s="261">
        <f t="shared" si="5"/>
        <v>268.47306122608751</v>
      </c>
      <c r="Y89" s="261">
        <f t="shared" si="5"/>
        <v>242.39877471543011</v>
      </c>
      <c r="DA89" s="70"/>
    </row>
    <row r="90" spans="1:105" ht="12" customHeight="1" x14ac:dyDescent="0.25">
      <c r="A90" s="60" t="s">
        <v>1533</v>
      </c>
      <c r="B90" s="262">
        <v>413.64287323258861</v>
      </c>
      <c r="C90" s="262">
        <v>459.77140467864888</v>
      </c>
      <c r="D90" s="262">
        <v>330.24133513236052</v>
      </c>
      <c r="E90" s="262">
        <v>459.55527889194371</v>
      </c>
      <c r="F90" s="262">
        <v>390.40034500695612</v>
      </c>
      <c r="G90" s="262">
        <v>484.76055219113368</v>
      </c>
      <c r="H90" s="262">
        <v>323.31535309624292</v>
      </c>
      <c r="I90" s="262">
        <v>326.84677070947691</v>
      </c>
      <c r="J90" s="262">
        <v>375.8673532810588</v>
      </c>
      <c r="K90" s="262">
        <v>247.99977520800181</v>
      </c>
      <c r="L90" s="262">
        <v>280.96720876723828</v>
      </c>
      <c r="M90" s="262">
        <v>361.25056906817701</v>
      </c>
      <c r="N90" s="262">
        <v>219.52209443794371</v>
      </c>
      <c r="O90" s="262">
        <v>219.25040321719089</v>
      </c>
      <c r="P90" s="262">
        <v>207.9584861504361</v>
      </c>
      <c r="Q90" s="262">
        <v>228.8477882308722</v>
      </c>
      <c r="R90" s="262">
        <v>265.8089792628067</v>
      </c>
      <c r="S90" s="262">
        <v>284.23982666553638</v>
      </c>
      <c r="T90" s="262">
        <v>294.1207088349484</v>
      </c>
      <c r="U90" s="262">
        <v>290.83931076834972</v>
      </c>
      <c r="V90" s="262">
        <v>259.51071737085101</v>
      </c>
      <c r="W90" s="262">
        <v>306.95311864917051</v>
      </c>
      <c r="X90" s="262">
        <v>268.47306122608751</v>
      </c>
      <c r="Y90" s="262">
        <v>242.39877471543011</v>
      </c>
      <c r="DA90" s="72" t="s">
        <v>1770</v>
      </c>
    </row>
    <row r="91" spans="1:105" ht="12" customHeight="1" x14ac:dyDescent="0.25">
      <c r="A91" s="59" t="s">
        <v>28</v>
      </c>
      <c r="B91" s="230">
        <v>56.974496220013251</v>
      </c>
      <c r="C91" s="230">
        <v>37.41614796182035</v>
      </c>
      <c r="D91" s="230">
        <v>26.486747405252011</v>
      </c>
      <c r="E91" s="230">
        <v>24.768815889908741</v>
      </c>
      <c r="F91" s="230">
        <v>16.380819083145639</v>
      </c>
      <c r="G91" s="230">
        <v>20.368337347297981</v>
      </c>
      <c r="H91" s="230">
        <v>21.141761177334129</v>
      </c>
      <c r="I91" s="230">
        <v>41.964026337550841</v>
      </c>
      <c r="J91" s="230">
        <v>37.353104414191797</v>
      </c>
      <c r="K91" s="230">
        <v>4.5813253889171142</v>
      </c>
      <c r="L91" s="230">
        <v>6.5509228696324842</v>
      </c>
      <c r="M91" s="230">
        <v>51.24619095743374</v>
      </c>
      <c r="N91" s="230">
        <v>2.256232462668891</v>
      </c>
      <c r="O91" s="230">
        <v>2.0552319469691338</v>
      </c>
      <c r="P91" s="230">
        <v>1.8140004902367139</v>
      </c>
      <c r="Q91" s="230">
        <v>1.5237626942960021</v>
      </c>
      <c r="R91" s="230">
        <v>2.378849009933071</v>
      </c>
      <c r="S91" s="230">
        <v>2.800636976824769</v>
      </c>
      <c r="T91" s="230">
        <v>3.1441532263328411</v>
      </c>
      <c r="U91" s="230">
        <v>2.2752316004995699</v>
      </c>
      <c r="V91" s="230">
        <v>2.157304102429932</v>
      </c>
      <c r="W91" s="230">
        <v>2.23141630869838</v>
      </c>
      <c r="X91" s="230">
        <v>6.2190923603643888</v>
      </c>
      <c r="Y91" s="230">
        <v>4.0857586155245054</v>
      </c>
      <c r="DA91" s="71" t="s">
        <v>1771</v>
      </c>
    </row>
    <row r="92" spans="1:105" ht="12" customHeight="1" x14ac:dyDescent="0.25">
      <c r="A92" s="59" t="s">
        <v>31</v>
      </c>
      <c r="B92" s="295">
        <v>3.6993699859013889</v>
      </c>
      <c r="C92" s="295">
        <v>3.8609852465690282</v>
      </c>
      <c r="D92" s="295">
        <v>3.337192467780755</v>
      </c>
      <c r="E92" s="295">
        <v>3.649820998134083</v>
      </c>
      <c r="F92" s="295">
        <v>3.8044377686839508</v>
      </c>
      <c r="G92" s="295">
        <v>3.8568180550408369</v>
      </c>
      <c r="H92" s="295">
        <v>2.9415785173475602</v>
      </c>
      <c r="I92" s="295">
        <v>2.8568907937070671</v>
      </c>
      <c r="J92" s="295">
        <v>3.5518840253890538</v>
      </c>
      <c r="K92" s="295">
        <v>3.6694480675359702</v>
      </c>
      <c r="L92" s="295">
        <v>4.5408709154993678</v>
      </c>
      <c r="M92" s="295">
        <v>3.6930501322115958</v>
      </c>
      <c r="N92" s="295">
        <v>2.741894968281648</v>
      </c>
      <c r="O92" s="295">
        <v>1.8483747058500639</v>
      </c>
      <c r="P92" s="295">
        <v>5.5170276333649504</v>
      </c>
      <c r="Q92" s="295">
        <v>4.7882144429027083</v>
      </c>
      <c r="R92" s="295">
        <v>6.6332687161597201</v>
      </c>
      <c r="S92" s="295">
        <v>5.313557143726257</v>
      </c>
      <c r="T92" s="295">
        <v>5.1322302787361167</v>
      </c>
      <c r="U92" s="295">
        <v>5.8414126357818734</v>
      </c>
      <c r="V92" s="295">
        <v>5.1542590662390566</v>
      </c>
      <c r="W92" s="295">
        <v>4.0564273247584879</v>
      </c>
      <c r="X92" s="295">
        <v>8.9672530470212326</v>
      </c>
      <c r="Y92" s="295">
        <v>4.6291429554069294</v>
      </c>
      <c r="DA92" s="122" t="s">
        <v>1772</v>
      </c>
    </row>
    <row r="93" spans="1:105" ht="12" customHeight="1" x14ac:dyDescent="0.25">
      <c r="A93" s="59" t="s">
        <v>159</v>
      </c>
      <c r="B93" s="295">
        <v>10.52135329460703</v>
      </c>
      <c r="C93" s="295">
        <v>11.927273548453019</v>
      </c>
      <c r="D93" s="295">
        <v>10.18259346936394</v>
      </c>
      <c r="E93" s="295">
        <v>12.323534093547631</v>
      </c>
      <c r="F93" s="295">
        <v>14.16344178655708</v>
      </c>
      <c r="G93" s="295">
        <v>19.152527577269598</v>
      </c>
      <c r="H93" s="295">
        <v>6.6134831300480696</v>
      </c>
      <c r="I93" s="295">
        <v>17.757403129058218</v>
      </c>
      <c r="J93" s="295">
        <v>21.586834422833029</v>
      </c>
      <c r="K93" s="295">
        <v>26.148957376227411</v>
      </c>
      <c r="L93" s="295">
        <v>31.927228501209012</v>
      </c>
      <c r="M93" s="295">
        <v>25.251977031993469</v>
      </c>
      <c r="N93" s="295">
        <v>16.780127183016688</v>
      </c>
      <c r="O93" s="295">
        <v>24.482006003084692</v>
      </c>
      <c r="P93" s="295">
        <v>18.616578852228951</v>
      </c>
      <c r="Q93" s="295">
        <v>23.99998608396659</v>
      </c>
      <c r="R93" s="295">
        <v>19.813846298161529</v>
      </c>
      <c r="S93" s="295">
        <v>20.488027399460709</v>
      </c>
      <c r="T93" s="295">
        <v>17.900840306103749</v>
      </c>
      <c r="U93" s="295">
        <v>18.029192234831591</v>
      </c>
      <c r="V93" s="295">
        <v>16.068555223202061</v>
      </c>
      <c r="W93" s="295">
        <v>19.895450150143699</v>
      </c>
      <c r="X93" s="295">
        <v>16.205414165647412</v>
      </c>
      <c r="Y93" s="295">
        <v>14.87446881396702</v>
      </c>
      <c r="DA93" s="122" t="s">
        <v>1773</v>
      </c>
    </row>
    <row r="94" spans="1:105" ht="12" customHeight="1" x14ac:dyDescent="0.25">
      <c r="A94" s="59" t="s">
        <v>32</v>
      </c>
      <c r="B94" s="295">
        <v>28.17397934973804</v>
      </c>
      <c r="C94" s="295">
        <v>28.315749049017331</v>
      </c>
      <c r="D94" s="295">
        <v>25.68462036630206</v>
      </c>
      <c r="E94" s="295">
        <v>26.031750792194629</v>
      </c>
      <c r="F94" s="295">
        <v>16.829192740839918</v>
      </c>
      <c r="G94" s="295">
        <v>13.36552959511878</v>
      </c>
      <c r="H94" s="295">
        <v>24.39804590229036</v>
      </c>
      <c r="I94" s="295">
        <v>21.450779549395179</v>
      </c>
      <c r="J94" s="295">
        <v>22.7927770605368</v>
      </c>
      <c r="K94" s="295">
        <v>23.835487146439931</v>
      </c>
      <c r="L94" s="295">
        <v>22.427783612059521</v>
      </c>
      <c r="M94" s="295">
        <v>28.535102689988459</v>
      </c>
      <c r="N94" s="295">
        <v>13.022697882391631</v>
      </c>
      <c r="O94" s="295">
        <v>6.1616465134742748</v>
      </c>
      <c r="P94" s="295">
        <v>3.152796096459487</v>
      </c>
      <c r="Q94" s="295">
        <v>2.07581902492577</v>
      </c>
      <c r="R94" s="295">
        <v>2.5603736883183781</v>
      </c>
      <c r="S94" s="295">
        <v>2.7834662409851201</v>
      </c>
      <c r="T94" s="295">
        <v>3.0725634177943588</v>
      </c>
      <c r="U94" s="295">
        <v>3.6337357417187759</v>
      </c>
      <c r="V94" s="295">
        <v>2.3400230232478481</v>
      </c>
      <c r="W94" s="295">
        <v>2.3205851967199549</v>
      </c>
      <c r="X94" s="295">
        <v>6.6599764027993951</v>
      </c>
      <c r="Y94" s="295">
        <v>6.0034584011632317</v>
      </c>
      <c r="DA94" s="122" t="s">
        <v>1774</v>
      </c>
    </row>
    <row r="95" spans="1:105" ht="12" customHeight="1" x14ac:dyDescent="0.25">
      <c r="A95" s="59" t="s">
        <v>35</v>
      </c>
      <c r="B95" s="295">
        <v>314.27367438232892</v>
      </c>
      <c r="C95" s="295">
        <v>378.25124887278918</v>
      </c>
      <c r="D95" s="295">
        <v>264.55018142366168</v>
      </c>
      <c r="E95" s="295">
        <v>392.78135711815861</v>
      </c>
      <c r="F95" s="295">
        <v>339.22245362772952</v>
      </c>
      <c r="G95" s="295">
        <v>428.01733961640662</v>
      </c>
      <c r="H95" s="295">
        <v>268.22048436922267</v>
      </c>
      <c r="I95" s="295">
        <v>242.8176708997656</v>
      </c>
      <c r="J95" s="295">
        <v>290.58275335810811</v>
      </c>
      <c r="K95" s="295">
        <v>189.7645572288813</v>
      </c>
      <c r="L95" s="295">
        <v>215.52040286883789</v>
      </c>
      <c r="M95" s="295">
        <v>252.5242482565497</v>
      </c>
      <c r="N95" s="295">
        <v>184.72114194158479</v>
      </c>
      <c r="O95" s="295">
        <v>184.7031440478128</v>
      </c>
      <c r="P95" s="295">
        <v>178.858083078146</v>
      </c>
      <c r="Q95" s="295">
        <v>196.46000598478119</v>
      </c>
      <c r="R95" s="295">
        <v>234.422641550234</v>
      </c>
      <c r="S95" s="295">
        <v>252.85413890453961</v>
      </c>
      <c r="T95" s="295">
        <v>264.87092160598132</v>
      </c>
      <c r="U95" s="295">
        <v>261.05973855551792</v>
      </c>
      <c r="V95" s="295">
        <v>233.79057595573209</v>
      </c>
      <c r="W95" s="295">
        <v>278.44923966885</v>
      </c>
      <c r="X95" s="295">
        <v>230.42132525025511</v>
      </c>
      <c r="Y95" s="295">
        <v>212.80594592936839</v>
      </c>
      <c r="DA95" s="122" t="s">
        <v>1775</v>
      </c>
    </row>
    <row r="96" spans="1:105" ht="12" customHeight="1" x14ac:dyDescent="0.25">
      <c r="A96" s="60" t="s">
        <v>1540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1776</v>
      </c>
    </row>
    <row r="97" spans="1:105" ht="12" customHeight="1" x14ac:dyDescent="0.25">
      <c r="A97" s="100" t="s">
        <v>105</v>
      </c>
      <c r="B97" s="279">
        <v>2085.7448399999989</v>
      </c>
      <c r="C97" s="279">
        <v>2136.865989999998</v>
      </c>
      <c r="D97" s="279">
        <v>2238.96632</v>
      </c>
      <c r="E97" s="279">
        <v>2305.109280000001</v>
      </c>
      <c r="F97" s="279">
        <v>2454.8572900000008</v>
      </c>
      <c r="G97" s="279">
        <v>2580.2090500000031</v>
      </c>
      <c r="H97" s="279">
        <v>2746.1122399999972</v>
      </c>
      <c r="I97" s="279">
        <v>2409.2295899999999</v>
      </c>
      <c r="J97" s="279">
        <v>1897.4175900000009</v>
      </c>
      <c r="K97" s="279">
        <v>1107.5575899999999</v>
      </c>
      <c r="L97" s="279">
        <v>1029.43887</v>
      </c>
      <c r="M97" s="279">
        <v>1237.0764300000019</v>
      </c>
      <c r="N97" s="279">
        <v>1091.78538</v>
      </c>
      <c r="O97" s="279">
        <v>905.50693999999862</v>
      </c>
      <c r="P97" s="279">
        <v>990.04786999999988</v>
      </c>
      <c r="Q97" s="279">
        <v>1074.10384</v>
      </c>
      <c r="R97" s="279">
        <v>998.47725999999921</v>
      </c>
      <c r="S97" s="279">
        <v>1041.296510000001</v>
      </c>
      <c r="T97" s="279">
        <v>1037.9139700000001</v>
      </c>
      <c r="U97" s="279">
        <v>933.47071999999866</v>
      </c>
      <c r="V97" s="279">
        <v>843.66848000000095</v>
      </c>
      <c r="W97" s="279">
        <v>888.5247600000007</v>
      </c>
      <c r="X97" s="279">
        <v>794.30025000000023</v>
      </c>
      <c r="Y97" s="279">
        <v>714.52750000000071</v>
      </c>
      <c r="DA97" s="105" t="s">
        <v>1777</v>
      </c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f t="shared" ref="B99:Y99" si="6">SUM(B100:B104)+B110+B118+B119+B127+B128</f>
        <v>2285.0180963152361</v>
      </c>
      <c r="C99" s="223">
        <f t="shared" si="6"/>
        <v>2403.3641748376067</v>
      </c>
      <c r="D99" s="223">
        <f t="shared" si="6"/>
        <v>2293.0574554706586</v>
      </c>
      <c r="E99" s="223">
        <f t="shared" si="6"/>
        <v>2305.7142274627554</v>
      </c>
      <c r="F99" s="223">
        <f t="shared" si="6"/>
        <v>2192.1006096078108</v>
      </c>
      <c r="G99" s="223">
        <f t="shared" si="6"/>
        <v>2131.1594740355786</v>
      </c>
      <c r="H99" s="223">
        <f t="shared" si="6"/>
        <v>2122.4248614549215</v>
      </c>
      <c r="I99" s="223">
        <f t="shared" si="6"/>
        <v>2137.4776107405532</v>
      </c>
      <c r="J99" s="223">
        <f t="shared" si="6"/>
        <v>2089.5988261955781</v>
      </c>
      <c r="K99" s="223">
        <f t="shared" si="6"/>
        <v>1768.908045753727</v>
      </c>
      <c r="L99" s="223">
        <f t="shared" si="6"/>
        <v>1923.2415662963133</v>
      </c>
      <c r="M99" s="223">
        <f t="shared" si="6"/>
        <v>2087.5927649708296</v>
      </c>
      <c r="N99" s="223">
        <f t="shared" si="6"/>
        <v>2079.1227658205139</v>
      </c>
      <c r="O99" s="223">
        <f t="shared" si="6"/>
        <v>2021.1817341959709</v>
      </c>
      <c r="P99" s="223">
        <f t="shared" si="6"/>
        <v>1935.411631117086</v>
      </c>
      <c r="Q99" s="223">
        <f t="shared" si="6"/>
        <v>1999.421582210324</v>
      </c>
      <c r="R99" s="223">
        <f t="shared" si="6"/>
        <v>2105.4132612405519</v>
      </c>
      <c r="S99" s="223">
        <f t="shared" si="6"/>
        <v>2132.7260392034159</v>
      </c>
      <c r="T99" s="223">
        <f t="shared" si="6"/>
        <v>2105.6798075683746</v>
      </c>
      <c r="U99" s="223">
        <f t="shared" si="6"/>
        <v>2043.8059306002826</v>
      </c>
      <c r="V99" s="223">
        <f t="shared" si="6"/>
        <v>1849.8941901363958</v>
      </c>
      <c r="W99" s="223">
        <f t="shared" si="6"/>
        <v>1827.9819387912155</v>
      </c>
      <c r="X99" s="223">
        <f t="shared" si="6"/>
        <v>1807.1822714253142</v>
      </c>
      <c r="Y99" s="223">
        <f t="shared" si="6"/>
        <v>1649.9341308040298</v>
      </c>
      <c r="DA99" s="89"/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1778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1779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1780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1781</v>
      </c>
    </row>
    <row r="104" spans="1:105" ht="12" customHeight="1" x14ac:dyDescent="0.25">
      <c r="A104" s="56" t="s">
        <v>95</v>
      </c>
      <c r="B104" s="260">
        <v>14.156381256220101</v>
      </c>
      <c r="C104" s="260">
        <v>15.17644633801058</v>
      </c>
      <c r="D104" s="260">
        <v>12.638613090935751</v>
      </c>
      <c r="E104" s="260">
        <v>14.366654176236709</v>
      </c>
      <c r="F104" s="260">
        <v>12.573978552305039</v>
      </c>
      <c r="G104" s="260">
        <v>12.66758428926417</v>
      </c>
      <c r="H104" s="260">
        <v>11.560470813808699</v>
      </c>
      <c r="I104" s="260">
        <v>11.098402308641999</v>
      </c>
      <c r="J104" s="260">
        <v>12.03675452928738</v>
      </c>
      <c r="K104" s="260">
        <v>9.3928094839202352</v>
      </c>
      <c r="L104" s="260">
        <v>10.493842344072711</v>
      </c>
      <c r="M104" s="260">
        <v>12.70648015212633</v>
      </c>
      <c r="N104" s="260">
        <v>12.670730443495589</v>
      </c>
      <c r="O104" s="260">
        <v>13.45489409589393</v>
      </c>
      <c r="P104" s="260">
        <v>7.5008430547225178</v>
      </c>
      <c r="Q104" s="260">
        <v>7.5726721006430422</v>
      </c>
      <c r="R104" s="260">
        <v>8.1871232198153141</v>
      </c>
      <c r="S104" s="260">
        <v>7.9515638635961974</v>
      </c>
      <c r="T104" s="260">
        <v>7.2675722088546522</v>
      </c>
      <c r="U104" s="260">
        <v>6.4231700050789566</v>
      </c>
      <c r="V104" s="260">
        <v>5.2604554379488384</v>
      </c>
      <c r="W104" s="260">
        <v>4.9556381257549473</v>
      </c>
      <c r="X104" s="260">
        <v>4.0669767244726014</v>
      </c>
      <c r="Y104" s="260">
        <v>3.3472105925364102</v>
      </c>
      <c r="DA104" s="68" t="s">
        <v>1782</v>
      </c>
    </row>
    <row r="105" spans="1:105" ht="12" customHeight="1" x14ac:dyDescent="0.25">
      <c r="A105" s="37" t="s">
        <v>159</v>
      </c>
      <c r="B105" s="226">
        <v>0.45857933735979228</v>
      </c>
      <c r="C105" s="226">
        <v>0.46392514340255109</v>
      </c>
      <c r="D105" s="226">
        <v>0.46843285869947687</v>
      </c>
      <c r="E105" s="226">
        <v>0.43704224854332141</v>
      </c>
      <c r="F105" s="226">
        <v>0.50395563479466987</v>
      </c>
      <c r="G105" s="226">
        <v>0.5425594952542685</v>
      </c>
      <c r="H105" s="226">
        <v>0.2781860604720911</v>
      </c>
      <c r="I105" s="226">
        <v>0.75632254780143038</v>
      </c>
      <c r="J105" s="226">
        <v>0.83235342961834724</v>
      </c>
      <c r="K105" s="226">
        <v>1.1375488713027671</v>
      </c>
      <c r="L105" s="226">
        <v>1.353980640347435</v>
      </c>
      <c r="M105" s="226">
        <v>1.1551159377505189</v>
      </c>
      <c r="N105" s="226">
        <v>1.055161931571273</v>
      </c>
      <c r="O105" s="226">
        <v>1.574694943433586</v>
      </c>
      <c r="P105" s="226">
        <v>0.70712887831487725</v>
      </c>
      <c r="Q105" s="226">
        <v>0.82438551924287684</v>
      </c>
      <c r="R105" s="226">
        <v>0.63806105281891279</v>
      </c>
      <c r="S105" s="226">
        <v>0.59599973362593639</v>
      </c>
      <c r="T105" s="226">
        <v>0.46007298834963622</v>
      </c>
      <c r="U105" s="226">
        <v>0.41493787106004798</v>
      </c>
      <c r="V105" s="226">
        <v>0.33830229980004473</v>
      </c>
      <c r="W105" s="226">
        <v>0.33047228476875751</v>
      </c>
      <c r="X105" s="226">
        <v>0.26723396813426348</v>
      </c>
      <c r="Y105" s="226">
        <v>0.2186748457419537</v>
      </c>
      <c r="DA105" s="69" t="s">
        <v>1783</v>
      </c>
    </row>
    <row r="106" spans="1:105" ht="12" customHeight="1" x14ac:dyDescent="0.25">
      <c r="A106" s="37" t="s">
        <v>35</v>
      </c>
      <c r="B106" s="226">
        <v>13.697801918860311</v>
      </c>
      <c r="C106" s="226">
        <v>14.71252119460803</v>
      </c>
      <c r="D106" s="226">
        <v>12.17018023223627</v>
      </c>
      <c r="E106" s="226">
        <v>13.92961192769339</v>
      </c>
      <c r="F106" s="226">
        <v>12.07002291751037</v>
      </c>
      <c r="G106" s="226">
        <v>12.125024794009899</v>
      </c>
      <c r="H106" s="226">
        <v>11.282284753336601</v>
      </c>
      <c r="I106" s="226">
        <v>10.342079760840569</v>
      </c>
      <c r="J106" s="226">
        <v>11.204401099669029</v>
      </c>
      <c r="K106" s="226">
        <v>8.2552606126174677</v>
      </c>
      <c r="L106" s="226">
        <v>9.139861703725277</v>
      </c>
      <c r="M106" s="226">
        <v>11.551364214375811</v>
      </c>
      <c r="N106" s="226">
        <v>11.615568511924319</v>
      </c>
      <c r="O106" s="226">
        <v>11.880199152460349</v>
      </c>
      <c r="P106" s="226">
        <v>6.793714176407641</v>
      </c>
      <c r="Q106" s="226">
        <v>6.7482865814001656</v>
      </c>
      <c r="R106" s="226">
        <v>7.5490621669964018</v>
      </c>
      <c r="S106" s="226">
        <v>7.3555641299702614</v>
      </c>
      <c r="T106" s="226">
        <v>6.807499220505016</v>
      </c>
      <c r="U106" s="226">
        <v>6.0082321340189084</v>
      </c>
      <c r="V106" s="226">
        <v>4.9221531381487944</v>
      </c>
      <c r="W106" s="226">
        <v>4.62516584098619</v>
      </c>
      <c r="X106" s="226">
        <v>3.7997427563383379</v>
      </c>
      <c r="Y106" s="226">
        <v>3.1285357467944559</v>
      </c>
      <c r="DA106" s="69" t="s">
        <v>1784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1785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1786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1787</v>
      </c>
    </row>
    <row r="110" spans="1:105" ht="12" customHeight="1" x14ac:dyDescent="0.25">
      <c r="A110" s="57" t="s">
        <v>1553</v>
      </c>
      <c r="B110" s="261">
        <f t="shared" ref="B110:Y110" si="7">B111+B117</f>
        <v>1593.1574565384469</v>
      </c>
      <c r="C110" s="261">
        <f t="shared" si="7"/>
        <v>1668.41887920197</v>
      </c>
      <c r="D110" s="261">
        <f t="shared" si="7"/>
        <v>1548.4484545318969</v>
      </c>
      <c r="E110" s="261">
        <f t="shared" si="7"/>
        <v>1587.9971571542039</v>
      </c>
      <c r="F110" s="261">
        <f t="shared" si="7"/>
        <v>1483.4257006414409</v>
      </c>
      <c r="G110" s="261">
        <f t="shared" si="7"/>
        <v>1437.560580879303</v>
      </c>
      <c r="H110" s="261">
        <f t="shared" si="7"/>
        <v>1421.0094385924369</v>
      </c>
      <c r="I110" s="261">
        <f t="shared" si="7"/>
        <v>1445.11667753752</v>
      </c>
      <c r="J110" s="261">
        <f t="shared" si="7"/>
        <v>1442.879717568956</v>
      </c>
      <c r="K110" s="261">
        <f t="shared" si="7"/>
        <v>1218.136957895839</v>
      </c>
      <c r="L110" s="261">
        <f t="shared" si="7"/>
        <v>1330.277510729893</v>
      </c>
      <c r="M110" s="261">
        <f t="shared" si="7"/>
        <v>1477.4627858704689</v>
      </c>
      <c r="N110" s="261">
        <f t="shared" si="7"/>
        <v>1478.4456075203109</v>
      </c>
      <c r="O110" s="261">
        <f t="shared" si="7"/>
        <v>1415.0219080244749</v>
      </c>
      <c r="P110" s="261">
        <f t="shared" si="7"/>
        <v>1344.4104604752611</v>
      </c>
      <c r="Q110" s="261">
        <f t="shared" si="7"/>
        <v>1401.8250604297759</v>
      </c>
      <c r="R110" s="261">
        <f t="shared" si="7"/>
        <v>1500.961092471621</v>
      </c>
      <c r="S110" s="261">
        <f t="shared" si="7"/>
        <v>1525.420085361051</v>
      </c>
      <c r="T110" s="261">
        <f t="shared" si="7"/>
        <v>1493.4482266401881</v>
      </c>
      <c r="U110" s="261">
        <f t="shared" si="7"/>
        <v>1416.7025352977821</v>
      </c>
      <c r="V110" s="261">
        <f t="shared" si="7"/>
        <v>1296.1056397624959</v>
      </c>
      <c r="W110" s="261">
        <f t="shared" si="7"/>
        <v>1254.618303163958</v>
      </c>
      <c r="X110" s="261">
        <f t="shared" si="7"/>
        <v>1247.9903064461421</v>
      </c>
      <c r="Y110" s="261">
        <f t="shared" si="7"/>
        <v>1148.224152091633</v>
      </c>
      <c r="DA110" s="70"/>
    </row>
    <row r="111" spans="1:105" ht="12" customHeight="1" x14ac:dyDescent="0.25">
      <c r="A111" s="60" t="s">
        <v>1554</v>
      </c>
      <c r="B111" s="262">
        <v>1593.1574565384469</v>
      </c>
      <c r="C111" s="262">
        <v>1668.41887920197</v>
      </c>
      <c r="D111" s="262">
        <v>1548.4484545318969</v>
      </c>
      <c r="E111" s="262">
        <v>1587.9971571542039</v>
      </c>
      <c r="F111" s="262">
        <v>1483.4257006414409</v>
      </c>
      <c r="G111" s="262">
        <v>1437.560580879303</v>
      </c>
      <c r="H111" s="262">
        <v>1421.0094385924369</v>
      </c>
      <c r="I111" s="262">
        <v>1445.11667753752</v>
      </c>
      <c r="J111" s="262">
        <v>1442.879717568956</v>
      </c>
      <c r="K111" s="262">
        <v>1218.136957895839</v>
      </c>
      <c r="L111" s="262">
        <v>1330.277510729893</v>
      </c>
      <c r="M111" s="262">
        <v>1477.4627858704689</v>
      </c>
      <c r="N111" s="262">
        <v>1478.4456075203109</v>
      </c>
      <c r="O111" s="262">
        <v>1415.0219080244749</v>
      </c>
      <c r="P111" s="262">
        <v>1344.4104604752611</v>
      </c>
      <c r="Q111" s="262">
        <v>1401.8250604297759</v>
      </c>
      <c r="R111" s="262">
        <v>1500.961092471621</v>
      </c>
      <c r="S111" s="262">
        <v>1525.420085361051</v>
      </c>
      <c r="T111" s="262">
        <v>1493.4482266401881</v>
      </c>
      <c r="U111" s="262">
        <v>1416.7025352977821</v>
      </c>
      <c r="V111" s="262">
        <v>1296.1056397624959</v>
      </c>
      <c r="W111" s="262">
        <v>1254.618303163958</v>
      </c>
      <c r="X111" s="262">
        <v>1247.9903064461421</v>
      </c>
      <c r="Y111" s="262">
        <v>1148.224152091633</v>
      </c>
      <c r="DA111" s="72" t="s">
        <v>1788</v>
      </c>
    </row>
    <row r="112" spans="1:105" ht="12" customHeight="1" x14ac:dyDescent="0.25">
      <c r="A112" s="59" t="s">
        <v>28</v>
      </c>
      <c r="B112" s="230">
        <v>219.43891544916499</v>
      </c>
      <c r="C112" s="230">
        <v>135.77575075628519</v>
      </c>
      <c r="D112" s="230">
        <v>124.19209445359439</v>
      </c>
      <c r="E112" s="230">
        <v>85.588853019136693</v>
      </c>
      <c r="F112" s="230">
        <v>62.243100797113918</v>
      </c>
      <c r="G112" s="230">
        <v>60.402437319161919</v>
      </c>
      <c r="H112" s="230">
        <v>92.92055540745082</v>
      </c>
      <c r="I112" s="230">
        <v>185.53927941641459</v>
      </c>
      <c r="J112" s="230">
        <v>143.39110932885791</v>
      </c>
      <c r="K112" s="230">
        <v>22.502769479149119</v>
      </c>
      <c r="L112" s="230">
        <v>31.016236400802288</v>
      </c>
      <c r="M112" s="230">
        <v>209.58953850929689</v>
      </c>
      <c r="N112" s="230">
        <v>15.195358729234981</v>
      </c>
      <c r="O112" s="230">
        <v>13.264277685967309</v>
      </c>
      <c r="P112" s="230">
        <v>11.727154200465289</v>
      </c>
      <c r="Q112" s="230">
        <v>9.333927793338276</v>
      </c>
      <c r="R112" s="230">
        <v>13.432803582018741</v>
      </c>
      <c r="S112" s="230">
        <v>15.030081978203469</v>
      </c>
      <c r="T112" s="230">
        <v>15.964976008496061</v>
      </c>
      <c r="U112" s="230">
        <v>11.082842853333251</v>
      </c>
      <c r="V112" s="230">
        <v>10.774483775352049</v>
      </c>
      <c r="W112" s="230">
        <v>9.1205320056425112</v>
      </c>
      <c r="X112" s="230">
        <v>28.909295201472691</v>
      </c>
      <c r="Y112" s="230">
        <v>19.3539209406865</v>
      </c>
      <c r="DA112" s="71" t="s">
        <v>1789</v>
      </c>
    </row>
    <row r="113" spans="1:105" ht="12" customHeight="1" x14ac:dyDescent="0.25">
      <c r="A113" s="59" t="s">
        <v>31</v>
      </c>
      <c r="B113" s="295">
        <v>14.24823019788704</v>
      </c>
      <c r="C113" s="295">
        <v>14.010746671377721</v>
      </c>
      <c r="D113" s="295">
        <v>15.64755822325961</v>
      </c>
      <c r="E113" s="295">
        <v>12.611987361201541</v>
      </c>
      <c r="F113" s="295">
        <v>14.45593180112634</v>
      </c>
      <c r="G113" s="295">
        <v>11.437419110299651</v>
      </c>
      <c r="H113" s="295">
        <v>12.92858751519711</v>
      </c>
      <c r="I113" s="295">
        <v>12.63142518718413</v>
      </c>
      <c r="J113" s="295">
        <v>13.63497354759304</v>
      </c>
      <c r="K113" s="295">
        <v>18.02376757154742</v>
      </c>
      <c r="L113" s="295">
        <v>21.499371704334731</v>
      </c>
      <c r="M113" s="295">
        <v>15.10404302136034</v>
      </c>
      <c r="N113" s="295">
        <v>18.46621672646253</v>
      </c>
      <c r="O113" s="295">
        <v>11.92924010463604</v>
      </c>
      <c r="P113" s="295">
        <v>35.666491896182507</v>
      </c>
      <c r="Q113" s="295">
        <v>29.33058279768558</v>
      </c>
      <c r="R113" s="295">
        <v>37.45651590280211</v>
      </c>
      <c r="S113" s="295">
        <v>28.51608406478281</v>
      </c>
      <c r="T113" s="295">
        <v>26.059777425562839</v>
      </c>
      <c r="U113" s="295">
        <v>28.454008053347572</v>
      </c>
      <c r="V113" s="295">
        <v>25.742537002827401</v>
      </c>
      <c r="W113" s="295">
        <v>16.579951979289518</v>
      </c>
      <c r="X113" s="295">
        <v>41.684051379396642</v>
      </c>
      <c r="Y113" s="295">
        <v>21.927890316785199</v>
      </c>
      <c r="DA113" s="122" t="s">
        <v>1790</v>
      </c>
    </row>
    <row r="114" spans="1:105" ht="12" customHeight="1" x14ac:dyDescent="0.25">
      <c r="A114" s="59" t="s">
        <v>159</v>
      </c>
      <c r="B114" s="295">
        <v>40.523295670933258</v>
      </c>
      <c r="C114" s="295">
        <v>43.281700782487583</v>
      </c>
      <c r="D114" s="295">
        <v>47.744541471296102</v>
      </c>
      <c r="E114" s="295">
        <v>42.584076400628241</v>
      </c>
      <c r="F114" s="295">
        <v>53.817610113390998</v>
      </c>
      <c r="G114" s="295">
        <v>56.796945512246907</v>
      </c>
      <c r="H114" s="295">
        <v>29.067045099379079</v>
      </c>
      <c r="I114" s="295">
        <v>78.512384735685899</v>
      </c>
      <c r="J114" s="295">
        <v>82.867546977229694</v>
      </c>
      <c r="K114" s="295">
        <v>128.43967847837749</v>
      </c>
      <c r="L114" s="295">
        <v>151.16381104201369</v>
      </c>
      <c r="M114" s="295">
        <v>103.2769482707308</v>
      </c>
      <c r="N114" s="295">
        <v>113.01142780585241</v>
      </c>
      <c r="O114" s="295">
        <v>158.00461179738119</v>
      </c>
      <c r="P114" s="295">
        <v>120.3524982822474</v>
      </c>
      <c r="Q114" s="295">
        <v>147.01379551253879</v>
      </c>
      <c r="R114" s="295">
        <v>111.8841525528353</v>
      </c>
      <c r="S114" s="295">
        <v>109.9523908074289</v>
      </c>
      <c r="T114" s="295">
        <v>90.894579699663808</v>
      </c>
      <c r="U114" s="295">
        <v>87.821698796422041</v>
      </c>
      <c r="V114" s="295">
        <v>80.253121175975764</v>
      </c>
      <c r="W114" s="295">
        <v>81.31924515999323</v>
      </c>
      <c r="X114" s="295">
        <v>75.330462200979198</v>
      </c>
      <c r="Y114" s="295">
        <v>70.459202451750414</v>
      </c>
      <c r="DA114" s="122" t="s">
        <v>1791</v>
      </c>
    </row>
    <row r="115" spans="1:105" ht="12" customHeight="1" x14ac:dyDescent="0.25">
      <c r="A115" s="59" t="s">
        <v>32</v>
      </c>
      <c r="B115" s="295">
        <v>108.512894059114</v>
      </c>
      <c r="C115" s="295">
        <v>102.7522151473193</v>
      </c>
      <c r="D115" s="295">
        <v>120.43104990324311</v>
      </c>
      <c r="E115" s="295">
        <v>89.952935266949098</v>
      </c>
      <c r="F115" s="295">
        <v>63.946810888103833</v>
      </c>
      <c r="G115" s="295">
        <v>39.63556523250837</v>
      </c>
      <c r="H115" s="295">
        <v>107.2323141426748</v>
      </c>
      <c r="I115" s="295">
        <v>94.842238170881558</v>
      </c>
      <c r="J115" s="295">
        <v>87.496919965612804</v>
      </c>
      <c r="K115" s="295">
        <v>117.0762666142647</v>
      </c>
      <c r="L115" s="295">
        <v>106.18739562364949</v>
      </c>
      <c r="M115" s="295">
        <v>116.7044592461076</v>
      </c>
      <c r="N115" s="295">
        <v>87.705752496492579</v>
      </c>
      <c r="O115" s="295">
        <v>39.766699071617012</v>
      </c>
      <c r="P115" s="295">
        <v>20.382202863120881</v>
      </c>
      <c r="Q115" s="295">
        <v>12.71559210841998</v>
      </c>
      <c r="R115" s="295">
        <v>14.457830954440141</v>
      </c>
      <c r="S115" s="295">
        <v>14.93793238172538</v>
      </c>
      <c r="T115" s="295">
        <v>15.60146650577925</v>
      </c>
      <c r="U115" s="295">
        <v>17.700229808326771</v>
      </c>
      <c r="V115" s="295">
        <v>11.687058894263179</v>
      </c>
      <c r="W115" s="295">
        <v>9.484994564214885</v>
      </c>
      <c r="X115" s="295">
        <v>30.958733639403441</v>
      </c>
      <c r="Y115" s="295">
        <v>28.437915746008279</v>
      </c>
      <c r="DA115" s="122" t="s">
        <v>1792</v>
      </c>
    </row>
    <row r="116" spans="1:105" ht="12" customHeight="1" x14ac:dyDescent="0.25">
      <c r="A116" s="59" t="s">
        <v>35</v>
      </c>
      <c r="B116" s="295">
        <v>1210.434121161348</v>
      </c>
      <c r="C116" s="295">
        <v>1372.5984658445</v>
      </c>
      <c r="D116" s="295">
        <v>1240.4332104805039</v>
      </c>
      <c r="E116" s="295">
        <v>1357.2593051062879</v>
      </c>
      <c r="F116" s="295">
        <v>1288.962247041706</v>
      </c>
      <c r="G116" s="295">
        <v>1269.288213705086</v>
      </c>
      <c r="H116" s="295">
        <v>1178.8609364277361</v>
      </c>
      <c r="I116" s="295">
        <v>1073.591350027353</v>
      </c>
      <c r="J116" s="295">
        <v>1115.4891677496621</v>
      </c>
      <c r="K116" s="295">
        <v>932.09447575250044</v>
      </c>
      <c r="L116" s="295">
        <v>1020.410695959093</v>
      </c>
      <c r="M116" s="295">
        <v>1032.787796822973</v>
      </c>
      <c r="N116" s="295">
        <v>1244.066851762268</v>
      </c>
      <c r="O116" s="295">
        <v>1192.057079364874</v>
      </c>
      <c r="P116" s="295">
        <v>1156.282113233244</v>
      </c>
      <c r="Q116" s="295">
        <v>1203.4311622177929</v>
      </c>
      <c r="R116" s="295">
        <v>1323.729789479524</v>
      </c>
      <c r="S116" s="295">
        <v>1356.9835961289109</v>
      </c>
      <c r="T116" s="295">
        <v>1344.9274270006861</v>
      </c>
      <c r="U116" s="295">
        <v>1271.6437557863519</v>
      </c>
      <c r="V116" s="295">
        <v>1167.648438914078</v>
      </c>
      <c r="W116" s="295">
        <v>1138.113579454817</v>
      </c>
      <c r="X116" s="295">
        <v>1071.10776402489</v>
      </c>
      <c r="Y116" s="295">
        <v>1008.045222636403</v>
      </c>
      <c r="DA116" s="122" t="s">
        <v>1793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1794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1795</v>
      </c>
    </row>
    <row r="119" spans="1:105" ht="12" customHeight="1" x14ac:dyDescent="0.25">
      <c r="A119" s="57" t="s">
        <v>1565</v>
      </c>
      <c r="B119" s="261">
        <f t="shared" ref="B119:Y119" si="8">B120+B126</f>
        <v>133.228518520569</v>
      </c>
      <c r="C119" s="261">
        <f t="shared" si="8"/>
        <v>139.52228929762569</v>
      </c>
      <c r="D119" s="261">
        <f t="shared" si="8"/>
        <v>129.4897078478262</v>
      </c>
      <c r="E119" s="261">
        <f t="shared" si="8"/>
        <v>132.79698613231449</v>
      </c>
      <c r="F119" s="261">
        <f t="shared" si="8"/>
        <v>124.0521504140647</v>
      </c>
      <c r="G119" s="261">
        <f t="shared" si="8"/>
        <v>120.2166588670114</v>
      </c>
      <c r="H119" s="261">
        <f t="shared" si="8"/>
        <v>118.832562048676</v>
      </c>
      <c r="I119" s="261">
        <f t="shared" si="8"/>
        <v>120.84854089439099</v>
      </c>
      <c r="J119" s="261">
        <f t="shared" si="8"/>
        <v>120.66147409733441</v>
      </c>
      <c r="K119" s="261">
        <f t="shared" si="8"/>
        <v>101.8672583739678</v>
      </c>
      <c r="L119" s="261">
        <f t="shared" si="8"/>
        <v>111.2450632223476</v>
      </c>
      <c r="M119" s="261">
        <f t="shared" si="8"/>
        <v>123.5534989482346</v>
      </c>
      <c r="N119" s="261">
        <f t="shared" si="8"/>
        <v>123.63568785670751</v>
      </c>
      <c r="O119" s="261">
        <f t="shared" si="8"/>
        <v>118.3318520756019</v>
      </c>
      <c r="P119" s="261">
        <f t="shared" si="8"/>
        <v>112.4269375871025</v>
      </c>
      <c r="Q119" s="261">
        <f t="shared" si="8"/>
        <v>117.22825967990509</v>
      </c>
      <c r="R119" s="261">
        <f t="shared" si="8"/>
        <v>125.5185555491156</v>
      </c>
      <c r="S119" s="261">
        <f t="shared" si="8"/>
        <v>127.5639499787686</v>
      </c>
      <c r="T119" s="261">
        <f t="shared" si="8"/>
        <v>124.89028871933191</v>
      </c>
      <c r="U119" s="261">
        <f t="shared" si="8"/>
        <v>118.4723952974215</v>
      </c>
      <c r="V119" s="261">
        <f t="shared" si="8"/>
        <v>108.387424935951</v>
      </c>
      <c r="W119" s="261">
        <f t="shared" si="8"/>
        <v>104.91802750150229</v>
      </c>
      <c r="X119" s="261">
        <f t="shared" si="8"/>
        <v>104.3637582546995</v>
      </c>
      <c r="Y119" s="261">
        <f t="shared" si="8"/>
        <v>96.020768119860406</v>
      </c>
      <c r="DA119" s="70"/>
    </row>
    <row r="120" spans="1:105" ht="12" customHeight="1" x14ac:dyDescent="0.25">
      <c r="A120" s="60" t="s">
        <v>1566</v>
      </c>
      <c r="B120" s="262">
        <v>133.228518520569</v>
      </c>
      <c r="C120" s="262">
        <v>139.52228929762569</v>
      </c>
      <c r="D120" s="262">
        <v>129.4897078478262</v>
      </c>
      <c r="E120" s="262">
        <v>132.79698613231449</v>
      </c>
      <c r="F120" s="262">
        <v>124.0521504140647</v>
      </c>
      <c r="G120" s="262">
        <v>120.2166588670114</v>
      </c>
      <c r="H120" s="262">
        <v>118.832562048676</v>
      </c>
      <c r="I120" s="262">
        <v>120.84854089439099</v>
      </c>
      <c r="J120" s="262">
        <v>120.66147409733441</v>
      </c>
      <c r="K120" s="262">
        <v>101.8672583739678</v>
      </c>
      <c r="L120" s="262">
        <v>111.2450632223476</v>
      </c>
      <c r="M120" s="262">
        <v>123.5534989482346</v>
      </c>
      <c r="N120" s="262">
        <v>123.63568785670751</v>
      </c>
      <c r="O120" s="262">
        <v>118.3318520756019</v>
      </c>
      <c r="P120" s="262">
        <v>112.4269375871025</v>
      </c>
      <c r="Q120" s="262">
        <v>117.22825967990509</v>
      </c>
      <c r="R120" s="262">
        <v>125.5185555491156</v>
      </c>
      <c r="S120" s="262">
        <v>127.5639499787686</v>
      </c>
      <c r="T120" s="262">
        <v>124.89028871933191</v>
      </c>
      <c r="U120" s="262">
        <v>118.4723952974215</v>
      </c>
      <c r="V120" s="262">
        <v>108.387424935951</v>
      </c>
      <c r="W120" s="262">
        <v>104.91802750150229</v>
      </c>
      <c r="X120" s="262">
        <v>104.3637582546995</v>
      </c>
      <c r="Y120" s="262">
        <v>96.020768119860406</v>
      </c>
      <c r="DA120" s="72" t="s">
        <v>1796</v>
      </c>
    </row>
    <row r="121" spans="1:105" ht="12" customHeight="1" x14ac:dyDescent="0.25">
      <c r="A121" s="59" t="s">
        <v>28</v>
      </c>
      <c r="B121" s="230">
        <v>18.35067933245876</v>
      </c>
      <c r="C121" s="230">
        <v>11.35430904838587</v>
      </c>
      <c r="D121" s="230">
        <v>10.385620509832931</v>
      </c>
      <c r="E121" s="230">
        <v>7.1574068481530064</v>
      </c>
      <c r="F121" s="230">
        <v>5.2051076767664179</v>
      </c>
      <c r="G121" s="230">
        <v>5.0511813543831394</v>
      </c>
      <c r="H121" s="230">
        <v>7.7705238024251546</v>
      </c>
      <c r="I121" s="230">
        <v>15.515806816566389</v>
      </c>
      <c r="J121" s="230">
        <v>11.991146880367159</v>
      </c>
      <c r="K121" s="230">
        <v>1.881804355252418</v>
      </c>
      <c r="L121" s="230">
        <v>2.5937469073151291</v>
      </c>
      <c r="M121" s="230">
        <v>17.527020696167771</v>
      </c>
      <c r="N121" s="230">
        <v>1.2707188003144601</v>
      </c>
      <c r="O121" s="230">
        <v>1.109231267816132</v>
      </c>
      <c r="P121" s="230">
        <v>0.98068861566575127</v>
      </c>
      <c r="Q121" s="230">
        <v>0.78055396645247566</v>
      </c>
      <c r="R121" s="230">
        <v>1.123324322693499</v>
      </c>
      <c r="S121" s="230">
        <v>1.2568974566704589</v>
      </c>
      <c r="T121" s="230">
        <v>1.3350783961114561</v>
      </c>
      <c r="U121" s="230">
        <v>0.92680778556192334</v>
      </c>
      <c r="V121" s="230">
        <v>0.90102111710476651</v>
      </c>
      <c r="W121" s="230">
        <v>0.76270864643306646</v>
      </c>
      <c r="X121" s="230">
        <v>2.4175529891028389</v>
      </c>
      <c r="Y121" s="230">
        <v>1.618480460866897</v>
      </c>
      <c r="DA121" s="71" t="s">
        <v>1797</v>
      </c>
    </row>
    <row r="122" spans="1:105" ht="12" customHeight="1" x14ac:dyDescent="0.25">
      <c r="A122" s="59" t="s">
        <v>31</v>
      </c>
      <c r="B122" s="295">
        <v>1.191514745145791</v>
      </c>
      <c r="C122" s="295">
        <v>1.1716550769880549</v>
      </c>
      <c r="D122" s="295">
        <v>1.3085341891308</v>
      </c>
      <c r="E122" s="295">
        <v>1.054683192070583</v>
      </c>
      <c r="F122" s="295">
        <v>1.2088838863944169</v>
      </c>
      <c r="G122" s="295">
        <v>0.95645938667914343</v>
      </c>
      <c r="H122" s="295">
        <v>1.0811590242660161</v>
      </c>
      <c r="I122" s="295">
        <v>1.056308689128826</v>
      </c>
      <c r="J122" s="295">
        <v>1.1402308782208741</v>
      </c>
      <c r="K122" s="295">
        <v>1.50724577904167</v>
      </c>
      <c r="L122" s="295">
        <v>1.7978947589493539</v>
      </c>
      <c r="M122" s="295">
        <v>1.263082482618513</v>
      </c>
      <c r="N122" s="295">
        <v>1.5442457913054259</v>
      </c>
      <c r="O122" s="295">
        <v>0.99758814151993491</v>
      </c>
      <c r="P122" s="295">
        <v>2.9826266428673009</v>
      </c>
      <c r="Q122" s="295">
        <v>2.4527833563739372</v>
      </c>
      <c r="R122" s="295">
        <v>3.1323182163771448</v>
      </c>
      <c r="S122" s="295">
        <v>2.3846705285575989</v>
      </c>
      <c r="T122" s="295">
        <v>2.1792607661813479</v>
      </c>
      <c r="U122" s="295">
        <v>2.379479393804885</v>
      </c>
      <c r="V122" s="295">
        <v>2.1527313912206871</v>
      </c>
      <c r="W122" s="295">
        <v>1.3865060419968669</v>
      </c>
      <c r="X122" s="295">
        <v>3.485847797667621</v>
      </c>
      <c r="Y122" s="295">
        <v>1.833729823249471</v>
      </c>
      <c r="DA122" s="122" t="s">
        <v>1798</v>
      </c>
    </row>
    <row r="123" spans="1:105" ht="12" customHeight="1" x14ac:dyDescent="0.25">
      <c r="A123" s="59" t="s">
        <v>159</v>
      </c>
      <c r="B123" s="295">
        <v>3.3887790724338478</v>
      </c>
      <c r="C123" s="295">
        <v>3.6194519572662309</v>
      </c>
      <c r="D123" s="295">
        <v>3.992659044188545</v>
      </c>
      <c r="E123" s="295">
        <v>3.5611128003313648</v>
      </c>
      <c r="F123" s="295">
        <v>4.5005221777033073</v>
      </c>
      <c r="G123" s="295">
        <v>4.7496704585191276</v>
      </c>
      <c r="H123" s="295">
        <v>2.430744896223247</v>
      </c>
      <c r="I123" s="295">
        <v>6.5656339622447968</v>
      </c>
      <c r="J123" s="295">
        <v>6.9298363899309514</v>
      </c>
      <c r="K123" s="295">
        <v>10.74082666010451</v>
      </c>
      <c r="L123" s="295">
        <v>12.64114260420229</v>
      </c>
      <c r="M123" s="295">
        <v>8.6365818764272593</v>
      </c>
      <c r="N123" s="295">
        <v>9.4506321648720188</v>
      </c>
      <c r="O123" s="295">
        <v>13.21320768564893</v>
      </c>
      <c r="P123" s="295">
        <v>10.064532529780241</v>
      </c>
      <c r="Q123" s="295">
        <v>12.294095663826029</v>
      </c>
      <c r="R123" s="295">
        <v>9.356363257986521</v>
      </c>
      <c r="S123" s="295">
        <v>9.1948188014615546</v>
      </c>
      <c r="T123" s="295">
        <v>7.6011006603500499</v>
      </c>
      <c r="U123" s="295">
        <v>7.3441295940886082</v>
      </c>
      <c r="V123" s="295">
        <v>6.7112038405533001</v>
      </c>
      <c r="W123" s="295">
        <v>6.8003589446937989</v>
      </c>
      <c r="X123" s="295">
        <v>6.2995442398470676</v>
      </c>
      <c r="Y123" s="295">
        <v>5.8921829228252518</v>
      </c>
      <c r="DA123" s="122" t="s">
        <v>1799</v>
      </c>
    </row>
    <row r="124" spans="1:105" ht="12" customHeight="1" x14ac:dyDescent="0.25">
      <c r="A124" s="59" t="s">
        <v>32</v>
      </c>
      <c r="B124" s="295">
        <v>9.0744402297101647</v>
      </c>
      <c r="C124" s="295">
        <v>8.5927008297900525</v>
      </c>
      <c r="D124" s="295">
        <v>10.07110144489261</v>
      </c>
      <c r="E124" s="295">
        <v>7.5223552154294291</v>
      </c>
      <c r="F124" s="295">
        <v>5.3475812097367941</v>
      </c>
      <c r="G124" s="295">
        <v>3.3145422098616182</v>
      </c>
      <c r="H124" s="295">
        <v>8.9673511504642995</v>
      </c>
      <c r="I124" s="295">
        <v>7.9312253994880493</v>
      </c>
      <c r="J124" s="295">
        <v>7.3169698163165036</v>
      </c>
      <c r="K124" s="295">
        <v>9.7905561631228597</v>
      </c>
      <c r="L124" s="295">
        <v>8.8799693629999741</v>
      </c>
      <c r="M124" s="295">
        <v>9.7594636024777746</v>
      </c>
      <c r="N124" s="295">
        <v>7.3344335319045788</v>
      </c>
      <c r="O124" s="295">
        <v>3.3255083369325229</v>
      </c>
      <c r="P124" s="295">
        <v>1.704471005357757</v>
      </c>
      <c r="Q124" s="295">
        <v>1.0633471862834349</v>
      </c>
      <c r="R124" s="295">
        <v>1.209042703955985</v>
      </c>
      <c r="S124" s="295">
        <v>1.2491914046599319</v>
      </c>
      <c r="T124" s="295">
        <v>1.3046797482462691</v>
      </c>
      <c r="U124" s="295">
        <v>1.4801897861123821</v>
      </c>
      <c r="V124" s="295">
        <v>0.9773356274077396</v>
      </c>
      <c r="W124" s="295">
        <v>0.79318699402861148</v>
      </c>
      <c r="X124" s="295">
        <v>2.5889382126813558</v>
      </c>
      <c r="Y124" s="295">
        <v>2.3781336672681941</v>
      </c>
      <c r="DA124" s="122" t="s">
        <v>1800</v>
      </c>
    </row>
    <row r="125" spans="1:105" ht="12" customHeight="1" x14ac:dyDescent="0.25">
      <c r="A125" s="59" t="s">
        <v>35</v>
      </c>
      <c r="B125" s="295">
        <v>101.22310514082049</v>
      </c>
      <c r="C125" s="295">
        <v>114.7841723851955</v>
      </c>
      <c r="D125" s="295">
        <v>103.73179265978131</v>
      </c>
      <c r="E125" s="295">
        <v>113.5014280763302</v>
      </c>
      <c r="F125" s="295">
        <v>107.7900554634638</v>
      </c>
      <c r="G125" s="295">
        <v>106.1448054575684</v>
      </c>
      <c r="H125" s="295">
        <v>98.582783175297322</v>
      </c>
      <c r="I125" s="295">
        <v>89.779566026962968</v>
      </c>
      <c r="J125" s="295">
        <v>93.283290132498891</v>
      </c>
      <c r="K125" s="295">
        <v>77.946825416446359</v>
      </c>
      <c r="L125" s="295">
        <v>85.332309588880861</v>
      </c>
      <c r="M125" s="295">
        <v>86.367350290543342</v>
      </c>
      <c r="N125" s="295">
        <v>104.035657568311</v>
      </c>
      <c r="O125" s="295">
        <v>99.686316643684336</v>
      </c>
      <c r="P125" s="295">
        <v>96.694618793431459</v>
      </c>
      <c r="Q125" s="295">
        <v>100.6374795069692</v>
      </c>
      <c r="R125" s="295">
        <v>110.69750704810239</v>
      </c>
      <c r="S125" s="295">
        <v>113.47837178741911</v>
      </c>
      <c r="T125" s="295">
        <v>112.47016914844281</v>
      </c>
      <c r="U125" s="295">
        <v>106.3417887378537</v>
      </c>
      <c r="V125" s="295">
        <v>97.645132959664508</v>
      </c>
      <c r="W125" s="295">
        <v>95.175266874349916</v>
      </c>
      <c r="X125" s="295">
        <v>89.571875015400622</v>
      </c>
      <c r="Y125" s="295">
        <v>84.298241245650587</v>
      </c>
      <c r="DA125" s="122" t="s">
        <v>1801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1802</v>
      </c>
    </row>
    <row r="127" spans="1:105" ht="12" customHeight="1" x14ac:dyDescent="0.25">
      <c r="A127" s="133" t="s">
        <v>1575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0</v>
      </c>
      <c r="L127" s="261">
        <v>0</v>
      </c>
      <c r="M127" s="261">
        <v>0</v>
      </c>
      <c r="N127" s="261">
        <v>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0</v>
      </c>
      <c r="X127" s="261">
        <v>0</v>
      </c>
      <c r="Y127" s="261">
        <v>0</v>
      </c>
      <c r="DA127" s="70" t="s">
        <v>1803</v>
      </c>
    </row>
    <row r="128" spans="1:105" ht="12" customHeight="1" x14ac:dyDescent="0.25">
      <c r="A128" s="100" t="s">
        <v>105</v>
      </c>
      <c r="B128" s="279">
        <v>544.47573999999997</v>
      </c>
      <c r="C128" s="279">
        <v>580.24656000000004</v>
      </c>
      <c r="D128" s="279">
        <v>602.48068000000001</v>
      </c>
      <c r="E128" s="279">
        <v>570.55343000000005</v>
      </c>
      <c r="F128" s="279">
        <v>572.04877999999997</v>
      </c>
      <c r="G128" s="279">
        <v>560.71465000000001</v>
      </c>
      <c r="H128" s="279">
        <v>571.02238999999997</v>
      </c>
      <c r="I128" s="279">
        <v>560.41399000000001</v>
      </c>
      <c r="J128" s="279">
        <v>514.02088000000003</v>
      </c>
      <c r="K128" s="279">
        <v>439.51101999999997</v>
      </c>
      <c r="L128" s="279">
        <v>471.22514999999999</v>
      </c>
      <c r="M128" s="279">
        <v>473.87</v>
      </c>
      <c r="N128" s="279">
        <v>464.37074000000001</v>
      </c>
      <c r="O128" s="279">
        <v>474.37308000000002</v>
      </c>
      <c r="P128" s="279">
        <v>471.07339000000002</v>
      </c>
      <c r="Q128" s="279">
        <v>472.79559</v>
      </c>
      <c r="R128" s="279">
        <v>470.74648999999999</v>
      </c>
      <c r="S128" s="279">
        <v>471.79043999999999</v>
      </c>
      <c r="T128" s="279">
        <v>480.07371999999998</v>
      </c>
      <c r="U128" s="279">
        <v>502.20783</v>
      </c>
      <c r="V128" s="279">
        <v>440.14067</v>
      </c>
      <c r="W128" s="279">
        <v>463.48997000000003</v>
      </c>
      <c r="X128" s="279">
        <v>450.76123000000001</v>
      </c>
      <c r="Y128" s="279">
        <v>402.34199999999998</v>
      </c>
      <c r="DA128" s="105" t="s">
        <v>1804</v>
      </c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429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9">SUM(B133:B138,B140:B141,B139,B144)</f>
        <v>1</v>
      </c>
      <c r="C132" s="232">
        <f t="shared" si="9"/>
        <v>1</v>
      </c>
      <c r="D132" s="232">
        <f t="shared" si="9"/>
        <v>1</v>
      </c>
      <c r="E132" s="232">
        <f t="shared" si="9"/>
        <v>1</v>
      </c>
      <c r="F132" s="232">
        <f t="shared" si="9"/>
        <v>1</v>
      </c>
      <c r="G132" s="232">
        <f t="shared" si="9"/>
        <v>1</v>
      </c>
      <c r="H132" s="232">
        <f t="shared" si="9"/>
        <v>1</v>
      </c>
      <c r="I132" s="232">
        <f t="shared" si="9"/>
        <v>1</v>
      </c>
      <c r="J132" s="232">
        <f t="shared" si="9"/>
        <v>1</v>
      </c>
      <c r="K132" s="232">
        <f t="shared" si="9"/>
        <v>1</v>
      </c>
      <c r="L132" s="232">
        <f t="shared" si="9"/>
        <v>1</v>
      </c>
      <c r="M132" s="232">
        <f t="shared" si="9"/>
        <v>1</v>
      </c>
      <c r="N132" s="232">
        <f t="shared" si="9"/>
        <v>1</v>
      </c>
      <c r="O132" s="232">
        <f t="shared" si="9"/>
        <v>1</v>
      </c>
      <c r="P132" s="232">
        <f t="shared" si="9"/>
        <v>1</v>
      </c>
      <c r="Q132" s="232">
        <f t="shared" si="9"/>
        <v>1</v>
      </c>
      <c r="R132" s="232">
        <f t="shared" si="9"/>
        <v>1</v>
      </c>
      <c r="S132" s="232">
        <f t="shared" si="9"/>
        <v>1</v>
      </c>
      <c r="T132" s="232">
        <f t="shared" si="9"/>
        <v>1</v>
      </c>
      <c r="U132" s="232">
        <f t="shared" si="9"/>
        <v>1</v>
      </c>
      <c r="V132" s="232">
        <f t="shared" si="9"/>
        <v>1</v>
      </c>
      <c r="W132" s="232">
        <f t="shared" si="9"/>
        <v>0.99999999999999989</v>
      </c>
      <c r="X132" s="232">
        <f t="shared" si="9"/>
        <v>1</v>
      </c>
      <c r="Y132" s="232">
        <f t="shared" si="9"/>
        <v>0.99999999999999989</v>
      </c>
      <c r="DA132" s="95"/>
    </row>
    <row r="133" spans="1:105" ht="12" customHeight="1" x14ac:dyDescent="0.25">
      <c r="A133" s="55" t="s">
        <v>91</v>
      </c>
      <c r="B133" s="266">
        <f t="shared" ref="B133:Y133" si="10">IF(B$6=0,0,B$6/B$5)</f>
        <v>0</v>
      </c>
      <c r="C133" s="266">
        <f t="shared" si="10"/>
        <v>0</v>
      </c>
      <c r="D133" s="266">
        <f t="shared" si="10"/>
        <v>0</v>
      </c>
      <c r="E133" s="266">
        <f t="shared" si="10"/>
        <v>0</v>
      </c>
      <c r="F133" s="266">
        <f t="shared" si="10"/>
        <v>0</v>
      </c>
      <c r="G133" s="266">
        <f t="shared" si="10"/>
        <v>0</v>
      </c>
      <c r="H133" s="266">
        <f t="shared" si="10"/>
        <v>0</v>
      </c>
      <c r="I133" s="266">
        <f t="shared" si="10"/>
        <v>0</v>
      </c>
      <c r="J133" s="266">
        <f t="shared" si="10"/>
        <v>0</v>
      </c>
      <c r="K133" s="266">
        <f t="shared" si="10"/>
        <v>0</v>
      </c>
      <c r="L133" s="266">
        <f t="shared" si="10"/>
        <v>0</v>
      </c>
      <c r="M133" s="266">
        <f t="shared" si="10"/>
        <v>0</v>
      </c>
      <c r="N133" s="266">
        <f t="shared" si="10"/>
        <v>0</v>
      </c>
      <c r="O133" s="266">
        <f t="shared" si="10"/>
        <v>0</v>
      </c>
      <c r="P133" s="266">
        <f t="shared" si="10"/>
        <v>0</v>
      </c>
      <c r="Q133" s="266">
        <f t="shared" si="10"/>
        <v>0</v>
      </c>
      <c r="R133" s="266">
        <f t="shared" si="10"/>
        <v>0</v>
      </c>
      <c r="S133" s="266">
        <f t="shared" si="10"/>
        <v>0</v>
      </c>
      <c r="T133" s="266">
        <f t="shared" si="10"/>
        <v>0</v>
      </c>
      <c r="U133" s="266">
        <f t="shared" si="10"/>
        <v>0</v>
      </c>
      <c r="V133" s="266">
        <f t="shared" si="10"/>
        <v>0</v>
      </c>
      <c r="W133" s="266">
        <f t="shared" si="10"/>
        <v>0</v>
      </c>
      <c r="X133" s="266">
        <f t="shared" si="10"/>
        <v>0</v>
      </c>
      <c r="Y133" s="266">
        <f t="shared" si="10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11">IF(B$7=0,0,B$7/B$5)</f>
        <v>0</v>
      </c>
      <c r="C134" s="267">
        <f t="shared" si="11"/>
        <v>0</v>
      </c>
      <c r="D134" s="267">
        <f t="shared" si="11"/>
        <v>0</v>
      </c>
      <c r="E134" s="267">
        <f t="shared" si="11"/>
        <v>0</v>
      </c>
      <c r="F134" s="267">
        <f t="shared" si="11"/>
        <v>0</v>
      </c>
      <c r="G134" s="267">
        <f t="shared" si="11"/>
        <v>0</v>
      </c>
      <c r="H134" s="267">
        <f t="shared" si="11"/>
        <v>0</v>
      </c>
      <c r="I134" s="267">
        <f t="shared" si="11"/>
        <v>0</v>
      </c>
      <c r="J134" s="267">
        <f t="shared" si="11"/>
        <v>0</v>
      </c>
      <c r="K134" s="267">
        <f t="shared" si="11"/>
        <v>0</v>
      </c>
      <c r="L134" s="267">
        <f t="shared" si="11"/>
        <v>0</v>
      </c>
      <c r="M134" s="267">
        <f t="shared" si="11"/>
        <v>0</v>
      </c>
      <c r="N134" s="267">
        <f t="shared" si="11"/>
        <v>0</v>
      </c>
      <c r="O134" s="267">
        <f t="shared" si="11"/>
        <v>0</v>
      </c>
      <c r="P134" s="267">
        <f t="shared" si="11"/>
        <v>0</v>
      </c>
      <c r="Q134" s="267">
        <f t="shared" si="11"/>
        <v>0</v>
      </c>
      <c r="R134" s="267">
        <f t="shared" si="11"/>
        <v>0</v>
      </c>
      <c r="S134" s="267">
        <f t="shared" si="11"/>
        <v>0</v>
      </c>
      <c r="T134" s="267">
        <f t="shared" si="11"/>
        <v>0</v>
      </c>
      <c r="U134" s="267">
        <f t="shared" si="11"/>
        <v>0</v>
      </c>
      <c r="V134" s="267">
        <f t="shared" si="11"/>
        <v>0</v>
      </c>
      <c r="W134" s="267">
        <f t="shared" si="11"/>
        <v>0</v>
      </c>
      <c r="X134" s="267">
        <f t="shared" si="11"/>
        <v>0</v>
      </c>
      <c r="Y134" s="267">
        <f t="shared" si="11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12">IF(B$8=0,0,B$8/B$5)</f>
        <v>0</v>
      </c>
      <c r="C135" s="267">
        <f t="shared" si="12"/>
        <v>0</v>
      </c>
      <c r="D135" s="267">
        <f t="shared" si="12"/>
        <v>0</v>
      </c>
      <c r="E135" s="267">
        <f t="shared" si="12"/>
        <v>0</v>
      </c>
      <c r="F135" s="267">
        <f t="shared" si="12"/>
        <v>0</v>
      </c>
      <c r="G135" s="267">
        <f t="shared" si="12"/>
        <v>0</v>
      </c>
      <c r="H135" s="267">
        <f t="shared" si="12"/>
        <v>0</v>
      </c>
      <c r="I135" s="267">
        <f t="shared" si="12"/>
        <v>0</v>
      </c>
      <c r="J135" s="267">
        <f t="shared" si="12"/>
        <v>0</v>
      </c>
      <c r="K135" s="267">
        <f t="shared" si="12"/>
        <v>0</v>
      </c>
      <c r="L135" s="267">
        <f t="shared" si="12"/>
        <v>0</v>
      </c>
      <c r="M135" s="267">
        <f t="shared" si="12"/>
        <v>0</v>
      </c>
      <c r="N135" s="267">
        <f t="shared" si="12"/>
        <v>0</v>
      </c>
      <c r="O135" s="267">
        <f t="shared" si="12"/>
        <v>0</v>
      </c>
      <c r="P135" s="267">
        <f t="shared" si="12"/>
        <v>0</v>
      </c>
      <c r="Q135" s="267">
        <f t="shared" si="12"/>
        <v>0</v>
      </c>
      <c r="R135" s="267">
        <f t="shared" si="12"/>
        <v>0</v>
      </c>
      <c r="S135" s="267">
        <f t="shared" si="12"/>
        <v>0</v>
      </c>
      <c r="T135" s="267">
        <f t="shared" si="12"/>
        <v>0</v>
      </c>
      <c r="U135" s="267">
        <f t="shared" si="12"/>
        <v>0</v>
      </c>
      <c r="V135" s="267">
        <f t="shared" si="12"/>
        <v>0</v>
      </c>
      <c r="W135" s="267">
        <f t="shared" si="12"/>
        <v>0</v>
      </c>
      <c r="X135" s="267">
        <f t="shared" si="12"/>
        <v>0</v>
      </c>
      <c r="Y135" s="267">
        <f t="shared" si="12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3">IF(B$9=0,0,B$9/B$5)</f>
        <v>0</v>
      </c>
      <c r="C136" s="267">
        <f t="shared" si="13"/>
        <v>0</v>
      </c>
      <c r="D136" s="267">
        <f t="shared" si="13"/>
        <v>0</v>
      </c>
      <c r="E136" s="267">
        <f t="shared" si="13"/>
        <v>0</v>
      </c>
      <c r="F136" s="267">
        <f t="shared" si="13"/>
        <v>0</v>
      </c>
      <c r="G136" s="267">
        <f t="shared" si="13"/>
        <v>0</v>
      </c>
      <c r="H136" s="267">
        <f t="shared" si="13"/>
        <v>0</v>
      </c>
      <c r="I136" s="267">
        <f t="shared" si="13"/>
        <v>0</v>
      </c>
      <c r="J136" s="267">
        <f t="shared" si="13"/>
        <v>0</v>
      </c>
      <c r="K136" s="267">
        <f t="shared" si="13"/>
        <v>0</v>
      </c>
      <c r="L136" s="267">
        <f t="shared" si="13"/>
        <v>0</v>
      </c>
      <c r="M136" s="267">
        <f t="shared" si="13"/>
        <v>0</v>
      </c>
      <c r="N136" s="267">
        <f t="shared" si="13"/>
        <v>0</v>
      </c>
      <c r="O136" s="267">
        <f t="shared" si="13"/>
        <v>0</v>
      </c>
      <c r="P136" s="267">
        <f t="shared" si="13"/>
        <v>0</v>
      </c>
      <c r="Q136" s="267">
        <f t="shared" si="13"/>
        <v>0</v>
      </c>
      <c r="R136" s="267">
        <f t="shared" si="13"/>
        <v>0</v>
      </c>
      <c r="S136" s="267">
        <f t="shared" si="13"/>
        <v>0</v>
      </c>
      <c r="T136" s="267">
        <f t="shared" si="13"/>
        <v>0</v>
      </c>
      <c r="U136" s="267">
        <f t="shared" si="13"/>
        <v>0</v>
      </c>
      <c r="V136" s="267">
        <f t="shared" si="13"/>
        <v>0</v>
      </c>
      <c r="W136" s="267">
        <f t="shared" si="13"/>
        <v>0</v>
      </c>
      <c r="X136" s="267">
        <f t="shared" si="13"/>
        <v>0</v>
      </c>
      <c r="Y136" s="267">
        <f t="shared" si="13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4">IF(B$10=0,0,B$10/B$5)</f>
        <v>8.5615023606776643E-4</v>
      </c>
      <c r="C137" s="268">
        <f t="shared" si="14"/>
        <v>8.836981481522841E-4</v>
      </c>
      <c r="D137" s="268">
        <f t="shared" si="14"/>
        <v>7.528238415620476E-4</v>
      </c>
      <c r="E137" s="268">
        <f t="shared" si="14"/>
        <v>8.9235251339234135E-4</v>
      </c>
      <c r="F137" s="268">
        <f t="shared" si="14"/>
        <v>7.7878002564146732E-4</v>
      </c>
      <c r="G137" s="268">
        <f t="shared" si="14"/>
        <v>8.3551934095673914E-4</v>
      </c>
      <c r="H137" s="268">
        <f t="shared" si="14"/>
        <v>7.8163359475766304E-4</v>
      </c>
      <c r="I137" s="268">
        <f t="shared" si="14"/>
        <v>7.7598505099303605E-4</v>
      </c>
      <c r="J137" s="268">
        <f t="shared" si="14"/>
        <v>7.8765404961756466E-4</v>
      </c>
      <c r="K137" s="268">
        <f t="shared" si="14"/>
        <v>5.5495280978575868E-4</v>
      </c>
      <c r="L137" s="268">
        <f t="shared" si="14"/>
        <v>4.8478730067316825E-4</v>
      </c>
      <c r="M137" s="268">
        <f t="shared" si="14"/>
        <v>5.8367659031667866E-4</v>
      </c>
      <c r="N137" s="268">
        <f t="shared" si="14"/>
        <v>4.9765461802041364E-4</v>
      </c>
      <c r="O137" s="268">
        <f t="shared" si="14"/>
        <v>5.7721519271959089E-4</v>
      </c>
      <c r="P137" s="268">
        <f t="shared" si="14"/>
        <v>3.1247794922837138E-4</v>
      </c>
      <c r="Q137" s="268">
        <f t="shared" si="14"/>
        <v>3.2825867043944967E-4</v>
      </c>
      <c r="R137" s="268">
        <f t="shared" si="14"/>
        <v>3.3520358156823813E-4</v>
      </c>
      <c r="S137" s="268">
        <f t="shared" si="14"/>
        <v>3.1769951465209059E-4</v>
      </c>
      <c r="T137" s="268">
        <f t="shared" si="14"/>
        <v>2.968239066256323E-4</v>
      </c>
      <c r="U137" s="268">
        <f t="shared" si="14"/>
        <v>2.9385682501288825E-4</v>
      </c>
      <c r="V137" s="268">
        <f t="shared" si="14"/>
        <v>2.7952203475427599E-4</v>
      </c>
      <c r="W137" s="268">
        <f t="shared" si="14"/>
        <v>2.666175874896339E-4</v>
      </c>
      <c r="X137" s="268">
        <f t="shared" si="14"/>
        <v>2.5239279379048088E-4</v>
      </c>
      <c r="Y137" s="268">
        <f t="shared" si="14"/>
        <v>2.3610892807597242E-4</v>
      </c>
      <c r="DA137" s="78"/>
    </row>
    <row r="138" spans="1:105" ht="12" customHeight="1" x14ac:dyDescent="0.25">
      <c r="A138" s="174" t="s">
        <v>1450</v>
      </c>
      <c r="B138" s="269">
        <f t="shared" ref="B138:Y138" si="15">IF(B$16=0,0,B$16/B$5)</f>
        <v>0</v>
      </c>
      <c r="C138" s="269">
        <f t="shared" si="15"/>
        <v>0</v>
      </c>
      <c r="D138" s="269">
        <f t="shared" si="15"/>
        <v>0</v>
      </c>
      <c r="E138" s="269">
        <f t="shared" si="15"/>
        <v>0</v>
      </c>
      <c r="F138" s="269">
        <f t="shared" si="15"/>
        <v>0</v>
      </c>
      <c r="G138" s="269">
        <f t="shared" si="15"/>
        <v>0</v>
      </c>
      <c r="H138" s="269">
        <f t="shared" si="15"/>
        <v>0</v>
      </c>
      <c r="I138" s="269">
        <f t="shared" si="15"/>
        <v>0</v>
      </c>
      <c r="J138" s="269">
        <f t="shared" si="15"/>
        <v>0</v>
      </c>
      <c r="K138" s="269">
        <f t="shared" si="15"/>
        <v>0</v>
      </c>
      <c r="L138" s="269">
        <f t="shared" si="15"/>
        <v>0</v>
      </c>
      <c r="M138" s="269">
        <f t="shared" si="15"/>
        <v>0</v>
      </c>
      <c r="N138" s="269">
        <f t="shared" si="15"/>
        <v>0</v>
      </c>
      <c r="O138" s="269">
        <f t="shared" si="15"/>
        <v>0</v>
      </c>
      <c r="P138" s="269">
        <f t="shared" si="15"/>
        <v>0</v>
      </c>
      <c r="Q138" s="269">
        <f t="shared" si="15"/>
        <v>0</v>
      </c>
      <c r="R138" s="269">
        <f t="shared" si="15"/>
        <v>0</v>
      </c>
      <c r="S138" s="269">
        <f t="shared" si="15"/>
        <v>0</v>
      </c>
      <c r="T138" s="269">
        <f t="shared" si="15"/>
        <v>0</v>
      </c>
      <c r="U138" s="269">
        <f t="shared" si="15"/>
        <v>0</v>
      </c>
      <c r="V138" s="269">
        <f t="shared" si="15"/>
        <v>0</v>
      </c>
      <c r="W138" s="269">
        <f t="shared" si="15"/>
        <v>0</v>
      </c>
      <c r="X138" s="269">
        <f t="shared" si="15"/>
        <v>0</v>
      </c>
      <c r="Y138" s="269">
        <f t="shared" si="15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6">IF(B$17=0,0,B$17/B$5)</f>
        <v>0.17642084955230811</v>
      </c>
      <c r="C139" s="269">
        <f t="shared" si="16"/>
        <v>0.18226221142323121</v>
      </c>
      <c r="D139" s="269">
        <f t="shared" si="16"/>
        <v>0.17486332406989236</v>
      </c>
      <c r="E139" s="269">
        <f t="shared" si="16"/>
        <v>0.18125093789312183</v>
      </c>
      <c r="F139" s="269">
        <f t="shared" si="16"/>
        <v>0.17678021500155314</v>
      </c>
      <c r="G139" s="269">
        <f t="shared" si="16"/>
        <v>0.17453735965455103</v>
      </c>
      <c r="H139" s="269">
        <f t="shared" si="16"/>
        <v>0.18334127178081203</v>
      </c>
      <c r="I139" s="269">
        <f t="shared" si="16"/>
        <v>0.18836728668920025</v>
      </c>
      <c r="J139" s="269">
        <f t="shared" si="16"/>
        <v>0.18197362589304672</v>
      </c>
      <c r="K139" s="269">
        <f t="shared" si="16"/>
        <v>0.17560689160134049</v>
      </c>
      <c r="L139" s="269">
        <f t="shared" si="16"/>
        <v>0.16480666421929921</v>
      </c>
      <c r="M139" s="269">
        <f t="shared" si="16"/>
        <v>0.1672733734940641</v>
      </c>
      <c r="N139" s="269">
        <f t="shared" si="16"/>
        <v>0.15765064980355545</v>
      </c>
      <c r="O139" s="269">
        <f t="shared" si="16"/>
        <v>0.14113837181356831</v>
      </c>
      <c r="P139" s="269">
        <f t="shared" si="16"/>
        <v>0.1328565346139898</v>
      </c>
      <c r="Q139" s="269">
        <f t="shared" si="16"/>
        <v>0.1356810231084026</v>
      </c>
      <c r="R139" s="269">
        <f t="shared" si="16"/>
        <v>0.14264852931280111</v>
      </c>
      <c r="S139" s="269">
        <f t="shared" si="16"/>
        <v>0.13794154182044194</v>
      </c>
      <c r="T139" s="269">
        <f t="shared" si="16"/>
        <v>0.13984419567842557</v>
      </c>
      <c r="U139" s="269">
        <f t="shared" si="16"/>
        <v>0.1432386635735996</v>
      </c>
      <c r="V139" s="269">
        <f t="shared" si="16"/>
        <v>0.14324792445307746</v>
      </c>
      <c r="W139" s="269">
        <f t="shared" si="16"/>
        <v>0.13149679322853028</v>
      </c>
      <c r="X139" s="269">
        <f t="shared" si="16"/>
        <v>0.14407404132311516</v>
      </c>
      <c r="Y139" s="269">
        <f t="shared" si="16"/>
        <v>0.15534172549536321</v>
      </c>
      <c r="DA139" s="79"/>
    </row>
    <row r="140" spans="1:105" ht="12" customHeight="1" x14ac:dyDescent="0.25">
      <c r="A140" s="174" t="s">
        <v>1461</v>
      </c>
      <c r="B140" s="269">
        <f t="shared" ref="B140:Y140" si="17">IF(B$25=0,0,B$25/B$5)</f>
        <v>0.16847578639910482</v>
      </c>
      <c r="C140" s="269">
        <f t="shared" si="17"/>
        <v>0.17405408418727933</v>
      </c>
      <c r="D140" s="269">
        <f t="shared" si="17"/>
        <v>0.16698840363707562</v>
      </c>
      <c r="E140" s="269">
        <f t="shared" si="17"/>
        <v>0.17308835307509998</v>
      </c>
      <c r="F140" s="269">
        <f t="shared" si="17"/>
        <v>0.16881896792679757</v>
      </c>
      <c r="G140" s="269">
        <f t="shared" si="17"/>
        <v>0.16667711893715434</v>
      </c>
      <c r="H140" s="269">
        <f t="shared" si="17"/>
        <v>0.17508454936629225</v>
      </c>
      <c r="I140" s="269">
        <f t="shared" si="17"/>
        <v>0.17988421911220437</v>
      </c>
      <c r="J140" s="269">
        <f t="shared" si="17"/>
        <v>0.17377849502497444</v>
      </c>
      <c r="K140" s="269">
        <f t="shared" si="17"/>
        <v>0.16769848481466582</v>
      </c>
      <c r="L140" s="269">
        <f t="shared" si="17"/>
        <v>0.15738464262370044</v>
      </c>
      <c r="M140" s="269">
        <f t="shared" si="17"/>
        <v>0.15974026434266717</v>
      </c>
      <c r="N140" s="269">
        <f t="shared" si="17"/>
        <v>0.1505508972969142</v>
      </c>
      <c r="O140" s="269">
        <f t="shared" si="17"/>
        <v>0.13478224508452991</v>
      </c>
      <c r="P140" s="269">
        <f t="shared" si="17"/>
        <v>0.12687337808514135</v>
      </c>
      <c r="Q140" s="269">
        <f t="shared" si="17"/>
        <v>0.12957066653760585</v>
      </c>
      <c r="R140" s="269">
        <f t="shared" si="17"/>
        <v>0.136224393067126</v>
      </c>
      <c r="S140" s="269">
        <f t="shared" si="17"/>
        <v>0.13172938342762847</v>
      </c>
      <c r="T140" s="269">
        <f t="shared" si="17"/>
        <v>0.13354635180626701</v>
      </c>
      <c r="U140" s="269">
        <f t="shared" si="17"/>
        <v>0.13678795079809369</v>
      </c>
      <c r="V140" s="269">
        <f t="shared" si="17"/>
        <v>0.13679679461647876</v>
      </c>
      <c r="W140" s="269">
        <f t="shared" si="17"/>
        <v>0.12557487226909958</v>
      </c>
      <c r="X140" s="269">
        <f t="shared" si="17"/>
        <v>0.13758570754649999</v>
      </c>
      <c r="Y140" s="269">
        <f t="shared" si="17"/>
        <v>0.14834595474309561</v>
      </c>
      <c r="DA140" s="79"/>
    </row>
    <row r="141" spans="1:105" ht="12" customHeight="1" x14ac:dyDescent="0.25">
      <c r="A141" s="174" t="s">
        <v>1470</v>
      </c>
      <c r="B141" s="269">
        <f t="shared" ref="B141:Y141" si="18">IF(B$33=0,0,B$33/B$5)</f>
        <v>7.8059129945180217E-3</v>
      </c>
      <c r="C141" s="269">
        <f t="shared" si="18"/>
        <v>8.0643697622392371E-3</v>
      </c>
      <c r="D141" s="269">
        <f t="shared" si="18"/>
        <v>7.736998756584494E-3</v>
      </c>
      <c r="E141" s="269">
        <f t="shared" si="18"/>
        <v>8.0196249760661458E-3</v>
      </c>
      <c r="F141" s="269">
        <f t="shared" si="18"/>
        <v>7.8218134702110077E-3</v>
      </c>
      <c r="G141" s="269">
        <f t="shared" si="18"/>
        <v>7.7225761422964464E-3</v>
      </c>
      <c r="H141" s="269">
        <f t="shared" si="18"/>
        <v>8.1121138428764412E-3</v>
      </c>
      <c r="I141" s="269">
        <f t="shared" si="18"/>
        <v>8.3344947869858649E-3</v>
      </c>
      <c r="J141" s="269">
        <f t="shared" si="18"/>
        <v>8.0516010132743957E-3</v>
      </c>
      <c r="K141" s="269">
        <f t="shared" si="18"/>
        <v>7.7698986290812124E-3</v>
      </c>
      <c r="L141" s="269">
        <f t="shared" si="18"/>
        <v>7.2920320079921377E-3</v>
      </c>
      <c r="M141" s="269">
        <f t="shared" si="18"/>
        <v>7.4011739718271713E-3</v>
      </c>
      <c r="N141" s="269">
        <f t="shared" si="18"/>
        <v>6.9754071529448845E-3</v>
      </c>
      <c r="O141" s="269">
        <f t="shared" si="18"/>
        <v>6.2448052674068709E-3</v>
      </c>
      <c r="P141" s="269">
        <f t="shared" si="18"/>
        <v>5.878367282448043E-3</v>
      </c>
      <c r="Q141" s="269">
        <f t="shared" si="18"/>
        <v>6.0033395376965131E-3</v>
      </c>
      <c r="R141" s="269">
        <f t="shared" si="18"/>
        <v>6.311623662607577E-3</v>
      </c>
      <c r="S141" s="269">
        <f t="shared" si="18"/>
        <v>6.1033583984685617E-3</v>
      </c>
      <c r="T141" s="269">
        <f t="shared" si="18"/>
        <v>6.1875431788490755E-3</v>
      </c>
      <c r="U141" s="269">
        <f t="shared" si="18"/>
        <v>6.3377347300158033E-3</v>
      </c>
      <c r="V141" s="269">
        <f t="shared" si="18"/>
        <v>6.3381444866836825E-3</v>
      </c>
      <c r="W141" s="269">
        <f t="shared" si="18"/>
        <v>5.8182041952796184E-3</v>
      </c>
      <c r="X141" s="269">
        <f t="shared" si="18"/>
        <v>6.3746968353838585E-3</v>
      </c>
      <c r="Y141" s="269">
        <f t="shared" si="18"/>
        <v>6.8732465392395701E-3</v>
      </c>
      <c r="DA141" s="79"/>
    </row>
    <row r="142" spans="1:105" ht="12" customHeight="1" x14ac:dyDescent="0.25">
      <c r="A142" s="62" t="s">
        <v>1577</v>
      </c>
      <c r="B142" s="318">
        <f t="shared" ref="B142:Y142" si="19">IF(B$34=0,0,B$34/B$5)</f>
        <v>0</v>
      </c>
      <c r="C142" s="318">
        <f t="shared" si="19"/>
        <v>0</v>
      </c>
      <c r="D142" s="318">
        <f t="shared" si="19"/>
        <v>0</v>
      </c>
      <c r="E142" s="318">
        <f t="shared" si="19"/>
        <v>0</v>
      </c>
      <c r="F142" s="318">
        <f t="shared" si="19"/>
        <v>0</v>
      </c>
      <c r="G142" s="318">
        <f t="shared" si="19"/>
        <v>0</v>
      </c>
      <c r="H142" s="318">
        <f t="shared" si="19"/>
        <v>0</v>
      </c>
      <c r="I142" s="318">
        <f t="shared" si="19"/>
        <v>0</v>
      </c>
      <c r="J142" s="318">
        <f t="shared" si="19"/>
        <v>0</v>
      </c>
      <c r="K142" s="318">
        <f t="shared" si="19"/>
        <v>0</v>
      </c>
      <c r="L142" s="318">
        <f t="shared" si="19"/>
        <v>0</v>
      </c>
      <c r="M142" s="318">
        <f t="shared" si="19"/>
        <v>0</v>
      </c>
      <c r="N142" s="318">
        <f t="shared" si="19"/>
        <v>0</v>
      </c>
      <c r="O142" s="318">
        <f t="shared" si="19"/>
        <v>0</v>
      </c>
      <c r="P142" s="318">
        <f t="shared" si="19"/>
        <v>0</v>
      </c>
      <c r="Q142" s="318">
        <f t="shared" si="19"/>
        <v>0</v>
      </c>
      <c r="R142" s="318">
        <f t="shared" si="19"/>
        <v>0</v>
      </c>
      <c r="S142" s="318">
        <f t="shared" si="19"/>
        <v>0</v>
      </c>
      <c r="T142" s="318">
        <f t="shared" si="19"/>
        <v>0</v>
      </c>
      <c r="U142" s="318">
        <f t="shared" si="19"/>
        <v>0</v>
      </c>
      <c r="V142" s="318">
        <f t="shared" si="19"/>
        <v>0</v>
      </c>
      <c r="W142" s="318">
        <f t="shared" si="19"/>
        <v>0</v>
      </c>
      <c r="X142" s="318">
        <f t="shared" si="19"/>
        <v>0</v>
      </c>
      <c r="Y142" s="318">
        <f t="shared" si="19"/>
        <v>0</v>
      </c>
      <c r="DA142" s="141"/>
    </row>
    <row r="143" spans="1:105" ht="12" customHeight="1" x14ac:dyDescent="0.25">
      <c r="A143" s="62" t="s">
        <v>1578</v>
      </c>
      <c r="B143" s="327">
        <f t="shared" ref="B143:Y143" si="20">IF(B$35=0,0,B$35/B$5)</f>
        <v>7.8059129945180217E-3</v>
      </c>
      <c r="C143" s="327">
        <f t="shared" si="20"/>
        <v>8.0643697622392371E-3</v>
      </c>
      <c r="D143" s="327">
        <f t="shared" si="20"/>
        <v>7.736998756584494E-3</v>
      </c>
      <c r="E143" s="327">
        <f t="shared" si="20"/>
        <v>8.0196249760661458E-3</v>
      </c>
      <c r="F143" s="327">
        <f t="shared" si="20"/>
        <v>7.8218134702110077E-3</v>
      </c>
      <c r="G143" s="327">
        <f t="shared" si="20"/>
        <v>7.7225761422964464E-3</v>
      </c>
      <c r="H143" s="327">
        <f t="shared" si="20"/>
        <v>8.1121138428764412E-3</v>
      </c>
      <c r="I143" s="327">
        <f t="shared" si="20"/>
        <v>8.3344947869858649E-3</v>
      </c>
      <c r="J143" s="327">
        <f t="shared" si="20"/>
        <v>8.0516010132743957E-3</v>
      </c>
      <c r="K143" s="327">
        <f t="shared" si="20"/>
        <v>7.7698986290812124E-3</v>
      </c>
      <c r="L143" s="327">
        <f t="shared" si="20"/>
        <v>7.2920320079921377E-3</v>
      </c>
      <c r="M143" s="327">
        <f t="shared" si="20"/>
        <v>7.4011739718271713E-3</v>
      </c>
      <c r="N143" s="327">
        <f t="shared" si="20"/>
        <v>6.9754071529448845E-3</v>
      </c>
      <c r="O143" s="327">
        <f t="shared" si="20"/>
        <v>6.2448052674068709E-3</v>
      </c>
      <c r="P143" s="327">
        <f t="shared" si="20"/>
        <v>5.878367282448043E-3</v>
      </c>
      <c r="Q143" s="327">
        <f t="shared" si="20"/>
        <v>6.0033395376965131E-3</v>
      </c>
      <c r="R143" s="327">
        <f t="shared" si="20"/>
        <v>6.311623662607577E-3</v>
      </c>
      <c r="S143" s="327">
        <f t="shared" si="20"/>
        <v>6.1033583984685617E-3</v>
      </c>
      <c r="T143" s="327">
        <f t="shared" si="20"/>
        <v>6.1875431788490755E-3</v>
      </c>
      <c r="U143" s="327">
        <f t="shared" si="20"/>
        <v>6.3377347300158033E-3</v>
      </c>
      <c r="V143" s="327">
        <f t="shared" si="20"/>
        <v>6.3381444866836825E-3</v>
      </c>
      <c r="W143" s="327">
        <f t="shared" si="20"/>
        <v>5.8182041952796184E-3</v>
      </c>
      <c r="X143" s="327">
        <f t="shared" si="20"/>
        <v>6.3746968353838585E-3</v>
      </c>
      <c r="Y143" s="327">
        <f t="shared" si="20"/>
        <v>6.8732465392395701E-3</v>
      </c>
      <c r="DA143" s="151"/>
    </row>
    <row r="144" spans="1:105" ht="12" customHeight="1" x14ac:dyDescent="0.25">
      <c r="A144" s="100" t="s">
        <v>105</v>
      </c>
      <c r="B144" s="310">
        <f t="shared" ref="B144:Y144" si="21">IF(B$5=0,0,B$46/B$5)</f>
        <v>0.64644130081800133</v>
      </c>
      <c r="C144" s="310">
        <f t="shared" si="21"/>
        <v>0.63473563647909803</v>
      </c>
      <c r="D144" s="310">
        <f t="shared" si="21"/>
        <v>0.64965844969488551</v>
      </c>
      <c r="E144" s="310">
        <f t="shared" si="21"/>
        <v>0.6367487315423197</v>
      </c>
      <c r="F144" s="310">
        <f t="shared" si="21"/>
        <v>0.64580022357579692</v>
      </c>
      <c r="G144" s="310">
        <f t="shared" si="21"/>
        <v>0.65022742592504157</v>
      </c>
      <c r="H144" s="310">
        <f t="shared" si="21"/>
        <v>0.63268043141526165</v>
      </c>
      <c r="I144" s="310">
        <f t="shared" si="21"/>
        <v>0.6226380143606165</v>
      </c>
      <c r="J144" s="310">
        <f t="shared" si="21"/>
        <v>0.63540862401908693</v>
      </c>
      <c r="K144" s="310">
        <f t="shared" si="21"/>
        <v>0.64836977214512681</v>
      </c>
      <c r="L144" s="310">
        <f t="shared" si="21"/>
        <v>0.67003187384833507</v>
      </c>
      <c r="M144" s="310">
        <f t="shared" si="21"/>
        <v>0.66500151160112497</v>
      </c>
      <c r="N144" s="310">
        <f t="shared" si="21"/>
        <v>0.68432539112856505</v>
      </c>
      <c r="O144" s="310">
        <f t="shared" si="21"/>
        <v>0.71725736264177531</v>
      </c>
      <c r="P144" s="310">
        <f t="shared" si="21"/>
        <v>0.73407924206919239</v>
      </c>
      <c r="Q144" s="310">
        <f t="shared" si="21"/>
        <v>0.72841671214585568</v>
      </c>
      <c r="R144" s="310">
        <f t="shared" si="21"/>
        <v>0.71448025037589713</v>
      </c>
      <c r="S144" s="310">
        <f t="shared" si="21"/>
        <v>0.7239080168388089</v>
      </c>
      <c r="T144" s="310">
        <f t="shared" si="21"/>
        <v>0.72012508542983267</v>
      </c>
      <c r="U144" s="310">
        <f t="shared" si="21"/>
        <v>0.71334179407327802</v>
      </c>
      <c r="V144" s="310">
        <f t="shared" si="21"/>
        <v>0.71333761440900578</v>
      </c>
      <c r="W144" s="310">
        <f t="shared" si="21"/>
        <v>0.7368435127196008</v>
      </c>
      <c r="X144" s="310">
        <f t="shared" si="21"/>
        <v>0.71171316150121056</v>
      </c>
      <c r="Y144" s="310">
        <f t="shared" si="21"/>
        <v>0.68920296429422556</v>
      </c>
      <c r="DA144" s="127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22">SUM(B147:B152,B154:B156,B158:B159,B161:B162,B163)</f>
        <v>1</v>
      </c>
      <c r="C146" s="232">
        <f t="shared" si="22"/>
        <v>0.99999999999999989</v>
      </c>
      <c r="D146" s="232">
        <f t="shared" si="22"/>
        <v>1</v>
      </c>
      <c r="E146" s="232">
        <f t="shared" si="22"/>
        <v>1</v>
      </c>
      <c r="F146" s="232">
        <f t="shared" si="22"/>
        <v>1</v>
      </c>
      <c r="G146" s="232">
        <f t="shared" si="22"/>
        <v>1</v>
      </c>
      <c r="H146" s="232">
        <f t="shared" si="22"/>
        <v>1</v>
      </c>
      <c r="I146" s="232">
        <f t="shared" si="22"/>
        <v>1</v>
      </c>
      <c r="J146" s="232">
        <f t="shared" si="22"/>
        <v>1</v>
      </c>
      <c r="K146" s="232">
        <f t="shared" si="22"/>
        <v>1</v>
      </c>
      <c r="L146" s="232">
        <f t="shared" si="22"/>
        <v>1.0000000000000002</v>
      </c>
      <c r="M146" s="232">
        <f t="shared" si="22"/>
        <v>1</v>
      </c>
      <c r="N146" s="232">
        <f t="shared" si="22"/>
        <v>0.99999999999999989</v>
      </c>
      <c r="O146" s="232">
        <f t="shared" si="22"/>
        <v>1</v>
      </c>
      <c r="P146" s="232">
        <f t="shared" si="22"/>
        <v>0.99999999999999989</v>
      </c>
      <c r="Q146" s="232">
        <f t="shared" si="22"/>
        <v>1</v>
      </c>
      <c r="R146" s="232">
        <f t="shared" si="22"/>
        <v>0.99999999999999989</v>
      </c>
      <c r="S146" s="232">
        <f t="shared" si="22"/>
        <v>0.99999999999999989</v>
      </c>
      <c r="T146" s="232">
        <f t="shared" si="22"/>
        <v>0.99999999999999978</v>
      </c>
      <c r="U146" s="232">
        <f t="shared" si="22"/>
        <v>1</v>
      </c>
      <c r="V146" s="232">
        <f t="shared" si="22"/>
        <v>0.99999999999999989</v>
      </c>
      <c r="W146" s="232">
        <f t="shared" si="22"/>
        <v>0.99999999999999989</v>
      </c>
      <c r="X146" s="232">
        <f t="shared" si="22"/>
        <v>0.99999999999999989</v>
      </c>
      <c r="Y146" s="232">
        <f t="shared" si="22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23">IF(B$49=0,0,B$49/B$48)</f>
        <v>0</v>
      </c>
      <c r="C147" s="266">
        <f t="shared" si="23"/>
        <v>0</v>
      </c>
      <c r="D147" s="266">
        <f t="shared" si="23"/>
        <v>0</v>
      </c>
      <c r="E147" s="266">
        <f t="shared" si="23"/>
        <v>0</v>
      </c>
      <c r="F147" s="266">
        <f t="shared" si="23"/>
        <v>0</v>
      </c>
      <c r="G147" s="266">
        <f t="shared" si="23"/>
        <v>0</v>
      </c>
      <c r="H147" s="266">
        <f t="shared" si="23"/>
        <v>0</v>
      </c>
      <c r="I147" s="266">
        <f t="shared" si="23"/>
        <v>0</v>
      </c>
      <c r="J147" s="266">
        <f t="shared" si="23"/>
        <v>0</v>
      </c>
      <c r="K147" s="266">
        <f t="shared" si="23"/>
        <v>0</v>
      </c>
      <c r="L147" s="266">
        <f t="shared" si="23"/>
        <v>0</v>
      </c>
      <c r="M147" s="266">
        <f t="shared" si="23"/>
        <v>0</v>
      </c>
      <c r="N147" s="266">
        <f t="shared" si="23"/>
        <v>0</v>
      </c>
      <c r="O147" s="266">
        <f t="shared" si="23"/>
        <v>0</v>
      </c>
      <c r="P147" s="266">
        <f t="shared" si="23"/>
        <v>0</v>
      </c>
      <c r="Q147" s="266">
        <f t="shared" si="23"/>
        <v>0</v>
      </c>
      <c r="R147" s="266">
        <f t="shared" si="23"/>
        <v>0</v>
      </c>
      <c r="S147" s="266">
        <f t="shared" si="23"/>
        <v>0</v>
      </c>
      <c r="T147" s="266">
        <f t="shared" si="23"/>
        <v>0</v>
      </c>
      <c r="U147" s="266">
        <f t="shared" si="23"/>
        <v>0</v>
      </c>
      <c r="V147" s="266">
        <f t="shared" si="23"/>
        <v>0</v>
      </c>
      <c r="W147" s="266">
        <f t="shared" si="23"/>
        <v>0</v>
      </c>
      <c r="X147" s="266">
        <f t="shared" si="23"/>
        <v>0</v>
      </c>
      <c r="Y147" s="266">
        <f t="shared" si="23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4">IF(B$50=0,0,B$50/B$48)</f>
        <v>0</v>
      </c>
      <c r="C148" s="267">
        <f t="shared" si="24"/>
        <v>0</v>
      </c>
      <c r="D148" s="267">
        <f t="shared" si="24"/>
        <v>0</v>
      </c>
      <c r="E148" s="267">
        <f t="shared" si="24"/>
        <v>0</v>
      </c>
      <c r="F148" s="267">
        <f t="shared" si="24"/>
        <v>0</v>
      </c>
      <c r="G148" s="267">
        <f t="shared" si="24"/>
        <v>0</v>
      </c>
      <c r="H148" s="267">
        <f t="shared" si="24"/>
        <v>0</v>
      </c>
      <c r="I148" s="267">
        <f t="shared" si="24"/>
        <v>0</v>
      </c>
      <c r="J148" s="267">
        <f t="shared" si="24"/>
        <v>0</v>
      </c>
      <c r="K148" s="267">
        <f t="shared" si="24"/>
        <v>0</v>
      </c>
      <c r="L148" s="267">
        <f t="shared" si="24"/>
        <v>0</v>
      </c>
      <c r="M148" s="267">
        <f t="shared" si="24"/>
        <v>0</v>
      </c>
      <c r="N148" s="267">
        <f t="shared" si="24"/>
        <v>0</v>
      </c>
      <c r="O148" s="267">
        <f t="shared" si="24"/>
        <v>0</v>
      </c>
      <c r="P148" s="267">
        <f t="shared" si="24"/>
        <v>0</v>
      </c>
      <c r="Q148" s="267">
        <f t="shared" si="24"/>
        <v>0</v>
      </c>
      <c r="R148" s="267">
        <f t="shared" si="24"/>
        <v>0</v>
      </c>
      <c r="S148" s="267">
        <f t="shared" si="24"/>
        <v>0</v>
      </c>
      <c r="T148" s="267">
        <f t="shared" si="24"/>
        <v>0</v>
      </c>
      <c r="U148" s="267">
        <f t="shared" si="24"/>
        <v>0</v>
      </c>
      <c r="V148" s="267">
        <f t="shared" si="24"/>
        <v>0</v>
      </c>
      <c r="W148" s="267">
        <f t="shared" si="24"/>
        <v>0</v>
      </c>
      <c r="X148" s="267">
        <f t="shared" si="24"/>
        <v>0</v>
      </c>
      <c r="Y148" s="267">
        <f t="shared" si="24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5">IF(B$51=0,0,B$51/B$48)</f>
        <v>0</v>
      </c>
      <c r="C149" s="267">
        <f t="shared" si="25"/>
        <v>0</v>
      </c>
      <c r="D149" s="267">
        <f t="shared" si="25"/>
        <v>0</v>
      </c>
      <c r="E149" s="267">
        <f t="shared" si="25"/>
        <v>0</v>
      </c>
      <c r="F149" s="267">
        <f t="shared" si="25"/>
        <v>0</v>
      </c>
      <c r="G149" s="267">
        <f t="shared" si="25"/>
        <v>0</v>
      </c>
      <c r="H149" s="267">
        <f t="shared" si="25"/>
        <v>0</v>
      </c>
      <c r="I149" s="267">
        <f t="shared" si="25"/>
        <v>0</v>
      </c>
      <c r="J149" s="267">
        <f t="shared" si="25"/>
        <v>0</v>
      </c>
      <c r="K149" s="267">
        <f t="shared" si="25"/>
        <v>0</v>
      </c>
      <c r="L149" s="267">
        <f t="shared" si="25"/>
        <v>0</v>
      </c>
      <c r="M149" s="267">
        <f t="shared" si="25"/>
        <v>0</v>
      </c>
      <c r="N149" s="267">
        <f t="shared" si="25"/>
        <v>0</v>
      </c>
      <c r="O149" s="267">
        <f t="shared" si="25"/>
        <v>0</v>
      </c>
      <c r="P149" s="267">
        <f t="shared" si="25"/>
        <v>0</v>
      </c>
      <c r="Q149" s="267">
        <f t="shared" si="25"/>
        <v>0</v>
      </c>
      <c r="R149" s="267">
        <f t="shared" si="25"/>
        <v>0</v>
      </c>
      <c r="S149" s="267">
        <f t="shared" si="25"/>
        <v>0</v>
      </c>
      <c r="T149" s="267">
        <f t="shared" si="25"/>
        <v>0</v>
      </c>
      <c r="U149" s="267">
        <f t="shared" si="25"/>
        <v>0</v>
      </c>
      <c r="V149" s="267">
        <f t="shared" si="25"/>
        <v>0</v>
      </c>
      <c r="W149" s="267">
        <f t="shared" si="25"/>
        <v>0</v>
      </c>
      <c r="X149" s="267">
        <f t="shared" si="25"/>
        <v>0</v>
      </c>
      <c r="Y149" s="267">
        <f t="shared" si="25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6">IF(B$52=0,0,B$52/B$48)</f>
        <v>0</v>
      </c>
      <c r="C150" s="267">
        <f t="shared" si="26"/>
        <v>0</v>
      </c>
      <c r="D150" s="267">
        <f t="shared" si="26"/>
        <v>0</v>
      </c>
      <c r="E150" s="267">
        <f t="shared" si="26"/>
        <v>0</v>
      </c>
      <c r="F150" s="267">
        <f t="shared" si="26"/>
        <v>0</v>
      </c>
      <c r="G150" s="267">
        <f t="shared" si="26"/>
        <v>0</v>
      </c>
      <c r="H150" s="267">
        <f t="shared" si="26"/>
        <v>0</v>
      </c>
      <c r="I150" s="267">
        <f t="shared" si="26"/>
        <v>0</v>
      </c>
      <c r="J150" s="267">
        <f t="shared" si="26"/>
        <v>0</v>
      </c>
      <c r="K150" s="267">
        <f t="shared" si="26"/>
        <v>0</v>
      </c>
      <c r="L150" s="267">
        <f t="shared" si="26"/>
        <v>0</v>
      </c>
      <c r="M150" s="267">
        <f t="shared" si="26"/>
        <v>0</v>
      </c>
      <c r="N150" s="267">
        <f t="shared" si="26"/>
        <v>0</v>
      </c>
      <c r="O150" s="267">
        <f t="shared" si="26"/>
        <v>0</v>
      </c>
      <c r="P150" s="267">
        <f t="shared" si="26"/>
        <v>0</v>
      </c>
      <c r="Q150" s="267">
        <f t="shared" si="26"/>
        <v>0</v>
      </c>
      <c r="R150" s="267">
        <f t="shared" si="26"/>
        <v>0</v>
      </c>
      <c r="S150" s="267">
        <f t="shared" si="26"/>
        <v>0</v>
      </c>
      <c r="T150" s="267">
        <f t="shared" si="26"/>
        <v>0</v>
      </c>
      <c r="U150" s="267">
        <f t="shared" si="26"/>
        <v>0</v>
      </c>
      <c r="V150" s="267">
        <f t="shared" si="26"/>
        <v>0</v>
      </c>
      <c r="W150" s="267">
        <f t="shared" si="26"/>
        <v>0</v>
      </c>
      <c r="X150" s="267">
        <f t="shared" si="26"/>
        <v>0</v>
      </c>
      <c r="Y150" s="267">
        <f t="shared" si="26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7">IF(B$53=0,0,B$53/B$48)</f>
        <v>4.2797312501530096E-3</v>
      </c>
      <c r="C151" s="268">
        <f t="shared" si="27"/>
        <v>4.3981114664584219E-3</v>
      </c>
      <c r="D151" s="268">
        <f t="shared" si="27"/>
        <v>3.5567859683788535E-3</v>
      </c>
      <c r="E151" s="268">
        <f t="shared" si="27"/>
        <v>4.3530467268491834E-3</v>
      </c>
      <c r="F151" s="268">
        <f t="shared" si="27"/>
        <v>3.7415707148688165E-3</v>
      </c>
      <c r="G151" s="268">
        <f t="shared" si="27"/>
        <v>4.1741757656449116E-3</v>
      </c>
      <c r="H151" s="268">
        <f t="shared" si="27"/>
        <v>3.2867483799477819E-3</v>
      </c>
      <c r="I151" s="268">
        <f t="shared" si="27"/>
        <v>3.2938004878626166E-3</v>
      </c>
      <c r="J151" s="268">
        <f t="shared" si="27"/>
        <v>3.892332302199937E-3</v>
      </c>
      <c r="K151" s="268">
        <f t="shared" si="27"/>
        <v>3.1591767977730313E-3</v>
      </c>
      <c r="L151" s="268">
        <f t="shared" si="27"/>
        <v>3.1196218233547411E-3</v>
      </c>
      <c r="M151" s="268">
        <f t="shared" si="27"/>
        <v>3.6527867850880431E-3</v>
      </c>
      <c r="N151" s="268">
        <f t="shared" si="27"/>
        <v>3.1934140564036247E-3</v>
      </c>
      <c r="O151" s="268">
        <f t="shared" si="27"/>
        <v>4.0828291681696575E-3</v>
      </c>
      <c r="P151" s="268">
        <f t="shared" si="27"/>
        <v>2.304514446959163E-3</v>
      </c>
      <c r="Q151" s="268">
        <f t="shared" si="27"/>
        <v>2.3312432403195362E-3</v>
      </c>
      <c r="R151" s="268">
        <f t="shared" si="27"/>
        <v>2.3873433080897183E-3</v>
      </c>
      <c r="S151" s="268">
        <f t="shared" si="27"/>
        <v>2.3323714263776833E-3</v>
      </c>
      <c r="T151" s="268">
        <f t="shared" si="27"/>
        <v>2.1709664774665987E-3</v>
      </c>
      <c r="U151" s="268">
        <f t="shared" si="27"/>
        <v>2.107119059770395E-3</v>
      </c>
      <c r="V151" s="268">
        <f t="shared" si="27"/>
        <v>1.9655183978375722E-3</v>
      </c>
      <c r="W151" s="268">
        <f t="shared" si="27"/>
        <v>2.0387662413777052E-3</v>
      </c>
      <c r="X151" s="268">
        <f t="shared" si="27"/>
        <v>1.7315611862600379E-3</v>
      </c>
      <c r="Y151" s="268">
        <f t="shared" si="27"/>
        <v>1.5177389791978405E-3</v>
      </c>
      <c r="DA151" s="78"/>
    </row>
    <row r="152" spans="1:105" ht="12" customHeight="1" x14ac:dyDescent="0.25">
      <c r="A152" s="174" t="s">
        <v>1496</v>
      </c>
      <c r="B152" s="269">
        <f t="shared" ref="B152:Y152" si="28">IF(B$59=0,0,B$59/B$48)</f>
        <v>0</v>
      </c>
      <c r="C152" s="269">
        <f t="shared" si="28"/>
        <v>0</v>
      </c>
      <c r="D152" s="269">
        <f t="shared" si="28"/>
        <v>0</v>
      </c>
      <c r="E152" s="269">
        <f t="shared" si="28"/>
        <v>0</v>
      </c>
      <c r="F152" s="269">
        <f t="shared" si="28"/>
        <v>0</v>
      </c>
      <c r="G152" s="269">
        <f t="shared" si="28"/>
        <v>0</v>
      </c>
      <c r="H152" s="269">
        <f t="shared" si="28"/>
        <v>0</v>
      </c>
      <c r="I152" s="269">
        <f t="shared" si="28"/>
        <v>0</v>
      </c>
      <c r="J152" s="269">
        <f t="shared" si="28"/>
        <v>0</v>
      </c>
      <c r="K152" s="269">
        <f t="shared" si="28"/>
        <v>0</v>
      </c>
      <c r="L152" s="269">
        <f t="shared" si="28"/>
        <v>0</v>
      </c>
      <c r="M152" s="269">
        <f t="shared" si="28"/>
        <v>0</v>
      </c>
      <c r="N152" s="269">
        <f t="shared" si="28"/>
        <v>0</v>
      </c>
      <c r="O152" s="269">
        <f t="shared" si="28"/>
        <v>0</v>
      </c>
      <c r="P152" s="269">
        <f t="shared" si="28"/>
        <v>0</v>
      </c>
      <c r="Q152" s="269">
        <f t="shared" si="28"/>
        <v>0</v>
      </c>
      <c r="R152" s="269">
        <f t="shared" si="28"/>
        <v>0</v>
      </c>
      <c r="S152" s="269">
        <f t="shared" si="28"/>
        <v>0</v>
      </c>
      <c r="T152" s="269">
        <f t="shared" si="28"/>
        <v>0</v>
      </c>
      <c r="U152" s="269">
        <f t="shared" si="28"/>
        <v>0</v>
      </c>
      <c r="V152" s="269">
        <f t="shared" si="28"/>
        <v>0</v>
      </c>
      <c r="W152" s="269">
        <f t="shared" si="28"/>
        <v>0</v>
      </c>
      <c r="X152" s="269">
        <f t="shared" si="28"/>
        <v>0</v>
      </c>
      <c r="Y152" s="269">
        <f t="shared" si="28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9">IF(B$60=0,0,B$60/B$48)</f>
        <v>0.11485102980630719</v>
      </c>
      <c r="C153" s="269">
        <f t="shared" si="29"/>
        <v>0.11589428668767771</v>
      </c>
      <c r="D153" s="269">
        <f t="shared" si="29"/>
        <v>0.10468822370746561</v>
      </c>
      <c r="E153" s="269">
        <f t="shared" si="29"/>
        <v>0.11482274964110438</v>
      </c>
      <c r="F153" s="269">
        <f t="shared" si="29"/>
        <v>0.10638699338669519</v>
      </c>
      <c r="G153" s="269">
        <f t="shared" si="29"/>
        <v>0.11308428659759349</v>
      </c>
      <c r="H153" s="269">
        <f t="shared" si="29"/>
        <v>9.7195224839522781E-2</v>
      </c>
      <c r="I153" s="269">
        <f t="shared" si="29"/>
        <v>0.10266239736195161</v>
      </c>
      <c r="J153" s="269">
        <f t="shared" si="29"/>
        <v>0.11249454819180628</v>
      </c>
      <c r="K153" s="269">
        <f t="shared" si="29"/>
        <v>0.10454879897218562</v>
      </c>
      <c r="L153" s="269">
        <f t="shared" si="29"/>
        <v>0.10353989532482999</v>
      </c>
      <c r="M153" s="269">
        <f t="shared" si="29"/>
        <v>0.10867107007748007</v>
      </c>
      <c r="N153" s="269">
        <f t="shared" si="29"/>
        <v>9.7896651205153701E-2</v>
      </c>
      <c r="O153" s="269">
        <f t="shared" si="29"/>
        <v>0.10821378921340406</v>
      </c>
      <c r="P153" s="269">
        <f t="shared" si="29"/>
        <v>0.10463200881730314</v>
      </c>
      <c r="Q153" s="269">
        <f t="shared" si="29"/>
        <v>0.10766827362433745</v>
      </c>
      <c r="R153" s="269">
        <f t="shared" si="29"/>
        <v>0.1102588079917548</v>
      </c>
      <c r="S153" s="269">
        <f t="shared" si="29"/>
        <v>0.11200651854222343</v>
      </c>
      <c r="T153" s="269">
        <f t="shared" si="29"/>
        <v>0.11203672443140328</v>
      </c>
      <c r="U153" s="269">
        <f t="shared" si="29"/>
        <v>0.11565950376430821</v>
      </c>
      <c r="V153" s="269">
        <f t="shared" si="29"/>
        <v>0.11879007654054015</v>
      </c>
      <c r="W153" s="269">
        <f t="shared" si="29"/>
        <v>0.12474062482769098</v>
      </c>
      <c r="X153" s="269">
        <f t="shared" si="29"/>
        <v>0.12713001333046561</v>
      </c>
      <c r="Y153" s="269">
        <f t="shared" si="29"/>
        <v>0.12539409784187747</v>
      </c>
      <c r="DA153" s="79"/>
    </row>
    <row r="154" spans="1:105" ht="12" customHeight="1" x14ac:dyDescent="0.25">
      <c r="A154" s="62" t="s">
        <v>1499</v>
      </c>
      <c r="B154" s="318">
        <f t="shared" ref="B154:Y154" si="30">IF(B$61=0,0,B$61/B$48)</f>
        <v>9.0635751235789208E-2</v>
      </c>
      <c r="C154" s="318">
        <f t="shared" si="30"/>
        <v>9.0986681923243537E-2</v>
      </c>
      <c r="D154" s="318">
        <f t="shared" si="30"/>
        <v>8.2003361760096302E-2</v>
      </c>
      <c r="E154" s="318">
        <f t="shared" si="30"/>
        <v>9.0544901889965293E-2</v>
      </c>
      <c r="F154" s="318">
        <f t="shared" si="30"/>
        <v>8.3066063964243333E-2</v>
      </c>
      <c r="G154" s="318">
        <f t="shared" si="30"/>
        <v>8.9141446240334821E-2</v>
      </c>
      <c r="H154" s="318">
        <f t="shared" si="30"/>
        <v>7.6026411024455245E-2</v>
      </c>
      <c r="I154" s="318">
        <f t="shared" si="30"/>
        <v>8.0707952501302166E-2</v>
      </c>
      <c r="J154" s="318">
        <f t="shared" si="30"/>
        <v>8.7802569579471176E-2</v>
      </c>
      <c r="K154" s="318">
        <f t="shared" si="30"/>
        <v>7.7099423027723157E-2</v>
      </c>
      <c r="L154" s="318">
        <f t="shared" si="30"/>
        <v>7.4419415446387957E-2</v>
      </c>
      <c r="M154" s="318">
        <f t="shared" si="30"/>
        <v>7.9926758845898643E-2</v>
      </c>
      <c r="N154" s="318">
        <f t="shared" si="30"/>
        <v>7.0118969159029126E-2</v>
      </c>
      <c r="O154" s="318">
        <f t="shared" si="30"/>
        <v>8.0801733769798809E-2</v>
      </c>
      <c r="P154" s="318">
        <f t="shared" si="30"/>
        <v>7.7728060324853257E-2</v>
      </c>
      <c r="Q154" s="318">
        <f t="shared" si="30"/>
        <v>8.1209876129881481E-2</v>
      </c>
      <c r="R154" s="318">
        <f t="shared" si="30"/>
        <v>8.2362510361462068E-2</v>
      </c>
      <c r="S154" s="318">
        <f t="shared" si="30"/>
        <v>8.4199829509124149E-2</v>
      </c>
      <c r="T154" s="318">
        <f t="shared" si="30"/>
        <v>8.3951898959264207E-2</v>
      </c>
      <c r="U154" s="318">
        <f t="shared" si="30"/>
        <v>8.7457069399581269E-2</v>
      </c>
      <c r="V154" s="318">
        <f t="shared" si="30"/>
        <v>9.1131969975729782E-2</v>
      </c>
      <c r="W154" s="318">
        <f t="shared" si="30"/>
        <v>9.7130596983787884E-2</v>
      </c>
      <c r="X154" s="318">
        <f t="shared" si="30"/>
        <v>9.9989399041578705E-2</v>
      </c>
      <c r="Y154" s="318">
        <f t="shared" si="30"/>
        <v>9.7975461808375741E-2</v>
      </c>
      <c r="DA154" s="141"/>
    </row>
    <row r="155" spans="1:105" ht="12" customHeight="1" x14ac:dyDescent="0.25">
      <c r="A155" s="62" t="s">
        <v>1506</v>
      </c>
      <c r="B155" s="318">
        <f t="shared" ref="B155:Y155" si="31">IF(B$67=0,0,B$67/B$48)</f>
        <v>2.421527857051799E-2</v>
      </c>
      <c r="C155" s="318">
        <f t="shared" si="31"/>
        <v>2.4907604764434151E-2</v>
      </c>
      <c r="D155" s="318">
        <f t="shared" si="31"/>
        <v>2.2684861947369309E-2</v>
      </c>
      <c r="E155" s="318">
        <f t="shared" si="31"/>
        <v>2.4277847751139087E-2</v>
      </c>
      <c r="F155" s="318">
        <f t="shared" si="31"/>
        <v>2.3320929422451866E-2</v>
      </c>
      <c r="G155" s="318">
        <f t="shared" si="31"/>
        <v>2.394284035725866E-2</v>
      </c>
      <c r="H155" s="318">
        <f t="shared" si="31"/>
        <v>2.1168813815067543E-2</v>
      </c>
      <c r="I155" s="318">
        <f t="shared" si="31"/>
        <v>2.1954444860649437E-2</v>
      </c>
      <c r="J155" s="318">
        <f t="shared" si="31"/>
        <v>2.4691978612335103E-2</v>
      </c>
      <c r="K155" s="318">
        <f t="shared" si="31"/>
        <v>2.7449375944462454E-2</v>
      </c>
      <c r="L155" s="318">
        <f t="shared" si="31"/>
        <v>2.9120479878442046E-2</v>
      </c>
      <c r="M155" s="318">
        <f t="shared" si="31"/>
        <v>2.8744311231581433E-2</v>
      </c>
      <c r="N155" s="318">
        <f t="shared" si="31"/>
        <v>2.7777682046124567E-2</v>
      </c>
      <c r="O155" s="318">
        <f t="shared" si="31"/>
        <v>2.7412055443605268E-2</v>
      </c>
      <c r="P155" s="318">
        <f t="shared" si="31"/>
        <v>2.690394849244989E-2</v>
      </c>
      <c r="Q155" s="318">
        <f t="shared" si="31"/>
        <v>2.6458397494455974E-2</v>
      </c>
      <c r="R155" s="318">
        <f t="shared" si="31"/>
        <v>2.7896297630292732E-2</v>
      </c>
      <c r="S155" s="318">
        <f t="shared" si="31"/>
        <v>2.7806689033099297E-2</v>
      </c>
      <c r="T155" s="318">
        <f t="shared" si="31"/>
        <v>2.8084825472139068E-2</v>
      </c>
      <c r="U155" s="318">
        <f t="shared" si="31"/>
        <v>2.8202434364726938E-2</v>
      </c>
      <c r="V155" s="318">
        <f t="shared" si="31"/>
        <v>2.7658106564810377E-2</v>
      </c>
      <c r="W155" s="318">
        <f t="shared" si="31"/>
        <v>2.7610027843903106E-2</v>
      </c>
      <c r="X155" s="318">
        <f t="shared" si="31"/>
        <v>2.7140614288886897E-2</v>
      </c>
      <c r="Y155" s="318">
        <f t="shared" si="31"/>
        <v>2.7418636033501708E-2</v>
      </c>
      <c r="DA155" s="141"/>
    </row>
    <row r="156" spans="1:105" ht="12" customHeight="1" x14ac:dyDescent="0.25">
      <c r="A156" s="62" t="s">
        <v>1518</v>
      </c>
      <c r="B156" s="318">
        <f t="shared" ref="B156:Y156" si="32">IF(B$78=0,0,B$78/B$48)</f>
        <v>0</v>
      </c>
      <c r="C156" s="318">
        <f t="shared" si="32"/>
        <v>0</v>
      </c>
      <c r="D156" s="318">
        <f t="shared" si="32"/>
        <v>0</v>
      </c>
      <c r="E156" s="318">
        <f t="shared" si="32"/>
        <v>0</v>
      </c>
      <c r="F156" s="318">
        <f t="shared" si="32"/>
        <v>0</v>
      </c>
      <c r="G156" s="318">
        <f t="shared" si="32"/>
        <v>0</v>
      </c>
      <c r="H156" s="318">
        <f t="shared" si="32"/>
        <v>0</v>
      </c>
      <c r="I156" s="318">
        <f t="shared" si="32"/>
        <v>0</v>
      </c>
      <c r="J156" s="318">
        <f t="shared" si="32"/>
        <v>0</v>
      </c>
      <c r="K156" s="318">
        <f t="shared" si="32"/>
        <v>0</v>
      </c>
      <c r="L156" s="318">
        <f t="shared" si="32"/>
        <v>0</v>
      </c>
      <c r="M156" s="318">
        <f t="shared" si="32"/>
        <v>0</v>
      </c>
      <c r="N156" s="318">
        <f t="shared" si="32"/>
        <v>0</v>
      </c>
      <c r="O156" s="318">
        <f t="shared" si="32"/>
        <v>0</v>
      </c>
      <c r="P156" s="318">
        <f t="shared" si="32"/>
        <v>0</v>
      </c>
      <c r="Q156" s="318">
        <f t="shared" si="32"/>
        <v>0</v>
      </c>
      <c r="R156" s="318">
        <f t="shared" si="32"/>
        <v>0</v>
      </c>
      <c r="S156" s="318">
        <f t="shared" si="32"/>
        <v>0</v>
      </c>
      <c r="T156" s="318">
        <f t="shared" si="32"/>
        <v>0</v>
      </c>
      <c r="U156" s="318">
        <f t="shared" si="32"/>
        <v>0</v>
      </c>
      <c r="V156" s="318">
        <f t="shared" si="32"/>
        <v>0</v>
      </c>
      <c r="W156" s="318">
        <f t="shared" si="32"/>
        <v>0</v>
      </c>
      <c r="X156" s="318">
        <f t="shared" si="32"/>
        <v>0</v>
      </c>
      <c r="Y156" s="318">
        <f t="shared" si="32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33">IF(B$79=0,0,B$79/B$48)</f>
        <v>0.58909160285605056</v>
      </c>
      <c r="C157" s="269">
        <f t="shared" si="33"/>
        <v>0.60593400861593494</v>
      </c>
      <c r="D157" s="269">
        <f t="shared" si="33"/>
        <v>0.55186074553005449</v>
      </c>
      <c r="E157" s="269">
        <f t="shared" si="33"/>
        <v>0.59061374016263302</v>
      </c>
      <c r="F157" s="269">
        <f t="shared" si="33"/>
        <v>0.56733453028664138</v>
      </c>
      <c r="G157" s="269">
        <f t="shared" si="33"/>
        <v>0.58246392507564393</v>
      </c>
      <c r="H157" s="269">
        <f t="shared" si="33"/>
        <v>0.51497943435026483</v>
      </c>
      <c r="I157" s="269">
        <f t="shared" si="33"/>
        <v>0.53409169236321952</v>
      </c>
      <c r="J157" s="269">
        <f t="shared" si="33"/>
        <v>0.60068841314662014</v>
      </c>
      <c r="K157" s="269">
        <f t="shared" si="33"/>
        <v>0.66776836060060285</v>
      </c>
      <c r="L157" s="269">
        <f t="shared" si="33"/>
        <v>0.70842175602367374</v>
      </c>
      <c r="M157" s="269">
        <f t="shared" si="33"/>
        <v>0.6992706000508867</v>
      </c>
      <c r="N157" s="269">
        <f t="shared" si="33"/>
        <v>0.67575515154716725</v>
      </c>
      <c r="O157" s="269">
        <f t="shared" si="33"/>
        <v>0.6668604547259982</v>
      </c>
      <c r="P157" s="269">
        <f t="shared" si="33"/>
        <v>0.65449960009421082</v>
      </c>
      <c r="Q157" s="269">
        <f t="shared" si="33"/>
        <v>0.64366056098103219</v>
      </c>
      <c r="R157" s="269">
        <f t="shared" si="33"/>
        <v>0.67864074480589653</v>
      </c>
      <c r="S157" s="269">
        <f t="shared" si="33"/>
        <v>0.67646081233075905</v>
      </c>
      <c r="T157" s="269">
        <f t="shared" si="33"/>
        <v>0.68322711238423439</v>
      </c>
      <c r="U157" s="269">
        <f t="shared" si="33"/>
        <v>0.68608821558579203</v>
      </c>
      <c r="V157" s="269">
        <f t="shared" si="33"/>
        <v>0.67284620661207073</v>
      </c>
      <c r="W157" s="269">
        <f t="shared" si="33"/>
        <v>0.67167658262116559</v>
      </c>
      <c r="X157" s="269">
        <f t="shared" si="33"/>
        <v>0.66025703265722124</v>
      </c>
      <c r="Y157" s="269">
        <f t="shared" si="33"/>
        <v>0.66702054250853382</v>
      </c>
      <c r="DA157" s="79"/>
    </row>
    <row r="158" spans="1:105" ht="12" customHeight="1" x14ac:dyDescent="0.25">
      <c r="A158" s="62" t="s">
        <v>1521</v>
      </c>
      <c r="B158" s="318">
        <f t="shared" ref="B158:Y158" si="34">IF(B$80=0,0,B$80/B$48)</f>
        <v>0.58909160285605056</v>
      </c>
      <c r="C158" s="318">
        <f t="shared" si="34"/>
        <v>0.60593400861593494</v>
      </c>
      <c r="D158" s="318">
        <f t="shared" si="34"/>
        <v>0.55186074553005449</v>
      </c>
      <c r="E158" s="318">
        <f t="shared" si="34"/>
        <v>0.59061374016263302</v>
      </c>
      <c r="F158" s="318">
        <f t="shared" si="34"/>
        <v>0.56733453028664138</v>
      </c>
      <c r="G158" s="318">
        <f t="shared" si="34"/>
        <v>0.58246392507564393</v>
      </c>
      <c r="H158" s="318">
        <f t="shared" si="34"/>
        <v>0.51497943435026483</v>
      </c>
      <c r="I158" s="318">
        <f t="shared" si="34"/>
        <v>0.53409169236321952</v>
      </c>
      <c r="J158" s="318">
        <f t="shared" si="34"/>
        <v>0.60068841314662014</v>
      </c>
      <c r="K158" s="318">
        <f t="shared" si="34"/>
        <v>0.66776836060060285</v>
      </c>
      <c r="L158" s="318">
        <f t="shared" si="34"/>
        <v>0.70842175602367374</v>
      </c>
      <c r="M158" s="318">
        <f t="shared" si="34"/>
        <v>0.6992706000508867</v>
      </c>
      <c r="N158" s="318">
        <f t="shared" si="34"/>
        <v>0.67575515154716725</v>
      </c>
      <c r="O158" s="318">
        <f t="shared" si="34"/>
        <v>0.6668604547259982</v>
      </c>
      <c r="P158" s="318">
        <f t="shared" si="34"/>
        <v>0.65449960009421082</v>
      </c>
      <c r="Q158" s="318">
        <f t="shared" si="34"/>
        <v>0.64366056098103219</v>
      </c>
      <c r="R158" s="318">
        <f t="shared" si="34"/>
        <v>0.67864074480589653</v>
      </c>
      <c r="S158" s="318">
        <f t="shared" si="34"/>
        <v>0.67646081233075905</v>
      </c>
      <c r="T158" s="318">
        <f t="shared" si="34"/>
        <v>0.68322711238423439</v>
      </c>
      <c r="U158" s="318">
        <f t="shared" si="34"/>
        <v>0.68608821558579203</v>
      </c>
      <c r="V158" s="318">
        <f t="shared" si="34"/>
        <v>0.67284620661207073</v>
      </c>
      <c r="W158" s="318">
        <f t="shared" si="34"/>
        <v>0.67167658262116559</v>
      </c>
      <c r="X158" s="318">
        <f t="shared" si="34"/>
        <v>0.66025703265722124</v>
      </c>
      <c r="Y158" s="318">
        <f t="shared" si="34"/>
        <v>0.66702054250853382</v>
      </c>
      <c r="DA158" s="141"/>
    </row>
    <row r="159" spans="1:105" ht="12" customHeight="1" x14ac:dyDescent="0.25">
      <c r="A159" s="62" t="s">
        <v>1530</v>
      </c>
      <c r="B159" s="318">
        <f t="shared" ref="B159:Y159" si="35">IF(B$88=0,0,B$88/B$48)</f>
        <v>0</v>
      </c>
      <c r="C159" s="318">
        <f t="shared" si="35"/>
        <v>0</v>
      </c>
      <c r="D159" s="318">
        <f t="shared" si="35"/>
        <v>0</v>
      </c>
      <c r="E159" s="318">
        <f t="shared" si="35"/>
        <v>0</v>
      </c>
      <c r="F159" s="318">
        <f t="shared" si="35"/>
        <v>0</v>
      </c>
      <c r="G159" s="318">
        <f t="shared" si="35"/>
        <v>0</v>
      </c>
      <c r="H159" s="318">
        <f t="shared" si="35"/>
        <v>0</v>
      </c>
      <c r="I159" s="318">
        <f t="shared" si="35"/>
        <v>0</v>
      </c>
      <c r="J159" s="318">
        <f t="shared" si="35"/>
        <v>0</v>
      </c>
      <c r="K159" s="318">
        <f t="shared" si="35"/>
        <v>0</v>
      </c>
      <c r="L159" s="318">
        <f t="shared" si="35"/>
        <v>0</v>
      </c>
      <c r="M159" s="318">
        <f t="shared" si="35"/>
        <v>0</v>
      </c>
      <c r="N159" s="318">
        <f t="shared" si="35"/>
        <v>0</v>
      </c>
      <c r="O159" s="318">
        <f t="shared" si="35"/>
        <v>0</v>
      </c>
      <c r="P159" s="318">
        <f t="shared" si="35"/>
        <v>0</v>
      </c>
      <c r="Q159" s="318">
        <f t="shared" si="35"/>
        <v>0</v>
      </c>
      <c r="R159" s="318">
        <f t="shared" si="35"/>
        <v>0</v>
      </c>
      <c r="S159" s="318">
        <f t="shared" si="35"/>
        <v>0</v>
      </c>
      <c r="T159" s="318">
        <f t="shared" si="35"/>
        <v>0</v>
      </c>
      <c r="U159" s="318">
        <f t="shared" si="35"/>
        <v>0</v>
      </c>
      <c r="V159" s="318">
        <f t="shared" si="35"/>
        <v>0</v>
      </c>
      <c r="W159" s="318">
        <f t="shared" si="35"/>
        <v>0</v>
      </c>
      <c r="X159" s="318">
        <f t="shared" si="35"/>
        <v>0</v>
      </c>
      <c r="Y159" s="318">
        <f t="shared" si="35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6">IF(B$89=0,0,B$89/B$48)</f>
        <v>4.8288522463825687E-2</v>
      </c>
      <c r="C160" s="269">
        <f t="shared" si="36"/>
        <v>4.8475489793530918E-2</v>
      </c>
      <c r="D160" s="269">
        <f t="shared" si="36"/>
        <v>4.3689395436908175E-2</v>
      </c>
      <c r="E160" s="269">
        <f t="shared" si="36"/>
        <v>4.8240120143363534E-2</v>
      </c>
      <c r="F160" s="269">
        <f t="shared" si="36"/>
        <v>4.4255577308384163E-2</v>
      </c>
      <c r="G160" s="269">
        <f t="shared" si="36"/>
        <v>4.7492393129021711E-2</v>
      </c>
      <c r="H160" s="269">
        <f t="shared" si="36"/>
        <v>4.0505021545502555E-2</v>
      </c>
      <c r="I160" s="269">
        <f t="shared" si="36"/>
        <v>4.2999232910088107E-2</v>
      </c>
      <c r="J160" s="269">
        <f t="shared" si="36"/>
        <v>4.6779072228241472E-2</v>
      </c>
      <c r="K160" s="269">
        <f t="shared" si="36"/>
        <v>4.1076696227041444E-2</v>
      </c>
      <c r="L160" s="269">
        <f t="shared" si="36"/>
        <v>3.9648853410823595E-2</v>
      </c>
      <c r="M160" s="269">
        <f t="shared" si="36"/>
        <v>4.2583031942332941E-2</v>
      </c>
      <c r="N160" s="269">
        <f t="shared" si="36"/>
        <v>3.7357680288515958E-2</v>
      </c>
      <c r="O160" s="269">
        <f t="shared" si="36"/>
        <v>4.3049197287596326E-2</v>
      </c>
      <c r="P160" s="269">
        <f t="shared" si="36"/>
        <v>4.1411618879859682E-2</v>
      </c>
      <c r="Q160" s="269">
        <f t="shared" si="36"/>
        <v>4.32666456041223E-2</v>
      </c>
      <c r="R160" s="269">
        <f t="shared" si="36"/>
        <v>4.3880741071146735E-2</v>
      </c>
      <c r="S160" s="269">
        <f t="shared" si="36"/>
        <v>4.4859619998340594E-2</v>
      </c>
      <c r="T160" s="269">
        <f t="shared" si="36"/>
        <v>4.4727528635240016E-2</v>
      </c>
      <c r="U160" s="269">
        <f t="shared" si="36"/>
        <v>4.6594998140804769E-2</v>
      </c>
      <c r="V160" s="269">
        <f t="shared" si="36"/>
        <v>4.8552895732032565E-2</v>
      </c>
      <c r="W160" s="269">
        <f t="shared" si="36"/>
        <v>5.1748818213848358E-2</v>
      </c>
      <c r="X160" s="269">
        <f t="shared" si="36"/>
        <v>5.327191837581572E-2</v>
      </c>
      <c r="Y160" s="269">
        <f t="shared" si="36"/>
        <v>5.2198941630985103E-2</v>
      </c>
      <c r="DA160" s="79"/>
    </row>
    <row r="161" spans="1:105" ht="12" customHeight="1" x14ac:dyDescent="0.25">
      <c r="A161" s="62" t="s">
        <v>1533</v>
      </c>
      <c r="B161" s="318">
        <f t="shared" ref="B161:Y161" si="37">IF(B$90=0,0,B$90/B$48)</f>
        <v>4.8288522463825687E-2</v>
      </c>
      <c r="C161" s="318">
        <f t="shared" si="37"/>
        <v>4.8475489793530918E-2</v>
      </c>
      <c r="D161" s="318">
        <f t="shared" si="37"/>
        <v>4.3689395436908175E-2</v>
      </c>
      <c r="E161" s="318">
        <f t="shared" si="37"/>
        <v>4.8240120143363534E-2</v>
      </c>
      <c r="F161" s="318">
        <f t="shared" si="37"/>
        <v>4.4255577308384163E-2</v>
      </c>
      <c r="G161" s="318">
        <f t="shared" si="37"/>
        <v>4.7492393129021711E-2</v>
      </c>
      <c r="H161" s="318">
        <f t="shared" si="37"/>
        <v>4.0505021545502555E-2</v>
      </c>
      <c r="I161" s="318">
        <f t="shared" si="37"/>
        <v>4.2999232910088107E-2</v>
      </c>
      <c r="J161" s="318">
        <f t="shared" si="37"/>
        <v>4.6779072228241472E-2</v>
      </c>
      <c r="K161" s="318">
        <f t="shared" si="37"/>
        <v>4.1076696227041444E-2</v>
      </c>
      <c r="L161" s="318">
        <f t="shared" si="37"/>
        <v>3.9648853410823595E-2</v>
      </c>
      <c r="M161" s="318">
        <f t="shared" si="37"/>
        <v>4.2583031942332941E-2</v>
      </c>
      <c r="N161" s="318">
        <f t="shared" si="37"/>
        <v>3.7357680288515958E-2</v>
      </c>
      <c r="O161" s="318">
        <f t="shared" si="37"/>
        <v>4.3049197287596326E-2</v>
      </c>
      <c r="P161" s="318">
        <f t="shared" si="37"/>
        <v>4.1411618879859682E-2</v>
      </c>
      <c r="Q161" s="318">
        <f t="shared" si="37"/>
        <v>4.32666456041223E-2</v>
      </c>
      <c r="R161" s="318">
        <f t="shared" si="37"/>
        <v>4.3880741071146735E-2</v>
      </c>
      <c r="S161" s="318">
        <f t="shared" si="37"/>
        <v>4.4859619998340594E-2</v>
      </c>
      <c r="T161" s="318">
        <f t="shared" si="37"/>
        <v>4.4727528635240016E-2</v>
      </c>
      <c r="U161" s="318">
        <f t="shared" si="37"/>
        <v>4.6594998140804769E-2</v>
      </c>
      <c r="V161" s="318">
        <f t="shared" si="37"/>
        <v>4.8552895732032565E-2</v>
      </c>
      <c r="W161" s="318">
        <f t="shared" si="37"/>
        <v>5.1748818213848358E-2</v>
      </c>
      <c r="X161" s="318">
        <f t="shared" si="37"/>
        <v>5.327191837581572E-2</v>
      </c>
      <c r="Y161" s="318">
        <f t="shared" si="37"/>
        <v>5.2198941630985103E-2</v>
      </c>
      <c r="DA161" s="141"/>
    </row>
    <row r="162" spans="1:105" ht="12" customHeight="1" x14ac:dyDescent="0.25">
      <c r="A162" s="62" t="s">
        <v>1540</v>
      </c>
      <c r="B162" s="327">
        <f t="shared" ref="B162:Y162" si="38">IF(B$96=0,0,B$96/B$48)</f>
        <v>0</v>
      </c>
      <c r="C162" s="327">
        <f t="shared" si="38"/>
        <v>0</v>
      </c>
      <c r="D162" s="327">
        <f t="shared" si="38"/>
        <v>0</v>
      </c>
      <c r="E162" s="327">
        <f t="shared" si="38"/>
        <v>0</v>
      </c>
      <c r="F162" s="327">
        <f t="shared" si="38"/>
        <v>0</v>
      </c>
      <c r="G162" s="327">
        <f t="shared" si="38"/>
        <v>0</v>
      </c>
      <c r="H162" s="327">
        <f t="shared" si="38"/>
        <v>0</v>
      </c>
      <c r="I162" s="327">
        <f t="shared" si="38"/>
        <v>0</v>
      </c>
      <c r="J162" s="327">
        <f t="shared" si="38"/>
        <v>0</v>
      </c>
      <c r="K162" s="327">
        <f t="shared" si="38"/>
        <v>0</v>
      </c>
      <c r="L162" s="327">
        <f t="shared" si="38"/>
        <v>0</v>
      </c>
      <c r="M162" s="327">
        <f t="shared" si="38"/>
        <v>0</v>
      </c>
      <c r="N162" s="327">
        <f t="shared" si="38"/>
        <v>0</v>
      </c>
      <c r="O162" s="327">
        <f t="shared" si="38"/>
        <v>0</v>
      </c>
      <c r="P162" s="327">
        <f t="shared" si="38"/>
        <v>0</v>
      </c>
      <c r="Q162" s="327">
        <f t="shared" si="38"/>
        <v>0</v>
      </c>
      <c r="R162" s="327">
        <f t="shared" si="38"/>
        <v>0</v>
      </c>
      <c r="S162" s="327">
        <f t="shared" si="38"/>
        <v>0</v>
      </c>
      <c r="T162" s="327">
        <f t="shared" si="38"/>
        <v>0</v>
      </c>
      <c r="U162" s="327">
        <f t="shared" si="38"/>
        <v>0</v>
      </c>
      <c r="V162" s="327">
        <f t="shared" si="38"/>
        <v>0</v>
      </c>
      <c r="W162" s="327">
        <f t="shared" si="38"/>
        <v>0</v>
      </c>
      <c r="X162" s="327">
        <f t="shared" si="38"/>
        <v>0</v>
      </c>
      <c r="Y162" s="327">
        <f t="shared" si="38"/>
        <v>0</v>
      </c>
      <c r="DA162" s="151"/>
    </row>
    <row r="163" spans="1:105" ht="12" customHeight="1" x14ac:dyDescent="0.25">
      <c r="A163" s="100" t="s">
        <v>105</v>
      </c>
      <c r="B163" s="310">
        <f t="shared" ref="B163:Y163" si="39">IF(B$48=0,0,B$97/B$48)</f>
        <v>0.24348911362366366</v>
      </c>
      <c r="C163" s="310">
        <f t="shared" si="39"/>
        <v>0.225298103436398</v>
      </c>
      <c r="D163" s="310">
        <f t="shared" si="39"/>
        <v>0.29620484935719282</v>
      </c>
      <c r="E163" s="310">
        <f t="shared" si="39"/>
        <v>0.24197034332604994</v>
      </c>
      <c r="F163" s="310">
        <f t="shared" si="39"/>
        <v>0.27828132830341051</v>
      </c>
      <c r="G163" s="310">
        <f t="shared" si="39"/>
        <v>0.25278521943209603</v>
      </c>
      <c r="H163" s="310">
        <f t="shared" si="39"/>
        <v>0.34403357088476205</v>
      </c>
      <c r="I163" s="310">
        <f t="shared" si="39"/>
        <v>0.31695287687687818</v>
      </c>
      <c r="J163" s="310">
        <f t="shared" si="39"/>
        <v>0.23614563413113218</v>
      </c>
      <c r="K163" s="310">
        <f t="shared" si="39"/>
        <v>0.18344696740239708</v>
      </c>
      <c r="L163" s="310">
        <f t="shared" si="39"/>
        <v>0.14526987341731806</v>
      </c>
      <c r="M163" s="310">
        <f t="shared" si="39"/>
        <v>0.14582251114421232</v>
      </c>
      <c r="N163" s="310">
        <f t="shared" si="39"/>
        <v>0.18579710290275944</v>
      </c>
      <c r="O163" s="310">
        <f t="shared" si="39"/>
        <v>0.17779372960483183</v>
      </c>
      <c r="P163" s="310">
        <f t="shared" si="39"/>
        <v>0.19715225776166712</v>
      </c>
      <c r="Q163" s="310">
        <f t="shared" si="39"/>
        <v>0.20307327655018848</v>
      </c>
      <c r="R163" s="310">
        <f t="shared" si="39"/>
        <v>0.16483236282311206</v>
      </c>
      <c r="S163" s="310">
        <f t="shared" si="39"/>
        <v>0.16434067770229921</v>
      </c>
      <c r="T163" s="310">
        <f t="shared" si="39"/>
        <v>0.15783766807165561</v>
      </c>
      <c r="U163" s="310">
        <f t="shared" si="39"/>
        <v>0.14955016344932465</v>
      </c>
      <c r="V163" s="310">
        <f t="shared" si="39"/>
        <v>0.15784530271751882</v>
      </c>
      <c r="W163" s="310">
        <f t="shared" si="39"/>
        <v>0.14979520809591726</v>
      </c>
      <c r="X163" s="310">
        <f t="shared" si="39"/>
        <v>0.15760947445023729</v>
      </c>
      <c r="Y163" s="310">
        <f t="shared" si="39"/>
        <v>0.15386867903940579</v>
      </c>
      <c r="DA163" s="127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40">SUM(B166:B170,B172:B174,B176:B178,B179)</f>
        <v>0.99999999999999978</v>
      </c>
      <c r="C165" s="232">
        <f t="shared" si="40"/>
        <v>0.99999999999999989</v>
      </c>
      <c r="D165" s="232">
        <f t="shared" si="40"/>
        <v>1</v>
      </c>
      <c r="E165" s="232">
        <f t="shared" si="40"/>
        <v>0.99999999999999989</v>
      </c>
      <c r="F165" s="232">
        <f t="shared" si="40"/>
        <v>1</v>
      </c>
      <c r="G165" s="232">
        <f t="shared" si="40"/>
        <v>1</v>
      </c>
      <c r="H165" s="232">
        <f t="shared" si="40"/>
        <v>1</v>
      </c>
      <c r="I165" s="232">
        <f t="shared" si="40"/>
        <v>0.99999999999999978</v>
      </c>
      <c r="J165" s="232">
        <f t="shared" si="40"/>
        <v>0.99999999999999989</v>
      </c>
      <c r="K165" s="232">
        <f t="shared" si="40"/>
        <v>1</v>
      </c>
      <c r="L165" s="232">
        <f t="shared" si="40"/>
        <v>1</v>
      </c>
      <c r="M165" s="232">
        <f t="shared" si="40"/>
        <v>1.0000000000000002</v>
      </c>
      <c r="N165" s="232">
        <f t="shared" si="40"/>
        <v>1</v>
      </c>
      <c r="O165" s="232">
        <f t="shared" si="40"/>
        <v>0.99999999999999989</v>
      </c>
      <c r="P165" s="232">
        <f t="shared" si="40"/>
        <v>1</v>
      </c>
      <c r="Q165" s="232">
        <f t="shared" si="40"/>
        <v>1</v>
      </c>
      <c r="R165" s="232">
        <f t="shared" si="40"/>
        <v>1</v>
      </c>
      <c r="S165" s="232">
        <f t="shared" si="40"/>
        <v>0.99999999999999989</v>
      </c>
      <c r="T165" s="232">
        <f t="shared" si="40"/>
        <v>1</v>
      </c>
      <c r="U165" s="232">
        <f t="shared" si="40"/>
        <v>0.99999999999999989</v>
      </c>
      <c r="V165" s="232">
        <f t="shared" si="40"/>
        <v>0.99999999999999989</v>
      </c>
      <c r="W165" s="232">
        <f t="shared" si="40"/>
        <v>0.99999999999999989</v>
      </c>
      <c r="X165" s="232">
        <f t="shared" si="40"/>
        <v>1</v>
      </c>
      <c r="Y165" s="232">
        <f t="shared" si="40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41">IF(B$100=0,0,B$100/B$99)</f>
        <v>0</v>
      </c>
      <c r="C166" s="266">
        <f t="shared" si="41"/>
        <v>0</v>
      </c>
      <c r="D166" s="266">
        <f t="shared" si="41"/>
        <v>0</v>
      </c>
      <c r="E166" s="266">
        <f t="shared" si="41"/>
        <v>0</v>
      </c>
      <c r="F166" s="266">
        <f t="shared" si="41"/>
        <v>0</v>
      </c>
      <c r="G166" s="266">
        <f t="shared" si="41"/>
        <v>0</v>
      </c>
      <c r="H166" s="266">
        <f t="shared" si="41"/>
        <v>0</v>
      </c>
      <c r="I166" s="266">
        <f t="shared" si="41"/>
        <v>0</v>
      </c>
      <c r="J166" s="266">
        <f t="shared" si="41"/>
        <v>0</v>
      </c>
      <c r="K166" s="266">
        <f t="shared" si="41"/>
        <v>0</v>
      </c>
      <c r="L166" s="266">
        <f t="shared" si="41"/>
        <v>0</v>
      </c>
      <c r="M166" s="266">
        <f t="shared" si="41"/>
        <v>0</v>
      </c>
      <c r="N166" s="266">
        <f t="shared" si="41"/>
        <v>0</v>
      </c>
      <c r="O166" s="266">
        <f t="shared" si="41"/>
        <v>0</v>
      </c>
      <c r="P166" s="266">
        <f t="shared" si="41"/>
        <v>0</v>
      </c>
      <c r="Q166" s="266">
        <f t="shared" si="41"/>
        <v>0</v>
      </c>
      <c r="R166" s="266">
        <f t="shared" si="41"/>
        <v>0</v>
      </c>
      <c r="S166" s="266">
        <f t="shared" si="41"/>
        <v>0</v>
      </c>
      <c r="T166" s="266">
        <f t="shared" si="41"/>
        <v>0</v>
      </c>
      <c r="U166" s="266">
        <f t="shared" si="41"/>
        <v>0</v>
      </c>
      <c r="V166" s="266">
        <f t="shared" si="41"/>
        <v>0</v>
      </c>
      <c r="W166" s="266">
        <f t="shared" si="41"/>
        <v>0</v>
      </c>
      <c r="X166" s="266">
        <f t="shared" si="41"/>
        <v>0</v>
      </c>
      <c r="Y166" s="266">
        <f t="shared" si="41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42">IF(B$101=0,0,B$101/B$99)</f>
        <v>0</v>
      </c>
      <c r="C167" s="267">
        <f t="shared" si="42"/>
        <v>0</v>
      </c>
      <c r="D167" s="267">
        <f t="shared" si="42"/>
        <v>0</v>
      </c>
      <c r="E167" s="267">
        <f t="shared" si="42"/>
        <v>0</v>
      </c>
      <c r="F167" s="267">
        <f t="shared" si="42"/>
        <v>0</v>
      </c>
      <c r="G167" s="267">
        <f t="shared" si="42"/>
        <v>0</v>
      </c>
      <c r="H167" s="267">
        <f t="shared" si="42"/>
        <v>0</v>
      </c>
      <c r="I167" s="267">
        <f t="shared" si="42"/>
        <v>0</v>
      </c>
      <c r="J167" s="267">
        <f t="shared" si="42"/>
        <v>0</v>
      </c>
      <c r="K167" s="267">
        <f t="shared" si="42"/>
        <v>0</v>
      </c>
      <c r="L167" s="267">
        <f t="shared" si="42"/>
        <v>0</v>
      </c>
      <c r="M167" s="267">
        <f t="shared" si="42"/>
        <v>0</v>
      </c>
      <c r="N167" s="267">
        <f t="shared" si="42"/>
        <v>0</v>
      </c>
      <c r="O167" s="267">
        <f t="shared" si="42"/>
        <v>0</v>
      </c>
      <c r="P167" s="267">
        <f t="shared" si="42"/>
        <v>0</v>
      </c>
      <c r="Q167" s="267">
        <f t="shared" si="42"/>
        <v>0</v>
      </c>
      <c r="R167" s="267">
        <f t="shared" si="42"/>
        <v>0</v>
      </c>
      <c r="S167" s="267">
        <f t="shared" si="42"/>
        <v>0</v>
      </c>
      <c r="T167" s="267">
        <f t="shared" si="42"/>
        <v>0</v>
      </c>
      <c r="U167" s="267">
        <f t="shared" si="42"/>
        <v>0</v>
      </c>
      <c r="V167" s="267">
        <f t="shared" si="42"/>
        <v>0</v>
      </c>
      <c r="W167" s="267">
        <f t="shared" si="42"/>
        <v>0</v>
      </c>
      <c r="X167" s="267">
        <f t="shared" si="42"/>
        <v>0</v>
      </c>
      <c r="Y167" s="267">
        <f t="shared" si="42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43">IF(B$102=0,0,B$102/B$99)</f>
        <v>0</v>
      </c>
      <c r="C168" s="267">
        <f t="shared" si="43"/>
        <v>0</v>
      </c>
      <c r="D168" s="267">
        <f t="shared" si="43"/>
        <v>0</v>
      </c>
      <c r="E168" s="267">
        <f t="shared" si="43"/>
        <v>0</v>
      </c>
      <c r="F168" s="267">
        <f t="shared" si="43"/>
        <v>0</v>
      </c>
      <c r="G168" s="267">
        <f t="shared" si="43"/>
        <v>0</v>
      </c>
      <c r="H168" s="267">
        <f t="shared" si="43"/>
        <v>0</v>
      </c>
      <c r="I168" s="267">
        <f t="shared" si="43"/>
        <v>0</v>
      </c>
      <c r="J168" s="267">
        <f t="shared" si="43"/>
        <v>0</v>
      </c>
      <c r="K168" s="267">
        <f t="shared" si="43"/>
        <v>0</v>
      </c>
      <c r="L168" s="267">
        <f t="shared" si="43"/>
        <v>0</v>
      </c>
      <c r="M168" s="267">
        <f t="shared" si="43"/>
        <v>0</v>
      </c>
      <c r="N168" s="267">
        <f t="shared" si="43"/>
        <v>0</v>
      </c>
      <c r="O168" s="267">
        <f t="shared" si="43"/>
        <v>0</v>
      </c>
      <c r="P168" s="267">
        <f t="shared" si="43"/>
        <v>0</v>
      </c>
      <c r="Q168" s="267">
        <f t="shared" si="43"/>
        <v>0</v>
      </c>
      <c r="R168" s="267">
        <f t="shared" si="43"/>
        <v>0</v>
      </c>
      <c r="S168" s="267">
        <f t="shared" si="43"/>
        <v>0</v>
      </c>
      <c r="T168" s="267">
        <f t="shared" si="43"/>
        <v>0</v>
      </c>
      <c r="U168" s="267">
        <f t="shared" si="43"/>
        <v>0</v>
      </c>
      <c r="V168" s="267">
        <f t="shared" si="43"/>
        <v>0</v>
      </c>
      <c r="W168" s="267">
        <f t="shared" si="43"/>
        <v>0</v>
      </c>
      <c r="X168" s="267">
        <f t="shared" si="43"/>
        <v>0</v>
      </c>
      <c r="Y168" s="267">
        <f t="shared" si="43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44">IF(B$103=0,0,B$103/B$99)</f>
        <v>0</v>
      </c>
      <c r="C169" s="267">
        <f t="shared" si="44"/>
        <v>0</v>
      </c>
      <c r="D169" s="267">
        <f t="shared" si="44"/>
        <v>0</v>
      </c>
      <c r="E169" s="267">
        <f t="shared" si="44"/>
        <v>0</v>
      </c>
      <c r="F169" s="267">
        <f t="shared" si="44"/>
        <v>0</v>
      </c>
      <c r="G169" s="267">
        <f t="shared" si="44"/>
        <v>0</v>
      </c>
      <c r="H169" s="267">
        <f t="shared" si="44"/>
        <v>0</v>
      </c>
      <c r="I169" s="267">
        <f t="shared" si="44"/>
        <v>0</v>
      </c>
      <c r="J169" s="267">
        <f t="shared" si="44"/>
        <v>0</v>
      </c>
      <c r="K169" s="267">
        <f t="shared" si="44"/>
        <v>0</v>
      </c>
      <c r="L169" s="267">
        <f t="shared" si="44"/>
        <v>0</v>
      </c>
      <c r="M169" s="267">
        <f t="shared" si="44"/>
        <v>0</v>
      </c>
      <c r="N169" s="267">
        <f t="shared" si="44"/>
        <v>0</v>
      </c>
      <c r="O169" s="267">
        <f t="shared" si="44"/>
        <v>0</v>
      </c>
      <c r="P169" s="267">
        <f t="shared" si="44"/>
        <v>0</v>
      </c>
      <c r="Q169" s="267">
        <f t="shared" si="44"/>
        <v>0</v>
      </c>
      <c r="R169" s="267">
        <f t="shared" si="44"/>
        <v>0</v>
      </c>
      <c r="S169" s="267">
        <f t="shared" si="44"/>
        <v>0</v>
      </c>
      <c r="T169" s="267">
        <f t="shared" si="44"/>
        <v>0</v>
      </c>
      <c r="U169" s="267">
        <f t="shared" si="44"/>
        <v>0</v>
      </c>
      <c r="V169" s="267">
        <f t="shared" si="44"/>
        <v>0</v>
      </c>
      <c r="W169" s="267">
        <f t="shared" si="44"/>
        <v>0</v>
      </c>
      <c r="X169" s="267">
        <f t="shared" si="44"/>
        <v>0</v>
      </c>
      <c r="Y169" s="267">
        <f t="shared" si="44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5">IF(B$104=0,0,B$104/B$99)</f>
        <v>6.1953037829539873E-3</v>
      </c>
      <c r="C170" s="268">
        <f t="shared" si="45"/>
        <v>6.3146677881374506E-3</v>
      </c>
      <c r="D170" s="268">
        <f t="shared" si="45"/>
        <v>5.5116861816014232E-3</v>
      </c>
      <c r="E170" s="268">
        <f t="shared" si="45"/>
        <v>6.2308910640873323E-3</v>
      </c>
      <c r="F170" s="268">
        <f t="shared" si="45"/>
        <v>5.7360408081610142E-3</v>
      </c>
      <c r="G170" s="268">
        <f t="shared" si="45"/>
        <v>5.9439870378525652E-3</v>
      </c>
      <c r="H170" s="268">
        <f t="shared" si="45"/>
        <v>5.4468221814382633E-3</v>
      </c>
      <c r="I170" s="268">
        <f t="shared" si="45"/>
        <v>5.1922893848683786E-3</v>
      </c>
      <c r="J170" s="268">
        <f t="shared" si="45"/>
        <v>5.7603183818791008E-3</v>
      </c>
      <c r="K170" s="268">
        <f t="shared" si="45"/>
        <v>5.3099478553832822E-3</v>
      </c>
      <c r="L170" s="268">
        <f t="shared" si="45"/>
        <v>5.4563308780192655E-3</v>
      </c>
      <c r="M170" s="268">
        <f t="shared" si="45"/>
        <v>6.0866661186689255E-3</v>
      </c>
      <c r="N170" s="268">
        <f t="shared" si="45"/>
        <v>6.0942675688970957E-3</v>
      </c>
      <c r="O170" s="268">
        <f t="shared" si="45"/>
        <v>6.656944236262014E-3</v>
      </c>
      <c r="P170" s="268">
        <f t="shared" si="45"/>
        <v>3.875580230130766E-3</v>
      </c>
      <c r="Q170" s="268">
        <f t="shared" si="45"/>
        <v>3.7874314091736428E-3</v>
      </c>
      <c r="R170" s="268">
        <f t="shared" si="45"/>
        <v>3.8886062753263444E-3</v>
      </c>
      <c r="S170" s="268">
        <f t="shared" si="45"/>
        <v>3.7283569091537644E-3</v>
      </c>
      <c r="T170" s="268">
        <f t="shared" si="45"/>
        <v>3.4514137347630251E-3</v>
      </c>
      <c r="U170" s="268">
        <f t="shared" si="45"/>
        <v>3.1427494699520805E-3</v>
      </c>
      <c r="V170" s="268">
        <f t="shared" si="45"/>
        <v>2.8436520672357893E-3</v>
      </c>
      <c r="W170" s="268">
        <f t="shared" si="45"/>
        <v>2.7109885609876145E-3</v>
      </c>
      <c r="X170" s="268">
        <f t="shared" si="45"/>
        <v>2.2504518712797026E-3</v>
      </c>
      <c r="Y170" s="268">
        <f t="shared" si="45"/>
        <v>2.0286934672387679E-3</v>
      </c>
      <c r="DA170" s="78"/>
    </row>
    <row r="171" spans="1:105" ht="12" customHeight="1" x14ac:dyDescent="0.25">
      <c r="A171" s="174" t="s">
        <v>1553</v>
      </c>
      <c r="B171" s="269">
        <f t="shared" ref="B171:Y171" si="46">IF(B$110=0,0,B$110/B$99)</f>
        <v>0.69721874811737083</v>
      </c>
      <c r="C171" s="269">
        <f t="shared" si="46"/>
        <v>0.69420144340576417</v>
      </c>
      <c r="D171" s="269">
        <f t="shared" si="46"/>
        <v>0.67527677984591628</v>
      </c>
      <c r="E171" s="269">
        <f t="shared" si="46"/>
        <v>0.68872245234903251</v>
      </c>
      <c r="F171" s="269">
        <f t="shared" si="46"/>
        <v>0.67671424118934076</v>
      </c>
      <c r="G171" s="269">
        <f t="shared" si="46"/>
        <v>0.67454388017107336</v>
      </c>
      <c r="H171" s="269">
        <f t="shared" si="46"/>
        <v>0.66952167042480626</v>
      </c>
      <c r="I171" s="269">
        <f t="shared" si="46"/>
        <v>0.67608505945325104</v>
      </c>
      <c r="J171" s="269">
        <f t="shared" si="46"/>
        <v>0.6905056125993001</v>
      </c>
      <c r="K171" s="269">
        <f t="shared" si="46"/>
        <v>0.6886378072732402</v>
      </c>
      <c r="L171" s="269">
        <f t="shared" si="46"/>
        <v>0.69168508732456213</v>
      </c>
      <c r="M171" s="269">
        <f t="shared" si="46"/>
        <v>0.7077351534560975</v>
      </c>
      <c r="N171" s="269">
        <f t="shared" si="46"/>
        <v>0.71109105812558926</v>
      </c>
      <c r="O171" s="269">
        <f t="shared" si="46"/>
        <v>0.70009632685868928</v>
      </c>
      <c r="P171" s="269">
        <f t="shared" si="46"/>
        <v>0.69463799786058467</v>
      </c>
      <c r="Q171" s="269">
        <f t="shared" si="46"/>
        <v>0.70111529899566449</v>
      </c>
      <c r="R171" s="269">
        <f t="shared" si="46"/>
        <v>0.7129056893976361</v>
      </c>
      <c r="S171" s="269">
        <f t="shared" si="46"/>
        <v>0.71524427297319593</v>
      </c>
      <c r="T171" s="269">
        <f t="shared" si="46"/>
        <v>0.70924754146966551</v>
      </c>
      <c r="U171" s="269">
        <f t="shared" si="46"/>
        <v>0.69316881514365936</v>
      </c>
      <c r="V171" s="269">
        <f t="shared" si="46"/>
        <v>0.70063771575331657</v>
      </c>
      <c r="W171" s="269">
        <f t="shared" si="46"/>
        <v>0.6863406451343802</v>
      </c>
      <c r="X171" s="269">
        <f t="shared" si="46"/>
        <v>0.69057245977842585</v>
      </c>
      <c r="Y171" s="269">
        <f t="shared" si="46"/>
        <v>0.69592120718909645</v>
      </c>
      <c r="DA171" s="79"/>
    </row>
    <row r="172" spans="1:105" ht="12" customHeight="1" x14ac:dyDescent="0.25">
      <c r="A172" s="62" t="s">
        <v>1554</v>
      </c>
      <c r="B172" s="318">
        <f t="shared" ref="B172:Y172" si="47">IF(B$111=0,0,B$111/B$99)</f>
        <v>0.69721874811737083</v>
      </c>
      <c r="C172" s="318">
        <f t="shared" si="47"/>
        <v>0.69420144340576417</v>
      </c>
      <c r="D172" s="318">
        <f t="shared" si="47"/>
        <v>0.67527677984591628</v>
      </c>
      <c r="E172" s="318">
        <f t="shared" si="47"/>
        <v>0.68872245234903251</v>
      </c>
      <c r="F172" s="318">
        <f t="shared" si="47"/>
        <v>0.67671424118934076</v>
      </c>
      <c r="G172" s="318">
        <f t="shared" si="47"/>
        <v>0.67454388017107336</v>
      </c>
      <c r="H172" s="318">
        <f t="shared" si="47"/>
        <v>0.66952167042480626</v>
      </c>
      <c r="I172" s="318">
        <f t="shared" si="47"/>
        <v>0.67608505945325104</v>
      </c>
      <c r="J172" s="318">
        <f t="shared" si="47"/>
        <v>0.6905056125993001</v>
      </c>
      <c r="K172" s="318">
        <f t="shared" si="47"/>
        <v>0.6886378072732402</v>
      </c>
      <c r="L172" s="318">
        <f t="shared" si="47"/>
        <v>0.69168508732456213</v>
      </c>
      <c r="M172" s="318">
        <f t="shared" si="47"/>
        <v>0.7077351534560975</v>
      </c>
      <c r="N172" s="318">
        <f t="shared" si="47"/>
        <v>0.71109105812558926</v>
      </c>
      <c r="O172" s="318">
        <f t="shared" si="47"/>
        <v>0.70009632685868928</v>
      </c>
      <c r="P172" s="318">
        <f t="shared" si="47"/>
        <v>0.69463799786058467</v>
      </c>
      <c r="Q172" s="318">
        <f t="shared" si="47"/>
        <v>0.70111529899566449</v>
      </c>
      <c r="R172" s="318">
        <f t="shared" si="47"/>
        <v>0.7129056893976361</v>
      </c>
      <c r="S172" s="318">
        <f t="shared" si="47"/>
        <v>0.71524427297319593</v>
      </c>
      <c r="T172" s="318">
        <f t="shared" si="47"/>
        <v>0.70924754146966551</v>
      </c>
      <c r="U172" s="318">
        <f t="shared" si="47"/>
        <v>0.69316881514365936</v>
      </c>
      <c r="V172" s="318">
        <f t="shared" si="47"/>
        <v>0.70063771575331657</v>
      </c>
      <c r="W172" s="318">
        <f t="shared" si="47"/>
        <v>0.6863406451343802</v>
      </c>
      <c r="X172" s="318">
        <f t="shared" si="47"/>
        <v>0.69057245977842585</v>
      </c>
      <c r="Y172" s="318">
        <f t="shared" si="47"/>
        <v>0.69592120718909645</v>
      </c>
      <c r="DA172" s="141"/>
    </row>
    <row r="173" spans="1:105" ht="12" customHeight="1" x14ac:dyDescent="0.25">
      <c r="A173" s="62" t="s">
        <v>1561</v>
      </c>
      <c r="B173" s="318">
        <f t="shared" ref="B173:Y173" si="48">IF(B$117=0,0,B$117/B$99)</f>
        <v>0</v>
      </c>
      <c r="C173" s="318">
        <f t="shared" si="48"/>
        <v>0</v>
      </c>
      <c r="D173" s="318">
        <f t="shared" si="48"/>
        <v>0</v>
      </c>
      <c r="E173" s="318">
        <f t="shared" si="48"/>
        <v>0</v>
      </c>
      <c r="F173" s="318">
        <f t="shared" si="48"/>
        <v>0</v>
      </c>
      <c r="G173" s="318">
        <f t="shared" si="48"/>
        <v>0</v>
      </c>
      <c r="H173" s="318">
        <f t="shared" si="48"/>
        <v>0</v>
      </c>
      <c r="I173" s="318">
        <f t="shared" si="48"/>
        <v>0</v>
      </c>
      <c r="J173" s="318">
        <f t="shared" si="48"/>
        <v>0</v>
      </c>
      <c r="K173" s="318">
        <f t="shared" si="48"/>
        <v>0</v>
      </c>
      <c r="L173" s="318">
        <f t="shared" si="48"/>
        <v>0</v>
      </c>
      <c r="M173" s="318">
        <f t="shared" si="48"/>
        <v>0</v>
      </c>
      <c r="N173" s="318">
        <f t="shared" si="48"/>
        <v>0</v>
      </c>
      <c r="O173" s="318">
        <f t="shared" si="48"/>
        <v>0</v>
      </c>
      <c r="P173" s="318">
        <f t="shared" si="48"/>
        <v>0</v>
      </c>
      <c r="Q173" s="318">
        <f t="shared" si="48"/>
        <v>0</v>
      </c>
      <c r="R173" s="318">
        <f t="shared" si="48"/>
        <v>0</v>
      </c>
      <c r="S173" s="318">
        <f t="shared" si="48"/>
        <v>0</v>
      </c>
      <c r="T173" s="318">
        <f t="shared" si="48"/>
        <v>0</v>
      </c>
      <c r="U173" s="318">
        <f t="shared" si="48"/>
        <v>0</v>
      </c>
      <c r="V173" s="318">
        <f t="shared" si="48"/>
        <v>0</v>
      </c>
      <c r="W173" s="318">
        <f t="shared" si="48"/>
        <v>0</v>
      </c>
      <c r="X173" s="318">
        <f t="shared" si="48"/>
        <v>0</v>
      </c>
      <c r="Y173" s="318">
        <f t="shared" si="48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9">IF(B$118=0,0,B$118/B$99)</f>
        <v>0</v>
      </c>
      <c r="C174" s="269">
        <f t="shared" si="49"/>
        <v>0</v>
      </c>
      <c r="D174" s="269">
        <f t="shared" si="49"/>
        <v>0</v>
      </c>
      <c r="E174" s="269">
        <f t="shared" si="49"/>
        <v>0</v>
      </c>
      <c r="F174" s="269">
        <f t="shared" si="49"/>
        <v>0</v>
      </c>
      <c r="G174" s="269">
        <f t="shared" si="49"/>
        <v>0</v>
      </c>
      <c r="H174" s="269">
        <f t="shared" si="49"/>
        <v>0</v>
      </c>
      <c r="I174" s="269">
        <f t="shared" si="49"/>
        <v>0</v>
      </c>
      <c r="J174" s="269">
        <f t="shared" si="49"/>
        <v>0</v>
      </c>
      <c r="K174" s="269">
        <f t="shared" si="49"/>
        <v>0</v>
      </c>
      <c r="L174" s="269">
        <f t="shared" si="49"/>
        <v>0</v>
      </c>
      <c r="M174" s="269">
        <f t="shared" si="49"/>
        <v>0</v>
      </c>
      <c r="N174" s="269">
        <f t="shared" si="49"/>
        <v>0</v>
      </c>
      <c r="O174" s="269">
        <f t="shared" si="49"/>
        <v>0</v>
      </c>
      <c r="P174" s="269">
        <f t="shared" si="49"/>
        <v>0</v>
      </c>
      <c r="Q174" s="269">
        <f t="shared" si="49"/>
        <v>0</v>
      </c>
      <c r="R174" s="269">
        <f t="shared" si="49"/>
        <v>0</v>
      </c>
      <c r="S174" s="269">
        <f t="shared" si="49"/>
        <v>0</v>
      </c>
      <c r="T174" s="269">
        <f t="shared" si="49"/>
        <v>0</v>
      </c>
      <c r="U174" s="269">
        <f t="shared" si="49"/>
        <v>0</v>
      </c>
      <c r="V174" s="269">
        <f t="shared" si="49"/>
        <v>0</v>
      </c>
      <c r="W174" s="269">
        <f t="shared" si="49"/>
        <v>0</v>
      </c>
      <c r="X174" s="269">
        <f t="shared" si="49"/>
        <v>0</v>
      </c>
      <c r="Y174" s="269">
        <f t="shared" si="49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50">IF(B$119=0,0,B$119/B$99)</f>
        <v>5.8305235628291097E-2</v>
      </c>
      <c r="C175" s="269">
        <f t="shared" si="50"/>
        <v>5.805291214638876E-2</v>
      </c>
      <c r="D175" s="269">
        <f t="shared" si="50"/>
        <v>5.6470328529665187E-2</v>
      </c>
      <c r="E175" s="269">
        <f t="shared" si="50"/>
        <v>5.7594729021751494E-2</v>
      </c>
      <c r="F175" s="269">
        <f t="shared" si="50"/>
        <v>5.6590536889754753E-2</v>
      </c>
      <c r="G175" s="269">
        <f t="shared" si="50"/>
        <v>5.6409039460274785E-2</v>
      </c>
      <c r="H175" s="269">
        <f t="shared" si="50"/>
        <v>5.5989054880942316E-2</v>
      </c>
      <c r="I175" s="269">
        <f t="shared" si="50"/>
        <v>5.6537921280270929E-2</v>
      </c>
      <c r="J175" s="269">
        <f t="shared" si="50"/>
        <v>5.7743846610507701E-2</v>
      </c>
      <c r="K175" s="269">
        <f t="shared" si="50"/>
        <v>5.7587650538704196E-2</v>
      </c>
      <c r="L175" s="269">
        <f t="shared" si="50"/>
        <v>5.7842480722054078E-2</v>
      </c>
      <c r="M175" s="269">
        <f t="shared" si="50"/>
        <v>5.9184674818491739E-2</v>
      </c>
      <c r="N175" s="269">
        <f t="shared" si="50"/>
        <v>5.9465313876218076E-2</v>
      </c>
      <c r="O175" s="269">
        <f t="shared" si="50"/>
        <v>5.8545874462236067E-2</v>
      </c>
      <c r="P175" s="269">
        <f t="shared" si="50"/>
        <v>5.8089419211670039E-2</v>
      </c>
      <c r="Q175" s="269">
        <f t="shared" si="50"/>
        <v>5.8631086471674171E-2</v>
      </c>
      <c r="R175" s="269">
        <f t="shared" si="50"/>
        <v>5.9617063243516163E-2</v>
      </c>
      <c r="S175" s="269">
        <f t="shared" si="50"/>
        <v>5.9812628361031496E-2</v>
      </c>
      <c r="T175" s="269">
        <f t="shared" si="50"/>
        <v>5.931114895552634E-2</v>
      </c>
      <c r="U175" s="269">
        <f t="shared" si="50"/>
        <v>5.7966558137261683E-2</v>
      </c>
      <c r="V175" s="269">
        <f t="shared" si="50"/>
        <v>5.859114835533346E-2</v>
      </c>
      <c r="W175" s="269">
        <f t="shared" si="50"/>
        <v>5.7395549307714247E-2</v>
      </c>
      <c r="X175" s="269">
        <f t="shared" si="50"/>
        <v>5.7749436736333419E-2</v>
      </c>
      <c r="Y175" s="269">
        <f t="shared" si="50"/>
        <v>5.8196728176699089E-2</v>
      </c>
      <c r="DA175" s="79"/>
    </row>
    <row r="176" spans="1:105" ht="12" customHeight="1" x14ac:dyDescent="0.25">
      <c r="A176" s="62" t="s">
        <v>1566</v>
      </c>
      <c r="B176" s="318">
        <f t="shared" ref="B176:Y176" si="51">IF(B$120=0,0,B$120/B$99)</f>
        <v>5.8305235628291097E-2</v>
      </c>
      <c r="C176" s="318">
        <f t="shared" si="51"/>
        <v>5.805291214638876E-2</v>
      </c>
      <c r="D176" s="318">
        <f t="shared" si="51"/>
        <v>5.6470328529665187E-2</v>
      </c>
      <c r="E176" s="318">
        <f t="shared" si="51"/>
        <v>5.7594729021751494E-2</v>
      </c>
      <c r="F176" s="318">
        <f t="shared" si="51"/>
        <v>5.6590536889754753E-2</v>
      </c>
      <c r="G176" s="318">
        <f t="shared" si="51"/>
        <v>5.6409039460274785E-2</v>
      </c>
      <c r="H176" s="318">
        <f t="shared" si="51"/>
        <v>5.5989054880942316E-2</v>
      </c>
      <c r="I176" s="318">
        <f t="shared" si="51"/>
        <v>5.6537921280270929E-2</v>
      </c>
      <c r="J176" s="318">
        <f t="shared" si="51"/>
        <v>5.7743846610507701E-2</v>
      </c>
      <c r="K176" s="318">
        <f t="shared" si="51"/>
        <v>5.7587650538704196E-2</v>
      </c>
      <c r="L176" s="318">
        <f t="shared" si="51"/>
        <v>5.7842480722054078E-2</v>
      </c>
      <c r="M176" s="318">
        <f t="shared" si="51"/>
        <v>5.9184674818491739E-2</v>
      </c>
      <c r="N176" s="318">
        <f t="shared" si="51"/>
        <v>5.9465313876218076E-2</v>
      </c>
      <c r="O176" s="318">
        <f t="shared" si="51"/>
        <v>5.8545874462236067E-2</v>
      </c>
      <c r="P176" s="318">
        <f t="shared" si="51"/>
        <v>5.8089419211670039E-2</v>
      </c>
      <c r="Q176" s="318">
        <f t="shared" si="51"/>
        <v>5.8631086471674171E-2</v>
      </c>
      <c r="R176" s="318">
        <f t="shared" si="51"/>
        <v>5.9617063243516163E-2</v>
      </c>
      <c r="S176" s="318">
        <f t="shared" si="51"/>
        <v>5.9812628361031496E-2</v>
      </c>
      <c r="T176" s="318">
        <f t="shared" si="51"/>
        <v>5.931114895552634E-2</v>
      </c>
      <c r="U176" s="318">
        <f t="shared" si="51"/>
        <v>5.7966558137261683E-2</v>
      </c>
      <c r="V176" s="318">
        <f t="shared" si="51"/>
        <v>5.859114835533346E-2</v>
      </c>
      <c r="W176" s="318">
        <f t="shared" si="51"/>
        <v>5.7395549307714247E-2</v>
      </c>
      <c r="X176" s="318">
        <f t="shared" si="51"/>
        <v>5.7749436736333419E-2</v>
      </c>
      <c r="Y176" s="318">
        <f t="shared" si="51"/>
        <v>5.8196728176699089E-2</v>
      </c>
      <c r="DA176" s="141"/>
    </row>
    <row r="177" spans="1:105" ht="12" customHeight="1" x14ac:dyDescent="0.25">
      <c r="A177" s="62" t="s">
        <v>1573</v>
      </c>
      <c r="B177" s="318">
        <f t="shared" ref="B177:Y177" si="52">IF(B$126=0,0,B$126/B$99)</f>
        <v>0</v>
      </c>
      <c r="C177" s="318">
        <f t="shared" si="52"/>
        <v>0</v>
      </c>
      <c r="D177" s="318">
        <f t="shared" si="52"/>
        <v>0</v>
      </c>
      <c r="E177" s="318">
        <f t="shared" si="52"/>
        <v>0</v>
      </c>
      <c r="F177" s="318">
        <f t="shared" si="52"/>
        <v>0</v>
      </c>
      <c r="G177" s="318">
        <f t="shared" si="52"/>
        <v>0</v>
      </c>
      <c r="H177" s="318">
        <f t="shared" si="52"/>
        <v>0</v>
      </c>
      <c r="I177" s="318">
        <f t="shared" si="52"/>
        <v>0</v>
      </c>
      <c r="J177" s="318">
        <f t="shared" si="52"/>
        <v>0</v>
      </c>
      <c r="K177" s="318">
        <f t="shared" si="52"/>
        <v>0</v>
      </c>
      <c r="L177" s="318">
        <f t="shared" si="52"/>
        <v>0</v>
      </c>
      <c r="M177" s="318">
        <f t="shared" si="52"/>
        <v>0</v>
      </c>
      <c r="N177" s="318">
        <f t="shared" si="52"/>
        <v>0</v>
      </c>
      <c r="O177" s="318">
        <f t="shared" si="52"/>
        <v>0</v>
      </c>
      <c r="P177" s="318">
        <f t="shared" si="52"/>
        <v>0</v>
      </c>
      <c r="Q177" s="318">
        <f t="shared" si="52"/>
        <v>0</v>
      </c>
      <c r="R177" s="318">
        <f t="shared" si="52"/>
        <v>0</v>
      </c>
      <c r="S177" s="318">
        <f t="shared" si="52"/>
        <v>0</v>
      </c>
      <c r="T177" s="318">
        <f t="shared" si="52"/>
        <v>0</v>
      </c>
      <c r="U177" s="318">
        <f t="shared" si="52"/>
        <v>0</v>
      </c>
      <c r="V177" s="318">
        <f t="shared" si="52"/>
        <v>0</v>
      </c>
      <c r="W177" s="318">
        <f t="shared" si="52"/>
        <v>0</v>
      </c>
      <c r="X177" s="318">
        <f t="shared" si="52"/>
        <v>0</v>
      </c>
      <c r="Y177" s="318">
        <f t="shared" si="52"/>
        <v>0</v>
      </c>
      <c r="DA177" s="141"/>
    </row>
    <row r="178" spans="1:105" ht="12" customHeight="1" x14ac:dyDescent="0.25">
      <c r="A178" s="174" t="s">
        <v>1575</v>
      </c>
      <c r="B178" s="269">
        <f t="shared" ref="B178:Y178" si="53">IF(B$127=0,0,B$127/B$99)</f>
        <v>0</v>
      </c>
      <c r="C178" s="269">
        <f t="shared" si="53"/>
        <v>0</v>
      </c>
      <c r="D178" s="269">
        <f t="shared" si="53"/>
        <v>0</v>
      </c>
      <c r="E178" s="269">
        <f t="shared" si="53"/>
        <v>0</v>
      </c>
      <c r="F178" s="269">
        <f t="shared" si="53"/>
        <v>0</v>
      </c>
      <c r="G178" s="269">
        <f t="shared" si="53"/>
        <v>0</v>
      </c>
      <c r="H178" s="269">
        <f t="shared" si="53"/>
        <v>0</v>
      </c>
      <c r="I178" s="269">
        <f t="shared" si="53"/>
        <v>0</v>
      </c>
      <c r="J178" s="269">
        <f t="shared" si="53"/>
        <v>0</v>
      </c>
      <c r="K178" s="269">
        <f t="shared" si="53"/>
        <v>0</v>
      </c>
      <c r="L178" s="269">
        <f t="shared" si="53"/>
        <v>0</v>
      </c>
      <c r="M178" s="269">
        <f t="shared" si="53"/>
        <v>0</v>
      </c>
      <c r="N178" s="269">
        <f t="shared" si="53"/>
        <v>0</v>
      </c>
      <c r="O178" s="269">
        <f t="shared" si="53"/>
        <v>0</v>
      </c>
      <c r="P178" s="269">
        <f t="shared" si="53"/>
        <v>0</v>
      </c>
      <c r="Q178" s="269">
        <f t="shared" si="53"/>
        <v>0</v>
      </c>
      <c r="R178" s="269">
        <f t="shared" si="53"/>
        <v>0</v>
      </c>
      <c r="S178" s="269">
        <f t="shared" si="53"/>
        <v>0</v>
      </c>
      <c r="T178" s="269">
        <f t="shared" si="53"/>
        <v>0</v>
      </c>
      <c r="U178" s="269">
        <f t="shared" si="53"/>
        <v>0</v>
      </c>
      <c r="V178" s="269">
        <f t="shared" si="53"/>
        <v>0</v>
      </c>
      <c r="W178" s="269">
        <f t="shared" si="53"/>
        <v>0</v>
      </c>
      <c r="X178" s="269">
        <f t="shared" si="53"/>
        <v>0</v>
      </c>
      <c r="Y178" s="269">
        <f t="shared" si="53"/>
        <v>0</v>
      </c>
      <c r="DA178" s="79"/>
    </row>
    <row r="179" spans="1:105" ht="12" customHeight="1" x14ac:dyDescent="0.25">
      <c r="A179" s="100" t="s">
        <v>105</v>
      </c>
      <c r="B179" s="310">
        <f t="shared" ref="B179:Y179" si="54">IF(B$99=0,0,B$128/B$99)</f>
        <v>0.23828071247138399</v>
      </c>
      <c r="C179" s="310">
        <f t="shared" si="54"/>
        <v>0.24143097665970945</v>
      </c>
      <c r="D179" s="310">
        <f t="shared" si="54"/>
        <v>0.26274120544281721</v>
      </c>
      <c r="E179" s="310">
        <f t="shared" si="54"/>
        <v>0.24745192756512854</v>
      </c>
      <c r="F179" s="310">
        <f t="shared" si="54"/>
        <v>0.26095918111274341</v>
      </c>
      <c r="G179" s="310">
        <f t="shared" si="54"/>
        <v>0.26310309333079929</v>
      </c>
      <c r="H179" s="310">
        <f t="shared" si="54"/>
        <v>0.26904245251281328</v>
      </c>
      <c r="I179" s="310">
        <f t="shared" si="54"/>
        <v>0.26218472988160951</v>
      </c>
      <c r="J179" s="310">
        <f t="shared" si="54"/>
        <v>0.245990222408313</v>
      </c>
      <c r="K179" s="310">
        <f t="shared" si="54"/>
        <v>0.24846459433267232</v>
      </c>
      <c r="L179" s="310">
        <f t="shared" si="54"/>
        <v>0.24501610107536459</v>
      </c>
      <c r="M179" s="310">
        <f t="shared" si="54"/>
        <v>0.22699350560674197</v>
      </c>
      <c r="N179" s="310">
        <f t="shared" si="54"/>
        <v>0.22334936042929565</v>
      </c>
      <c r="O179" s="310">
        <f t="shared" si="54"/>
        <v>0.23470085444281255</v>
      </c>
      <c r="P179" s="310">
        <f t="shared" si="54"/>
        <v>0.24339700269761458</v>
      </c>
      <c r="Q179" s="310">
        <f t="shared" si="54"/>
        <v>0.23646618312348772</v>
      </c>
      <c r="R179" s="310">
        <f t="shared" si="54"/>
        <v>0.22358864108352136</v>
      </c>
      <c r="S179" s="310">
        <f t="shared" si="54"/>
        <v>0.22121474175661873</v>
      </c>
      <c r="T179" s="310">
        <f t="shared" si="54"/>
        <v>0.22798989584004511</v>
      </c>
      <c r="U179" s="310">
        <f t="shared" si="54"/>
        <v>0.24572187724912678</v>
      </c>
      <c r="V179" s="310">
        <f t="shared" si="54"/>
        <v>0.23792748382411413</v>
      </c>
      <c r="W179" s="310">
        <f t="shared" si="54"/>
        <v>0.25355281699691778</v>
      </c>
      <c r="X179" s="310">
        <f t="shared" si="54"/>
        <v>0.24942765161396102</v>
      </c>
      <c r="Y179" s="310">
        <f t="shared" si="54"/>
        <v>0.24385337116696568</v>
      </c>
      <c r="DA179" s="127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430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1805</v>
      </c>
      <c r="B183" s="320">
        <f t="shared" ref="B183:Y183" si="55">SUM(B184:B190,B191:B192)</f>
        <v>244.20808279569138</v>
      </c>
      <c r="C183" s="320">
        <f t="shared" si="55"/>
        <v>245.50637162738624</v>
      </c>
      <c r="D183" s="320">
        <f t="shared" si="55"/>
        <v>229.35361314394459</v>
      </c>
      <c r="E183" s="320">
        <f t="shared" si="55"/>
        <v>230.54272392920186</v>
      </c>
      <c r="F183" s="320">
        <f t="shared" si="55"/>
        <v>224.6643755429883</v>
      </c>
      <c r="G183" s="320">
        <f t="shared" si="55"/>
        <v>207.89762066975175</v>
      </c>
      <c r="H183" s="320">
        <f t="shared" si="55"/>
        <v>209.75879624911806</v>
      </c>
      <c r="I183" s="320">
        <f t="shared" si="55"/>
        <v>216.2171566137622</v>
      </c>
      <c r="J183" s="320">
        <f t="shared" si="55"/>
        <v>221.98678603566188</v>
      </c>
      <c r="K183" s="320">
        <f t="shared" si="55"/>
        <v>241.68619752227954</v>
      </c>
      <c r="L183" s="320">
        <f t="shared" si="55"/>
        <v>253.45291491671756</v>
      </c>
      <c r="M183" s="320">
        <f t="shared" si="55"/>
        <v>254.2198433933097</v>
      </c>
      <c r="N183" s="320">
        <f t="shared" si="55"/>
        <v>287.06068980238007</v>
      </c>
      <c r="O183" s="320">
        <f t="shared" si="55"/>
        <v>263.83983252060398</v>
      </c>
      <c r="P183" s="320">
        <f t="shared" si="55"/>
        <v>263.77437546460743</v>
      </c>
      <c r="Q183" s="320">
        <f t="shared" si="55"/>
        <v>260.46833030835154</v>
      </c>
      <c r="R183" s="320">
        <f t="shared" si="55"/>
        <v>288.38177943408613</v>
      </c>
      <c r="S183" s="320">
        <f t="shared" si="55"/>
        <v>258.36556856510617</v>
      </c>
      <c r="T183" s="320">
        <f t="shared" si="55"/>
        <v>264.90375685003488</v>
      </c>
      <c r="U183" s="320">
        <f t="shared" si="55"/>
        <v>254.75510810797874</v>
      </c>
      <c r="V183" s="320">
        <f t="shared" si="55"/>
        <v>241.0934959451441</v>
      </c>
      <c r="W183" s="320">
        <f t="shared" si="55"/>
        <v>195.78767554864862</v>
      </c>
      <c r="X183" s="320">
        <f t="shared" si="55"/>
        <v>205.44965352964397</v>
      </c>
      <c r="Y183" s="320">
        <f t="shared" si="55"/>
        <v>215.22149817845317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0.59135529183390834</v>
      </c>
      <c r="C188" s="275">
        <f>IF(C$10=0,0,C$10/NMM!C$9*1000)</f>
        <v>0.59396302413797519</v>
      </c>
      <c r="D188" s="275">
        <f>IF(D$10=0,0,D$10/NMM!D$9*1000)</f>
        <v>0.49284153698808209</v>
      </c>
      <c r="E188" s="275">
        <f>IF(E$10=0,0,E$10/NMM!E$9*1000)</f>
        <v>0.5663445581787625</v>
      </c>
      <c r="F188" s="275">
        <f>IF(F$10=0,0,F$10/NMM!F$9*1000)</f>
        <v>0.49397018234294127</v>
      </c>
      <c r="G188" s="275">
        <f>IF(G$10=0,0,G$10/NMM!G$9*1000)</f>
        <v>0.49661550356786854</v>
      </c>
      <c r="H188" s="275">
        <f>IF(H$10=0,0,H$10/NMM!H$9*1000)</f>
        <v>0.44635389989143753</v>
      </c>
      <c r="I188" s="275">
        <f>IF(I$10=0,0,I$10/NMM!I$9*1000)</f>
        <v>0.4446162774350978</v>
      </c>
      <c r="J188" s="275">
        <f>IF(J$10=0,0,J$10/NMM!J$9*1000)</f>
        <v>0.47957467592906122</v>
      </c>
      <c r="K188" s="275">
        <f>IF(K$10=0,0,K$10/NMM!K$9*1000)</f>
        <v>0.38143601936515381</v>
      </c>
      <c r="L188" s="275">
        <f>IF(L$10=0,0,L$10/NMM!L$9*1000)</f>
        <v>0.3723715860172081</v>
      </c>
      <c r="M188" s="275">
        <f>IF(M$10=0,0,M$10/NMM!M$9*1000)</f>
        <v>0.44293385349838282</v>
      </c>
      <c r="N188" s="275">
        <f>IF(N$10=0,0,N$10/NMM!N$9*1000)</f>
        <v>0.45254535498755116</v>
      </c>
      <c r="O188" s="275">
        <f>IF(O$10=0,0,O$10/NMM!O$9*1000)</f>
        <v>0.53862537747547456</v>
      </c>
      <c r="P188" s="275">
        <f>IF(P$10=0,0,P$10/NMM!P$9*1000)</f>
        <v>0.3099557798553717</v>
      </c>
      <c r="Q188" s="275">
        <f>IF(Q$10=0,0,Q$10/NMM!Q$9*1000)</f>
        <v>0.31482418698945036</v>
      </c>
      <c r="R188" s="275">
        <f>IF(R$10=0,0,R$10/NMM!R$9*1000)</f>
        <v>0.33856363860150623</v>
      </c>
      <c r="S188" s="275">
        <f>IF(S$10=0,0,S$10/NMM!S$9*1000)</f>
        <v>0.29730169922399846</v>
      </c>
      <c r="T188" s="275">
        <f>IF(T$10=0,0,T$10/NMM!T$9*1000)</f>
        <v>0.2809461080454238</v>
      </c>
      <c r="U188" s="275">
        <f>IF(U$10=0,0,U$10/NMM!U$9*1000)</f>
        <v>0.26115257012235149</v>
      </c>
      <c r="V188" s="275">
        <f>IF(V$10=0,0,V$10/NMM!V$9*1000)</f>
        <v>0.23508820110344342</v>
      </c>
      <c r="W188" s="275">
        <f>IF(W$10=0,0,W$10/NMM!W$9*1000)</f>
        <v>0.19836272422713691</v>
      </c>
      <c r="X188" s="275">
        <f>IF(X$10=0,0,X$10/NMM!X$9*1000)</f>
        <v>0.17986950881162375</v>
      </c>
      <c r="Y188" s="275">
        <f>IF(Y$10=0,0,Y$10/NMM!Y$9*1000)</f>
        <v>0.16350129311376607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121.85642026072328</v>
      </c>
      <c r="C190" s="276">
        <f>IF(C$17=0,0,C$17/NMM!C$9*1000)</f>
        <v>122.5045164000524</v>
      </c>
      <c r="D190" s="276">
        <f>IF(D$17=0,0,D$17/NMM!D$9*1000)</f>
        <v>114.47553151164102</v>
      </c>
      <c r="E190" s="276">
        <f>IF(E$17=0,0,E$17/NMM!E$9*1000)</f>
        <v>115.03355546154435</v>
      </c>
      <c r="F190" s="276">
        <f>IF(F$17=0,0,F$17/NMM!F$9*1000)</f>
        <v>112.12942315387994</v>
      </c>
      <c r="G190" s="276">
        <f>IF(G$17=0,0,G$17/NMM!G$9*1000)</f>
        <v>103.74141507843201</v>
      </c>
      <c r="H190" s="276">
        <f>IF(H$17=0,0,H$17/NMM!H$9*1000)</f>
        <v>104.69751072533352</v>
      </c>
      <c r="I190" s="276">
        <f>IF(I$17=0,0,I$17/NMM!I$9*1000)</f>
        <v>107.92883405566232</v>
      </c>
      <c r="J190" s="276">
        <f>IF(J$17=0,0,J$17/NMM!J$9*1000)</f>
        <v>110.79730080441649</v>
      </c>
      <c r="K190" s="276">
        <f>IF(K$17=0,0,K$17/NMM!K$9*1000)</f>
        <v>120.69998119545031</v>
      </c>
      <c r="L190" s="276">
        <f>IF(L$17=0,0,L$17/NMM!L$9*1000)</f>
        <v>126.5901950326038</v>
      </c>
      <c r="M190" s="276">
        <f>IF(M$17=0,0,M$17/NMM!M$9*1000)</f>
        <v>126.93851550428181</v>
      </c>
      <c r="N190" s="276">
        <f>IF(N$17=0,0,N$17/NMM!N$9*1000)</f>
        <v>143.36060933818482</v>
      </c>
      <c r="O190" s="276">
        <f>IF(O$17=0,0,O$17/NMM!O$9*1000)</f>
        <v>131.70254309520178</v>
      </c>
      <c r="P190" s="276">
        <f>IF(P$17=0,0,P$17/NMM!P$9*1000)</f>
        <v>131.78418156177045</v>
      </c>
      <c r="Q190" s="276">
        <f>IF(Q$17=0,0,Q$17/NMM!Q$9*1000)</f>
        <v>130.12807166011774</v>
      </c>
      <c r="R190" s="276">
        <f>IF(R$17=0,0,R$17/NMM!R$9*1000)</f>
        <v>144.07842809837021</v>
      </c>
      <c r="S190" s="276">
        <f>IF(S$17=0,0,S$17/NMM!S$9*1000)</f>
        <v>129.08504069232066</v>
      </c>
      <c r="T190" s="276">
        <f>IF(T$17=0,0,T$17/NMM!T$9*1000)</f>
        <v>132.36360559780988</v>
      </c>
      <c r="U190" s="276">
        <f>IF(U$17=0,0,U$17/NMM!U$9*1000)</f>
        <v>127.29717994977909</v>
      </c>
      <c r="V190" s="276">
        <f>IF(V$17=0,0,V$17/NMM!V$9*1000)</f>
        <v>120.47671626703763</v>
      </c>
      <c r="W190" s="276">
        <f>IF(W$17=0,0,W$17/NMM!W$9*1000)</f>
        <v>97.833238900483067</v>
      </c>
      <c r="X190" s="276">
        <f>IF(X$17=0,0,X$17/NMM!X$9*1000)</f>
        <v>102.67538409518446</v>
      </c>
      <c r="Y190" s="276">
        <f>IF(Y$17=0,0,Y$17/NMM!Y$9*1000)</f>
        <v>107.57142137735302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116.36865077626858</v>
      </c>
      <c r="C191" s="276">
        <f>IF(C$25=0,0,C$25/NMM!C$9*1000)</f>
        <v>116.98756008893073</v>
      </c>
      <c r="D191" s="276">
        <f>IF(D$25=0,0,D$25/NMM!D$9*1000)</f>
        <v>109.32015826826006</v>
      </c>
      <c r="E191" s="276">
        <f>IF(E$25=0,0,E$25/NMM!E$9*1000)</f>
        <v>109.85305176711844</v>
      </c>
      <c r="F191" s="276">
        <f>IF(F$25=0,0,F$25/NMM!F$9*1000)</f>
        <v>107.07970623804741</v>
      </c>
      <c r="G191" s="276">
        <f>IF(G$25=0,0,G$25/NMM!G$9*1000)</f>
        <v>99.06944973821048</v>
      </c>
      <c r="H191" s="276">
        <f>IF(H$25=0,0,H$25/NMM!H$9*1000)</f>
        <v>99.982487887574635</v>
      </c>
      <c r="I191" s="276">
        <f>IF(I$25=0,0,I$25/NMM!I$9*1000)</f>
        <v>103.06828948397556</v>
      </c>
      <c r="J191" s="276">
        <f>IF(J$25=0,0,J$25/NMM!J$9*1000)</f>
        <v>105.80757564251293</v>
      </c>
      <c r="K191" s="276">
        <f>IF(K$25=0,0,K$25/NMM!K$9*1000)</f>
        <v>115.26429161781918</v>
      </c>
      <c r="L191" s="276">
        <f>IF(L$25=0,0,L$25/NMM!L$9*1000)</f>
        <v>120.88924133771663</v>
      </c>
      <c r="M191" s="276">
        <f>IF(M$25=0,0,M$25/NMM!M$9*1000)</f>
        <v>121.22187529528895</v>
      </c>
      <c r="N191" s="276">
        <f>IF(N$25=0,0,N$25/NMM!N$9*1000)</f>
        <v>136.90440476959802</v>
      </c>
      <c r="O191" s="276">
        <f>IF(O$25=0,0,O$25/NMM!O$9*1000)</f>
        <v>125.77135624861191</v>
      </c>
      <c r="P191" s="276">
        <f>IF(P$25=0,0,P$25/NMM!P$9*1000)</f>
        <v>125.84931814988656</v>
      </c>
      <c r="Q191" s="276">
        <f>IF(Q$25=0,0,Q$25/NMM!Q$9*1000)</f>
        <v>124.26779069010884</v>
      </c>
      <c r="R191" s="276">
        <f>IF(R$25=0,0,R$25/NMM!R$9*1000)</f>
        <v>137.58989676456991</v>
      </c>
      <c r="S191" s="276">
        <f>IF(S$25=0,0,S$25/NMM!S$9*1000)</f>
        <v>123.27173232748235</v>
      </c>
      <c r="T191" s="276">
        <f>IF(T$25=0,0,T$25/NMM!T$9*1000)</f>
        <v>126.4026479880434</v>
      </c>
      <c r="U191" s="276">
        <f>IF(U$25=0,0,U$25/NMM!U$9*1000)</f>
        <v>121.56438738873999</v>
      </c>
      <c r="V191" s="276">
        <f>IF(V$25=0,0,V$25/NMM!V$9*1000)</f>
        <v>115.05108136242644</v>
      </c>
      <c r="W191" s="276">
        <f>IF(W$25=0,0,W$25/NMM!W$9*1000)</f>
        <v>93.427346606464297</v>
      </c>
      <c r="X191" s="276">
        <f>IF(X$25=0,0,X$25/NMM!X$9*1000)</f>
        <v>98.051427159336086</v>
      </c>
      <c r="Y191" s="276">
        <f>IF(Y$25=0,0,Y$25/NMM!Y$9*1000)</f>
        <v>102.72697278473068</v>
      </c>
      <c r="DA191" s="79"/>
    </row>
    <row r="192" spans="1:105" ht="12" customHeight="1" x14ac:dyDescent="0.25">
      <c r="A192" s="41" t="s">
        <v>1806</v>
      </c>
      <c r="B192" s="277">
        <f>IF(B$33=0,0,B$33/NMM!B$9*1000)</f>
        <v>5.3916564668656219</v>
      </c>
      <c r="C192" s="277">
        <f>IF(C$33=0,0,C$33/NMM!C$9*1000)</f>
        <v>5.4203321142651433</v>
      </c>
      <c r="D192" s="277">
        <f>IF(D$33=0,0,D$33/NMM!D$9*1000)</f>
        <v>5.0650818270554279</v>
      </c>
      <c r="E192" s="277">
        <f>IF(E$33=0,0,E$33/NMM!E$9*1000)</f>
        <v>5.0897721423603164</v>
      </c>
      <c r="F192" s="277">
        <f>IF(F$33=0,0,F$33/NMM!F$9*1000)</f>
        <v>4.9612759687180077</v>
      </c>
      <c r="G192" s="277">
        <f>IF(G$33=0,0,G$33/NMM!G$9*1000)</f>
        <v>4.5901403495413886</v>
      </c>
      <c r="H192" s="277">
        <f>IF(H$33=0,0,H$33/NMM!H$9*1000)</f>
        <v>4.6324437363184572</v>
      </c>
      <c r="I192" s="277">
        <f>IF(I$33=0,0,I$33/NMM!I$9*1000)</f>
        <v>4.7754167966892176</v>
      </c>
      <c r="J192" s="277">
        <f>IF(J$33=0,0,J$33/NMM!J$9*1000)</f>
        <v>4.9023349128033997</v>
      </c>
      <c r="K192" s="277">
        <f>IF(K$33=0,0,K$33/NMM!K$9*1000)</f>
        <v>5.3404886896449026</v>
      </c>
      <c r="L192" s="277">
        <f>IF(L$33=0,0,L$33/NMM!L$9*1000)</f>
        <v>5.6011069603799264</v>
      </c>
      <c r="M192" s="277">
        <f>IF(M$33=0,0,M$33/NMM!M$9*1000)</f>
        <v>5.616518740240565</v>
      </c>
      <c r="N192" s="277">
        <f>IF(N$33=0,0,N$33/NMM!N$9*1000)</f>
        <v>6.3431303396096679</v>
      </c>
      <c r="O192" s="277">
        <f>IF(O$33=0,0,O$33/NMM!O$9*1000)</f>
        <v>5.8273077993147844</v>
      </c>
      <c r="P192" s="277">
        <f>IF(P$33=0,0,P$33/NMM!P$9*1000)</f>
        <v>5.8309199730950283</v>
      </c>
      <c r="Q192" s="277">
        <f>IF(Q$33=0,0,Q$33/NMM!Q$9*1000)</f>
        <v>5.7576437711355286</v>
      </c>
      <c r="R192" s="277">
        <f>IF(R$33=0,0,R$33/NMM!R$9*1000)</f>
        <v>6.3748909325444547</v>
      </c>
      <c r="S192" s="277">
        <f>IF(S$33=0,0,S$33/NMM!S$9*1000)</f>
        <v>5.711493846079204</v>
      </c>
      <c r="T192" s="277">
        <f>IF(T$33=0,0,T$33/NMM!T$9*1000)</f>
        <v>5.8565571561362235</v>
      </c>
      <c r="U192" s="277">
        <f>IF(U$33=0,0,U$33/NMM!U$9*1000)</f>
        <v>5.6323881993372886</v>
      </c>
      <c r="V192" s="277">
        <f>IF(V$33=0,0,V$33/NMM!V$9*1000)</f>
        <v>5.3306101145765972</v>
      </c>
      <c r="W192" s="277">
        <f>IF(W$33=0,0,W$33/NMM!W$9*1000)</f>
        <v>4.3287273174741117</v>
      </c>
      <c r="X192" s="277">
        <f>IF(X$33=0,0,X$33/NMM!X$9*1000)</f>
        <v>4.5429727663118102</v>
      </c>
      <c r="Y192" s="277">
        <f>IF(Y$33=0,0,Y$33/NMM!Y$9*1000)</f>
        <v>4.7596027232557203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1807</v>
      </c>
      <c r="B194" s="320">
        <f t="shared" ref="B194:Y194" si="56">SUM(B195:B201,B202,B203)</f>
        <v>139.81837905209727</v>
      </c>
      <c r="C194" s="320">
        <f t="shared" si="56"/>
        <v>136.04856615694399</v>
      </c>
      <c r="D194" s="320">
        <f t="shared" si="56"/>
        <v>125.39299014964145</v>
      </c>
      <c r="E194" s="320">
        <f t="shared" si="56"/>
        <v>127.84957676648348</v>
      </c>
      <c r="F194" s="320">
        <f t="shared" si="56"/>
        <v>125.93953123553359</v>
      </c>
      <c r="G194" s="320">
        <f t="shared" si="56"/>
        <v>114.10640093271189</v>
      </c>
      <c r="H194" s="320">
        <f t="shared" si="56"/>
        <v>116.6459679376875</v>
      </c>
      <c r="I194" s="320">
        <f t="shared" si="56"/>
        <v>120.34004926532505</v>
      </c>
      <c r="J194" s="320">
        <f t="shared" si="56"/>
        <v>124.53916943891227</v>
      </c>
      <c r="K194" s="320">
        <f t="shared" si="56"/>
        <v>134.21800971575419</v>
      </c>
      <c r="L194" s="320">
        <f t="shared" si="56"/>
        <v>141.87462213145162</v>
      </c>
      <c r="M194" s="320">
        <f t="shared" si="56"/>
        <v>145.45050212506055</v>
      </c>
      <c r="N194" s="320">
        <f t="shared" si="56"/>
        <v>162.06893114714126</v>
      </c>
      <c r="O194" s="320">
        <f t="shared" si="56"/>
        <v>150.00590098274247</v>
      </c>
      <c r="P194" s="320">
        <f t="shared" si="56"/>
        <v>148.56531652729694</v>
      </c>
      <c r="Q194" s="320">
        <f t="shared" si="56"/>
        <v>147.33961419519258</v>
      </c>
      <c r="R194" s="320">
        <f t="shared" si="56"/>
        <v>163.02921130661619</v>
      </c>
      <c r="S194" s="320">
        <f t="shared" si="56"/>
        <v>157.27703335092187</v>
      </c>
      <c r="T194" s="320">
        <f t="shared" si="56"/>
        <v>161.05315760198437</v>
      </c>
      <c r="U194" s="320">
        <f t="shared" si="56"/>
        <v>154.96043275528032</v>
      </c>
      <c r="V194" s="320">
        <f t="shared" si="56"/>
        <v>136.79232392935094</v>
      </c>
      <c r="W194" s="320">
        <f t="shared" si="56"/>
        <v>125.3828198904433</v>
      </c>
      <c r="X194" s="320">
        <f t="shared" si="56"/>
        <v>123.53260224762934</v>
      </c>
      <c r="Y194" s="320">
        <f t="shared" si="56"/>
        <v>128.49207042061846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0.79098013915073373</v>
      </c>
      <c r="C199" s="275">
        <f>IF(C$53=0,0,C$53/NMM!C$10*1000)</f>
        <v>0.77237032910885395</v>
      </c>
      <c r="D199" s="275">
        <f>IF(D$53=0,0,D$53/NMM!D$10*1000)</f>
        <v>0.63370147903117069</v>
      </c>
      <c r="E199" s="275">
        <f>IF(E$53=0,0,E$53/NMM!E$10*1000)</f>
        <v>0.73418655427590451</v>
      </c>
      <c r="F199" s="275">
        <f>IF(F$53=0,0,F$53/NMM!F$10*1000)</f>
        <v>0.6529021354089013</v>
      </c>
      <c r="G199" s="275">
        <f>IF(G$53=0,0,G$53/NMM!G$10*1000)</f>
        <v>0.63743408972221682</v>
      </c>
      <c r="H199" s="275">
        <f>IF(H$53=0,0,H$53/NMM!H$10*1000)</f>
        <v>0.58445970575619699</v>
      </c>
      <c r="I199" s="275">
        <f>IF(I$53=0,0,I$53/NMM!I$10*1000)</f>
        <v>0.58030566202690914</v>
      </c>
      <c r="J199" s="275">
        <f>IF(J$53=0,0,J$53/NMM!J$10*1000)</f>
        <v>0.63460766051240569</v>
      </c>
      <c r="K199" s="275">
        <f>IF(K$53=0,0,K$53/NMM!K$10*1000)</f>
        <v>0.51927848554846046</v>
      </c>
      <c r="L199" s="275">
        <f>IF(L$53=0,0,L$53/NMM!L$10*1000)</f>
        <v>0.51781861153184672</v>
      </c>
      <c r="M199" s="275">
        <f>IF(M$53=0,0,M$53/NMM!M$10*1000)</f>
        <v>0.62200149146817618</v>
      </c>
      <c r="N199" s="275">
        <f>IF(N$53=0,0,N$53/NMM!N$10*1000)</f>
        <v>0.63565630222730651</v>
      </c>
      <c r="O199" s="275">
        <f>IF(O$53=0,0,O$53/NMM!O$10*1000)</f>
        <v>0.74488420969540403</v>
      </c>
      <c r="P199" s="275">
        <f>IF(P$53=0,0,P$53/NMM!P$10*1000)</f>
        <v>0.42644563874551045</v>
      </c>
      <c r="Q199" s="275">
        <f>IF(Q$53=0,0,Q$53/NMM!Q$10*1000)</f>
        <v>0.43101137095381009</v>
      </c>
      <c r="R199" s="275">
        <f>IF(R$53=0,0,R$53/NMM!R$10*1000)</f>
        <v>0.46602224429053291</v>
      </c>
      <c r="S199" s="275">
        <f>IF(S$53=0,0,S$53/NMM!S$10*1000)</f>
        <v>0.43896890613811496</v>
      </c>
      <c r="T199" s="275">
        <f>IF(T$53=0,0,T$53/NMM!T$10*1000)</f>
        <v>0.41517055915272438</v>
      </c>
      <c r="U199" s="275">
        <f>IF(U$53=0,0,U$53/NMM!U$10*1000)</f>
        <v>0.38393808468850654</v>
      </c>
      <c r="V199" s="275">
        <f>IF(V$53=0,0,V$53/NMM!V$10*1000)</f>
        <v>0.31926180573913093</v>
      </c>
      <c r="W199" s="275">
        <f>IF(W$53=0,0,W$53/NMM!W$10*1000)</f>
        <v>0.30066433743438115</v>
      </c>
      <c r="X199" s="275">
        <f>IF(X$53=0,0,X$53/NMM!X$10*1000)</f>
        <v>0.25392529094518945</v>
      </c>
      <c r="Y199" s="275">
        <f>IF(Y$53=0,0,Y$53/NMM!Y$10*1000)</f>
        <v>0.23048127278140171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21.226772950883316</v>
      </c>
      <c r="C201" s="276">
        <f>IF(C$60=0,0,C$60/NMM!C$10*1000)</f>
        <v>20.35266932942881</v>
      </c>
      <c r="D201" s="276">
        <f>IF(D$60=0,0,D$60/NMM!D$10*1000)</f>
        <v>18.651974785765539</v>
      </c>
      <c r="E201" s="276">
        <f>IF(E$60=0,0,E$60/NMM!E$10*1000)</f>
        <v>19.366049620263588</v>
      </c>
      <c r="F201" s="276">
        <f>IF(F$60=0,0,F$60/NMM!F$10*1000)</f>
        <v>18.564474776829471</v>
      </c>
      <c r="G201" s="276">
        <f>IF(G$60=0,0,G$60/NMM!G$10*1000)</f>
        <v>17.268985144923892</v>
      </c>
      <c r="H201" s="276">
        <f>IF(H$60=0,0,H$60/NMM!H$10*1000)</f>
        <v>17.283553817867073</v>
      </c>
      <c r="I201" s="276">
        <f>IF(I$60=0,0,I$60/NMM!I$10*1000)</f>
        <v>18.087182476876791</v>
      </c>
      <c r="J201" s="276">
        <f>IF(J$60=0,0,J$60/NMM!J$10*1000)</f>
        <v>18.341163216730713</v>
      </c>
      <c r="K201" s="276">
        <f>IF(K$60=0,0,K$60/NMM!K$10*1000)</f>
        <v>17.184838162415311</v>
      </c>
      <c r="L201" s="276">
        <f>IF(L$60=0,0,L$60/NMM!L$10*1000)</f>
        <v>17.186341124386832</v>
      </c>
      <c r="M201" s="276">
        <f>IF(M$60=0,0,M$60/NMM!M$10*1000)</f>
        <v>18.504657305369136</v>
      </c>
      <c r="N201" s="276">
        <f>IF(N$60=0,0,N$60/NMM!N$10*1000)</f>
        <v>19.48655019561896</v>
      </c>
      <c r="O201" s="276">
        <f>IF(O$60=0,0,O$60/NMM!O$10*1000)</f>
        <v>19.742864454088274</v>
      </c>
      <c r="P201" s="276">
        <f>IF(P$60=0,0,P$60/NMM!P$10*1000)</f>
        <v>19.361937128316644</v>
      </c>
      <c r="Q201" s="276">
        <f>IF(Q$60=0,0,Q$60/NMM!Q$10*1000)</f>
        <v>19.90622403550428</v>
      </c>
      <c r="R201" s="276">
        <f>IF(R$60=0,0,R$60/NMM!R$10*1000)</f>
        <v>21.523111895553779</v>
      </c>
      <c r="S201" s="276">
        <f>IF(S$60=0,0,S$60/NMM!S$10*1000)</f>
        <v>21.080424142040822</v>
      </c>
      <c r="T201" s="276">
        <f>IF(T$60=0,0,T$60/NMM!T$10*1000)</f>
        <v>21.425641533675428</v>
      </c>
      <c r="U201" s="276">
        <f>IF(U$60=0,0,U$60/NMM!U$10*1000)</f>
        <v>21.074313834041426</v>
      </c>
      <c r="V201" s="276">
        <f>IF(V$60=0,0,V$60/NMM!V$10*1000)</f>
        <v>19.295232434327236</v>
      </c>
      <c r="W201" s="276">
        <f>IF(W$60=0,0,W$60/NMM!W$10*1000)</f>
        <v>18.395957591304931</v>
      </c>
      <c r="X201" s="276">
        <f>IF(X$60=0,0,X$60/NMM!X$10*1000)</f>
        <v>18.64301757221093</v>
      </c>
      <c r="Y201" s="276">
        <f>IF(Y$60=0,0,Y$60/NMM!Y$10*1000)</f>
        <v>19.042135483102875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108.87593887652375</v>
      </c>
      <c r="C202" s="276">
        <f>IF(C$79=0,0,C$79/NMM!C$10*1000)</f>
        <v>106.41054762302285</v>
      </c>
      <c r="D202" s="276">
        <f>IF(D$79=0,0,D$79/NMM!D$10*1000)</f>
        <v>98.323310362427165</v>
      </c>
      <c r="E202" s="276">
        <f>IF(E$79=0,0,E$79/NMM!E$10*1000)</f>
        <v>99.613143163264567</v>
      </c>
      <c r="F202" s="276">
        <f>IF(F$79=0,0,F$79/NMM!F$10*1000)</f>
        <v>98.999579199010597</v>
      </c>
      <c r="G202" s="276">
        <f>IF(G$79=0,0,G$79/NMM!G$10*1000)</f>
        <v>88.947467170026883</v>
      </c>
      <c r="H202" s="276">
        <f>IF(H$79=0,0,H$79/NMM!H$10*1000)</f>
        <v>91.575226904236118</v>
      </c>
      <c r="I202" s="276">
        <f>IF(I$79=0,0,I$79/NMM!I$10*1000)</f>
        <v>94.096905462853812</v>
      </c>
      <c r="J202" s="276">
        <f>IF(J$79=0,0,J$79/NMM!J$10*1000)</f>
        <v>97.936516969127183</v>
      </c>
      <c r="K202" s="276">
        <f>IF(K$79=0,0,K$79/NMM!K$10*1000)</f>
        <v>109.7620567593102</v>
      </c>
      <c r="L202" s="276">
        <f>IF(L$79=0,0,L$79/NMM!L$10*1000)</f>
        <v>117.58924345792975</v>
      </c>
      <c r="M202" s="276">
        <f>IF(M$79=0,0,M$79/NMM!M$10*1000)</f>
        <v>119.07274685374622</v>
      </c>
      <c r="N202" s="276">
        <f>IF(N$79=0,0,N$79/NMM!N$10*1000)</f>
        <v>134.5105937584793</v>
      </c>
      <c r="O202" s="276">
        <f>IF(O$79=0,0,O$79/NMM!O$10*1000)</f>
        <v>121.66412120994519</v>
      </c>
      <c r="P202" s="276">
        <f>IF(P$79=0,0,P$79/NMM!P$10*1000)</f>
        <v>121.11379921663941</v>
      </c>
      <c r="Q202" s="276">
        <f>IF(Q$79=0,0,Q$79/NMM!Q$10*1000)</f>
        <v>119.00303495542033</v>
      </c>
      <c r="R202" s="276">
        <f>IF(R$79=0,0,R$79/NMM!R$10*1000)</f>
        <v>132.47432067678025</v>
      </c>
      <c r="S202" s="276">
        <f>IF(S$79=0,0,S$79/NMM!S$10*1000)</f>
        <v>127.31474047223612</v>
      </c>
      <c r="T202" s="276">
        <f>IF(T$79=0,0,T$79/NMM!T$10*1000)</f>
        <v>130.65875738803436</v>
      </c>
      <c r="U202" s="276">
        <f>IF(U$79=0,0,U$79/NMM!U$10*1000)</f>
        <v>125.01210797650303</v>
      </c>
      <c r="V202" s="276">
        <f>IF(V$79=0,0,V$79/NMM!V$10*1000)</f>
        <v>109.29131731558894</v>
      </c>
      <c r="W202" s="276">
        <f>IF(W$79=0,0,W$79/NMM!W$10*1000)</f>
        <v>99.054609883825648</v>
      </c>
      <c r="X202" s="276">
        <f>IF(X$79=0,0,X$79/NMM!X$10*1000)</f>
        <v>96.823583507440986</v>
      </c>
      <c r="Y202" s="276">
        <f>IF(Y$79=0,0,Y$79/NMM!Y$10*1000)</f>
        <v>101.29261072938957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8.9246870855394516</v>
      </c>
      <c r="C203" s="277">
        <f>IF(C$89=0,0,C$89/NMM!C$10*1000)</f>
        <v>8.512978875383471</v>
      </c>
      <c r="D203" s="277">
        <f>IF(D$89=0,0,D$89/NMM!D$10*1000)</f>
        <v>7.7840035224175725</v>
      </c>
      <c r="E203" s="277">
        <f>IF(E$89=0,0,E$89/NMM!E$10*1000)</f>
        <v>8.136197428679429</v>
      </c>
      <c r="F203" s="277">
        <f>IF(F$89=0,0,F$89/NMM!F$10*1000)</f>
        <v>7.7225751242846181</v>
      </c>
      <c r="G203" s="277">
        <f>IF(G$89=0,0,G$89/NMM!G$10*1000)</f>
        <v>7.2525145280388994</v>
      </c>
      <c r="H203" s="277">
        <f>IF(H$89=0,0,H$89/NMM!H$10*1000)</f>
        <v>7.2027275098281054</v>
      </c>
      <c r="I203" s="277">
        <f>IF(I$89=0,0,I$89/NMM!I$10*1000)</f>
        <v>7.5756556635675345</v>
      </c>
      <c r="J203" s="277">
        <f>IF(J$89=0,0,J$89/NMM!J$10*1000)</f>
        <v>7.6268815925419604</v>
      </c>
      <c r="K203" s="277">
        <f>IF(K$89=0,0,K$89/NMM!K$10*1000)</f>
        <v>6.7518363084802244</v>
      </c>
      <c r="L203" s="277">
        <f>IF(L$89=0,0,L$89/NMM!L$10*1000)</f>
        <v>6.5812189376031842</v>
      </c>
      <c r="M203" s="277">
        <f>IF(M$89=0,0,M$89/NMM!M$10*1000)</f>
        <v>7.2510964744769986</v>
      </c>
      <c r="N203" s="277">
        <f>IF(N$89=0,0,N$89/NMM!N$10*1000)</f>
        <v>7.4361308908156776</v>
      </c>
      <c r="O203" s="277">
        <f>IF(O$89=0,0,O$89/NMM!O$10*1000)</f>
        <v>7.8540311090136274</v>
      </c>
      <c r="P203" s="277">
        <f>IF(P$89=0,0,P$89/NMM!P$10*1000)</f>
        <v>7.6631345435953957</v>
      </c>
      <c r="Q203" s="277">
        <f>IF(Q$89=0,0,Q$89/NMM!Q$10*1000)</f>
        <v>7.9993438333141542</v>
      </c>
      <c r="R203" s="277">
        <f>IF(R$89=0,0,R$89/NMM!R$10*1000)</f>
        <v>8.5657564899916192</v>
      </c>
      <c r="S203" s="277">
        <f>IF(S$89=0,0,S$89/NMM!S$10*1000)</f>
        <v>8.4428998305068106</v>
      </c>
      <c r="T203" s="277">
        <f>IF(T$89=0,0,T$89/NMM!T$10*1000)</f>
        <v>8.5535881211218712</v>
      </c>
      <c r="U203" s="277">
        <f>IF(U$89=0,0,U$89/NMM!U$10*1000)</f>
        <v>8.4900728600473432</v>
      </c>
      <c r="V203" s="277">
        <f>IF(V$89=0,0,V$89/NMM!V$10*1000)</f>
        <v>7.8865123736956493</v>
      </c>
      <c r="W203" s="277">
        <f>IF(W$89=0,0,W$89/NMM!W$10*1000)</f>
        <v>7.6315880778783516</v>
      </c>
      <c r="X203" s="277">
        <f>IF(X$89=0,0,X$89/NMM!X$10*1000)</f>
        <v>7.8120758770322496</v>
      </c>
      <c r="Y203" s="277">
        <f>IF(Y$89=0,0,Y$89/NMM!Y$10*1000)</f>
        <v>7.9268429353446104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1808</v>
      </c>
      <c r="B205" s="320">
        <f t="shared" ref="B205:Y205" si="57">SUM(B206:B211,B212:B213,B214)</f>
        <v>395.75769811624281</v>
      </c>
      <c r="C205" s="320">
        <f t="shared" si="57"/>
        <v>388.6415721248361</v>
      </c>
      <c r="D205" s="320">
        <f t="shared" si="57"/>
        <v>343.47354235486767</v>
      </c>
      <c r="E205" s="320">
        <f t="shared" si="57"/>
        <v>356.73536132046769</v>
      </c>
      <c r="F205" s="320">
        <f t="shared" si="57"/>
        <v>332.18204420910615</v>
      </c>
      <c r="G205" s="320">
        <f t="shared" si="57"/>
        <v>319.7810678142086</v>
      </c>
      <c r="H205" s="320">
        <f t="shared" si="57"/>
        <v>318.49773587660059</v>
      </c>
      <c r="I205" s="320">
        <f t="shared" si="57"/>
        <v>324.36520377222399</v>
      </c>
      <c r="J205" s="320">
        <f t="shared" si="57"/>
        <v>331.00377020915499</v>
      </c>
      <c r="K205" s="320">
        <f t="shared" si="57"/>
        <v>316.59848196087808</v>
      </c>
      <c r="L205" s="320">
        <f t="shared" si="57"/>
        <v>323.46099717004086</v>
      </c>
      <c r="M205" s="320">
        <f t="shared" si="57"/>
        <v>357.01831083425441</v>
      </c>
      <c r="N205" s="320">
        <f t="shared" si="57"/>
        <v>364.75085290727668</v>
      </c>
      <c r="O205" s="320">
        <f t="shared" si="57"/>
        <v>351.14838914777994</v>
      </c>
      <c r="P205" s="320">
        <f t="shared" si="57"/>
        <v>332.87980020847601</v>
      </c>
      <c r="Q205" s="320">
        <f t="shared" si="57"/>
        <v>334.05382761713878</v>
      </c>
      <c r="R205" s="320">
        <f t="shared" si="57"/>
        <v>356.05897870628445</v>
      </c>
      <c r="S205" s="320">
        <f t="shared" si="57"/>
        <v>359.04357959433975</v>
      </c>
      <c r="T205" s="320">
        <f t="shared" si="57"/>
        <v>346.5372175588094</v>
      </c>
      <c r="U205" s="320">
        <f t="shared" si="57"/>
        <v>322.71260217715775</v>
      </c>
      <c r="V205" s="320">
        <f t="shared" si="57"/>
        <v>310.04036070736652</v>
      </c>
      <c r="W205" s="320">
        <f t="shared" si="57"/>
        <v>280.12563514498362</v>
      </c>
      <c r="X205" s="320">
        <f t="shared" si="57"/>
        <v>288.9691183266541</v>
      </c>
      <c r="Y205" s="320">
        <f t="shared" si="57"/>
        <v>293.27506600940995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3.2188224775398138</v>
      </c>
      <c r="C210" s="275">
        <f>IF(C$104=0,0,C$104/NMM!C$11*1000)</f>
        <v>3.2352262498423747</v>
      </c>
      <c r="D210" s="275">
        <f>IF(D$104=0,0,D$104/NMM!D$11*1000)</f>
        <v>2.5677799859682549</v>
      </c>
      <c r="E210" s="275">
        <f>IF(E$104=0,0,E$104/NMM!E$11*1000)</f>
        <v>2.9536706776802446</v>
      </c>
      <c r="F210" s="275">
        <f>IF(F$104=0,0,F$104/NMM!F$11*1000)</f>
        <v>2.5782199205054419</v>
      </c>
      <c r="G210" s="275">
        <f>IF(G$104=0,0,G$104/NMM!G$11*1000)</f>
        <v>2.5794307247534451</v>
      </c>
      <c r="H210" s="275">
        <f>IF(H$104=0,0,H$104/NMM!H$11*1000)</f>
        <v>2.3733259728615681</v>
      </c>
      <c r="I210" s="275">
        <f>IF(I$104=0,0,I$104/NMM!I$11*1000)</f>
        <v>2.2826824986923073</v>
      </c>
      <c r="J210" s="275">
        <f>IF(J$104=0,0,J$104/NMM!J$11*1000)</f>
        <v>2.5287299431276007</v>
      </c>
      <c r="K210" s="275">
        <f>IF(K$104=0,0,K$104/NMM!K$11*1000)</f>
        <v>2.2369158094594512</v>
      </c>
      <c r="L210" s="275">
        <f>IF(L$104=0,0,L$104/NMM!L$11*1000)</f>
        <v>2.3376792925089576</v>
      </c>
      <c r="M210" s="275">
        <f>IF(M$104=0,0,M$104/NMM!M$11*1000)</f>
        <v>2.8111681752491884</v>
      </c>
      <c r="N210" s="275">
        <f>IF(N$104=0,0,N$104/NMM!N$11*1000)</f>
        <v>2.8621482817925434</v>
      </c>
      <c r="O210" s="275">
        <f>IF(O$104=0,0,O$104/NMM!O$11*1000)</f>
        <v>3.0544594996353984</v>
      </c>
      <c r="P210" s="275">
        <f>IF(P$104=0,0,P$104/NMM!P$11*1000)</f>
        <v>1.7051245862065283</v>
      </c>
      <c r="Q210" s="275">
        <f>IF(Q$104=0,0,Q$104/NMM!Q$11*1000)</f>
        <v>1.6570398469678429</v>
      </c>
      <c r="R210" s="275">
        <f>IF(R$104=0,0,R$104/NMM!R$11*1000)</f>
        <v>1.7832984578120918</v>
      </c>
      <c r="S210" s="275">
        <f>IF(S$104=0,0,S$104/NMM!S$11*1000)</f>
        <v>1.7188854006909204</v>
      </c>
      <c r="T210" s="275">
        <f>IF(T$104=0,0,T$104/NMM!T$11*1000)</f>
        <v>1.5492586247824882</v>
      </c>
      <c r="U210" s="275">
        <f>IF(U$104=0,0,U$104/NMM!U$11*1000)</f>
        <v>1.3446033085783875</v>
      </c>
      <c r="V210" s="275">
        <f>IF(V$104=0,0,V$104/NMM!V$11*1000)</f>
        <v>1.1569068480204174</v>
      </c>
      <c r="W210" s="275">
        <f>IF(W$104=0,0,W$104/NMM!W$11*1000)</f>
        <v>1.0173759239899298</v>
      </c>
      <c r="X210" s="275">
        <f>IF(X$104=0,0,X$104/NMM!X$11*1000)</f>
        <v>0.86642026511985548</v>
      </c>
      <c r="Y210" s="275">
        <f>IF(Y$104=0,0,Y$104/NMM!Y$11*1000)</f>
        <v>0.78683840915289371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362.24589734844176</v>
      </c>
      <c r="C211" s="276">
        <f>IF(C$110=0,0,C$110/NMM!C$11*1000)</f>
        <v>355.66379859347046</v>
      </c>
      <c r="D211" s="276">
        <f>IF(D$110=0,0,D$110/NMM!D$11*1000)</f>
        <v>314.59741051034069</v>
      </c>
      <c r="E211" s="276">
        <f>IF(E$110=0,0,E$110/NMM!E$11*1000)</f>
        <v>326.47967869124255</v>
      </c>
      <c r="F211" s="276">
        <f>IF(F$110=0,0,F$110/NMM!F$11*1000)</f>
        <v>304.16766467940147</v>
      </c>
      <c r="G211" s="276">
        <f>IF(G$110=0,0,G$110/NMM!G$11*1000)</f>
        <v>292.72257806542518</v>
      </c>
      <c r="H211" s="276">
        <f>IF(H$110=0,0,H$110/NMM!H$11*1000)</f>
        <v>291.72848256876142</v>
      </c>
      <c r="I211" s="276">
        <f>IF(I$110=0,0,I$110/NMM!I$11*1000)</f>
        <v>297.22679505090912</v>
      </c>
      <c r="J211" s="276">
        <f>IF(J$110=0,0,J$110/NMM!J$11*1000)</f>
        <v>303.12599108591513</v>
      </c>
      <c r="K211" s="276">
        <f>IF(K$110=0,0,K$110/NMM!K$11*1000)</f>
        <v>290.10168085159302</v>
      </c>
      <c r="L211" s="276">
        <f>IF(L$110=0,0,L$110/NMM!L$11*1000)</f>
        <v>296.34161522162913</v>
      </c>
      <c r="M211" s="276">
        <f>IF(M$110=0,0,M$110/NMM!M$11*1000)</f>
        <v>326.87229775895332</v>
      </c>
      <c r="N211" s="276">
        <f>IF(N$110=0,0,N$110/NMM!N$11*1000)</f>
        <v>333.96105884804854</v>
      </c>
      <c r="O211" s="276">
        <f>IF(O$110=0,0,O$110/NMM!O$11*1000)</f>
        <v>321.23085312700903</v>
      </c>
      <c r="P211" s="276">
        <f>IF(P$110=0,0,P$110/NMM!P$11*1000)</f>
        <v>305.61729040128688</v>
      </c>
      <c r="Q211" s="276">
        <f>IF(Q$110=0,0,Q$110/NMM!Q$11*1000)</f>
        <v>306.74508980957899</v>
      </c>
      <c r="R211" s="276">
        <f>IF(R$110=0,0,R$110/NMM!R$11*1000)</f>
        <v>326.93554617112198</v>
      </c>
      <c r="S211" s="276">
        <f>IF(S$110=0,0,S$110/NMM!S$11*1000)</f>
        <v>329.74926185928467</v>
      </c>
      <c r="T211" s="276">
        <f>IF(T$110=0,0,T$110/NMM!T$11*1000)</f>
        <v>318.36457613306078</v>
      </c>
      <c r="U211" s="276">
        <f>IF(U$110=0,0,U$110/NMM!U$11*1000)</f>
        <v>296.56741371107017</v>
      </c>
      <c r="V211" s="276">
        <f>IF(V$110=0,0,V$110/NMM!V$11*1000)</f>
        <v>285.04632499725</v>
      </c>
      <c r="W211" s="276">
        <f>IF(W$110=0,0,W$110/NMM!W$11*1000)</f>
        <v>257.56893926585059</v>
      </c>
      <c r="X211" s="276">
        <f>IF(X$110=0,0,X$110/NMM!X$11*1000)</f>
        <v>265.86926000130853</v>
      </c>
      <c r="Y211" s="276">
        <f>IF(Y$110=0,0,Y$110/NMM!Y$11*1000)</f>
        <v>269.91634980997486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30.292978290261253</v>
      </c>
      <c r="C213" s="276">
        <f>IF(C$119=0,0,C$119/NMM!C$11*1000)</f>
        <v>29.742547281523279</v>
      </c>
      <c r="D213" s="276">
        <f>IF(D$119=0,0,D$119/NMM!D$11*1000)</f>
        <v>26.308351858558755</v>
      </c>
      <c r="E213" s="276">
        <f>IF(E$119=0,0,E$119/NMM!E$11*1000)</f>
        <v>27.30201195154492</v>
      </c>
      <c r="F213" s="276">
        <f>IF(F$119=0,0,F$119/NMM!F$11*1000)</f>
        <v>25.43615960919924</v>
      </c>
      <c r="G213" s="276">
        <f>IF(G$119=0,0,G$119/NMM!G$11*1000)</f>
        <v>24.479059024030015</v>
      </c>
      <c r="H213" s="276">
        <f>IF(H$119=0,0,H$119/NMM!H$11*1000)</f>
        <v>24.395927334977625</v>
      </c>
      <c r="I213" s="276">
        <f>IF(I$119=0,0,I$119/NMM!I$11*1000)</f>
        <v>24.855726222622582</v>
      </c>
      <c r="J213" s="276">
        <f>IF(J$119=0,0,J$119/NMM!J$11*1000)</f>
        <v>25.349049180112271</v>
      </c>
      <c r="K213" s="276">
        <f>IF(K$119=0,0,K$119/NMM!K$11*1000)</f>
        <v>24.259885299825626</v>
      </c>
      <c r="L213" s="276">
        <f>IF(L$119=0,0,L$119/NMM!L$11*1000)</f>
        <v>24.781702655902784</v>
      </c>
      <c r="M213" s="276">
        <f>IF(M$119=0,0,M$119/NMM!M$11*1000)</f>
        <v>27.334844900051905</v>
      </c>
      <c r="N213" s="276">
        <f>IF(N$119=0,0,N$119/NMM!N$11*1000)</f>
        <v>27.927645777435625</v>
      </c>
      <c r="O213" s="276">
        <f>IF(O$119=0,0,O$119/NMM!O$11*1000)</f>
        <v>26.863076521135508</v>
      </c>
      <c r="P213" s="276">
        <f>IF(P$119=0,0,P$119/NMM!P$11*1000)</f>
        <v>25.55738522098261</v>
      </c>
      <c r="Q213" s="276">
        <f>IF(Q$119=0,0,Q$119/NMM!Q$11*1000)</f>
        <v>25.651697960591925</v>
      </c>
      <c r="R213" s="276">
        <f>IF(R$119=0,0,R$119/NMM!R$11*1000)</f>
        <v>27.340134077350381</v>
      </c>
      <c r="S213" s="276">
        <f>IF(S$119=0,0,S$119/NMM!S$11*1000)</f>
        <v>27.575432334364162</v>
      </c>
      <c r="T213" s="276">
        <f>IF(T$119=0,0,T$119/NMM!T$11*1000)</f>
        <v>26.623382800966088</v>
      </c>
      <c r="U213" s="276">
        <f>IF(U$119=0,0,U$119/NMM!U$11*1000)</f>
        <v>24.800585157509211</v>
      </c>
      <c r="V213" s="276">
        <f>IF(V$119=0,0,V$119/NMM!V$11*1000)</f>
        <v>23.837128862096108</v>
      </c>
      <c r="W213" s="276">
        <f>IF(W$119=0,0,W$119/NMM!W$11*1000)</f>
        <v>21.539319955143153</v>
      </c>
      <c r="X213" s="276">
        <f>IF(X$119=0,0,X$119/NMM!X$11*1000)</f>
        <v>22.233438060225716</v>
      </c>
      <c r="Y213" s="276">
        <f>IF(Y$119=0,0,Y$119/NMM!Y$11*1000)</f>
        <v>22.571877790282183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Y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Y16">
    <cfRule type="cellIs" dxfId="39" priority="345" operator="lessThan">
      <formula>0</formula>
    </cfRule>
  </conditionalFormatting>
  <conditionalFormatting sqref="B20:Y25">
    <cfRule type="cellIs" dxfId="38" priority="347" operator="lessThan">
      <formula>0</formula>
    </cfRule>
  </conditionalFormatting>
  <conditionalFormatting sqref="B27:Y46">
    <cfRule type="cellIs" dxfId="37" priority="311" operator="lessThan">
      <formula>0</formula>
    </cfRule>
  </conditionalFormatting>
  <conditionalFormatting sqref="B49:Y58 B100:Y109 B133:Y138 B147:Y151 B156:Y156 B158:Y159 B161:Y162 B166:Y170 B177:Y178 B184:Y189 B195:Y199 B206:Y210">
    <cfRule type="cellIs" dxfId="36" priority="438" operator="lessThan">
      <formula>0</formula>
    </cfRule>
  </conditionalFormatting>
  <conditionalFormatting sqref="B63:Y97">
    <cfRule type="cellIs" dxfId="35" priority="308" operator="lessThan">
      <formula>0</formula>
    </cfRule>
  </conditionalFormatting>
  <conditionalFormatting sqref="B113:Y117">
    <cfRule type="cellIs" dxfId="34" priority="322" operator="lessThan">
      <formula>0</formula>
    </cfRule>
  </conditionalFormatting>
  <conditionalFormatting sqref="B122:Y126">
    <cfRule type="cellIs" dxfId="33" priority="321" operator="lessThan">
      <formula>0</formula>
    </cfRule>
  </conditionalFormatting>
  <conditionalFormatting sqref="B128:Y128">
    <cfRule type="cellIs" dxfId="32" priority="323" operator="lessThan">
      <formula>0</formula>
    </cfRule>
  </conditionalFormatting>
  <conditionalFormatting sqref="B142:Y144">
    <cfRule type="cellIs" dxfId="31" priority="306" operator="lessThan">
      <formula>0</formula>
    </cfRule>
  </conditionalFormatting>
  <conditionalFormatting sqref="B192:Y193">
    <cfRule type="cellIs" dxfId="30" priority="313" operator="lessThan">
      <formula>0</formula>
    </cfRule>
  </conditionalFormatting>
  <conditionalFormatting sqref="W50:Y59 W101:Y110">
    <cfRule type="cellIs" dxfId="29" priority="399" operator="lessThan">
      <formula>0</formula>
    </cfRule>
  </conditionalFormatting>
  <conditionalFormatting sqref="W134:Y139">
    <cfRule type="cellIs" dxfId="28" priority="378" operator="lessThan">
      <formula>0</formula>
    </cfRule>
  </conditionalFormatting>
  <conditionalFormatting sqref="W148:Y152">
    <cfRule type="cellIs" dxfId="27" priority="369" operator="lessThan">
      <formula>0</formula>
    </cfRule>
  </conditionalFormatting>
  <conditionalFormatting sqref="W157:Y157">
    <cfRule type="cellIs" dxfId="26" priority="373" operator="lessThan">
      <formula>0</formula>
    </cfRule>
  </conditionalFormatting>
  <conditionalFormatting sqref="W159:Y160">
    <cfRule type="cellIs" dxfId="25" priority="372" operator="lessThan">
      <formula>0</formula>
    </cfRule>
  </conditionalFormatting>
  <conditionalFormatting sqref="W162:Y163">
    <cfRule type="cellIs" dxfId="24" priority="370" operator="lessThan">
      <formula>0</formula>
    </cfRule>
  </conditionalFormatting>
  <conditionalFormatting sqref="W167:Y171">
    <cfRule type="cellIs" dxfId="23" priority="366" operator="lessThan">
      <formula>0</formula>
    </cfRule>
  </conditionalFormatting>
  <conditionalFormatting sqref="W178:Y179">
    <cfRule type="cellIs" dxfId="22" priority="367" operator="lessThan">
      <formula>0</formula>
    </cfRule>
  </conditionalFormatting>
  <conditionalFormatting sqref="W185:Y190">
    <cfRule type="cellIs" dxfId="21" priority="361" operator="lessThan">
      <formula>0</formula>
    </cfRule>
  </conditionalFormatting>
  <conditionalFormatting sqref="W196:Y200">
    <cfRule type="cellIs" dxfId="20" priority="360" operator="lessThan">
      <formula>0</formula>
    </cfRule>
  </conditionalFormatting>
  <conditionalFormatting sqref="W207:Y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Y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ES: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10461.413645330251</v>
      </c>
      <c r="C3" s="203">
        <f t="shared" si="0"/>
        <v>10365.752374623775</v>
      </c>
      <c r="D3" s="203">
        <f t="shared" si="0"/>
        <v>10313.137051075169</v>
      </c>
      <c r="E3" s="203">
        <f t="shared" si="0"/>
        <v>9885.3933039265303</v>
      </c>
      <c r="F3" s="203">
        <f t="shared" si="0"/>
        <v>9677.6069954301784</v>
      </c>
      <c r="G3" s="203">
        <f t="shared" si="0"/>
        <v>9891.0796861357994</v>
      </c>
      <c r="H3" s="203">
        <f t="shared" si="0"/>
        <v>9674.9088962429432</v>
      </c>
      <c r="I3" s="203">
        <f t="shared" si="0"/>
        <v>9505.8496921028564</v>
      </c>
      <c r="J3" s="203">
        <f t="shared" si="0"/>
        <v>9003.4019022957018</v>
      </c>
      <c r="K3" s="203">
        <f t="shared" si="0"/>
        <v>7920.3837048243058</v>
      </c>
      <c r="L3" s="203">
        <f t="shared" si="0"/>
        <v>8430.7916272304301</v>
      </c>
      <c r="M3" s="203">
        <f t="shared" si="0"/>
        <v>8170.2468594595666</v>
      </c>
      <c r="N3" s="203">
        <f t="shared" si="0"/>
        <v>7378.1905368662892</v>
      </c>
      <c r="O3" s="203">
        <f t="shared" si="0"/>
        <v>7026.8119079020225</v>
      </c>
      <c r="P3" s="203">
        <f t="shared" si="0"/>
        <v>6515.9260539952011</v>
      </c>
      <c r="Q3" s="203">
        <f t="shared" si="0"/>
        <v>6704.0856899999999</v>
      </c>
      <c r="R3" s="203">
        <f t="shared" si="0"/>
        <v>6746.2917843925334</v>
      </c>
      <c r="S3" s="203">
        <f t="shared" si="0"/>
        <v>6981.6692891676603</v>
      </c>
      <c r="T3" s="203">
        <f t="shared" si="0"/>
        <v>7109.6181695853975</v>
      </c>
      <c r="U3" s="203">
        <f t="shared" si="0"/>
        <v>7198.6631267643497</v>
      </c>
      <c r="V3" s="203">
        <f t="shared" si="0"/>
        <v>6370.908297355767</v>
      </c>
      <c r="W3" s="203">
        <f t="shared" si="0"/>
        <v>6589.2955182720871</v>
      </c>
      <c r="X3" s="203">
        <f t="shared" si="0"/>
        <v>6839.7589966130399</v>
      </c>
      <c r="Y3" s="203">
        <f t="shared" si="0"/>
        <v>6933.1555190324943</v>
      </c>
      <c r="DA3" s="112"/>
    </row>
    <row r="4" spans="1:105" ht="12" customHeight="1" x14ac:dyDescent="0.25">
      <c r="A4" s="50" t="s">
        <v>1809</v>
      </c>
      <c r="B4" s="241">
        <f t="shared" ref="B4:Y4" si="1">SUM(B5:B6)</f>
        <v>4870.5329569417054</v>
      </c>
      <c r="C4" s="241">
        <f t="shared" si="1"/>
        <v>4948.4668725325419</v>
      </c>
      <c r="D4" s="241">
        <f t="shared" si="1"/>
        <v>4817.1126205576611</v>
      </c>
      <c r="E4" s="241">
        <f t="shared" si="1"/>
        <v>4548.2091257502343</v>
      </c>
      <c r="F4" s="241">
        <f t="shared" si="1"/>
        <v>4445.5982395144129</v>
      </c>
      <c r="G4" s="241">
        <f t="shared" si="1"/>
        <v>4318.507622736126</v>
      </c>
      <c r="H4" s="241">
        <f t="shared" si="1"/>
        <v>4262.2177340860426</v>
      </c>
      <c r="I4" s="241">
        <f t="shared" si="1"/>
        <v>4389.9150474328044</v>
      </c>
      <c r="J4" s="241">
        <f t="shared" si="1"/>
        <v>4203.2655047059407</v>
      </c>
      <c r="K4" s="241">
        <f t="shared" si="1"/>
        <v>3789.9627100995112</v>
      </c>
      <c r="L4" s="241">
        <f t="shared" si="1"/>
        <v>4250.1644366512901</v>
      </c>
      <c r="M4" s="241">
        <f t="shared" si="1"/>
        <v>4382.5401230253037</v>
      </c>
      <c r="N4" s="241">
        <f t="shared" si="1"/>
        <v>4196.7910826619573</v>
      </c>
      <c r="O4" s="241">
        <f t="shared" si="1"/>
        <v>4116.7425625950127</v>
      </c>
      <c r="P4" s="241">
        <f t="shared" si="1"/>
        <v>3643.1439099139061</v>
      </c>
      <c r="Q4" s="241">
        <f t="shared" si="1"/>
        <v>4045.79718</v>
      </c>
      <c r="R4" s="241">
        <f t="shared" si="1"/>
        <v>4098.0579907676383</v>
      </c>
      <c r="S4" s="241">
        <f t="shared" si="1"/>
        <v>4361.7658950146233</v>
      </c>
      <c r="T4" s="241">
        <f t="shared" si="1"/>
        <v>4494.11414251726</v>
      </c>
      <c r="U4" s="241">
        <f t="shared" si="1"/>
        <v>4572.2487949609203</v>
      </c>
      <c r="V4" s="241">
        <f t="shared" si="1"/>
        <v>4202.9350419921966</v>
      </c>
      <c r="W4" s="241">
        <f t="shared" si="1"/>
        <v>4232.8734603603516</v>
      </c>
      <c r="X4" s="241">
        <f t="shared" si="1"/>
        <v>4388.9514976714654</v>
      </c>
      <c r="Y4" s="241">
        <f t="shared" si="1"/>
        <v>4446.4397675095461</v>
      </c>
      <c r="DA4" s="83"/>
    </row>
    <row r="5" spans="1:105" ht="12" customHeight="1" x14ac:dyDescent="0.25">
      <c r="A5" s="99" t="s">
        <v>54</v>
      </c>
      <c r="B5" s="282">
        <v>330.22684420665229</v>
      </c>
      <c r="C5" s="282">
        <v>306.41517318142019</v>
      </c>
      <c r="D5" s="282">
        <v>285.2716986243496</v>
      </c>
      <c r="E5" s="282">
        <v>292.49726601131317</v>
      </c>
      <c r="F5" s="282">
        <v>296.23467340626769</v>
      </c>
      <c r="G5" s="282">
        <v>285.34182920392902</v>
      </c>
      <c r="H5" s="282">
        <v>237.16842015643769</v>
      </c>
      <c r="I5" s="282">
        <v>251.13472862280881</v>
      </c>
      <c r="J5" s="282">
        <v>243.0523660723735</v>
      </c>
      <c r="K5" s="282">
        <v>181.81410705657041</v>
      </c>
      <c r="L5" s="282">
        <v>273.97971256029439</v>
      </c>
      <c r="M5" s="282">
        <v>328.72285118704042</v>
      </c>
      <c r="N5" s="282">
        <v>349.1666924705778</v>
      </c>
      <c r="O5" s="282">
        <v>332.63251948424698</v>
      </c>
      <c r="P5" s="282">
        <v>272.67099007152399</v>
      </c>
      <c r="Q5" s="282">
        <v>350.49195573786892</v>
      </c>
      <c r="R5" s="282">
        <v>251.72436971677831</v>
      </c>
      <c r="S5" s="282">
        <v>353.42060345050379</v>
      </c>
      <c r="T5" s="282">
        <v>439.72783419346348</v>
      </c>
      <c r="U5" s="282">
        <v>213.58780590913349</v>
      </c>
      <c r="V5" s="282">
        <v>120.87558939461741</v>
      </c>
      <c r="W5" s="282">
        <v>197.2118869031097</v>
      </c>
      <c r="X5" s="282">
        <v>269.62287549010432</v>
      </c>
      <c r="Y5" s="282">
        <v>138.62544378971029</v>
      </c>
      <c r="DA5" s="94" t="s">
        <v>1810</v>
      </c>
    </row>
    <row r="6" spans="1:105" ht="12" customHeight="1" x14ac:dyDescent="0.25">
      <c r="A6" s="99" t="s">
        <v>61</v>
      </c>
      <c r="B6" s="282">
        <v>4540.3061127350529</v>
      </c>
      <c r="C6" s="282">
        <v>4642.0516993511219</v>
      </c>
      <c r="D6" s="282">
        <v>4531.8409219333116</v>
      </c>
      <c r="E6" s="282">
        <v>4255.7118597389208</v>
      </c>
      <c r="F6" s="282">
        <v>4149.3635661081453</v>
      </c>
      <c r="G6" s="282">
        <v>4033.1657935321969</v>
      </c>
      <c r="H6" s="282">
        <v>4025.049313929605</v>
      </c>
      <c r="I6" s="282">
        <v>4138.7803188099952</v>
      </c>
      <c r="J6" s="282">
        <v>3960.2131386335668</v>
      </c>
      <c r="K6" s="282">
        <v>3608.148603042941</v>
      </c>
      <c r="L6" s="282">
        <v>3976.184724090996</v>
      </c>
      <c r="M6" s="282">
        <v>4053.817271838263</v>
      </c>
      <c r="N6" s="282">
        <v>3847.6243901913799</v>
      </c>
      <c r="O6" s="282">
        <v>3784.1100431107661</v>
      </c>
      <c r="P6" s="282">
        <v>3370.472919842382</v>
      </c>
      <c r="Q6" s="282">
        <v>3695.3052242621311</v>
      </c>
      <c r="R6" s="282">
        <v>3846.3336210508601</v>
      </c>
      <c r="S6" s="282">
        <v>4008.3452915641192</v>
      </c>
      <c r="T6" s="282">
        <v>4054.3863083237961</v>
      </c>
      <c r="U6" s="282">
        <v>4358.6609890517866</v>
      </c>
      <c r="V6" s="282">
        <v>4082.0594525975789</v>
      </c>
      <c r="W6" s="282">
        <v>4035.661573457242</v>
      </c>
      <c r="X6" s="282">
        <v>4119.3286221813614</v>
      </c>
      <c r="Y6" s="282">
        <v>4307.8143237198356</v>
      </c>
      <c r="DA6" s="94" t="s">
        <v>1811</v>
      </c>
    </row>
    <row r="7" spans="1:105" ht="12" customHeight="1" x14ac:dyDescent="0.25">
      <c r="A7" s="49" t="s">
        <v>62</v>
      </c>
      <c r="B7" s="242">
        <v>5590.8806883885454</v>
      </c>
      <c r="C7" s="242">
        <v>5417.285502091233</v>
      </c>
      <c r="D7" s="242">
        <v>5496.0244305175074</v>
      </c>
      <c r="E7" s="242">
        <v>5337.184178176296</v>
      </c>
      <c r="F7" s="242">
        <v>5232.0087559157664</v>
      </c>
      <c r="G7" s="242">
        <v>5572.5720633996734</v>
      </c>
      <c r="H7" s="242">
        <v>5412.6911621569006</v>
      </c>
      <c r="I7" s="242">
        <v>5115.9346446700511</v>
      </c>
      <c r="J7" s="242">
        <v>4800.1363975897611</v>
      </c>
      <c r="K7" s="242">
        <v>4130.4209947247946</v>
      </c>
      <c r="L7" s="242">
        <v>4180.62719057914</v>
      </c>
      <c r="M7" s="242">
        <v>3787.7067364342629</v>
      </c>
      <c r="N7" s="242">
        <v>3181.399454204332</v>
      </c>
      <c r="O7" s="242">
        <v>2910.0693453070098</v>
      </c>
      <c r="P7" s="242">
        <v>2872.782144081295</v>
      </c>
      <c r="Q7" s="242">
        <v>2658.2885099999999</v>
      </c>
      <c r="R7" s="242">
        <v>2648.233793624895</v>
      </c>
      <c r="S7" s="242">
        <v>2619.903394153037</v>
      </c>
      <c r="T7" s="242">
        <v>2615.5040270681379</v>
      </c>
      <c r="U7" s="242">
        <v>2626.4143318034298</v>
      </c>
      <c r="V7" s="242">
        <v>2167.9732553635699</v>
      </c>
      <c r="W7" s="242">
        <v>2356.422057911735</v>
      </c>
      <c r="X7" s="242">
        <v>2450.807498941575</v>
      </c>
      <c r="Y7" s="242">
        <v>2486.7157515229478</v>
      </c>
      <c r="DA7" s="84" t="s">
        <v>1812</v>
      </c>
    </row>
    <row r="8" spans="1:105" ht="12" customHeight="1" x14ac:dyDescent="0.25">
      <c r="A8" s="152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DA8" s="153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1813</v>
      </c>
      <c r="B10" s="241">
        <v>1750</v>
      </c>
      <c r="C10" s="241">
        <v>1721</v>
      </c>
      <c r="D10" s="241">
        <v>1721</v>
      </c>
      <c r="E10" s="241">
        <v>1894</v>
      </c>
      <c r="F10" s="241">
        <v>1994.6</v>
      </c>
      <c r="G10" s="241">
        <v>2039</v>
      </c>
      <c r="H10" s="241">
        <v>2079.1999999999998</v>
      </c>
      <c r="I10" s="241">
        <v>2080.3000000000002</v>
      </c>
      <c r="J10" s="241">
        <v>2009.1</v>
      </c>
      <c r="K10" s="241">
        <v>1745.5</v>
      </c>
      <c r="L10" s="241">
        <v>1873.9</v>
      </c>
      <c r="M10" s="241">
        <v>1976</v>
      </c>
      <c r="N10" s="241">
        <v>1980.5</v>
      </c>
      <c r="O10" s="241">
        <v>1929.06</v>
      </c>
      <c r="P10" s="241">
        <v>1883.21</v>
      </c>
      <c r="Q10" s="241">
        <v>1640.9</v>
      </c>
      <c r="R10" s="241">
        <v>1676.5</v>
      </c>
      <c r="S10" s="241">
        <v>1699.5</v>
      </c>
      <c r="T10" s="241">
        <v>1699.5</v>
      </c>
      <c r="U10" s="241">
        <v>1456.2</v>
      </c>
      <c r="V10" s="241">
        <v>1730</v>
      </c>
      <c r="W10" s="241">
        <v>1748.84</v>
      </c>
      <c r="X10" s="241">
        <v>1119.99</v>
      </c>
      <c r="Y10" s="241">
        <v>1204.3399999999999</v>
      </c>
      <c r="DA10" s="83" t="s">
        <v>1814</v>
      </c>
    </row>
    <row r="11" spans="1:105" ht="12" customHeight="1" x14ac:dyDescent="0.25">
      <c r="A11" s="107" t="s">
        <v>1815</v>
      </c>
      <c r="B11" s="282">
        <v>4765</v>
      </c>
      <c r="C11" s="282">
        <v>5131</v>
      </c>
      <c r="D11" s="282">
        <v>5365</v>
      </c>
      <c r="E11" s="282">
        <v>5437</v>
      </c>
      <c r="F11" s="282">
        <v>5526</v>
      </c>
      <c r="G11" s="282">
        <v>5697</v>
      </c>
      <c r="H11" s="282">
        <v>6898.2</v>
      </c>
      <c r="I11" s="282">
        <v>6713.3</v>
      </c>
      <c r="J11" s="282">
        <v>6414.3</v>
      </c>
      <c r="K11" s="282">
        <v>5700.1</v>
      </c>
      <c r="L11" s="282">
        <v>6193.2</v>
      </c>
      <c r="M11" s="282">
        <v>6202.7</v>
      </c>
      <c r="N11" s="282">
        <v>6176.8</v>
      </c>
      <c r="O11" s="282">
        <v>6312.29</v>
      </c>
      <c r="P11" s="282">
        <v>6035.8</v>
      </c>
      <c r="Q11" s="282">
        <v>6195.2</v>
      </c>
      <c r="R11" s="282">
        <v>6218.6</v>
      </c>
      <c r="S11" s="282">
        <v>6217.8</v>
      </c>
      <c r="T11" s="282">
        <v>6156.7</v>
      </c>
      <c r="U11" s="282">
        <v>6436.6</v>
      </c>
      <c r="V11" s="282">
        <v>6268.5</v>
      </c>
      <c r="W11" s="282">
        <v>6658.9</v>
      </c>
      <c r="X11" s="282">
        <v>6354.6</v>
      </c>
      <c r="Y11" s="282">
        <v>6049.5</v>
      </c>
      <c r="DA11" s="94" t="s">
        <v>1816</v>
      </c>
    </row>
    <row r="12" spans="1:105" ht="12" customHeight="1" x14ac:dyDescent="0.25">
      <c r="A12" s="49" t="s">
        <v>1817</v>
      </c>
      <c r="B12" s="242">
        <v>846.5819209039546</v>
      </c>
      <c r="C12" s="242">
        <v>881.63431151241514</v>
      </c>
      <c r="D12" s="242">
        <v>920.77966101694904</v>
      </c>
      <c r="E12" s="242">
        <v>999.68181818181802</v>
      </c>
      <c r="F12" s="242">
        <v>891.70425055928399</v>
      </c>
      <c r="G12" s="242">
        <v>956.13483146067404</v>
      </c>
      <c r="H12" s="242">
        <v>942.37900552486167</v>
      </c>
      <c r="I12" s="242">
        <v>977.06666666666661</v>
      </c>
      <c r="J12" s="242">
        <v>935.93333333333317</v>
      </c>
      <c r="K12" s="242">
        <v>845.71403118040075</v>
      </c>
      <c r="L12" s="242">
        <v>896.34444444444432</v>
      </c>
      <c r="M12" s="242">
        <v>908.74444444444418</v>
      </c>
      <c r="N12" s="242">
        <v>896.50807565095784</v>
      </c>
      <c r="O12" s="242">
        <v>905.74538502519465</v>
      </c>
      <c r="P12" s="242">
        <v>879.88999999999976</v>
      </c>
      <c r="Q12" s="242">
        <v>870.67777777777758</v>
      </c>
      <c r="R12" s="242">
        <v>877.23333333333323</v>
      </c>
      <c r="S12" s="242">
        <v>783.02967032967001</v>
      </c>
      <c r="T12" s="242">
        <v>872.9111111111107</v>
      </c>
      <c r="U12" s="242">
        <v>876.97777777777742</v>
      </c>
      <c r="V12" s="242">
        <v>791.06043956043914</v>
      </c>
      <c r="W12" s="242">
        <v>831.53472527472502</v>
      </c>
      <c r="X12" s="242">
        <v>739.2451648351647</v>
      </c>
      <c r="Y12" s="242">
        <v>717.41274725274695</v>
      </c>
      <c r="DA12" s="84" t="s">
        <v>1818</v>
      </c>
    </row>
    <row r="13" spans="1:105" ht="12" customHeight="1" x14ac:dyDescent="0.25">
      <c r="A13" s="142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1813</v>
      </c>
      <c r="B15" s="241">
        <v>1944.4444444444439</v>
      </c>
      <c r="C15" s="241">
        <v>1944.4444444444439</v>
      </c>
      <c r="D15" s="241">
        <v>1944.4444444444439</v>
      </c>
      <c r="E15" s="241">
        <v>2132.703056378451</v>
      </c>
      <c r="F15" s="241">
        <v>2132.703056378451</v>
      </c>
      <c r="G15" s="241">
        <v>2320.9616683124591</v>
      </c>
      <c r="H15" s="241">
        <v>2320.9616683124591</v>
      </c>
      <c r="I15" s="241">
        <v>2320.9616683124591</v>
      </c>
      <c r="J15" s="241">
        <v>2320.9616683124591</v>
      </c>
      <c r="K15" s="241">
        <v>2320.9616683124591</v>
      </c>
      <c r="L15" s="241">
        <v>2132.703056378451</v>
      </c>
      <c r="M15" s="241">
        <v>2132.703056378451</v>
      </c>
      <c r="N15" s="241">
        <v>2132.703056378451</v>
      </c>
      <c r="O15" s="241">
        <v>2132.703056378451</v>
      </c>
      <c r="P15" s="241">
        <v>2132.703056378451</v>
      </c>
      <c r="Q15" s="241">
        <v>2132.703056378451</v>
      </c>
      <c r="R15" s="241">
        <v>2132.703056378451</v>
      </c>
      <c r="S15" s="241">
        <v>2132.703056378451</v>
      </c>
      <c r="T15" s="241">
        <v>1944.4444444444439</v>
      </c>
      <c r="U15" s="241">
        <v>1944.4444444444439</v>
      </c>
      <c r="V15" s="241">
        <v>1944.4444444444439</v>
      </c>
      <c r="W15" s="241">
        <v>1944.4444444444439</v>
      </c>
      <c r="X15" s="241">
        <v>1756.185832510437</v>
      </c>
      <c r="Y15" s="241">
        <v>1756.185832510437</v>
      </c>
      <c r="DA15" s="83" t="s">
        <v>1819</v>
      </c>
    </row>
    <row r="16" spans="1:105" ht="12" customHeight="1" x14ac:dyDescent="0.25">
      <c r="A16" s="107" t="s">
        <v>1815</v>
      </c>
      <c r="B16" s="282">
        <v>6111.1111111111113</v>
      </c>
      <c r="C16" s="282">
        <v>6111.1111111111113</v>
      </c>
      <c r="D16" s="282">
        <v>6111.1111111111113</v>
      </c>
      <c r="E16" s="282">
        <v>6111.1111111111113</v>
      </c>
      <c r="F16" s="282">
        <v>6111.1111111111113</v>
      </c>
      <c r="G16" s="282">
        <v>6111.1111111111113</v>
      </c>
      <c r="H16" s="282">
        <v>7415.2500033852903</v>
      </c>
      <c r="I16" s="282">
        <v>7415.2500033852903</v>
      </c>
      <c r="J16" s="282">
        <v>7415.2500033852903</v>
      </c>
      <c r="K16" s="282">
        <v>7415.2500033852903</v>
      </c>
      <c r="L16" s="282">
        <v>6763.1805572482008</v>
      </c>
      <c r="M16" s="282">
        <v>6763.1805572482008</v>
      </c>
      <c r="N16" s="282">
        <v>6763.1805572482008</v>
      </c>
      <c r="O16" s="282">
        <v>6763.1805572482008</v>
      </c>
      <c r="P16" s="282">
        <v>6763.1805572482008</v>
      </c>
      <c r="Q16" s="282">
        <v>6763.1805572482008</v>
      </c>
      <c r="R16" s="282">
        <v>6763.1805572482008</v>
      </c>
      <c r="S16" s="282">
        <v>6763.1805572482008</v>
      </c>
      <c r="T16" s="282">
        <v>6763.1805572482008</v>
      </c>
      <c r="U16" s="282">
        <v>7415.2500033852903</v>
      </c>
      <c r="V16" s="282">
        <v>7415.2500033852903</v>
      </c>
      <c r="W16" s="282">
        <v>7415.2500033852903</v>
      </c>
      <c r="X16" s="282">
        <v>7415.2500033852903</v>
      </c>
      <c r="Y16" s="282">
        <v>6763.1805572482008</v>
      </c>
      <c r="DA16" s="94" t="s">
        <v>1820</v>
      </c>
    </row>
    <row r="17" spans="1:105" ht="12" customHeight="1" x14ac:dyDescent="0.25">
      <c r="A17" s="49" t="s">
        <v>1817</v>
      </c>
      <c r="B17" s="242">
        <v>940.64657878217179</v>
      </c>
      <c r="C17" s="242">
        <v>940.64657878217179</v>
      </c>
      <c r="D17" s="242">
        <v>1017.393288637272</v>
      </c>
      <c r="E17" s="242">
        <v>1094.139998492373</v>
      </c>
      <c r="F17" s="242">
        <v>1017.393288637272</v>
      </c>
      <c r="G17" s="242">
        <v>1017.393288637272</v>
      </c>
      <c r="H17" s="242">
        <v>1017.393288637272</v>
      </c>
      <c r="I17" s="242">
        <v>1094.139998492373</v>
      </c>
      <c r="J17" s="242">
        <v>1094.139998492373</v>
      </c>
      <c r="K17" s="242">
        <v>1017.393288637272</v>
      </c>
      <c r="L17" s="242">
        <v>1017.393288637272</v>
      </c>
      <c r="M17" s="242">
        <v>1017.393288637272</v>
      </c>
      <c r="N17" s="242">
        <v>1017.393288637272</v>
      </c>
      <c r="O17" s="242">
        <v>1017.393288637272</v>
      </c>
      <c r="P17" s="242">
        <v>940.64657878217167</v>
      </c>
      <c r="Q17" s="242">
        <v>940.64657878217167</v>
      </c>
      <c r="R17" s="242">
        <v>940.64657878217167</v>
      </c>
      <c r="S17" s="242">
        <v>863.89986892707111</v>
      </c>
      <c r="T17" s="242">
        <v>940.64657878217167</v>
      </c>
      <c r="U17" s="242">
        <v>940.64657878217167</v>
      </c>
      <c r="V17" s="242">
        <v>863.89986892707111</v>
      </c>
      <c r="W17" s="242">
        <v>940.64657878217167</v>
      </c>
      <c r="X17" s="242">
        <v>863.89986892707111</v>
      </c>
      <c r="Y17" s="242">
        <v>787.15315907197055</v>
      </c>
      <c r="DA17" s="84" t="s">
        <v>1821</v>
      </c>
    </row>
    <row r="18" spans="1:105" ht="12" customHeight="1" x14ac:dyDescent="0.25">
      <c r="A18" s="108" t="s">
        <v>450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1813</v>
      </c>
      <c r="B19" s="246">
        <v>0</v>
      </c>
      <c r="C19" s="241">
        <v>0</v>
      </c>
      <c r="D19" s="241">
        <v>188.25861193400729</v>
      </c>
      <c r="E19" s="241">
        <v>188.25861193400729</v>
      </c>
      <c r="F19" s="241">
        <v>0</v>
      </c>
      <c r="G19" s="241">
        <v>188.25861193400729</v>
      </c>
      <c r="H19" s="241">
        <v>188.25861193400729</v>
      </c>
      <c r="I19" s="241">
        <v>0</v>
      </c>
      <c r="J19" s="241">
        <v>0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188.25861193400729</v>
      </c>
      <c r="Q19" s="241">
        <v>0</v>
      </c>
      <c r="R19" s="241">
        <v>0</v>
      </c>
      <c r="S19" s="241">
        <v>0</v>
      </c>
      <c r="T19" s="241">
        <v>0</v>
      </c>
      <c r="U19" s="241">
        <v>0</v>
      </c>
      <c r="V19" s="241">
        <v>0</v>
      </c>
      <c r="W19" s="241">
        <v>0</v>
      </c>
      <c r="X19" s="241">
        <v>0</v>
      </c>
      <c r="Y19" s="241">
        <v>0</v>
      </c>
      <c r="DA19" s="83" t="s">
        <v>1822</v>
      </c>
    </row>
    <row r="20" spans="1:105" ht="12" customHeight="1" x14ac:dyDescent="0.25">
      <c r="A20" s="99" t="s">
        <v>1815</v>
      </c>
      <c r="B20" s="283">
        <v>0</v>
      </c>
      <c r="C20" s="282">
        <v>0</v>
      </c>
      <c r="D20" s="282">
        <v>652.0694461370897</v>
      </c>
      <c r="E20" s="282">
        <v>0</v>
      </c>
      <c r="F20" s="282">
        <v>0</v>
      </c>
      <c r="G20" s="282">
        <v>652.0694461370897</v>
      </c>
      <c r="H20" s="282">
        <v>1304.1388922741789</v>
      </c>
      <c r="I20" s="282">
        <v>652.0694461370897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652.0694461370897</v>
      </c>
      <c r="P20" s="282">
        <v>0</v>
      </c>
      <c r="Q20" s="282">
        <v>652.0694461370897</v>
      </c>
      <c r="R20" s="282">
        <v>0</v>
      </c>
      <c r="S20" s="282">
        <v>0</v>
      </c>
      <c r="T20" s="282">
        <v>652.0694461370897</v>
      </c>
      <c r="U20" s="282">
        <v>652.0694461370897</v>
      </c>
      <c r="V20" s="282">
        <v>0</v>
      </c>
      <c r="W20" s="282">
        <v>652.0694461370897</v>
      </c>
      <c r="X20" s="282">
        <v>0</v>
      </c>
      <c r="Y20" s="282">
        <v>0</v>
      </c>
      <c r="DA20" s="94" t="s">
        <v>1823</v>
      </c>
    </row>
    <row r="21" spans="1:105" ht="12" customHeight="1" x14ac:dyDescent="0.25">
      <c r="A21" s="52" t="s">
        <v>1817</v>
      </c>
      <c r="B21" s="247">
        <v>0</v>
      </c>
      <c r="C21" s="242">
        <v>0</v>
      </c>
      <c r="D21" s="242">
        <v>153.49341971020101</v>
      </c>
      <c r="E21" s="242">
        <v>76.746709855100505</v>
      </c>
      <c r="F21" s="242">
        <v>0</v>
      </c>
      <c r="G21" s="242">
        <v>76.746709855100505</v>
      </c>
      <c r="H21" s="242">
        <v>0</v>
      </c>
      <c r="I21" s="242">
        <v>153.49341971020101</v>
      </c>
      <c r="J21" s="242">
        <v>0</v>
      </c>
      <c r="K21" s="242">
        <v>0</v>
      </c>
      <c r="L21" s="242">
        <v>76.746709855100505</v>
      </c>
      <c r="M21" s="242">
        <v>0</v>
      </c>
      <c r="N21" s="242">
        <v>76.746709855100505</v>
      </c>
      <c r="O21" s="242">
        <v>0</v>
      </c>
      <c r="P21" s="242">
        <v>0</v>
      </c>
      <c r="Q21" s="242">
        <v>76.746709855100505</v>
      </c>
      <c r="R21" s="242">
        <v>0</v>
      </c>
      <c r="S21" s="242">
        <v>0</v>
      </c>
      <c r="T21" s="242">
        <v>153.49341971020101</v>
      </c>
      <c r="U21" s="242">
        <v>0</v>
      </c>
      <c r="V21" s="242">
        <v>0</v>
      </c>
      <c r="W21" s="242">
        <v>76.746709855100505</v>
      </c>
      <c r="X21" s="242">
        <v>0</v>
      </c>
      <c r="Y21" s="242">
        <v>0</v>
      </c>
      <c r="DA21" s="84" t="s">
        <v>1824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1813</v>
      </c>
      <c r="B23" s="246"/>
      <c r="C23" s="241">
        <f t="shared" ref="C23:Y23" si="2">B15+C19-C15</f>
        <v>0</v>
      </c>
      <c r="D23" s="241">
        <f t="shared" si="2"/>
        <v>188.25861193400715</v>
      </c>
      <c r="E23" s="241">
        <f t="shared" si="2"/>
        <v>0</v>
      </c>
      <c r="F23" s="241">
        <f t="shared" si="2"/>
        <v>0</v>
      </c>
      <c r="G23" s="241">
        <f t="shared" si="2"/>
        <v>0</v>
      </c>
      <c r="H23" s="241">
        <f t="shared" si="2"/>
        <v>188.25861193400715</v>
      </c>
      <c r="I23" s="241">
        <f t="shared" si="2"/>
        <v>0</v>
      </c>
      <c r="J23" s="241">
        <f t="shared" si="2"/>
        <v>0</v>
      </c>
      <c r="K23" s="241">
        <f t="shared" si="2"/>
        <v>0</v>
      </c>
      <c r="L23" s="241">
        <f t="shared" si="2"/>
        <v>188.25861193400806</v>
      </c>
      <c r="M23" s="241">
        <f t="shared" si="2"/>
        <v>0</v>
      </c>
      <c r="N23" s="241">
        <f t="shared" si="2"/>
        <v>0</v>
      </c>
      <c r="O23" s="241">
        <f t="shared" si="2"/>
        <v>0</v>
      </c>
      <c r="P23" s="241">
        <f t="shared" si="2"/>
        <v>188.25861193400715</v>
      </c>
      <c r="Q23" s="241">
        <f t="shared" si="2"/>
        <v>0</v>
      </c>
      <c r="R23" s="241">
        <f t="shared" si="2"/>
        <v>0</v>
      </c>
      <c r="S23" s="241">
        <f t="shared" si="2"/>
        <v>0</v>
      </c>
      <c r="T23" s="241">
        <f t="shared" si="2"/>
        <v>188.25861193400715</v>
      </c>
      <c r="U23" s="241">
        <f t="shared" si="2"/>
        <v>0</v>
      </c>
      <c r="V23" s="241">
        <f t="shared" si="2"/>
        <v>0</v>
      </c>
      <c r="W23" s="241">
        <f t="shared" si="2"/>
        <v>0</v>
      </c>
      <c r="X23" s="241">
        <f t="shared" si="2"/>
        <v>188.25861193400692</v>
      </c>
      <c r="Y23" s="241">
        <f t="shared" si="2"/>
        <v>0</v>
      </c>
      <c r="DA23" s="83"/>
    </row>
    <row r="24" spans="1:105" ht="12" customHeight="1" x14ac:dyDescent="0.25">
      <c r="A24" s="99" t="s">
        <v>1815</v>
      </c>
      <c r="B24" s="283"/>
      <c r="C24" s="282">
        <f t="shared" ref="C24:Y24" si="3">B16+C20-C16</f>
        <v>0</v>
      </c>
      <c r="D24" s="282">
        <f t="shared" si="3"/>
        <v>652.06944613708947</v>
      </c>
      <c r="E24" s="282">
        <f t="shared" si="3"/>
        <v>0</v>
      </c>
      <c r="F24" s="282">
        <f t="shared" si="3"/>
        <v>0</v>
      </c>
      <c r="G24" s="282">
        <f t="shared" si="3"/>
        <v>652.06944613708947</v>
      </c>
      <c r="H24" s="282">
        <f t="shared" si="3"/>
        <v>0</v>
      </c>
      <c r="I24" s="282">
        <f t="shared" si="3"/>
        <v>652.06944613708947</v>
      </c>
      <c r="J24" s="282">
        <f t="shared" si="3"/>
        <v>0</v>
      </c>
      <c r="K24" s="282">
        <f t="shared" si="3"/>
        <v>0</v>
      </c>
      <c r="L24" s="282">
        <f t="shared" si="3"/>
        <v>652.06944613708947</v>
      </c>
      <c r="M24" s="282">
        <f t="shared" si="3"/>
        <v>0</v>
      </c>
      <c r="N24" s="282">
        <f t="shared" si="3"/>
        <v>0</v>
      </c>
      <c r="O24" s="282">
        <f t="shared" si="3"/>
        <v>652.06944613708947</v>
      </c>
      <c r="P24" s="282">
        <f t="shared" si="3"/>
        <v>0</v>
      </c>
      <c r="Q24" s="282">
        <f t="shared" si="3"/>
        <v>652.06944613708947</v>
      </c>
      <c r="R24" s="282">
        <f t="shared" si="3"/>
        <v>0</v>
      </c>
      <c r="S24" s="282">
        <f t="shared" si="3"/>
        <v>0</v>
      </c>
      <c r="T24" s="282">
        <f t="shared" si="3"/>
        <v>652.06944613708947</v>
      </c>
      <c r="U24" s="282">
        <f t="shared" si="3"/>
        <v>0</v>
      </c>
      <c r="V24" s="282">
        <f t="shared" si="3"/>
        <v>0</v>
      </c>
      <c r="W24" s="282">
        <f t="shared" si="3"/>
        <v>652.06944613708947</v>
      </c>
      <c r="X24" s="282">
        <f t="shared" si="3"/>
        <v>0</v>
      </c>
      <c r="Y24" s="282">
        <f t="shared" si="3"/>
        <v>652.06944613708947</v>
      </c>
      <c r="DA24" s="94"/>
    </row>
    <row r="25" spans="1:105" ht="12" customHeight="1" x14ac:dyDescent="0.25">
      <c r="A25" s="52" t="s">
        <v>1817</v>
      </c>
      <c r="B25" s="247"/>
      <c r="C25" s="242">
        <f t="shared" ref="C25:Y25" si="4">B17+C21-C17</f>
        <v>0</v>
      </c>
      <c r="D25" s="242">
        <f t="shared" si="4"/>
        <v>76.746709855100789</v>
      </c>
      <c r="E25" s="242">
        <f t="shared" si="4"/>
        <v>0</v>
      </c>
      <c r="F25" s="242">
        <f t="shared" si="4"/>
        <v>76.746709855101017</v>
      </c>
      <c r="G25" s="242">
        <f t="shared" si="4"/>
        <v>76.746709855100562</v>
      </c>
      <c r="H25" s="242">
        <f t="shared" si="4"/>
        <v>0</v>
      </c>
      <c r="I25" s="242">
        <f t="shared" si="4"/>
        <v>76.74670985509988</v>
      </c>
      <c r="J25" s="242">
        <f t="shared" si="4"/>
        <v>0</v>
      </c>
      <c r="K25" s="242">
        <f t="shared" si="4"/>
        <v>76.746709855101017</v>
      </c>
      <c r="L25" s="242">
        <f t="shared" si="4"/>
        <v>76.746709855100562</v>
      </c>
      <c r="M25" s="242">
        <f t="shared" si="4"/>
        <v>0</v>
      </c>
      <c r="N25" s="242">
        <f t="shared" si="4"/>
        <v>76.746709855100562</v>
      </c>
      <c r="O25" s="242">
        <f t="shared" si="4"/>
        <v>0</v>
      </c>
      <c r="P25" s="242">
        <f t="shared" si="4"/>
        <v>76.746709855100335</v>
      </c>
      <c r="Q25" s="242">
        <f t="shared" si="4"/>
        <v>76.746709855100562</v>
      </c>
      <c r="R25" s="242">
        <f t="shared" si="4"/>
        <v>0</v>
      </c>
      <c r="S25" s="242">
        <f t="shared" si="4"/>
        <v>76.746709855100562</v>
      </c>
      <c r="T25" s="242">
        <f t="shared" si="4"/>
        <v>76.746709855100448</v>
      </c>
      <c r="U25" s="242">
        <f t="shared" si="4"/>
        <v>0</v>
      </c>
      <c r="V25" s="242">
        <f t="shared" si="4"/>
        <v>76.746709855100562</v>
      </c>
      <c r="W25" s="242">
        <f t="shared" si="4"/>
        <v>0</v>
      </c>
      <c r="X25" s="242">
        <f t="shared" si="4"/>
        <v>76.746709855100562</v>
      </c>
      <c r="Y25" s="242">
        <f t="shared" si="4"/>
        <v>76.746709855100562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1813</v>
      </c>
      <c r="B27" s="241">
        <f t="shared" ref="B27:Y27" si="5">B15-B10</f>
        <v>194.44444444444389</v>
      </c>
      <c r="C27" s="241">
        <f t="shared" si="5"/>
        <v>223.44444444444389</v>
      </c>
      <c r="D27" s="241">
        <f t="shared" si="5"/>
        <v>223.44444444444389</v>
      </c>
      <c r="E27" s="241">
        <f t="shared" si="5"/>
        <v>238.70305637845104</v>
      </c>
      <c r="F27" s="241">
        <f t="shared" si="5"/>
        <v>138.10305637845113</v>
      </c>
      <c r="G27" s="241">
        <f t="shared" si="5"/>
        <v>281.9616683124591</v>
      </c>
      <c r="H27" s="241">
        <f t="shared" si="5"/>
        <v>241.76166831245928</v>
      </c>
      <c r="I27" s="241">
        <f t="shared" si="5"/>
        <v>240.66166831245891</v>
      </c>
      <c r="J27" s="241">
        <f t="shared" si="5"/>
        <v>311.86166831245919</v>
      </c>
      <c r="K27" s="241">
        <f t="shared" si="5"/>
        <v>575.4616683124591</v>
      </c>
      <c r="L27" s="241">
        <f t="shared" si="5"/>
        <v>258.80305637845095</v>
      </c>
      <c r="M27" s="241">
        <f t="shared" si="5"/>
        <v>156.70305637845104</v>
      </c>
      <c r="N27" s="241">
        <f t="shared" si="5"/>
        <v>152.20305637845104</v>
      </c>
      <c r="O27" s="241">
        <f t="shared" si="5"/>
        <v>203.64305637845109</v>
      </c>
      <c r="P27" s="241">
        <f t="shared" si="5"/>
        <v>249.493056378451</v>
      </c>
      <c r="Q27" s="241">
        <f t="shared" si="5"/>
        <v>491.80305637845095</v>
      </c>
      <c r="R27" s="241">
        <f t="shared" si="5"/>
        <v>456.20305637845104</v>
      </c>
      <c r="S27" s="241">
        <f t="shared" si="5"/>
        <v>433.20305637845104</v>
      </c>
      <c r="T27" s="241">
        <f t="shared" si="5"/>
        <v>244.94444444444389</v>
      </c>
      <c r="U27" s="241">
        <f t="shared" si="5"/>
        <v>488.24444444444384</v>
      </c>
      <c r="V27" s="241">
        <f t="shared" si="5"/>
        <v>214.44444444444389</v>
      </c>
      <c r="W27" s="241">
        <f t="shared" si="5"/>
        <v>195.60444444444397</v>
      </c>
      <c r="X27" s="241">
        <f t="shared" si="5"/>
        <v>636.19583251043696</v>
      </c>
      <c r="Y27" s="241">
        <f t="shared" si="5"/>
        <v>551.84583251043705</v>
      </c>
      <c r="DA27" s="83"/>
    </row>
    <row r="28" spans="1:105" ht="12" customHeight="1" x14ac:dyDescent="0.25">
      <c r="A28" s="107" t="s">
        <v>1815</v>
      </c>
      <c r="B28" s="282">
        <f t="shared" ref="B28:Y28" si="6">B16-B11</f>
        <v>1346.1111111111113</v>
      </c>
      <c r="C28" s="282">
        <f t="shared" si="6"/>
        <v>980.11111111111131</v>
      </c>
      <c r="D28" s="282">
        <f t="shared" si="6"/>
        <v>746.11111111111131</v>
      </c>
      <c r="E28" s="282">
        <f t="shared" si="6"/>
        <v>674.11111111111131</v>
      </c>
      <c r="F28" s="282">
        <f t="shared" si="6"/>
        <v>585.11111111111131</v>
      </c>
      <c r="G28" s="282">
        <f t="shared" si="6"/>
        <v>414.11111111111131</v>
      </c>
      <c r="H28" s="282">
        <f t="shared" si="6"/>
        <v>517.05000338529044</v>
      </c>
      <c r="I28" s="282">
        <f t="shared" si="6"/>
        <v>701.95000338529007</v>
      </c>
      <c r="J28" s="282">
        <f t="shared" si="6"/>
        <v>1000.9500033852901</v>
      </c>
      <c r="K28" s="282">
        <f t="shared" si="6"/>
        <v>1715.1500033852899</v>
      </c>
      <c r="L28" s="282">
        <f t="shared" si="6"/>
        <v>569.98055724820097</v>
      </c>
      <c r="M28" s="282">
        <f t="shared" si="6"/>
        <v>560.48055724820097</v>
      </c>
      <c r="N28" s="282">
        <f t="shared" si="6"/>
        <v>586.3805572482006</v>
      </c>
      <c r="O28" s="282">
        <f t="shared" si="6"/>
        <v>450.89055724820082</v>
      </c>
      <c r="P28" s="282">
        <f t="shared" si="6"/>
        <v>727.3805572482006</v>
      </c>
      <c r="Q28" s="282">
        <f t="shared" si="6"/>
        <v>567.98055724820097</v>
      </c>
      <c r="R28" s="282">
        <f t="shared" si="6"/>
        <v>544.58055724820042</v>
      </c>
      <c r="S28" s="282">
        <f t="shared" si="6"/>
        <v>545.3805572482006</v>
      </c>
      <c r="T28" s="282">
        <f t="shared" si="6"/>
        <v>606.48055724820097</v>
      </c>
      <c r="U28" s="282">
        <f t="shared" si="6"/>
        <v>978.65000338528989</v>
      </c>
      <c r="V28" s="282">
        <f t="shared" si="6"/>
        <v>1146.7500033852903</v>
      </c>
      <c r="W28" s="282">
        <f t="shared" si="6"/>
        <v>756.35000338529062</v>
      </c>
      <c r="X28" s="282">
        <f t="shared" si="6"/>
        <v>1060.6500033852899</v>
      </c>
      <c r="Y28" s="282">
        <f t="shared" si="6"/>
        <v>713.68055724820078</v>
      </c>
      <c r="DA28" s="94"/>
    </row>
    <row r="29" spans="1:105" ht="12" customHeight="1" x14ac:dyDescent="0.25">
      <c r="A29" s="49" t="s">
        <v>1817</v>
      </c>
      <c r="B29" s="242">
        <f t="shared" ref="B29:Y29" si="7">B17-B12</f>
        <v>94.06465787821719</v>
      </c>
      <c r="C29" s="242">
        <f t="shared" si="7"/>
        <v>59.012267269756649</v>
      </c>
      <c r="D29" s="242">
        <f t="shared" si="7"/>
        <v>96.613627620322973</v>
      </c>
      <c r="E29" s="242">
        <f t="shared" si="7"/>
        <v>94.458180310555008</v>
      </c>
      <c r="F29" s="242">
        <f t="shared" si="7"/>
        <v>125.68903807798802</v>
      </c>
      <c r="G29" s="242">
        <f t="shared" si="7"/>
        <v>61.258457176597972</v>
      </c>
      <c r="H29" s="242">
        <f t="shared" si="7"/>
        <v>75.01428311241034</v>
      </c>
      <c r="I29" s="242">
        <f t="shared" si="7"/>
        <v>117.07333182570642</v>
      </c>
      <c r="J29" s="242">
        <f t="shared" si="7"/>
        <v>158.20666515903986</v>
      </c>
      <c r="K29" s="242">
        <f t="shared" si="7"/>
        <v>171.67925745687126</v>
      </c>
      <c r="L29" s="242">
        <f t="shared" si="7"/>
        <v>121.04884419282769</v>
      </c>
      <c r="M29" s="242">
        <f t="shared" si="7"/>
        <v>108.64884419282782</v>
      </c>
      <c r="N29" s="242">
        <f t="shared" si="7"/>
        <v>120.88521298631417</v>
      </c>
      <c r="O29" s="242">
        <f t="shared" si="7"/>
        <v>111.64790361207736</v>
      </c>
      <c r="P29" s="242">
        <f t="shared" si="7"/>
        <v>60.756578782171914</v>
      </c>
      <c r="Q29" s="242">
        <f t="shared" si="7"/>
        <v>69.968801004394095</v>
      </c>
      <c r="R29" s="242">
        <f t="shared" si="7"/>
        <v>63.413245448838438</v>
      </c>
      <c r="S29" s="242">
        <f t="shared" si="7"/>
        <v>80.8701985974011</v>
      </c>
      <c r="T29" s="242">
        <f t="shared" si="7"/>
        <v>67.735467671060974</v>
      </c>
      <c r="U29" s="242">
        <f t="shared" si="7"/>
        <v>63.668801004394254</v>
      </c>
      <c r="V29" s="242">
        <f t="shared" si="7"/>
        <v>72.839429366631975</v>
      </c>
      <c r="W29" s="242">
        <f t="shared" si="7"/>
        <v>109.11185350744665</v>
      </c>
      <c r="X29" s="242">
        <f t="shared" si="7"/>
        <v>124.65470409190641</v>
      </c>
      <c r="Y29" s="242">
        <f t="shared" si="7"/>
        <v>69.740411819223596</v>
      </c>
      <c r="DA29" s="84"/>
    </row>
    <row r="30" spans="1:105" ht="12" customHeight="1" x14ac:dyDescent="0.25">
      <c r="A30" s="142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2096.38116938951</v>
      </c>
      <c r="C32" s="210">
        <v>1916.3187446259669</v>
      </c>
      <c r="D32" s="210">
        <v>2182.8918314703351</v>
      </c>
      <c r="E32" s="210">
        <v>2669.9950988822011</v>
      </c>
      <c r="F32" s="210">
        <v>2294.319174548581</v>
      </c>
      <c r="G32" s="210">
        <v>2490.7276010318142</v>
      </c>
      <c r="H32" s="210">
        <v>2187.4141874462589</v>
      </c>
      <c r="I32" s="210">
        <v>2405.7613929492691</v>
      </c>
      <c r="J32" s="210">
        <v>2179.2294067067919</v>
      </c>
      <c r="K32" s="210">
        <v>1929.725881341358</v>
      </c>
      <c r="L32" s="210">
        <v>1431.1874462596729</v>
      </c>
      <c r="M32" s="210">
        <v>1666.74600171969</v>
      </c>
      <c r="N32" s="210">
        <v>1857.600429922614</v>
      </c>
      <c r="O32" s="210">
        <v>1847.0822012037829</v>
      </c>
      <c r="P32" s="210">
        <v>1812.34686227519</v>
      </c>
      <c r="Q32" s="210">
        <v>1741.0841144591061</v>
      </c>
      <c r="R32" s="210">
        <v>1762.909463187616</v>
      </c>
      <c r="S32" s="210">
        <v>1775.3668541962129</v>
      </c>
      <c r="T32" s="210">
        <v>1732.7451898697279</v>
      </c>
      <c r="U32" s="210">
        <v>1860.2829866312311</v>
      </c>
      <c r="V32" s="210">
        <v>1619.1014547686141</v>
      </c>
      <c r="W32" s="210">
        <v>1740.1831937560239</v>
      </c>
      <c r="X32" s="210">
        <v>1720.899701456927</v>
      </c>
      <c r="Y32" s="210">
        <v>1813.719384573835</v>
      </c>
      <c r="DA32" s="109" t="s">
        <v>1825</v>
      </c>
    </row>
    <row r="33" spans="1:105" ht="12" customHeight="1" x14ac:dyDescent="0.25">
      <c r="A33" s="24" t="s">
        <v>28</v>
      </c>
      <c r="B33" s="213">
        <v>0</v>
      </c>
      <c r="C33" s="213">
        <v>0</v>
      </c>
      <c r="D33" s="213">
        <v>0</v>
      </c>
      <c r="E33" s="213">
        <v>0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  <c r="L33" s="213">
        <v>0</v>
      </c>
      <c r="M33" s="213">
        <v>0</v>
      </c>
      <c r="N33" s="213">
        <v>0</v>
      </c>
      <c r="O33" s="213">
        <v>0</v>
      </c>
      <c r="P33" s="213">
        <v>0</v>
      </c>
      <c r="Q33" s="213">
        <v>0</v>
      </c>
      <c r="R33" s="213">
        <v>0</v>
      </c>
      <c r="S33" s="213">
        <v>0</v>
      </c>
      <c r="T33" s="213">
        <v>0</v>
      </c>
      <c r="U33" s="213">
        <v>0</v>
      </c>
      <c r="V33" s="213">
        <v>0</v>
      </c>
      <c r="W33" s="213">
        <v>0</v>
      </c>
      <c r="X33" s="213">
        <v>0</v>
      </c>
      <c r="Y33" s="213">
        <v>0</v>
      </c>
      <c r="DA33" s="85" t="s">
        <v>1826</v>
      </c>
    </row>
    <row r="34" spans="1:105" ht="12" customHeight="1" x14ac:dyDescent="0.25">
      <c r="A34" s="14" t="s">
        <v>29</v>
      </c>
      <c r="B34" s="204">
        <f t="shared" ref="B34:Y34" si="8">B35+B36+B37+B38+B39</f>
        <v>297.21504729148751</v>
      </c>
      <c r="C34" s="204">
        <f t="shared" si="8"/>
        <v>281.67334479793635</v>
      </c>
      <c r="D34" s="204">
        <f t="shared" si="8"/>
        <v>293.19054170249348</v>
      </c>
      <c r="E34" s="204">
        <f t="shared" si="8"/>
        <v>285.78151332760103</v>
      </c>
      <c r="F34" s="204">
        <f t="shared" si="8"/>
        <v>214.91358555460013</v>
      </c>
      <c r="G34" s="204">
        <f t="shared" si="8"/>
        <v>193.81625107480653</v>
      </c>
      <c r="H34" s="204">
        <f t="shared" si="8"/>
        <v>253.00705073086843</v>
      </c>
      <c r="I34" s="204">
        <f t="shared" si="8"/>
        <v>262.36259673258814</v>
      </c>
      <c r="J34" s="204">
        <f t="shared" si="8"/>
        <v>278.82871883061051</v>
      </c>
      <c r="K34" s="204">
        <f t="shared" si="8"/>
        <v>226.90361134995695</v>
      </c>
      <c r="L34" s="204">
        <f t="shared" si="8"/>
        <v>178.45133276010318</v>
      </c>
      <c r="M34" s="204">
        <f t="shared" si="8"/>
        <v>188.23688736027509</v>
      </c>
      <c r="N34" s="204">
        <f t="shared" si="8"/>
        <v>127.64634565778158</v>
      </c>
      <c r="O34" s="204">
        <f t="shared" si="8"/>
        <v>86.887446259673254</v>
      </c>
      <c r="P34" s="204">
        <f t="shared" si="8"/>
        <v>88.167497850386923</v>
      </c>
      <c r="Q34" s="204">
        <f t="shared" si="8"/>
        <v>87.556061908856421</v>
      </c>
      <c r="R34" s="204">
        <f t="shared" si="8"/>
        <v>81.924075666380062</v>
      </c>
      <c r="S34" s="204">
        <f t="shared" si="8"/>
        <v>78.967239896818569</v>
      </c>
      <c r="T34" s="204">
        <f t="shared" si="8"/>
        <v>84.986156491831466</v>
      </c>
      <c r="U34" s="204">
        <f t="shared" si="8"/>
        <v>79.748237317282886</v>
      </c>
      <c r="V34" s="204">
        <f t="shared" si="8"/>
        <v>69.685640584694767</v>
      </c>
      <c r="W34" s="204">
        <f t="shared" si="8"/>
        <v>64.593637145313835</v>
      </c>
      <c r="X34" s="204">
        <f t="shared" si="8"/>
        <v>66.401117798796221</v>
      </c>
      <c r="Y34" s="204">
        <f t="shared" si="8"/>
        <v>51.894668959587278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1827</v>
      </c>
    </row>
    <row r="36" spans="1:105" ht="12" customHeight="1" x14ac:dyDescent="0.25">
      <c r="A36" s="18" t="s">
        <v>31</v>
      </c>
      <c r="B36" s="204">
        <v>29.373258813413582</v>
      </c>
      <c r="C36" s="204">
        <v>28.243508168529662</v>
      </c>
      <c r="D36" s="204">
        <v>28.243508168529662</v>
      </c>
      <c r="E36" s="204">
        <v>28.243508168529662</v>
      </c>
      <c r="F36" s="204">
        <v>29.373258813413582</v>
      </c>
      <c r="G36" s="204">
        <v>30.503009458297509</v>
      </c>
      <c r="H36" s="204">
        <v>28.243508168529662</v>
      </c>
      <c r="I36" s="204">
        <v>27.113757523645749</v>
      </c>
      <c r="J36" s="204">
        <v>27.113757523645749</v>
      </c>
      <c r="K36" s="204">
        <v>22.594840928632841</v>
      </c>
      <c r="L36" s="204">
        <v>20.335339638865001</v>
      </c>
      <c r="M36" s="204">
        <v>21.465090283748921</v>
      </c>
      <c r="N36" s="204">
        <v>19.205588993981081</v>
      </c>
      <c r="O36" s="204">
        <v>13.556921754084261</v>
      </c>
      <c r="P36" s="204">
        <v>18.075838349097161</v>
      </c>
      <c r="Q36" s="204">
        <v>15.816337059329321</v>
      </c>
      <c r="R36" s="204">
        <v>15.816337059329321</v>
      </c>
      <c r="S36" s="204">
        <v>15.816337059329321</v>
      </c>
      <c r="T36" s="204">
        <v>13.556921754084261</v>
      </c>
      <c r="U36" s="204">
        <v>12.427171109200341</v>
      </c>
      <c r="V36" s="204">
        <v>11.297420464316421</v>
      </c>
      <c r="W36" s="204">
        <v>7.3365434221840058</v>
      </c>
      <c r="X36" s="204">
        <v>0.86423043852106618</v>
      </c>
      <c r="Y36" s="204">
        <v>0.19432502149613071</v>
      </c>
      <c r="DA36" s="71" t="s">
        <v>1828</v>
      </c>
    </row>
    <row r="37" spans="1:105" ht="12" customHeight="1" x14ac:dyDescent="0.25">
      <c r="A37" s="18" t="s">
        <v>71</v>
      </c>
      <c r="B37" s="204">
        <v>41.08151332760103</v>
      </c>
      <c r="C37" s="204">
        <v>42.108512467755801</v>
      </c>
      <c r="D37" s="204">
        <v>41.08151332760103</v>
      </c>
      <c r="E37" s="204">
        <v>46.216680997420461</v>
      </c>
      <c r="F37" s="204">
        <v>52.378933791917447</v>
      </c>
      <c r="G37" s="204">
        <v>67.784436801375747</v>
      </c>
      <c r="H37" s="204">
        <v>30.811092003439381</v>
      </c>
      <c r="I37" s="204">
        <v>60.595184866723983</v>
      </c>
      <c r="J37" s="204">
        <v>61.622269991401552</v>
      </c>
      <c r="K37" s="204">
        <v>59.568185726569219</v>
      </c>
      <c r="L37" s="204">
        <v>61.622269991401552</v>
      </c>
      <c r="M37" s="204">
        <v>45.18968185726569</v>
      </c>
      <c r="N37" s="204">
        <v>38.000343938091142</v>
      </c>
      <c r="O37" s="204">
        <v>31.838177128116939</v>
      </c>
      <c r="P37" s="204">
        <v>42.108512467755801</v>
      </c>
      <c r="Q37" s="204">
        <v>53.405932932072233</v>
      </c>
      <c r="R37" s="204">
        <v>40.054428202923482</v>
      </c>
      <c r="S37" s="204">
        <v>39.027429062768697</v>
      </c>
      <c r="T37" s="204">
        <v>48.270765262252787</v>
      </c>
      <c r="U37" s="204">
        <v>44.162596732588128</v>
      </c>
      <c r="V37" s="204">
        <v>40.054428202923482</v>
      </c>
      <c r="W37" s="204">
        <v>46.40154772141014</v>
      </c>
      <c r="X37" s="204">
        <v>39.676526225279453</v>
      </c>
      <c r="Y37" s="204">
        <v>36.686844368013759</v>
      </c>
      <c r="DA37" s="71" t="s">
        <v>1829</v>
      </c>
    </row>
    <row r="38" spans="1:105" ht="12" customHeight="1" x14ac:dyDescent="0.25">
      <c r="A38" s="18" t="s">
        <v>32</v>
      </c>
      <c r="B38" s="204">
        <v>226.76027515047289</v>
      </c>
      <c r="C38" s="204">
        <v>211.32132416165089</v>
      </c>
      <c r="D38" s="204">
        <v>223.86552020636279</v>
      </c>
      <c r="E38" s="204">
        <v>211.32132416165089</v>
      </c>
      <c r="F38" s="204">
        <v>133.1613929492691</v>
      </c>
      <c r="G38" s="204">
        <v>95.52880481513327</v>
      </c>
      <c r="H38" s="204">
        <v>193.95245055889939</v>
      </c>
      <c r="I38" s="204">
        <v>174.6536543422184</v>
      </c>
      <c r="J38" s="204">
        <v>190.0926913155632</v>
      </c>
      <c r="K38" s="204">
        <v>144.74058469475489</v>
      </c>
      <c r="L38" s="204">
        <v>96.493723129836624</v>
      </c>
      <c r="M38" s="204">
        <v>121.5821152192605</v>
      </c>
      <c r="N38" s="204">
        <v>70.440412725709365</v>
      </c>
      <c r="O38" s="204">
        <v>41.492347377472051</v>
      </c>
      <c r="P38" s="204">
        <v>27.98314703353396</v>
      </c>
      <c r="Q38" s="204">
        <v>18.33379191745486</v>
      </c>
      <c r="R38" s="204">
        <v>26.053310404127259</v>
      </c>
      <c r="S38" s="204">
        <v>24.123473774720551</v>
      </c>
      <c r="T38" s="204">
        <v>23.15846947549441</v>
      </c>
      <c r="U38" s="204">
        <v>23.15846947549441</v>
      </c>
      <c r="V38" s="204">
        <v>18.33379191745486</v>
      </c>
      <c r="W38" s="204">
        <v>10.85554600171969</v>
      </c>
      <c r="X38" s="204">
        <v>25.860361134995699</v>
      </c>
      <c r="Y38" s="204">
        <v>15.013499570077389</v>
      </c>
      <c r="DA38" s="71" t="s">
        <v>1830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1831</v>
      </c>
    </row>
    <row r="40" spans="1:105" ht="12" customHeight="1" x14ac:dyDescent="0.25">
      <c r="A40" s="14" t="s">
        <v>34</v>
      </c>
      <c r="B40" s="204">
        <f t="shared" ref="B40:Y40" si="9">B41+B42</f>
        <v>1028.925279449699</v>
      </c>
      <c r="C40" s="204">
        <f t="shared" si="9"/>
        <v>605.56251074806528</v>
      </c>
      <c r="D40" s="204">
        <f t="shared" si="9"/>
        <v>841.52355975924331</v>
      </c>
      <c r="E40" s="204">
        <f t="shared" si="9"/>
        <v>1293.7983662940669</v>
      </c>
      <c r="F40" s="204">
        <f t="shared" si="9"/>
        <v>958.37558039552869</v>
      </c>
      <c r="G40" s="204">
        <f t="shared" si="9"/>
        <v>1162.458125537403</v>
      </c>
      <c r="H40" s="204">
        <f t="shared" si="9"/>
        <v>652.25167669819427</v>
      </c>
      <c r="I40" s="204">
        <f t="shared" si="9"/>
        <v>819.4472055030094</v>
      </c>
      <c r="J40" s="204">
        <f t="shared" si="9"/>
        <v>749.01530524505586</v>
      </c>
      <c r="K40" s="204">
        <f t="shared" si="9"/>
        <v>686.56113499570074</v>
      </c>
      <c r="L40" s="204">
        <f t="shared" si="9"/>
        <v>566.63645743766119</v>
      </c>
      <c r="M40" s="204">
        <f t="shared" si="9"/>
        <v>613.71453138435072</v>
      </c>
      <c r="N40" s="204">
        <f t="shared" si="9"/>
        <v>857.46861564918311</v>
      </c>
      <c r="O40" s="204">
        <f t="shared" si="9"/>
        <v>928.72390369733432</v>
      </c>
      <c r="P40" s="204">
        <f t="shared" si="9"/>
        <v>899.86190885640576</v>
      </c>
      <c r="Q40" s="204">
        <f t="shared" si="9"/>
        <v>615.28882201203783</v>
      </c>
      <c r="R40" s="204">
        <f t="shared" si="9"/>
        <v>621.39380911435944</v>
      </c>
      <c r="S40" s="204">
        <f t="shared" si="9"/>
        <v>606.3139662087392</v>
      </c>
      <c r="T40" s="204">
        <f t="shared" si="9"/>
        <v>580.27837956120095</v>
      </c>
      <c r="U40" s="204">
        <f t="shared" si="9"/>
        <v>601.07077266384465</v>
      </c>
      <c r="V40" s="204">
        <f t="shared" si="9"/>
        <v>583.65800788641855</v>
      </c>
      <c r="W40" s="204">
        <f t="shared" si="9"/>
        <v>630.8058658896482</v>
      </c>
      <c r="X40" s="204">
        <f t="shared" si="9"/>
        <v>582.92839503835523</v>
      </c>
      <c r="Y40" s="204">
        <f t="shared" si="9"/>
        <v>539.15119632823473</v>
      </c>
      <c r="DA40" s="71"/>
    </row>
    <row r="41" spans="1:105" ht="12" customHeight="1" x14ac:dyDescent="0.25">
      <c r="A41" s="18" t="s">
        <v>73</v>
      </c>
      <c r="B41" s="204">
        <v>1028.925279449699</v>
      </c>
      <c r="C41" s="204">
        <v>605.56251074806528</v>
      </c>
      <c r="D41" s="204">
        <v>841.52355975924331</v>
      </c>
      <c r="E41" s="204">
        <v>1293.7983662940669</v>
      </c>
      <c r="F41" s="204">
        <v>958.37558039552869</v>
      </c>
      <c r="G41" s="204">
        <v>1162.458125537403</v>
      </c>
      <c r="H41" s="204">
        <v>652.25167669819427</v>
      </c>
      <c r="I41" s="204">
        <v>819.4472055030094</v>
      </c>
      <c r="J41" s="204">
        <v>749.01530524505586</v>
      </c>
      <c r="K41" s="204">
        <v>686.56113499570074</v>
      </c>
      <c r="L41" s="204">
        <v>566.63645743766119</v>
      </c>
      <c r="M41" s="204">
        <v>613.71453138435072</v>
      </c>
      <c r="N41" s="204">
        <v>857.46861564918311</v>
      </c>
      <c r="O41" s="204">
        <v>928.72390369733432</v>
      </c>
      <c r="P41" s="204">
        <v>899.86190885640576</v>
      </c>
      <c r="Q41" s="204">
        <v>615.28882201203783</v>
      </c>
      <c r="R41" s="204">
        <v>621.39380911435944</v>
      </c>
      <c r="S41" s="204">
        <v>606.3139662087392</v>
      </c>
      <c r="T41" s="204">
        <v>580.27837956120095</v>
      </c>
      <c r="U41" s="204">
        <v>601.07077266384465</v>
      </c>
      <c r="V41" s="204">
        <v>583.65800788641855</v>
      </c>
      <c r="W41" s="204">
        <v>630.8058658896482</v>
      </c>
      <c r="X41" s="204">
        <v>582.92839503835523</v>
      </c>
      <c r="Y41" s="204">
        <v>539.15119632823473</v>
      </c>
      <c r="DA41" s="71" t="s">
        <v>1832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1833</v>
      </c>
    </row>
    <row r="43" spans="1:105" ht="12" customHeight="1" x14ac:dyDescent="0.25">
      <c r="A43" s="14" t="s">
        <v>37</v>
      </c>
      <c r="B43" s="204">
        <f t="shared" ref="B43:Y43" si="10">B44+B45+B46+B47+B48+B49</f>
        <v>446.16517626827158</v>
      </c>
      <c r="C43" s="204">
        <f t="shared" si="10"/>
        <v>455.05021496130689</v>
      </c>
      <c r="D43" s="204">
        <f t="shared" si="10"/>
        <v>455.05649183147028</v>
      </c>
      <c r="E43" s="204">
        <f t="shared" si="10"/>
        <v>462.12631126397247</v>
      </c>
      <c r="F43" s="204">
        <f t="shared" si="10"/>
        <v>462.13061049011179</v>
      </c>
      <c r="G43" s="204">
        <f t="shared" si="10"/>
        <v>457.49707652622533</v>
      </c>
      <c r="H43" s="204">
        <f t="shared" si="10"/>
        <v>657.2199484092863</v>
      </c>
      <c r="I43" s="204">
        <f t="shared" si="10"/>
        <v>655.07798796216673</v>
      </c>
      <c r="J43" s="204">
        <f t="shared" si="10"/>
        <v>493.68976784178841</v>
      </c>
      <c r="K43" s="204">
        <f t="shared" si="10"/>
        <v>452.97652622527937</v>
      </c>
      <c r="L43" s="204">
        <f t="shared" si="10"/>
        <v>345.68693035253648</v>
      </c>
      <c r="M43" s="204">
        <f t="shared" si="10"/>
        <v>413.37583834909708</v>
      </c>
      <c r="N43" s="204">
        <f t="shared" si="10"/>
        <v>427.08564058469472</v>
      </c>
      <c r="O43" s="204">
        <f t="shared" si="10"/>
        <v>336.80189165950128</v>
      </c>
      <c r="P43" s="204">
        <f t="shared" si="10"/>
        <v>323.80154843168208</v>
      </c>
      <c r="Q43" s="204">
        <f t="shared" si="10"/>
        <v>532.65023655712844</v>
      </c>
      <c r="R43" s="204">
        <f t="shared" si="10"/>
        <v>560.62339268030678</v>
      </c>
      <c r="S43" s="204">
        <f t="shared" si="10"/>
        <v>576.24213992212549</v>
      </c>
      <c r="T43" s="204">
        <f t="shared" si="10"/>
        <v>591.21238210560387</v>
      </c>
      <c r="U43" s="204">
        <f t="shared" si="10"/>
        <v>674.73482789687921</v>
      </c>
      <c r="V43" s="204">
        <f t="shared" si="10"/>
        <v>518.55230328804214</v>
      </c>
      <c r="W43" s="204">
        <f t="shared" si="10"/>
        <v>522.59968384230035</v>
      </c>
      <c r="X43" s="204">
        <f t="shared" si="10"/>
        <v>569.85049816405797</v>
      </c>
      <c r="Y43" s="204">
        <f t="shared" si="10"/>
        <v>761.93405239005449</v>
      </c>
      <c r="DA43" s="71"/>
    </row>
    <row r="44" spans="1:105" ht="12" customHeight="1" x14ac:dyDescent="0.25">
      <c r="A44" s="18" t="s">
        <v>38</v>
      </c>
      <c r="B44" s="204">
        <v>441.00507308684428</v>
      </c>
      <c r="C44" s="204">
        <v>449.89011177987959</v>
      </c>
      <c r="D44" s="204">
        <v>449.89011177987959</v>
      </c>
      <c r="E44" s="204">
        <v>456.95993121238178</v>
      </c>
      <c r="F44" s="204">
        <v>456.95993121238178</v>
      </c>
      <c r="G44" s="204">
        <v>456.93611349957013</v>
      </c>
      <c r="H44" s="204">
        <v>653.45846947549433</v>
      </c>
      <c r="I44" s="204">
        <v>645.7915735167669</v>
      </c>
      <c r="J44" s="204">
        <v>488.15322441960438</v>
      </c>
      <c r="K44" s="204">
        <v>438.09114359415298</v>
      </c>
      <c r="L44" s="204">
        <v>330.80154772141009</v>
      </c>
      <c r="M44" s="204">
        <v>398.49045571797069</v>
      </c>
      <c r="N44" s="204">
        <v>412.20025795356833</v>
      </c>
      <c r="O44" s="204">
        <v>321.91650902837489</v>
      </c>
      <c r="P44" s="204">
        <v>297.74531384350809</v>
      </c>
      <c r="Q44" s="204">
        <v>494.69759243336188</v>
      </c>
      <c r="R44" s="204">
        <v>534.70429922613926</v>
      </c>
      <c r="S44" s="204">
        <v>548.43791917454848</v>
      </c>
      <c r="T44" s="204">
        <v>561.8133276010318</v>
      </c>
      <c r="U44" s="204">
        <v>643.76130696474638</v>
      </c>
      <c r="V44" s="204">
        <v>452.58907996560617</v>
      </c>
      <c r="W44" s="204">
        <v>478.12175408426481</v>
      </c>
      <c r="X44" s="204">
        <v>524.02785898538264</v>
      </c>
      <c r="Y44" s="204">
        <v>706.26165090283757</v>
      </c>
      <c r="DA44" s="71" t="s">
        <v>1834</v>
      </c>
    </row>
    <row r="45" spans="1:105" ht="12" customHeight="1" x14ac:dyDescent="0.25">
      <c r="A45" s="18" t="s">
        <v>74</v>
      </c>
      <c r="B45" s="204">
        <v>5.1590713671539117</v>
      </c>
      <c r="C45" s="204">
        <v>5.1590713671539117</v>
      </c>
      <c r="D45" s="204">
        <v>5.1590713671539117</v>
      </c>
      <c r="E45" s="204">
        <v>5.1590713671539117</v>
      </c>
      <c r="F45" s="204">
        <v>5.1590713671539117</v>
      </c>
      <c r="G45" s="204">
        <v>0.5493551160791057</v>
      </c>
      <c r="H45" s="204">
        <v>3.749871023215821</v>
      </c>
      <c r="I45" s="204">
        <v>9.2672398968185732</v>
      </c>
      <c r="J45" s="204">
        <v>5.5173688736027513</v>
      </c>
      <c r="K45" s="204">
        <v>14.85623387790198</v>
      </c>
      <c r="L45" s="204">
        <v>14.85623387790198</v>
      </c>
      <c r="M45" s="204">
        <v>14.85623387790198</v>
      </c>
      <c r="N45" s="204">
        <v>14.85623387790198</v>
      </c>
      <c r="O45" s="204">
        <v>14.85623387790198</v>
      </c>
      <c r="P45" s="204">
        <v>14.85623387790198</v>
      </c>
      <c r="Q45" s="204">
        <v>25.819260533104039</v>
      </c>
      <c r="R45" s="204">
        <v>12.94548581255374</v>
      </c>
      <c r="S45" s="204">
        <v>13.44278357629941</v>
      </c>
      <c r="T45" s="204">
        <v>13.774328951266821</v>
      </c>
      <c r="U45" s="204">
        <v>12.431204980179331</v>
      </c>
      <c r="V45" s="204">
        <v>46.869335191827354</v>
      </c>
      <c r="W45" s="204">
        <v>23.433686990833209</v>
      </c>
      <c r="X45" s="204">
        <v>20.112103671876969</v>
      </c>
      <c r="Y45" s="204">
        <v>24.071331616735161</v>
      </c>
      <c r="DA45" s="71" t="s">
        <v>1835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1.8321582115219259</v>
      </c>
      <c r="DA46" s="71" t="s">
        <v>1836</v>
      </c>
    </row>
    <row r="47" spans="1:105" ht="12" customHeight="1" x14ac:dyDescent="0.25">
      <c r="A47" s="18" t="s">
        <v>76</v>
      </c>
      <c r="B47" s="204">
        <v>1.031814273430782E-3</v>
      </c>
      <c r="C47" s="204">
        <v>1.031814273430782E-3</v>
      </c>
      <c r="D47" s="204">
        <v>7.3086844368013756E-3</v>
      </c>
      <c r="E47" s="204">
        <v>7.3086844368013756E-3</v>
      </c>
      <c r="F47" s="204">
        <v>1.16079105760963E-2</v>
      </c>
      <c r="G47" s="204">
        <v>1.16079105760963E-2</v>
      </c>
      <c r="H47" s="204">
        <v>1.16079105760963E-2</v>
      </c>
      <c r="I47" s="204">
        <v>1.917454858125537E-2</v>
      </c>
      <c r="J47" s="204">
        <v>1.917454858125537E-2</v>
      </c>
      <c r="K47" s="204">
        <v>2.91487532244196E-2</v>
      </c>
      <c r="L47" s="204">
        <v>2.91487532244196E-2</v>
      </c>
      <c r="M47" s="204">
        <v>2.91487532244196E-2</v>
      </c>
      <c r="N47" s="204">
        <v>2.91487532244196E-2</v>
      </c>
      <c r="O47" s="204">
        <v>2.91487532244196E-2</v>
      </c>
      <c r="P47" s="204">
        <v>2.91487532244196E-2</v>
      </c>
      <c r="Q47" s="204">
        <v>2.91487532244196E-2</v>
      </c>
      <c r="R47" s="204">
        <v>2.91487532244196E-2</v>
      </c>
      <c r="S47" s="204">
        <v>2.91487532244196E-2</v>
      </c>
      <c r="T47" s="204">
        <v>2.91487532244196E-2</v>
      </c>
      <c r="U47" s="204">
        <v>2.91487532244196E-2</v>
      </c>
      <c r="V47" s="204">
        <v>2.91487532244196E-2</v>
      </c>
      <c r="W47" s="204">
        <v>2.8202923473774719E-2</v>
      </c>
      <c r="X47" s="204">
        <v>2.8202923473774719E-2</v>
      </c>
      <c r="Y47" s="204">
        <v>2.192605331040413E-2</v>
      </c>
      <c r="DA47" s="71" t="s">
        <v>1837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1838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11.170851957047599</v>
      </c>
      <c r="Q49" s="204">
        <v>12.10423483743824</v>
      </c>
      <c r="R49" s="204">
        <v>12.94445888838939</v>
      </c>
      <c r="S49" s="204">
        <v>14.33228841805311</v>
      </c>
      <c r="T49" s="204">
        <v>15.59557680008087</v>
      </c>
      <c r="U49" s="204">
        <v>18.513167198729061</v>
      </c>
      <c r="V49" s="204">
        <v>19.064739377384189</v>
      </c>
      <c r="W49" s="204">
        <v>21.016039843728549</v>
      </c>
      <c r="X49" s="204">
        <v>25.68233258332447</v>
      </c>
      <c r="Y49" s="204">
        <v>29.74698560564951</v>
      </c>
      <c r="DA49" s="71" t="s">
        <v>1839</v>
      </c>
    </row>
    <row r="50" spans="1:105" ht="12" customHeight="1" x14ac:dyDescent="0.25">
      <c r="A50" s="14" t="s">
        <v>39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</v>
      </c>
      <c r="W50" s="204">
        <v>0</v>
      </c>
      <c r="X50" s="204">
        <v>0</v>
      </c>
      <c r="Y50" s="204">
        <v>0</v>
      </c>
      <c r="DA50" s="71" t="s">
        <v>1840</v>
      </c>
    </row>
    <row r="51" spans="1:105" ht="12" customHeight="1" x14ac:dyDescent="0.25">
      <c r="A51" s="21" t="s">
        <v>40</v>
      </c>
      <c r="B51" s="207">
        <v>324.07566638005159</v>
      </c>
      <c r="C51" s="207">
        <v>574.03267411865863</v>
      </c>
      <c r="D51" s="207">
        <v>593.12123817712802</v>
      </c>
      <c r="E51" s="207">
        <v>628.28890799656062</v>
      </c>
      <c r="F51" s="207">
        <v>658.89939810834051</v>
      </c>
      <c r="G51" s="207">
        <v>676.95614789337912</v>
      </c>
      <c r="H51" s="207">
        <v>624.93551160791048</v>
      </c>
      <c r="I51" s="207">
        <v>668.87360275150468</v>
      </c>
      <c r="J51" s="207">
        <v>657.69561478933792</v>
      </c>
      <c r="K51" s="207">
        <v>563.2846087704213</v>
      </c>
      <c r="L51" s="207">
        <v>340.4127257093723</v>
      </c>
      <c r="M51" s="207">
        <v>451.41874462596729</v>
      </c>
      <c r="N51" s="207">
        <v>445.39982803095438</v>
      </c>
      <c r="O51" s="207">
        <v>494.66895958727417</v>
      </c>
      <c r="P51" s="207">
        <v>500.51590713671538</v>
      </c>
      <c r="Q51" s="207">
        <v>505.58899398108338</v>
      </c>
      <c r="R51" s="207">
        <v>498.96818572656917</v>
      </c>
      <c r="S51" s="207">
        <v>513.84350816852964</v>
      </c>
      <c r="T51" s="207">
        <v>476.26827171109198</v>
      </c>
      <c r="U51" s="207">
        <v>504.72914875322442</v>
      </c>
      <c r="V51" s="207">
        <v>447.20550300945831</v>
      </c>
      <c r="W51" s="207">
        <v>522.18400687876181</v>
      </c>
      <c r="X51" s="207">
        <v>501.71969045571791</v>
      </c>
      <c r="Y51" s="207">
        <v>460.73946689595869</v>
      </c>
      <c r="DA51" s="86" t="s">
        <v>1841</v>
      </c>
    </row>
    <row r="52" spans="1:105" ht="12" customHeight="1" x14ac:dyDescent="0.25">
      <c r="A52" s="114" t="s">
        <v>144</v>
      </c>
      <c r="B52" s="284">
        <f t="shared" ref="B52:Y52" si="11">SUM(B53:B55)</f>
        <v>2096.3811693895095</v>
      </c>
      <c r="C52" s="284">
        <f t="shared" si="11"/>
        <v>1916.3187446259669</v>
      </c>
      <c r="D52" s="284">
        <f t="shared" si="11"/>
        <v>2182.8918314703355</v>
      </c>
      <c r="E52" s="284">
        <f t="shared" si="11"/>
        <v>2669.9950988822011</v>
      </c>
      <c r="F52" s="284">
        <f t="shared" si="11"/>
        <v>2294.3191745485806</v>
      </c>
      <c r="G52" s="284">
        <f t="shared" si="11"/>
        <v>2490.7276010318137</v>
      </c>
      <c r="H52" s="284">
        <f t="shared" si="11"/>
        <v>2187.4141874462593</v>
      </c>
      <c r="I52" s="284">
        <f t="shared" si="11"/>
        <v>2405.7613929492691</v>
      </c>
      <c r="J52" s="284">
        <f t="shared" si="11"/>
        <v>2179.2294067067933</v>
      </c>
      <c r="K52" s="284">
        <f t="shared" si="11"/>
        <v>1929.7258813413584</v>
      </c>
      <c r="L52" s="284">
        <f t="shared" si="11"/>
        <v>1431.1874462596741</v>
      </c>
      <c r="M52" s="284">
        <f t="shared" si="11"/>
        <v>1666.74600171969</v>
      </c>
      <c r="N52" s="284">
        <f t="shared" si="11"/>
        <v>1857.6004299226142</v>
      </c>
      <c r="O52" s="284">
        <f t="shared" si="11"/>
        <v>1847.0822012037831</v>
      </c>
      <c r="P52" s="284">
        <f t="shared" si="11"/>
        <v>1812.3468622751902</v>
      </c>
      <c r="Q52" s="284">
        <f t="shared" si="11"/>
        <v>1741.0841144591059</v>
      </c>
      <c r="R52" s="284">
        <f t="shared" si="11"/>
        <v>1762.9094631876162</v>
      </c>
      <c r="S52" s="284">
        <f t="shared" si="11"/>
        <v>1775.3668541962131</v>
      </c>
      <c r="T52" s="284">
        <f t="shared" si="11"/>
        <v>1732.7451898697277</v>
      </c>
      <c r="U52" s="284">
        <f t="shared" si="11"/>
        <v>1860.2829866312313</v>
      </c>
      <c r="V52" s="284">
        <f t="shared" si="11"/>
        <v>1619.1014547686134</v>
      </c>
      <c r="W52" s="284">
        <f t="shared" si="11"/>
        <v>1740.1831937560241</v>
      </c>
      <c r="X52" s="284">
        <f t="shared" si="11"/>
        <v>1720.8997014569275</v>
      </c>
      <c r="Y52" s="284">
        <f t="shared" si="11"/>
        <v>1813.7193845738359</v>
      </c>
      <c r="DA52" s="118"/>
    </row>
    <row r="53" spans="1:105" ht="12" customHeight="1" x14ac:dyDescent="0.25">
      <c r="A53" s="51" t="s">
        <v>54</v>
      </c>
      <c r="B53" s="241">
        <f>PPA_fec!B5</f>
        <v>653.23085642561045</v>
      </c>
      <c r="C53" s="241">
        <f>PPA_fec!C5</f>
        <v>562.01942368251025</v>
      </c>
      <c r="D53" s="241">
        <f>PPA_fec!D5</f>
        <v>621.16982366834259</v>
      </c>
      <c r="E53" s="241">
        <f>PPA_fec!E5</f>
        <v>790.13584903305377</v>
      </c>
      <c r="F53" s="241">
        <f>PPA_fec!F5</f>
        <v>703.1730830171748</v>
      </c>
      <c r="G53" s="241">
        <f>PPA_fec!G5</f>
        <v>759.65659889674782</v>
      </c>
      <c r="H53" s="241">
        <f>PPA_fec!H5</f>
        <v>610.07382626239189</v>
      </c>
      <c r="I53" s="241">
        <f>PPA_fec!I5</f>
        <v>686.56177688656248</v>
      </c>
      <c r="J53" s="241">
        <f>PPA_fec!J5</f>
        <v>626.58058084259301</v>
      </c>
      <c r="K53" s="241">
        <f>PPA_fec!K5</f>
        <v>545.28553963514696</v>
      </c>
      <c r="L53" s="241">
        <f>PPA_fec!L5</f>
        <v>402.20048987051842</v>
      </c>
      <c r="M53" s="241">
        <f>PPA_fec!M5</f>
        <v>485.52515642850358</v>
      </c>
      <c r="N53" s="241">
        <f>PPA_fec!N5</f>
        <v>544.06588518561648</v>
      </c>
      <c r="O53" s="241">
        <f>PPA_fec!O5</f>
        <v>527.97174839888169</v>
      </c>
      <c r="P53" s="241">
        <f>PPA_fec!P5</f>
        <v>518.8325707482885</v>
      </c>
      <c r="Q53" s="241">
        <f>PPA_fec!Q5</f>
        <v>449.45479735713468</v>
      </c>
      <c r="R53" s="241">
        <f>PPA_fec!R5</f>
        <v>460.96402193560891</v>
      </c>
      <c r="S53" s="241">
        <f>PPA_fec!S5</f>
        <v>472.59682938936271</v>
      </c>
      <c r="T53" s="241">
        <f>PPA_fec!T5</f>
        <v>469.15754364827689</v>
      </c>
      <c r="U53" s="241">
        <f>PPA_fec!U5</f>
        <v>441.59899015379142</v>
      </c>
      <c r="V53" s="241">
        <f>PPA_fec!V5</f>
        <v>447.87097458372301</v>
      </c>
      <c r="W53" s="241">
        <f>PPA_fec!W5</f>
        <v>470.35927518461438</v>
      </c>
      <c r="X53" s="241">
        <f>PPA_fec!X5</f>
        <v>344.264680060329</v>
      </c>
      <c r="Y53" s="241">
        <f>PPA_fec!Y5</f>
        <v>398.9882627383567</v>
      </c>
      <c r="DA53" s="83"/>
    </row>
    <row r="54" spans="1:105" ht="12" customHeight="1" x14ac:dyDescent="0.25">
      <c r="A54" s="99" t="s">
        <v>61</v>
      </c>
      <c r="B54" s="282">
        <f>PPA_fec!B32</f>
        <v>1249.8605157569309</v>
      </c>
      <c r="C54" s="282">
        <f>PPA_fec!C32</f>
        <v>1177.6115759182851</v>
      </c>
      <c r="D54" s="282">
        <f>PPA_fec!D32</f>
        <v>1360.4557850413109</v>
      </c>
      <c r="E54" s="282">
        <f>PPA_fec!E32</f>
        <v>1633.6813034231029</v>
      </c>
      <c r="F54" s="282">
        <f>PPA_fec!F32</f>
        <v>1379.6060841835549</v>
      </c>
      <c r="G54" s="282">
        <f>PPA_fec!G32</f>
        <v>1501.4218143199339</v>
      </c>
      <c r="H54" s="282">
        <f>PPA_fec!H32</f>
        <v>1375.6571697524839</v>
      </c>
      <c r="I54" s="282">
        <f>PPA_fec!I32</f>
        <v>1497.384452598453</v>
      </c>
      <c r="J54" s="282">
        <f>PPA_fec!J32</f>
        <v>1351.720284699865</v>
      </c>
      <c r="K54" s="282">
        <f>PPA_fec!K32</f>
        <v>1206.516436590173</v>
      </c>
      <c r="L54" s="282">
        <f>PPA_fec!L32</f>
        <v>897.0291162349007</v>
      </c>
      <c r="M54" s="282">
        <f>PPA_fec!M32</f>
        <v>1027.5441182856</v>
      </c>
      <c r="N54" s="282">
        <f>PPA_fec!N32</f>
        <v>1142.260725054731</v>
      </c>
      <c r="O54" s="282">
        <f>PPA_fec!O32</f>
        <v>1148.8064311372921</v>
      </c>
      <c r="P54" s="282">
        <f>PPA_fec!P32</f>
        <v>1126.4129253283729</v>
      </c>
      <c r="Q54" s="282">
        <f>PPA_fec!Q32</f>
        <v>1142.0449089621029</v>
      </c>
      <c r="R54" s="282">
        <f>PPA_fec!R32</f>
        <v>1163.2882328828471</v>
      </c>
      <c r="S54" s="282">
        <f>PPA_fec!S32</f>
        <v>1170.019475461288</v>
      </c>
      <c r="T54" s="282">
        <f>PPA_fec!T32</f>
        <v>1122.9527938282149</v>
      </c>
      <c r="U54" s="282">
        <f>PPA_fec!U32</f>
        <v>1284.2686912323841</v>
      </c>
      <c r="V54" s="282">
        <f>PPA_fec!V32</f>
        <v>1052.237454485072</v>
      </c>
      <c r="W54" s="282">
        <f>PPA_fec!W32</f>
        <v>1160.009740678986</v>
      </c>
      <c r="X54" s="282">
        <f>PPA_fec!X32</f>
        <v>1289.322515425451</v>
      </c>
      <c r="Y54" s="282">
        <f>PPA_fec!Y32</f>
        <v>1322.709265790342</v>
      </c>
      <c r="DA54" s="94"/>
    </row>
    <row r="55" spans="1:105" ht="12" customHeight="1" x14ac:dyDescent="0.25">
      <c r="A55" s="52" t="s">
        <v>62</v>
      </c>
      <c r="B55" s="242">
        <f>PPA_fec!B83</f>
        <v>193.28979720696799</v>
      </c>
      <c r="C55" s="242">
        <f>PPA_fec!C83</f>
        <v>176.68774502517161</v>
      </c>
      <c r="D55" s="242">
        <f>PPA_fec!D83</f>
        <v>201.2662227606821</v>
      </c>
      <c r="E55" s="242">
        <f>PPA_fec!E83</f>
        <v>246.1779464260444</v>
      </c>
      <c r="F55" s="242">
        <f>PPA_fec!F83</f>
        <v>211.540007347851</v>
      </c>
      <c r="G55" s="242">
        <f>PPA_fec!G83</f>
        <v>229.6491878151318</v>
      </c>
      <c r="H55" s="242">
        <f>PPA_fec!H83</f>
        <v>201.68319143138359</v>
      </c>
      <c r="I55" s="242">
        <f>PPA_fec!I83</f>
        <v>221.8151634642536</v>
      </c>
      <c r="J55" s="242">
        <f>PPA_fec!J83</f>
        <v>200.92854116433509</v>
      </c>
      <c r="K55" s="242">
        <f>PPA_fec!K83</f>
        <v>177.92390511603841</v>
      </c>
      <c r="L55" s="242">
        <f>PPA_fec!L83</f>
        <v>131.9578401542548</v>
      </c>
      <c r="M55" s="242">
        <f>PPA_fec!M83</f>
        <v>153.6767270055864</v>
      </c>
      <c r="N55" s="242">
        <f>PPA_fec!N83</f>
        <v>171.2738196822668</v>
      </c>
      <c r="O55" s="242">
        <f>PPA_fec!O83</f>
        <v>170.30402166760931</v>
      </c>
      <c r="P55" s="242">
        <f>PPA_fec!P83</f>
        <v>167.10136619852881</v>
      </c>
      <c r="Q55" s="242">
        <f>PPA_fec!Q83</f>
        <v>149.58440813986809</v>
      </c>
      <c r="R55" s="242">
        <f>PPA_fec!R83</f>
        <v>138.6572083691602</v>
      </c>
      <c r="S55" s="242">
        <f>PPA_fec!S83</f>
        <v>132.75054934556229</v>
      </c>
      <c r="T55" s="242">
        <f>PPA_fec!T83</f>
        <v>140.63485239323589</v>
      </c>
      <c r="U55" s="242">
        <f>PPA_fec!U83</f>
        <v>134.41530524505589</v>
      </c>
      <c r="V55" s="242">
        <f>PPA_fec!V83</f>
        <v>118.9930256998185</v>
      </c>
      <c r="W55" s="242">
        <f>PPA_fec!W83</f>
        <v>109.8141778924238</v>
      </c>
      <c r="X55" s="242">
        <f>PPA_fec!X83</f>
        <v>87.312505971147402</v>
      </c>
      <c r="Y55" s="242">
        <f>PPA_fec!Y83</f>
        <v>92.021856045137099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84</v>
      </c>
      <c r="B57" s="203">
        <f t="shared" ref="B57:Y57" si="12">SUM(B58:B60)</f>
        <v>3356.6222980784382</v>
      </c>
      <c r="C57" s="203">
        <f t="shared" si="12"/>
        <v>2312.4003494383328</v>
      </c>
      <c r="D57" s="203">
        <f t="shared" si="12"/>
        <v>2904.0887638784388</v>
      </c>
      <c r="E57" s="203">
        <f t="shared" si="12"/>
        <v>3941.6704073985075</v>
      </c>
      <c r="F57" s="203">
        <f t="shared" si="12"/>
        <v>2922.6498962384558</v>
      </c>
      <c r="G57" s="203">
        <f t="shared" si="12"/>
        <v>3330.8253615585859</v>
      </c>
      <c r="H57" s="203">
        <f t="shared" si="12"/>
        <v>2330.729009998588</v>
      </c>
      <c r="I57" s="203">
        <f t="shared" si="12"/>
        <v>2750.3157182384757</v>
      </c>
      <c r="J57" s="203">
        <f t="shared" si="12"/>
        <v>2638.1035691984757</v>
      </c>
      <c r="K57" s="203">
        <f t="shared" si="12"/>
        <v>2326.133240638404</v>
      </c>
      <c r="L57" s="203">
        <f t="shared" si="12"/>
        <v>1888.5101317186825</v>
      </c>
      <c r="M57" s="203">
        <f t="shared" si="12"/>
        <v>2032.3917737984029</v>
      </c>
      <c r="N57" s="203">
        <f t="shared" si="12"/>
        <v>2410.9175098787255</v>
      </c>
      <c r="O57" s="203">
        <f t="shared" si="12"/>
        <v>2450.43227447859</v>
      </c>
      <c r="P57" s="203">
        <f t="shared" si="12"/>
        <v>2382.6649586384137</v>
      </c>
      <c r="Q57" s="203">
        <f t="shared" si="12"/>
        <v>1712.0716531187984</v>
      </c>
      <c r="R57" s="203">
        <f t="shared" si="12"/>
        <v>1710.0047977188181</v>
      </c>
      <c r="S57" s="203">
        <f t="shared" si="12"/>
        <v>1665.1453635172245</v>
      </c>
      <c r="T57" s="203">
        <f t="shared" si="12"/>
        <v>1623.5735529446965</v>
      </c>
      <c r="U57" s="203">
        <f t="shared" si="12"/>
        <v>1656.6807032237027</v>
      </c>
      <c r="V57" s="203">
        <f t="shared" si="12"/>
        <v>1584.4170083009203</v>
      </c>
      <c r="W57" s="203">
        <f t="shared" si="12"/>
        <v>1680.1510714501635</v>
      </c>
      <c r="X57" s="203">
        <f t="shared" si="12"/>
        <v>1578.3582209172578</v>
      </c>
      <c r="Y57" s="203">
        <f t="shared" si="12"/>
        <v>1507.5266673087217</v>
      </c>
      <c r="DA57" s="112"/>
    </row>
    <row r="58" spans="1:105" ht="12" customHeight="1" x14ac:dyDescent="0.25">
      <c r="A58" s="51" t="s">
        <v>54</v>
      </c>
      <c r="B58" s="241">
        <f>PPA_emi!B5</f>
        <v>1035.013028852735</v>
      </c>
      <c r="C58" s="241">
        <f>PPA_emi!C5</f>
        <v>608.53265276974662</v>
      </c>
      <c r="D58" s="241">
        <f>PPA_emi!D5</f>
        <v>756.12096159248631</v>
      </c>
      <c r="E58" s="241">
        <f>PPA_emi!E5</f>
        <v>1101.6212972065489</v>
      </c>
      <c r="F58" s="241">
        <f>PPA_emi!F5</f>
        <v>814.12720438197516</v>
      </c>
      <c r="G58" s="241">
        <f>PPA_emi!G5</f>
        <v>933.63449225308409</v>
      </c>
      <c r="H58" s="241">
        <f>PPA_emi!H5</f>
        <v>585.49360794825668</v>
      </c>
      <c r="I58" s="241">
        <f>PPA_emi!I5</f>
        <v>712.46933206112476</v>
      </c>
      <c r="J58" s="241">
        <f>PPA_emi!J5</f>
        <v>676.49416311798655</v>
      </c>
      <c r="K58" s="241">
        <f>PPA_emi!K5</f>
        <v>589.6149134226871</v>
      </c>
      <c r="L58" s="241">
        <f>PPA_emi!L5</f>
        <v>496.76467314134612</v>
      </c>
      <c r="M58" s="241">
        <f>PPA_emi!M5</f>
        <v>542.12925070829169</v>
      </c>
      <c r="N58" s="241">
        <f>PPA_emi!N5</f>
        <v>661.35285354581583</v>
      </c>
      <c r="O58" s="241">
        <f>PPA_emi!O5</f>
        <v>641.05898766560153</v>
      </c>
      <c r="P58" s="241">
        <f>PPA_emi!P5</f>
        <v>620.89399947569109</v>
      </c>
      <c r="Q58" s="241">
        <f>PPA_emi!Q5</f>
        <v>387.63075641030952</v>
      </c>
      <c r="R58" s="241">
        <f>PPA_emi!R5</f>
        <v>391.33583208741419</v>
      </c>
      <c r="S58" s="241">
        <f>PPA_emi!S5</f>
        <v>383.97946711712768</v>
      </c>
      <c r="T58" s="241">
        <f>PPA_emi!T5</f>
        <v>390.67168611392901</v>
      </c>
      <c r="U58" s="241">
        <f>PPA_emi!U5</f>
        <v>341.074835302125</v>
      </c>
      <c r="V58" s="241">
        <f>PPA_emi!V5</f>
        <v>386.02697680594861</v>
      </c>
      <c r="W58" s="241">
        <f>PPA_emi!W5</f>
        <v>382.17425941572827</v>
      </c>
      <c r="X58" s="241">
        <f>PPA_emi!X5</f>
        <v>252.15908735954309</v>
      </c>
      <c r="Y58" s="241">
        <f>PPA_emi!Y5</f>
        <v>281.26626297261117</v>
      </c>
      <c r="DA58" s="83"/>
    </row>
    <row r="59" spans="1:105" ht="12" customHeight="1" x14ac:dyDescent="0.25">
      <c r="A59" s="99" t="s">
        <v>61</v>
      </c>
      <c r="B59" s="282">
        <f>PPA_emi!B32</f>
        <v>2094.3400994375302</v>
      </c>
      <c r="C59" s="282">
        <f>PPA_emi!C32</f>
        <v>1642.9070968049959</v>
      </c>
      <c r="D59" s="282">
        <f>PPA_emi!D32</f>
        <v>2055.402711334445</v>
      </c>
      <c r="E59" s="282">
        <f>PPA_emi!E32</f>
        <v>2680.2846473285481</v>
      </c>
      <c r="F59" s="282">
        <f>PPA_emi!F32</f>
        <v>2018.691200109221</v>
      </c>
      <c r="G59" s="282">
        <f>PPA_emi!G32</f>
        <v>2283.1531263934439</v>
      </c>
      <c r="H59" s="282">
        <f>PPA_emi!H32</f>
        <v>1669.9552338489191</v>
      </c>
      <c r="I59" s="282">
        <f>PPA_emi!I32</f>
        <v>1943.381228515296</v>
      </c>
      <c r="J59" s="282">
        <f>PPA_emi!J32</f>
        <v>1891.8419228717009</v>
      </c>
      <c r="K59" s="282">
        <f>PPA_emi!K32</f>
        <v>1669.0489481521629</v>
      </c>
      <c r="L59" s="282">
        <f>PPA_emi!L32</f>
        <v>1310.3758841901099</v>
      </c>
      <c r="M59" s="282">
        <f>PPA_emi!M32</f>
        <v>1419.2548926510201</v>
      </c>
      <c r="N59" s="282">
        <f>PPA_emi!N32</f>
        <v>1643.9732148041221</v>
      </c>
      <c r="O59" s="282">
        <f>PPA_emi!O32</f>
        <v>1724.7563673425079</v>
      </c>
      <c r="P59" s="282">
        <f>PPA_emi!P32</f>
        <v>1694.3454898038869</v>
      </c>
      <c r="Q59" s="282">
        <f>PPA_emi!Q32</f>
        <v>1280.5235644498921</v>
      </c>
      <c r="R59" s="282">
        <f>PPA_emi!R32</f>
        <v>1277.339700847097</v>
      </c>
      <c r="S59" s="282">
        <f>PPA_emi!S32</f>
        <v>1245.9276342734811</v>
      </c>
      <c r="T59" s="282">
        <f>PPA_emi!T32</f>
        <v>1188.512381108</v>
      </c>
      <c r="U59" s="282">
        <f>PPA_emi!U32</f>
        <v>1278.2684072330551</v>
      </c>
      <c r="V59" s="282">
        <f>PPA_emi!V32</f>
        <v>1166.439198645837</v>
      </c>
      <c r="W59" s="282">
        <f>PPA_emi!W32</f>
        <v>1276.330656469255</v>
      </c>
      <c r="X59" s="282">
        <f>PPA_emi!X32</f>
        <v>1313.288579894564</v>
      </c>
      <c r="Y59" s="282">
        <f>PPA_emi!Y32</f>
        <v>1207.520855498052</v>
      </c>
      <c r="DA59" s="94"/>
    </row>
    <row r="60" spans="1:105" ht="12" customHeight="1" x14ac:dyDescent="0.25">
      <c r="A60" s="52" t="s">
        <v>62</v>
      </c>
      <c r="B60" s="242">
        <f>PPA_emi!B83</f>
        <v>227.26916978817309</v>
      </c>
      <c r="C60" s="242">
        <f>PPA_emi!C83</f>
        <v>60.960599863590161</v>
      </c>
      <c r="D60" s="242">
        <f>PPA_emi!D83</f>
        <v>92.565090951507457</v>
      </c>
      <c r="E60" s="242">
        <f>PPA_emi!E83</f>
        <v>159.7644628634107</v>
      </c>
      <c r="F60" s="242">
        <f>PPA_emi!F83</f>
        <v>89.83149174725969</v>
      </c>
      <c r="G60" s="242">
        <f>PPA_emi!G83</f>
        <v>114.03774291205769</v>
      </c>
      <c r="H60" s="242">
        <f>PPA_emi!H83</f>
        <v>75.280168201412337</v>
      </c>
      <c r="I60" s="242">
        <f>PPA_emi!I83</f>
        <v>94.465157662054807</v>
      </c>
      <c r="J60" s="242">
        <f>PPA_emi!J83</f>
        <v>69.767483208788434</v>
      </c>
      <c r="K60" s="242">
        <f>PPA_emi!K83</f>
        <v>67.469379063554214</v>
      </c>
      <c r="L60" s="242">
        <f>PPA_emi!L83</f>
        <v>81.369574387226621</v>
      </c>
      <c r="M60" s="242">
        <f>PPA_emi!M83</f>
        <v>71.007630439091173</v>
      </c>
      <c r="N60" s="242">
        <f>PPA_emi!N83</f>
        <v>105.5914415287873</v>
      </c>
      <c r="O60" s="242">
        <f>PPA_emi!O83</f>
        <v>84.61691947048044</v>
      </c>
      <c r="P60" s="242">
        <f>PPA_emi!P83</f>
        <v>67.425469358835613</v>
      </c>
      <c r="Q60" s="242">
        <f>PPA_emi!Q83</f>
        <v>43.917332258596737</v>
      </c>
      <c r="R60" s="242">
        <f>PPA_emi!R83</f>
        <v>41.32926478430673</v>
      </c>
      <c r="S60" s="242">
        <f>PPA_emi!S83</f>
        <v>35.238262126615773</v>
      </c>
      <c r="T60" s="242">
        <f>PPA_emi!T83</f>
        <v>44.389485722767517</v>
      </c>
      <c r="U60" s="242">
        <f>PPA_emi!U83</f>
        <v>37.337460688522697</v>
      </c>
      <c r="V60" s="242">
        <f>PPA_emi!V83</f>
        <v>31.950832849134809</v>
      </c>
      <c r="W60" s="242">
        <f>PPA_emi!W83</f>
        <v>21.646155565180209</v>
      </c>
      <c r="X60" s="242">
        <f>PPA_emi!X83</f>
        <v>12.91055366315071</v>
      </c>
      <c r="Y60" s="242">
        <f>PPA_emi!Y83</f>
        <v>18.73954883805855</v>
      </c>
      <c r="DA60" s="84"/>
    </row>
    <row r="61" spans="1:105" ht="12" customHeight="1" x14ac:dyDescent="0.25">
      <c r="A61" s="143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DA61" s="145"/>
    </row>
    <row r="62" spans="1:105" ht="12" customHeight="1" x14ac:dyDescent="0.25">
      <c r="A62" s="115" t="s">
        <v>147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DA62" s="118"/>
    </row>
    <row r="63" spans="1:105" ht="12" customHeight="1" x14ac:dyDescent="0.25">
      <c r="A63" s="50" t="s">
        <v>54</v>
      </c>
      <c r="B63" s="287">
        <f t="shared" ref="B63:Y63" si="13">IF(B$10=0,"",B$5/B$10*1000)</f>
        <v>188.70105383237274</v>
      </c>
      <c r="C63" s="287">
        <f t="shared" si="13"/>
        <v>178.04484205776885</v>
      </c>
      <c r="D63" s="287">
        <f t="shared" si="13"/>
        <v>165.75926706818686</v>
      </c>
      <c r="E63" s="287">
        <f t="shared" si="13"/>
        <v>154.43361457830684</v>
      </c>
      <c r="F63" s="287">
        <f t="shared" si="13"/>
        <v>148.5183362109033</v>
      </c>
      <c r="G63" s="287">
        <f t="shared" si="13"/>
        <v>139.94204472973468</v>
      </c>
      <c r="H63" s="287">
        <f t="shared" si="13"/>
        <v>114.06715090248062</v>
      </c>
      <c r="I63" s="287">
        <f t="shared" si="13"/>
        <v>120.72043869769206</v>
      </c>
      <c r="J63" s="287">
        <f t="shared" si="13"/>
        <v>120.97574340369992</v>
      </c>
      <c r="K63" s="287">
        <f t="shared" si="13"/>
        <v>104.16161962564904</v>
      </c>
      <c r="L63" s="287">
        <f t="shared" si="13"/>
        <v>146.2082888949754</v>
      </c>
      <c r="M63" s="287">
        <f t="shared" si="13"/>
        <v>166.35771821206498</v>
      </c>
      <c r="N63" s="287">
        <f t="shared" si="13"/>
        <v>176.30229359786813</v>
      </c>
      <c r="O63" s="287">
        <f t="shared" si="13"/>
        <v>172.43243832967715</v>
      </c>
      <c r="P63" s="287">
        <f t="shared" si="13"/>
        <v>144.79053853342111</v>
      </c>
      <c r="Q63" s="287">
        <f t="shared" si="13"/>
        <v>213.59738907786513</v>
      </c>
      <c r="R63" s="287">
        <f t="shared" si="13"/>
        <v>150.14874423905655</v>
      </c>
      <c r="S63" s="287">
        <f t="shared" si="13"/>
        <v>207.95563604030821</v>
      </c>
      <c r="T63" s="287">
        <f t="shared" si="13"/>
        <v>258.73953174078463</v>
      </c>
      <c r="U63" s="287">
        <f t="shared" si="13"/>
        <v>146.6747740070962</v>
      </c>
      <c r="V63" s="287">
        <f t="shared" si="13"/>
        <v>69.870282887062089</v>
      </c>
      <c r="W63" s="287">
        <f t="shared" si="13"/>
        <v>112.76725538248765</v>
      </c>
      <c r="X63" s="287">
        <f t="shared" si="13"/>
        <v>240.73685969526898</v>
      </c>
      <c r="Y63" s="287">
        <f t="shared" si="13"/>
        <v>115.10490707749497</v>
      </c>
      <c r="DA63" s="83"/>
    </row>
    <row r="64" spans="1:105" ht="12" customHeight="1" x14ac:dyDescent="0.25">
      <c r="A64" s="107" t="s">
        <v>61</v>
      </c>
      <c r="B64" s="288">
        <f t="shared" ref="B64:Y64" si="14">IF(B$11=0,"",B$6/B$11*1000)</f>
        <v>952.84493446695762</v>
      </c>
      <c r="C64" s="288">
        <f t="shared" si="14"/>
        <v>904.70701604972169</v>
      </c>
      <c r="D64" s="288">
        <f t="shared" si="14"/>
        <v>844.70473847778408</v>
      </c>
      <c r="E64" s="288">
        <f t="shared" si="14"/>
        <v>782.73162768786472</v>
      </c>
      <c r="F64" s="288">
        <f t="shared" si="14"/>
        <v>750.88012415999742</v>
      </c>
      <c r="G64" s="288">
        <f t="shared" si="14"/>
        <v>707.94554915432627</v>
      </c>
      <c r="H64" s="288">
        <f t="shared" si="14"/>
        <v>583.49269576550478</v>
      </c>
      <c r="I64" s="288">
        <f t="shared" si="14"/>
        <v>616.50459815738839</v>
      </c>
      <c r="J64" s="288">
        <f t="shared" si="14"/>
        <v>617.4037913152747</v>
      </c>
      <c r="K64" s="288">
        <f t="shared" si="14"/>
        <v>632.99742163171538</v>
      </c>
      <c r="L64" s="288">
        <f t="shared" si="14"/>
        <v>642.02427244251703</v>
      </c>
      <c r="M64" s="288">
        <f t="shared" si="14"/>
        <v>653.55688197692336</v>
      </c>
      <c r="N64" s="288">
        <f t="shared" si="14"/>
        <v>622.91548863349635</v>
      </c>
      <c r="O64" s="288">
        <f t="shared" si="14"/>
        <v>599.48292032063898</v>
      </c>
      <c r="P64" s="288">
        <f t="shared" si="14"/>
        <v>558.41361871539505</v>
      </c>
      <c r="Q64" s="288">
        <f t="shared" si="14"/>
        <v>596.47876166421281</v>
      </c>
      <c r="R64" s="288">
        <f t="shared" si="14"/>
        <v>618.52082800804999</v>
      </c>
      <c r="S64" s="288">
        <f t="shared" si="14"/>
        <v>644.65651702597688</v>
      </c>
      <c r="T64" s="288">
        <f t="shared" si="14"/>
        <v>658.53238071106216</v>
      </c>
      <c r="U64" s="288">
        <f t="shared" si="14"/>
        <v>677.16822375971572</v>
      </c>
      <c r="V64" s="288">
        <f t="shared" si="14"/>
        <v>651.20195462990819</v>
      </c>
      <c r="W64" s="288">
        <f t="shared" si="14"/>
        <v>606.05529043193951</v>
      </c>
      <c r="X64" s="288">
        <f t="shared" si="14"/>
        <v>648.2435750765369</v>
      </c>
      <c r="Y64" s="288">
        <f t="shared" si="14"/>
        <v>712.09427617486335</v>
      </c>
      <c r="DA64" s="94"/>
    </row>
    <row r="65" spans="1:105" ht="12" customHeight="1" x14ac:dyDescent="0.25">
      <c r="A65" s="49" t="s">
        <v>62</v>
      </c>
      <c r="B65" s="289">
        <f t="shared" ref="B65:Y65" si="15">IF(B$12=0,"",B$7/B$12*1000)</f>
        <v>6604.0634111566806</v>
      </c>
      <c r="C65" s="289">
        <f t="shared" si="15"/>
        <v>6144.5946821171865</v>
      </c>
      <c r="D65" s="289">
        <f t="shared" si="15"/>
        <v>5968.8812244695537</v>
      </c>
      <c r="E65" s="289">
        <f t="shared" si="15"/>
        <v>5338.8829136488212</v>
      </c>
      <c r="F65" s="289">
        <f t="shared" si="15"/>
        <v>5867.4260581736708</v>
      </c>
      <c r="G65" s="289">
        <f t="shared" si="15"/>
        <v>5828.2282791502657</v>
      </c>
      <c r="H65" s="289">
        <f t="shared" si="15"/>
        <v>5743.6457417069478</v>
      </c>
      <c r="I65" s="289">
        <f t="shared" si="15"/>
        <v>5236.0138967010625</v>
      </c>
      <c r="J65" s="289">
        <f t="shared" si="15"/>
        <v>5128.7161452985565</v>
      </c>
      <c r="K65" s="289">
        <f t="shared" si="15"/>
        <v>4883.9452136791233</v>
      </c>
      <c r="L65" s="289">
        <f t="shared" si="15"/>
        <v>4664.0855716691585</v>
      </c>
      <c r="M65" s="289">
        <f t="shared" si="15"/>
        <v>4168.0659063064277</v>
      </c>
      <c r="N65" s="289">
        <f t="shared" si="15"/>
        <v>3548.6567724382248</v>
      </c>
      <c r="O65" s="289">
        <f t="shared" si="15"/>
        <v>3212.8999975264151</v>
      </c>
      <c r="P65" s="289">
        <f t="shared" si="15"/>
        <v>3264.9332803887937</v>
      </c>
      <c r="Q65" s="289">
        <f t="shared" si="15"/>
        <v>3053.1254820637823</v>
      </c>
      <c r="R65" s="289">
        <f t="shared" si="15"/>
        <v>3018.8476577401248</v>
      </c>
      <c r="S65" s="289">
        <f t="shared" si="15"/>
        <v>3345.8545613603746</v>
      </c>
      <c r="T65" s="289">
        <f t="shared" si="15"/>
        <v>2996.3005325237714</v>
      </c>
      <c r="U65" s="289">
        <f t="shared" si="15"/>
        <v>2994.8470740714165</v>
      </c>
      <c r="V65" s="289">
        <f t="shared" si="15"/>
        <v>2740.5911697066113</v>
      </c>
      <c r="W65" s="289">
        <f t="shared" si="15"/>
        <v>2833.8227933093385</v>
      </c>
      <c r="X65" s="289">
        <f t="shared" si="15"/>
        <v>3315.283772587205</v>
      </c>
      <c r="Y65" s="289">
        <f t="shared" si="15"/>
        <v>3466.2274416583086</v>
      </c>
      <c r="DA65" s="84"/>
    </row>
    <row r="66" spans="1:105" ht="12" customHeight="1" x14ac:dyDescent="0.25">
      <c r="A66" s="115" t="s">
        <v>148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DA66" s="118"/>
    </row>
    <row r="67" spans="1:105" ht="12" customHeight="1" x14ac:dyDescent="0.25">
      <c r="A67" s="50" t="s">
        <v>54</v>
      </c>
      <c r="B67" s="252">
        <f t="shared" ref="B67:Y67" si="16">IF(B$53=0,"",B$53/B$10)</f>
        <v>0.37327477510034884</v>
      </c>
      <c r="C67" s="252">
        <f t="shared" si="16"/>
        <v>0.32656561515543886</v>
      </c>
      <c r="D67" s="252">
        <f t="shared" si="16"/>
        <v>0.36093540015592246</v>
      </c>
      <c r="E67" s="252">
        <f t="shared" si="16"/>
        <v>0.41717837858133777</v>
      </c>
      <c r="F67" s="252">
        <f t="shared" si="16"/>
        <v>0.35253839517556146</v>
      </c>
      <c r="G67" s="252">
        <f t="shared" si="16"/>
        <v>0.37256331480958699</v>
      </c>
      <c r="H67" s="252">
        <f t="shared" si="16"/>
        <v>0.29341757707887262</v>
      </c>
      <c r="I67" s="252">
        <f t="shared" si="16"/>
        <v>0.33003017684303343</v>
      </c>
      <c r="J67" s="252">
        <f t="shared" si="16"/>
        <v>0.31187127611497339</v>
      </c>
      <c r="K67" s="252">
        <f t="shared" si="16"/>
        <v>0.31239503846184302</v>
      </c>
      <c r="L67" s="252">
        <f t="shared" si="16"/>
        <v>0.21463284586718523</v>
      </c>
      <c r="M67" s="252">
        <f t="shared" si="16"/>
        <v>0.24571111155288641</v>
      </c>
      <c r="N67" s="252">
        <f t="shared" si="16"/>
        <v>0.27471137853350996</v>
      </c>
      <c r="O67" s="252">
        <f t="shared" si="16"/>
        <v>0.27369379303851704</v>
      </c>
      <c r="P67" s="252">
        <f t="shared" si="16"/>
        <v>0.27550436262991834</v>
      </c>
      <c r="Q67" s="252">
        <f t="shared" si="16"/>
        <v>0.27390748818156785</v>
      </c>
      <c r="R67" s="252">
        <f t="shared" si="16"/>
        <v>0.27495617174805181</v>
      </c>
      <c r="S67" s="252">
        <f t="shared" si="16"/>
        <v>0.27807992314760971</v>
      </c>
      <c r="T67" s="252">
        <f t="shared" si="16"/>
        <v>0.27605621868095137</v>
      </c>
      <c r="U67" s="252">
        <f t="shared" si="16"/>
        <v>0.30325435390316674</v>
      </c>
      <c r="V67" s="252">
        <f t="shared" si="16"/>
        <v>0.25888495640677633</v>
      </c>
      <c r="W67" s="252">
        <f t="shared" si="16"/>
        <v>0.26895500742470119</v>
      </c>
      <c r="X67" s="252">
        <f t="shared" si="16"/>
        <v>0.30738192310675005</v>
      </c>
      <c r="Y67" s="252">
        <f t="shared" si="16"/>
        <v>0.33129204604875429</v>
      </c>
      <c r="DA67" s="83"/>
    </row>
    <row r="68" spans="1:105" ht="12" customHeight="1" x14ac:dyDescent="0.25">
      <c r="A68" s="107" t="s">
        <v>61</v>
      </c>
      <c r="B68" s="291">
        <f t="shared" ref="B68:Y68" si="17">IF(B$54=0,"",B$54/B$11)</f>
        <v>0.26230021317039476</v>
      </c>
      <c r="C68" s="291">
        <f t="shared" si="17"/>
        <v>0.22950917480379751</v>
      </c>
      <c r="D68" s="291">
        <f t="shared" si="17"/>
        <v>0.25357982945783986</v>
      </c>
      <c r="E68" s="291">
        <f t="shared" si="17"/>
        <v>0.30047476612527185</v>
      </c>
      <c r="F68" s="291">
        <f t="shared" si="17"/>
        <v>0.24965727183922456</v>
      </c>
      <c r="G68" s="291">
        <f t="shared" si="17"/>
        <v>0.26354604428996559</v>
      </c>
      <c r="H68" s="291">
        <f t="shared" si="17"/>
        <v>0.19942262760611232</v>
      </c>
      <c r="I68" s="291">
        <f t="shared" si="17"/>
        <v>0.22304745097023118</v>
      </c>
      <c r="J68" s="291">
        <f t="shared" si="17"/>
        <v>0.21073543250235646</v>
      </c>
      <c r="K68" s="291">
        <f t="shared" si="17"/>
        <v>0.21166583684324361</v>
      </c>
      <c r="L68" s="291">
        <f t="shared" si="17"/>
        <v>0.1448409733635117</v>
      </c>
      <c r="M68" s="291">
        <f t="shared" si="17"/>
        <v>0.16566077970651491</v>
      </c>
      <c r="N68" s="291">
        <f t="shared" si="17"/>
        <v>0.18492758791845793</v>
      </c>
      <c r="O68" s="291">
        <f t="shared" si="17"/>
        <v>0.18199519209942699</v>
      </c>
      <c r="P68" s="291">
        <f t="shared" si="17"/>
        <v>0.18662197642870421</v>
      </c>
      <c r="Q68" s="291">
        <f t="shared" si="17"/>
        <v>0.18434350932368657</v>
      </c>
      <c r="R68" s="291">
        <f t="shared" si="17"/>
        <v>0.18706593652636397</v>
      </c>
      <c r="S68" s="291">
        <f t="shared" si="17"/>
        <v>0.18817258121221139</v>
      </c>
      <c r="T68" s="291">
        <f t="shared" si="17"/>
        <v>0.18239524320304951</v>
      </c>
      <c r="U68" s="291">
        <f t="shared" si="17"/>
        <v>0.19952594401273716</v>
      </c>
      <c r="V68" s="291">
        <f t="shared" si="17"/>
        <v>0.16786112379118961</v>
      </c>
      <c r="W68" s="291">
        <f t="shared" si="17"/>
        <v>0.17420440923861089</v>
      </c>
      <c r="X68" s="291">
        <f t="shared" si="17"/>
        <v>0.20289593608180703</v>
      </c>
      <c r="Y68" s="291">
        <f t="shared" si="17"/>
        <v>0.21864770076706208</v>
      </c>
      <c r="DA68" s="94"/>
    </row>
    <row r="69" spans="1:105" ht="12" customHeight="1" x14ac:dyDescent="0.25">
      <c r="A69" s="49" t="s">
        <v>62</v>
      </c>
      <c r="B69" s="253">
        <f t="shared" ref="B69:Y69" si="18">IF(B$55=0,"",B$55/B$12)</f>
        <v>0.22831788918971832</v>
      </c>
      <c r="C69" s="253">
        <f t="shared" si="18"/>
        <v>0.20040933379971282</v>
      </c>
      <c r="D69" s="253">
        <f t="shared" si="18"/>
        <v>0.21858239411847449</v>
      </c>
      <c r="E69" s="253">
        <f t="shared" si="18"/>
        <v>0.24625630070354101</v>
      </c>
      <c r="F69" s="253">
        <f t="shared" si="18"/>
        <v>0.2372311304058172</v>
      </c>
      <c r="G69" s="253">
        <f t="shared" si="18"/>
        <v>0.240184940720442</v>
      </c>
      <c r="H69" s="253">
        <f t="shared" si="18"/>
        <v>0.21401494541896693</v>
      </c>
      <c r="I69" s="253">
        <f t="shared" si="18"/>
        <v>0.2270215237420718</v>
      </c>
      <c r="J69" s="253">
        <f t="shared" si="18"/>
        <v>0.21468253561258116</v>
      </c>
      <c r="K69" s="253">
        <f t="shared" si="18"/>
        <v>0.21038305923303896</v>
      </c>
      <c r="L69" s="253">
        <f t="shared" si="18"/>
        <v>0.14721778103510472</v>
      </c>
      <c r="M69" s="253">
        <f t="shared" si="18"/>
        <v>0.1691088489674738</v>
      </c>
      <c r="N69" s="253">
        <f t="shared" si="18"/>
        <v>0.19104548451267911</v>
      </c>
      <c r="O69" s="253">
        <f t="shared" si="18"/>
        <v>0.18802637527418598</v>
      </c>
      <c r="P69" s="253">
        <f t="shared" si="18"/>
        <v>0.18991165509157831</v>
      </c>
      <c r="Q69" s="253">
        <f t="shared" si="18"/>
        <v>0.17180225791641418</v>
      </c>
      <c r="R69" s="253">
        <f t="shared" si="18"/>
        <v>0.15806194669129484</v>
      </c>
      <c r="S69" s="253">
        <f t="shared" si="18"/>
        <v>0.16953450728076733</v>
      </c>
      <c r="T69" s="253">
        <f t="shared" si="18"/>
        <v>0.16111016414285834</v>
      </c>
      <c r="U69" s="253">
        <f t="shared" si="18"/>
        <v>0.15327105047708081</v>
      </c>
      <c r="V69" s="253">
        <f t="shared" si="18"/>
        <v>0.1504221671936195</v>
      </c>
      <c r="W69" s="253">
        <f t="shared" si="18"/>
        <v>0.13206204690506829</v>
      </c>
      <c r="X69" s="253">
        <f t="shared" si="18"/>
        <v>0.1181103511047193</v>
      </c>
      <c r="Y69" s="253">
        <f t="shared" si="18"/>
        <v>0.12826905626854926</v>
      </c>
      <c r="DA69" s="84"/>
    </row>
    <row r="70" spans="1:105" ht="12" customHeight="1" x14ac:dyDescent="0.25">
      <c r="A70" s="115" t="s">
        <v>149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DA70" s="118"/>
    </row>
    <row r="71" spans="1:105" ht="12" customHeight="1" x14ac:dyDescent="0.25">
      <c r="A71" s="50" t="s">
        <v>54</v>
      </c>
      <c r="B71" s="252">
        <f>IF(PPA_ued!B$5=0,"",PPA_ued!B$5/B$10)</f>
        <v>0.24072190330077498</v>
      </c>
      <c r="C71" s="252">
        <f>IF(PPA_ued!C$5=0,"",PPA_ued!C$5/C$10)</f>
        <v>0.20683620190859656</v>
      </c>
      <c r="D71" s="252">
        <f>IF(PPA_ued!D$5=0,"",PPA_ued!D$5/D$10)</f>
        <v>0.23118602902814675</v>
      </c>
      <c r="E71" s="252">
        <f>IF(PPA_ued!E$5=0,"",PPA_ued!E$5/E$10)</f>
        <v>0.27176923049037999</v>
      </c>
      <c r="F71" s="252">
        <f>IF(PPA_ued!F$5=0,"",PPA_ued!F$5/F$10)</f>
        <v>0.2280670111063669</v>
      </c>
      <c r="G71" s="252">
        <f>IF(PPA_ued!G$5=0,"",PPA_ued!G$5/G$10)</f>
        <v>0.244048358795703</v>
      </c>
      <c r="H71" s="252">
        <f>IF(PPA_ued!H$5=0,"",PPA_ued!H$5/H$10)</f>
        <v>0.18841768572337536</v>
      </c>
      <c r="I71" s="252">
        <f>IF(PPA_ued!I$5=0,"",PPA_ued!I$5/I$10)</f>
        <v>0.21346620834505053</v>
      </c>
      <c r="J71" s="252">
        <f>IF(PPA_ued!J$5=0,"",PPA_ued!J$5/J$10)</f>
        <v>0.20225532757907577</v>
      </c>
      <c r="K71" s="252">
        <f>IF(PPA_ued!K$5=0,"",PPA_ued!K$5/K$10)</f>
        <v>0.20300331547395165</v>
      </c>
      <c r="L71" s="252">
        <f>IF(PPA_ued!L$5=0,"",PPA_ued!L$5/L$10)</f>
        <v>0.14013437722027178</v>
      </c>
      <c r="M71" s="252">
        <f>IF(PPA_ued!M$5=0,"",PPA_ued!M$5/M$10)</f>
        <v>0.15974691299436111</v>
      </c>
      <c r="N71" s="252">
        <f>IF(PPA_ued!N$5=0,"",PPA_ued!N$5/N$10)</f>
        <v>0.18069022861230305</v>
      </c>
      <c r="O71" s="252">
        <f>IF(PPA_ued!O$5=0,"",PPA_ued!O$5/O$10)</f>
        <v>0.18132677480631346</v>
      </c>
      <c r="P71" s="252">
        <f>IF(PPA_ued!P$5=0,"",PPA_ued!P$5/P$10)</f>
        <v>0.18613695060791577</v>
      </c>
      <c r="Q71" s="252">
        <f>IF(PPA_ued!Q$5=0,"",PPA_ued!Q$5/Q$10)</f>
        <v>0.18156972528556439</v>
      </c>
      <c r="R71" s="252">
        <f>IF(PPA_ued!R$5=0,"",PPA_ued!R$5/R$10)</f>
        <v>0.18183645069267343</v>
      </c>
      <c r="S71" s="252">
        <f>IF(PPA_ued!S$5=0,"",PPA_ued!S$5/S$10)</f>
        <v>0.1837105688031527</v>
      </c>
      <c r="T71" s="252">
        <f>IF(PPA_ued!T$5=0,"",PPA_ued!T$5/T$10)</f>
        <v>0.18213387221894251</v>
      </c>
      <c r="U71" s="252">
        <f>IF(PPA_ued!U$5=0,"",PPA_ued!U$5/U$10)</f>
        <v>0.19959389837005953</v>
      </c>
      <c r="V71" s="252">
        <f>IF(PPA_ued!V$5=0,"",PPA_ued!V$5/V$10)</f>
        <v>0.17213353772385431</v>
      </c>
      <c r="W71" s="252">
        <f>IF(PPA_ued!W$5=0,"",PPA_ued!W$5/W$10)</f>
        <v>0.17869371578190898</v>
      </c>
      <c r="X71" s="252">
        <f>IF(PPA_ued!X$5=0,"",PPA_ued!X$5/X$10)</f>
        <v>0.20338679309527843</v>
      </c>
      <c r="Y71" s="252">
        <f>IF(PPA_ued!Y$5=0,"",PPA_ued!Y$5/Y$10)</f>
        <v>0.21753098849427041</v>
      </c>
      <c r="DA71" s="83"/>
    </row>
    <row r="72" spans="1:105" ht="12" customHeight="1" x14ac:dyDescent="0.25">
      <c r="A72" s="107" t="s">
        <v>61</v>
      </c>
      <c r="B72" s="291">
        <f>IF(PPA_ued!B$32=0,"",PPA_ued!B$32/B$11)</f>
        <v>0.18504412613425858</v>
      </c>
      <c r="C72" s="291">
        <f>IF(PPA_ued!C$32=0,"",PPA_ued!C$32/C$11)</f>
        <v>0.1578119415185377</v>
      </c>
      <c r="D72" s="291">
        <f>IF(PPA_ued!D$32=0,"",PPA_ued!D$32/D$11)</f>
        <v>0.1770206258229054</v>
      </c>
      <c r="E72" s="291">
        <f>IF(PPA_ued!E$32=0,"",PPA_ued!E$32/E$11)</f>
        <v>0.21333309019530364</v>
      </c>
      <c r="F72" s="291">
        <f>IF(PPA_ued!F$32=0,"",PPA_ued!F$32/F$11)</f>
        <v>0.17558693905147718</v>
      </c>
      <c r="G72" s="291">
        <f>IF(PPA_ued!G$32=0,"",PPA_ued!G$32/G$11)</f>
        <v>0.18849352066598876</v>
      </c>
      <c r="H72" s="291">
        <f>IF(PPA_ued!H$32=0,"",PPA_ued!H$32/H$11)</f>
        <v>0.13981368774353517</v>
      </c>
      <c r="I72" s="291">
        <f>IF(PPA_ued!I$32=0,"",PPA_ued!I$32/I$11)</f>
        <v>0.1590703836860124</v>
      </c>
      <c r="J72" s="291">
        <f>IF(PPA_ued!J$32=0,"",PPA_ued!J$32/J$11)</f>
        <v>0.15063169387591269</v>
      </c>
      <c r="K72" s="291">
        <f>IF(PPA_ued!K$32=0,"",PPA_ued!K$32/K$11)</f>
        <v>0.15175984844934706</v>
      </c>
      <c r="L72" s="291">
        <f>IF(PPA_ued!L$32=0,"",PPA_ued!L$32/L$11)</f>
        <v>0.10465797855162175</v>
      </c>
      <c r="M72" s="291">
        <f>IF(PPA_ued!M$32=0,"",PPA_ued!M$32/M$11)</f>
        <v>0.11895794226517216</v>
      </c>
      <c r="N72" s="291">
        <f>IF(PPA_ued!N$32=0,"",PPA_ued!N$32/N$11)</f>
        <v>0.13481147283021394</v>
      </c>
      <c r="O72" s="291">
        <f>IF(PPA_ued!O$32=0,"",PPA_ued!O$32/O$11)</f>
        <v>0.13611007773340428</v>
      </c>
      <c r="P72" s="291">
        <f>IF(PPA_ued!P$32=0,"",PPA_ued!P$32/P$11)</f>
        <v>0.13983949463675166</v>
      </c>
      <c r="Q72" s="291">
        <f>IF(PPA_ued!Q$32=0,"",PPA_ued!Q$32/Q$11)</f>
        <v>0.13696259709309189</v>
      </c>
      <c r="R72" s="291">
        <f>IF(PPA_ued!R$32=0,"",PPA_ued!R$32/R$11)</f>
        <v>0.13862315180947354</v>
      </c>
      <c r="S72" s="291">
        <f>IF(PPA_ued!S$32=0,"",PPA_ued!S$32/S$11)</f>
        <v>0.13917383624186386</v>
      </c>
      <c r="T72" s="291">
        <f>IF(PPA_ued!T$32=0,"",PPA_ued!T$32/T$11)</f>
        <v>0.13738393094602341</v>
      </c>
      <c r="U72" s="291">
        <f>IF(PPA_ued!U$32=0,"",PPA_ued!U$32/U$11)</f>
        <v>0.1522385068927477</v>
      </c>
      <c r="V72" s="291">
        <f>IF(PPA_ued!V$32=0,"",PPA_ued!V$32/V$11)</f>
        <v>0.13032091942263443</v>
      </c>
      <c r="W72" s="291">
        <f>IF(PPA_ued!W$32=0,"",PPA_ued!W$32/W$11)</f>
        <v>0.13683323614008797</v>
      </c>
      <c r="X72" s="291">
        <f>IF(PPA_ued!X$32=0,"",PPA_ued!X$32/X$11)</f>
        <v>0.15908022416706635</v>
      </c>
      <c r="Y72" s="291">
        <f>IF(PPA_ued!Y$32=0,"",PPA_ued!Y$32/Y$11)</f>
        <v>0.17022445305850897</v>
      </c>
      <c r="DA72" s="94"/>
    </row>
    <row r="73" spans="1:105" ht="12" customHeight="1" x14ac:dyDescent="0.25">
      <c r="A73" s="49" t="s">
        <v>62</v>
      </c>
      <c r="B73" s="253">
        <f>IF(PPA_ued!B$83=0,"",PPA_ued!B$83/B$12)</f>
        <v>0.1345731791631139</v>
      </c>
      <c r="C73" s="253">
        <f>IF(PPA_ued!C$83=0,"",PPA_ued!C$83/C$12)</f>
        <v>0.11767130255480693</v>
      </c>
      <c r="D73" s="253">
        <f>IF(PPA_ued!D$83=0,"",PPA_ued!D$83/D$12)</f>
        <v>0.12845171378593273</v>
      </c>
      <c r="E73" s="253">
        <f>IF(PPA_ued!E$83=0,"",PPA_ued!E$83/E$12)</f>
        <v>0.1448536386270228</v>
      </c>
      <c r="F73" s="253">
        <f>IF(PPA_ued!F$83=0,"",PPA_ued!F$83/F$12)</f>
        <v>0.13982503569783827</v>
      </c>
      <c r="G73" s="253">
        <f>IF(PPA_ued!G$83=0,"",PPA_ued!G$83/G$12)</f>
        <v>0.14204668276694168</v>
      </c>
      <c r="H73" s="253">
        <f>IF(PPA_ued!H$83=0,"",PPA_ued!H$83/H$12)</f>
        <v>0.12727732462124261</v>
      </c>
      <c r="I73" s="253">
        <f>IF(PPA_ued!I$83=0,"",PPA_ued!I$83/I$12)</f>
        <v>0.13647203969609739</v>
      </c>
      <c r="J73" s="253">
        <f>IF(PPA_ued!J$83=0,"",PPA_ued!J$83/J$12)</f>
        <v>0.12930530624819733</v>
      </c>
      <c r="K73" s="253">
        <f>IF(PPA_ued!K$83=0,"",PPA_ued!K$83/K$12)</f>
        <v>0.12652453678666506</v>
      </c>
      <c r="L73" s="253">
        <f>IF(PPA_ued!L$83=0,"",PPA_ued!L$83/L$12)</f>
        <v>8.9020745701073573E-2</v>
      </c>
      <c r="M73" s="253">
        <f>IF(PPA_ued!M$83=0,"",PPA_ued!M$83/M$12)</f>
        <v>0.10253755393599748</v>
      </c>
      <c r="N73" s="253">
        <f>IF(PPA_ued!N$83=0,"",PPA_ued!N$83/N$12)</f>
        <v>0.11701000847369937</v>
      </c>
      <c r="O73" s="253">
        <f>IF(PPA_ued!O$83=0,"",PPA_ued!O$83/O$12)</f>
        <v>0.11517767811457935</v>
      </c>
      <c r="P73" s="253">
        <f>IF(PPA_ued!P$83=0,"",PPA_ued!P$83/P$12)</f>
        <v>0.11866610144718183</v>
      </c>
      <c r="Q73" s="253">
        <f>IF(PPA_ued!Q$83=0,"",PPA_ued!Q$83/Q$12)</f>
        <v>0.10964645955038384</v>
      </c>
      <c r="R73" s="253">
        <f>IF(PPA_ued!R$83=0,"",PPA_ued!R$83/R$12)</f>
        <v>0.10115590125834013</v>
      </c>
      <c r="S73" s="253">
        <f>IF(PPA_ued!S$83=0,"",PPA_ued!S$83/S$12)</f>
        <v>0.1088678199484142</v>
      </c>
      <c r="T73" s="253">
        <f>IF(PPA_ued!T$83=0,"",PPA_ued!T$83/T$12)</f>
        <v>0.10611678602934696</v>
      </c>
      <c r="U73" s="253">
        <f>IF(PPA_ued!U$83=0,"",PPA_ued!U$83/U$12)</f>
        <v>0.10246591897557794</v>
      </c>
      <c r="V73" s="253">
        <f>IF(PPA_ued!V$83=0,"",PPA_ued!V$83/V$12)</f>
        <v>0.10139712650648561</v>
      </c>
      <c r="W73" s="253">
        <f>IF(PPA_ued!W$83=0,"",PPA_ued!W$83/W$12)</f>
        <v>9.0621372964149391E-2</v>
      </c>
      <c r="X73" s="253">
        <f>IF(PPA_ued!X$83=0,"",PPA_ued!X$83/X$12)</f>
        <v>8.240892510198819E-2</v>
      </c>
      <c r="Y73" s="253">
        <f>IF(PPA_ued!Y$83=0,"",PPA_ued!Y$83/Y$12)</f>
        <v>9.0437750681939405E-2</v>
      </c>
      <c r="DA73" s="84"/>
    </row>
    <row r="74" spans="1:105" ht="12" customHeight="1" x14ac:dyDescent="0.25">
      <c r="A74" s="110" t="s">
        <v>87</v>
      </c>
      <c r="B74" s="254">
        <f t="shared" ref="B74:Y74" si="19">IF(B$52=0,"",B$57/B$52)</f>
        <v>1.6011507578347146</v>
      </c>
      <c r="C74" s="254">
        <f t="shared" si="19"/>
        <v>1.2066887911643709</v>
      </c>
      <c r="D74" s="254">
        <f t="shared" si="19"/>
        <v>1.3303860145568116</v>
      </c>
      <c r="E74" s="254">
        <f t="shared" si="19"/>
        <v>1.4762837613629687</v>
      </c>
      <c r="F74" s="254">
        <f t="shared" si="19"/>
        <v>1.2738636928375506</v>
      </c>
      <c r="G74" s="254">
        <f t="shared" si="19"/>
        <v>1.3372900995591617</v>
      </c>
      <c r="H74" s="254">
        <f t="shared" si="19"/>
        <v>1.0655179176284142</v>
      </c>
      <c r="I74" s="254">
        <f t="shared" si="19"/>
        <v>1.1432204899035356</v>
      </c>
      <c r="J74" s="254">
        <f t="shared" si="19"/>
        <v>1.2105671670359495</v>
      </c>
      <c r="K74" s="254">
        <f t="shared" si="19"/>
        <v>1.2054215902527574</v>
      </c>
      <c r="L74" s="254">
        <f t="shared" si="19"/>
        <v>1.3195407328747852</v>
      </c>
      <c r="M74" s="254">
        <f t="shared" si="19"/>
        <v>1.2193770206746875</v>
      </c>
      <c r="N74" s="254">
        <f t="shared" si="19"/>
        <v>1.2978665761716914</v>
      </c>
      <c r="O74" s="254">
        <f t="shared" si="19"/>
        <v>1.3266503639532614</v>
      </c>
      <c r="P74" s="254">
        <f t="shared" si="19"/>
        <v>1.3146848477157709</v>
      </c>
      <c r="Q74" s="254">
        <f t="shared" si="19"/>
        <v>0.98333655387504315</v>
      </c>
      <c r="R74" s="254">
        <f t="shared" si="19"/>
        <v>0.96999014040509024</v>
      </c>
      <c r="S74" s="254">
        <f t="shared" si="19"/>
        <v>0.93791621691118554</v>
      </c>
      <c r="T74" s="254">
        <f t="shared" si="19"/>
        <v>0.93699498485796462</v>
      </c>
      <c r="U74" s="254">
        <f t="shared" si="19"/>
        <v>0.89055305839450261</v>
      </c>
      <c r="V74" s="254">
        <f t="shared" si="19"/>
        <v>0.97857796596653057</v>
      </c>
      <c r="W74" s="254">
        <f t="shared" si="19"/>
        <v>0.96550241232000011</v>
      </c>
      <c r="X74" s="254">
        <f t="shared" si="19"/>
        <v>0.91717037290494452</v>
      </c>
      <c r="Y74" s="254">
        <f t="shared" si="19"/>
        <v>0.83117966325476567</v>
      </c>
      <c r="DA74" s="109"/>
    </row>
    <row r="75" spans="1:105" ht="12" customHeight="1" x14ac:dyDescent="0.25">
      <c r="A75" s="50" t="s">
        <v>54</v>
      </c>
      <c r="B75" s="255">
        <f t="shared" ref="B75:Y75" si="20">IF(B$53=0,"",B$58/B$53)</f>
        <v>1.5844521407273751</v>
      </c>
      <c r="C75" s="255">
        <f t="shared" si="20"/>
        <v>1.0827608924660799</v>
      </c>
      <c r="D75" s="255">
        <f t="shared" si="20"/>
        <v>1.2172532096411002</v>
      </c>
      <c r="E75" s="255">
        <f t="shared" si="20"/>
        <v>1.394217587462564</v>
      </c>
      <c r="F75" s="255">
        <f t="shared" si="20"/>
        <v>1.1577906265818914</v>
      </c>
      <c r="G75" s="255">
        <f t="shared" si="20"/>
        <v>1.2290217627399078</v>
      </c>
      <c r="H75" s="255">
        <f t="shared" si="20"/>
        <v>0.95970943637309347</v>
      </c>
      <c r="I75" s="255">
        <f t="shared" si="20"/>
        <v>1.0377352134166986</v>
      </c>
      <c r="J75" s="255">
        <f t="shared" si="20"/>
        <v>1.079660276429685</v>
      </c>
      <c r="K75" s="255">
        <f t="shared" si="20"/>
        <v>1.0812957075978966</v>
      </c>
      <c r="L75" s="255">
        <f t="shared" si="20"/>
        <v>1.2351170265885827</v>
      </c>
      <c r="M75" s="255">
        <f t="shared" si="20"/>
        <v>1.1165832367907869</v>
      </c>
      <c r="N75" s="255">
        <f t="shared" si="20"/>
        <v>1.2155749359660459</v>
      </c>
      <c r="O75" s="255">
        <f t="shared" si="20"/>
        <v>1.2141918381232828</v>
      </c>
      <c r="P75" s="255">
        <f t="shared" si="20"/>
        <v>1.1967136114454111</v>
      </c>
      <c r="Q75" s="255">
        <f t="shared" si="20"/>
        <v>0.86244658793195594</v>
      </c>
      <c r="R75" s="255">
        <f t="shared" si="20"/>
        <v>0.84895092342386558</v>
      </c>
      <c r="S75" s="255">
        <f t="shared" si="20"/>
        <v>0.81248845366411671</v>
      </c>
      <c r="T75" s="255">
        <f t="shared" si="20"/>
        <v>0.8327089511893514</v>
      </c>
      <c r="U75" s="255">
        <f t="shared" si="20"/>
        <v>0.77236325921701532</v>
      </c>
      <c r="V75" s="255">
        <f t="shared" si="20"/>
        <v>0.86191559335753842</v>
      </c>
      <c r="W75" s="255">
        <f t="shared" si="20"/>
        <v>0.8125156227986069</v>
      </c>
      <c r="X75" s="255">
        <f t="shared" si="20"/>
        <v>0.73245703658985495</v>
      </c>
      <c r="Y75" s="255">
        <f t="shared" si="20"/>
        <v>0.70494871463689213</v>
      </c>
      <c r="DA75" s="83"/>
    </row>
    <row r="76" spans="1:105" ht="12" customHeight="1" x14ac:dyDescent="0.25">
      <c r="A76" s="107" t="s">
        <v>61</v>
      </c>
      <c r="B76" s="293">
        <f t="shared" ref="B76:Y76" si="21">IF(B$54=0,"",B$59/B$54)</f>
        <v>1.6756590619787457</v>
      </c>
      <c r="C76" s="293">
        <f t="shared" si="21"/>
        <v>1.3951179917061192</v>
      </c>
      <c r="D76" s="293">
        <f t="shared" si="21"/>
        <v>1.5108191930486234</v>
      </c>
      <c r="E76" s="293">
        <f t="shared" si="21"/>
        <v>1.640641073453228</v>
      </c>
      <c r="F76" s="293">
        <f t="shared" si="21"/>
        <v>1.4632373858396499</v>
      </c>
      <c r="G76" s="293">
        <f t="shared" si="21"/>
        <v>1.5206606861693919</v>
      </c>
      <c r="H76" s="293">
        <f t="shared" si="21"/>
        <v>1.2139327083574079</v>
      </c>
      <c r="I76" s="293">
        <f t="shared" si="21"/>
        <v>1.2978505454246518</v>
      </c>
      <c r="J76" s="293">
        <f t="shared" si="21"/>
        <v>1.3995809223886613</v>
      </c>
      <c r="K76" s="293">
        <f t="shared" si="21"/>
        <v>1.3833619646900028</v>
      </c>
      <c r="L76" s="293">
        <f t="shared" si="21"/>
        <v>1.4607952634694279</v>
      </c>
      <c r="M76" s="293">
        <f t="shared" si="21"/>
        <v>1.3812106627781273</v>
      </c>
      <c r="N76" s="293">
        <f t="shared" si="21"/>
        <v>1.4392276463198468</v>
      </c>
      <c r="O76" s="293">
        <f t="shared" si="21"/>
        <v>1.5013463718470297</v>
      </c>
      <c r="P76" s="293">
        <f t="shared" si="21"/>
        <v>1.5041957098547585</v>
      </c>
      <c r="Q76" s="293">
        <f t="shared" si="21"/>
        <v>1.1212550000451729</v>
      </c>
      <c r="R76" s="293">
        <f t="shared" si="21"/>
        <v>1.098042312077385</v>
      </c>
      <c r="S76" s="293">
        <f t="shared" si="21"/>
        <v>1.0648776882814415</v>
      </c>
      <c r="T76" s="293">
        <f t="shared" si="21"/>
        <v>1.0583814276433547</v>
      </c>
      <c r="U76" s="293">
        <f t="shared" si="21"/>
        <v>0.99532785931768597</v>
      </c>
      <c r="V76" s="293">
        <f t="shared" si="21"/>
        <v>1.1085322934229245</v>
      </c>
      <c r="W76" s="293">
        <f t="shared" si="21"/>
        <v>1.1002758095136194</v>
      </c>
      <c r="X76" s="293">
        <f t="shared" si="21"/>
        <v>1.0185881066857851</v>
      </c>
      <c r="Y76" s="293">
        <f t="shared" si="21"/>
        <v>0.91291479293942734</v>
      </c>
      <c r="DA76" s="94"/>
    </row>
    <row r="77" spans="1:105" ht="12" customHeight="1" x14ac:dyDescent="0.25">
      <c r="A77" s="49" t="s">
        <v>62</v>
      </c>
      <c r="B77" s="256">
        <f t="shared" ref="B77:Y77" si="22">IF(B$55=0,"",B$60/B$55)</f>
        <v>1.1757949621356432</v>
      </c>
      <c r="C77" s="256">
        <f t="shared" si="22"/>
        <v>0.34501883452587773</v>
      </c>
      <c r="D77" s="256">
        <f t="shared" si="22"/>
        <v>0.45991368885365846</v>
      </c>
      <c r="E77" s="256">
        <f t="shared" si="22"/>
        <v>0.64897959050692777</v>
      </c>
      <c r="F77" s="256">
        <f t="shared" si="22"/>
        <v>0.42465485783756768</v>
      </c>
      <c r="G77" s="256">
        <f t="shared" si="22"/>
        <v>0.4965736826548604</v>
      </c>
      <c r="H77" s="256">
        <f t="shared" si="22"/>
        <v>0.37325950500453114</v>
      </c>
      <c r="I77" s="256">
        <f t="shared" si="22"/>
        <v>0.42587330905029963</v>
      </c>
      <c r="J77" s="256">
        <f t="shared" si="22"/>
        <v>0.34722535088595069</v>
      </c>
      <c r="K77" s="256">
        <f t="shared" si="22"/>
        <v>0.37920356468992761</v>
      </c>
      <c r="L77" s="256">
        <f t="shared" si="22"/>
        <v>0.61663311776024832</v>
      </c>
      <c r="M77" s="256">
        <f t="shared" si="22"/>
        <v>0.46205845102693999</v>
      </c>
      <c r="N77" s="256">
        <f t="shared" si="22"/>
        <v>0.61650660751696851</v>
      </c>
      <c r="O77" s="256">
        <f t="shared" si="22"/>
        <v>0.49685802274024637</v>
      </c>
      <c r="P77" s="256">
        <f t="shared" si="22"/>
        <v>0.40350040752347388</v>
      </c>
      <c r="Q77" s="256">
        <f t="shared" si="22"/>
        <v>0.29359565481939853</v>
      </c>
      <c r="R77" s="256">
        <f t="shared" si="22"/>
        <v>0.2980679134565577</v>
      </c>
      <c r="S77" s="256">
        <f t="shared" si="22"/>
        <v>0.265447203799415</v>
      </c>
      <c r="T77" s="256">
        <f t="shared" si="22"/>
        <v>0.31563645118813038</v>
      </c>
      <c r="U77" s="256">
        <f t="shared" si="22"/>
        <v>0.27777685450664896</v>
      </c>
      <c r="V77" s="256">
        <f t="shared" si="22"/>
        <v>0.26851013041500921</v>
      </c>
      <c r="W77" s="256">
        <f t="shared" si="22"/>
        <v>0.19711621924069972</v>
      </c>
      <c r="X77" s="256">
        <f t="shared" si="22"/>
        <v>0.14786603041054655</v>
      </c>
      <c r="Y77" s="256">
        <f t="shared" si="22"/>
        <v>0.20364236979600503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ES: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653.23085642561045</v>
      </c>
      <c r="C5" s="223">
        <v>562.01942368251025</v>
      </c>
      <c r="D5" s="223">
        <v>621.16982366834259</v>
      </c>
      <c r="E5" s="223">
        <v>790.13584903305377</v>
      </c>
      <c r="F5" s="223">
        <v>703.1730830171748</v>
      </c>
      <c r="G5" s="223">
        <v>759.65659889674782</v>
      </c>
      <c r="H5" s="223">
        <v>610.07382626239189</v>
      </c>
      <c r="I5" s="223">
        <v>686.56177688656248</v>
      </c>
      <c r="J5" s="223">
        <v>626.58058084259301</v>
      </c>
      <c r="K5" s="223">
        <v>545.28553963514696</v>
      </c>
      <c r="L5" s="223">
        <v>402.20048987051842</v>
      </c>
      <c r="M5" s="223">
        <v>485.52515642850358</v>
      </c>
      <c r="N5" s="223">
        <v>544.06588518561648</v>
      </c>
      <c r="O5" s="223">
        <v>527.97174839888169</v>
      </c>
      <c r="P5" s="223">
        <v>518.8325707482885</v>
      </c>
      <c r="Q5" s="223">
        <v>449.45479735713468</v>
      </c>
      <c r="R5" s="223">
        <v>460.96402193560891</v>
      </c>
      <c r="S5" s="223">
        <v>472.59682938936271</v>
      </c>
      <c r="T5" s="223">
        <v>469.15754364827689</v>
      </c>
      <c r="U5" s="223">
        <v>441.59899015379142</v>
      </c>
      <c r="V5" s="223">
        <v>447.87097458372301</v>
      </c>
      <c r="W5" s="223">
        <v>470.35927518461438</v>
      </c>
      <c r="X5" s="223">
        <v>344.264680060329</v>
      </c>
      <c r="Y5" s="223">
        <v>398.9882627383567</v>
      </c>
      <c r="DA5" s="89" t="s">
        <v>1842</v>
      </c>
    </row>
    <row r="6" spans="1:105" ht="12" customHeight="1" x14ac:dyDescent="0.25">
      <c r="A6" s="55" t="s">
        <v>91</v>
      </c>
      <c r="B6" s="259">
        <v>3.266154282127637</v>
      </c>
      <c r="C6" s="259">
        <v>2.8100971184126422</v>
      </c>
      <c r="D6" s="259">
        <v>3.105849118341736</v>
      </c>
      <c r="E6" s="259">
        <v>3.9506792451651842</v>
      </c>
      <c r="F6" s="259">
        <v>3.5158654150859201</v>
      </c>
      <c r="G6" s="259">
        <v>3.7982829944837451</v>
      </c>
      <c r="H6" s="259">
        <v>3.0503691313120211</v>
      </c>
      <c r="I6" s="259">
        <v>3.4328088844328519</v>
      </c>
      <c r="J6" s="259">
        <v>3.1329029042130618</v>
      </c>
      <c r="K6" s="259">
        <v>2.72642769817582</v>
      </c>
      <c r="L6" s="259">
        <v>2.0110024493525289</v>
      </c>
      <c r="M6" s="259">
        <v>2.427625782142532</v>
      </c>
      <c r="N6" s="259">
        <v>2.7203294259280151</v>
      </c>
      <c r="O6" s="259">
        <v>2.639858741994427</v>
      </c>
      <c r="P6" s="259">
        <v>2.5941628537414938</v>
      </c>
      <c r="Q6" s="259">
        <v>2.247273986785808</v>
      </c>
      <c r="R6" s="259">
        <v>2.3048201096781908</v>
      </c>
      <c r="S6" s="259">
        <v>2.3629841469470052</v>
      </c>
      <c r="T6" s="259">
        <v>2.3457877182414859</v>
      </c>
      <c r="U6" s="259">
        <v>2.2079949507691272</v>
      </c>
      <c r="V6" s="259">
        <v>2.239354872918748</v>
      </c>
      <c r="W6" s="259">
        <v>2.3517963759232758</v>
      </c>
      <c r="X6" s="259">
        <v>1.721323400301956</v>
      </c>
      <c r="Y6" s="259">
        <v>1.9949413136919709</v>
      </c>
      <c r="DA6" s="67" t="s">
        <v>1843</v>
      </c>
    </row>
    <row r="7" spans="1:105" ht="12" customHeight="1" x14ac:dyDescent="0.25">
      <c r="A7" s="173" t="s">
        <v>92</v>
      </c>
      <c r="B7" s="224">
        <v>4.5726159949786904</v>
      </c>
      <c r="C7" s="224">
        <v>3.9341359657777</v>
      </c>
      <c r="D7" s="224">
        <v>4.3481887656784286</v>
      </c>
      <c r="E7" s="224">
        <v>5.5309509432312574</v>
      </c>
      <c r="F7" s="224">
        <v>4.9222115811202896</v>
      </c>
      <c r="G7" s="224">
        <v>5.3175961922772448</v>
      </c>
      <c r="H7" s="224">
        <v>4.2705167838368299</v>
      </c>
      <c r="I7" s="224">
        <v>4.8059324382059954</v>
      </c>
      <c r="J7" s="224">
        <v>4.3860640658982879</v>
      </c>
      <c r="K7" s="224">
        <v>3.8169987774461478</v>
      </c>
      <c r="L7" s="224">
        <v>2.815403429093541</v>
      </c>
      <c r="M7" s="224">
        <v>3.3986760949995438</v>
      </c>
      <c r="N7" s="224">
        <v>3.8084611962992221</v>
      </c>
      <c r="O7" s="224">
        <v>3.695802238792198</v>
      </c>
      <c r="P7" s="224">
        <v>3.631827995238091</v>
      </c>
      <c r="Q7" s="224">
        <v>3.14618358150013</v>
      </c>
      <c r="R7" s="224">
        <v>3.226748153549468</v>
      </c>
      <c r="S7" s="224">
        <v>3.3081778057258062</v>
      </c>
      <c r="T7" s="224">
        <v>3.284102805538081</v>
      </c>
      <c r="U7" s="224">
        <v>3.091192931076777</v>
      </c>
      <c r="V7" s="224">
        <v>3.135096822086247</v>
      </c>
      <c r="W7" s="224">
        <v>3.2925149262925859</v>
      </c>
      <c r="X7" s="224">
        <v>2.409852760422738</v>
      </c>
      <c r="Y7" s="224">
        <v>2.7929178391687599</v>
      </c>
      <c r="DA7" s="177" t="s">
        <v>1844</v>
      </c>
    </row>
    <row r="8" spans="1:105" ht="12" customHeight="1" x14ac:dyDescent="0.25">
      <c r="A8" s="173" t="s">
        <v>93</v>
      </c>
      <c r="B8" s="224">
        <v>26.129234257021089</v>
      </c>
      <c r="C8" s="224">
        <v>22.480776947301131</v>
      </c>
      <c r="D8" s="224">
        <v>24.846792946733888</v>
      </c>
      <c r="E8" s="224">
        <v>31.60543396132147</v>
      </c>
      <c r="F8" s="224">
        <v>28.126923320687361</v>
      </c>
      <c r="G8" s="224">
        <v>30.386263955869961</v>
      </c>
      <c r="H8" s="224">
        <v>24.402953050496169</v>
      </c>
      <c r="I8" s="224">
        <v>27.462471075462819</v>
      </c>
      <c r="J8" s="224">
        <v>25.063223233704498</v>
      </c>
      <c r="K8" s="224">
        <v>21.81142158540656</v>
      </c>
      <c r="L8" s="224">
        <v>16.088019594820231</v>
      </c>
      <c r="M8" s="224">
        <v>19.42100625714026</v>
      </c>
      <c r="N8" s="224">
        <v>21.762635407424121</v>
      </c>
      <c r="O8" s="224">
        <v>21.118869935955409</v>
      </c>
      <c r="P8" s="224">
        <v>20.75330282993195</v>
      </c>
      <c r="Q8" s="224">
        <v>17.978191894286461</v>
      </c>
      <c r="R8" s="224">
        <v>18.43856087742553</v>
      </c>
      <c r="S8" s="224">
        <v>18.903873175576042</v>
      </c>
      <c r="T8" s="224">
        <v>18.766301745931891</v>
      </c>
      <c r="U8" s="224">
        <v>17.663959606153011</v>
      </c>
      <c r="V8" s="224">
        <v>17.914838983349981</v>
      </c>
      <c r="W8" s="224">
        <v>18.81437100738621</v>
      </c>
      <c r="X8" s="224">
        <v>13.770587202415641</v>
      </c>
      <c r="Y8" s="224">
        <v>15.959530509535769</v>
      </c>
      <c r="DA8" s="177" t="s">
        <v>1845</v>
      </c>
    </row>
    <row r="9" spans="1:105" ht="12" customHeight="1" x14ac:dyDescent="0.25">
      <c r="A9" s="173" t="s">
        <v>94</v>
      </c>
      <c r="B9" s="224">
        <v>13.06461712851055</v>
      </c>
      <c r="C9" s="224">
        <v>11.240388473650571</v>
      </c>
      <c r="D9" s="224">
        <v>12.423396473366941</v>
      </c>
      <c r="E9" s="224">
        <v>15.80271698066074</v>
      </c>
      <c r="F9" s="224">
        <v>14.06346166034368</v>
      </c>
      <c r="G9" s="224">
        <v>15.19313197793498</v>
      </c>
      <c r="H9" s="224">
        <v>12.201476525248079</v>
      </c>
      <c r="I9" s="224">
        <v>13.731235537731409</v>
      </c>
      <c r="J9" s="224">
        <v>12.531611616852249</v>
      </c>
      <c r="K9" s="224">
        <v>10.90571079270328</v>
      </c>
      <c r="L9" s="224">
        <v>8.0440097974101175</v>
      </c>
      <c r="M9" s="224">
        <v>9.710503128570128</v>
      </c>
      <c r="N9" s="224">
        <v>10.88131770371206</v>
      </c>
      <c r="O9" s="224">
        <v>10.55943496797771</v>
      </c>
      <c r="P9" s="224">
        <v>10.376651414965981</v>
      </c>
      <c r="Q9" s="224">
        <v>8.9890959471432303</v>
      </c>
      <c r="R9" s="224">
        <v>9.2192804387127634</v>
      </c>
      <c r="S9" s="224">
        <v>9.4519365877880208</v>
      </c>
      <c r="T9" s="224">
        <v>9.3831508729659436</v>
      </c>
      <c r="U9" s="224">
        <v>8.8319798030765071</v>
      </c>
      <c r="V9" s="224">
        <v>8.9574194916749921</v>
      </c>
      <c r="W9" s="224">
        <v>9.4071855036931034</v>
      </c>
      <c r="X9" s="224">
        <v>6.8852936012078221</v>
      </c>
      <c r="Y9" s="224">
        <v>7.9797652547678837</v>
      </c>
      <c r="DA9" s="177" t="s">
        <v>1846</v>
      </c>
    </row>
    <row r="10" spans="1:105" ht="12" customHeight="1" x14ac:dyDescent="0.25">
      <c r="A10" s="56" t="s">
        <v>95</v>
      </c>
      <c r="B10" s="260">
        <v>9.9408679895252678</v>
      </c>
      <c r="C10" s="260">
        <v>6.5845034829596134</v>
      </c>
      <c r="D10" s="260">
        <v>7.4893657051982547</v>
      </c>
      <c r="E10" s="260">
        <v>10.263818443720631</v>
      </c>
      <c r="F10" s="260">
        <v>8.4718526989988732</v>
      </c>
      <c r="G10" s="260">
        <v>9.3795591077864593</v>
      </c>
      <c r="H10" s="260">
        <v>7.1011516073640539</v>
      </c>
      <c r="I10" s="260">
        <v>8.1549323036158476</v>
      </c>
      <c r="J10" s="260">
        <v>7.3973373204667103</v>
      </c>
      <c r="K10" s="260">
        <v>6.4783245222832058</v>
      </c>
      <c r="L10" s="260">
        <v>5.110117263207699</v>
      </c>
      <c r="M10" s="260">
        <v>5.8583509213509926</v>
      </c>
      <c r="N10" s="260">
        <v>6.9888852970635167</v>
      </c>
      <c r="O10" s="260">
        <v>6.5784263861726249</v>
      </c>
      <c r="P10" s="260">
        <v>7.0007214090316356</v>
      </c>
      <c r="Q10" s="260">
        <v>5.9977491695443721</v>
      </c>
      <c r="R10" s="260">
        <v>6.2234530636170824</v>
      </c>
      <c r="S10" s="260">
        <v>6.4896803004570671</v>
      </c>
      <c r="T10" s="260">
        <v>6.4878465420807974</v>
      </c>
      <c r="U10" s="260">
        <v>6.2834587044697114</v>
      </c>
      <c r="V10" s="260">
        <v>6.6447659427802099</v>
      </c>
      <c r="W10" s="260">
        <v>7.1970255671648413</v>
      </c>
      <c r="X10" s="260">
        <v>5.814332313739194</v>
      </c>
      <c r="Y10" s="260">
        <v>6.8458802910033958</v>
      </c>
      <c r="DA10" s="68" t="s">
        <v>1847</v>
      </c>
    </row>
    <row r="11" spans="1:105" ht="12" customHeight="1" x14ac:dyDescent="0.25">
      <c r="A11" s="37" t="s">
        <v>159</v>
      </c>
      <c r="B11" s="226">
        <v>0.37702084796302221</v>
      </c>
      <c r="C11" s="226">
        <v>0.28186579600860567</v>
      </c>
      <c r="D11" s="226">
        <v>0.2745963304884193</v>
      </c>
      <c r="E11" s="226">
        <v>0.32182607063718649</v>
      </c>
      <c r="F11" s="226">
        <v>0.33437852266805601</v>
      </c>
      <c r="G11" s="226">
        <v>0.42799228675060658</v>
      </c>
      <c r="H11" s="226">
        <v>0.2208083999233566</v>
      </c>
      <c r="I11" s="226">
        <v>0.41985275593778032</v>
      </c>
      <c r="J11" s="226">
        <v>0.37467024068458088</v>
      </c>
      <c r="K11" s="226">
        <v>0.36288161546324249</v>
      </c>
      <c r="L11" s="226">
        <v>0.43790207824703331</v>
      </c>
      <c r="M11" s="226">
        <v>0.31306471052104928</v>
      </c>
      <c r="N11" s="226">
        <v>0.26280111927755079</v>
      </c>
      <c r="O11" s="226">
        <v>0.180535213352955</v>
      </c>
      <c r="P11" s="226">
        <v>0.20693464388071151</v>
      </c>
      <c r="Q11" s="226">
        <v>0.248837832520585</v>
      </c>
      <c r="R11" s="226">
        <v>0.19611603323006049</v>
      </c>
      <c r="S11" s="226">
        <v>0.18497345874076249</v>
      </c>
      <c r="T11" s="226">
        <v>0.25821074541275091</v>
      </c>
      <c r="U11" s="226">
        <v>0.19906921265007541</v>
      </c>
      <c r="V11" s="226">
        <v>0.18476888697404209</v>
      </c>
      <c r="W11" s="226">
        <v>0.17015478386701199</v>
      </c>
      <c r="X11" s="226">
        <v>9.3993094864552179E-2</v>
      </c>
      <c r="Y11" s="226">
        <v>0.1386954331271279</v>
      </c>
      <c r="DA11" s="69" t="s">
        <v>1848</v>
      </c>
    </row>
    <row r="12" spans="1:105" ht="12" customHeight="1" x14ac:dyDescent="0.25">
      <c r="A12" s="37" t="s">
        <v>35</v>
      </c>
      <c r="B12" s="226">
        <v>9.4901898014628934</v>
      </c>
      <c r="C12" s="226">
        <v>4.088045736936377</v>
      </c>
      <c r="D12" s="226">
        <v>5.6593811854390452</v>
      </c>
      <c r="E12" s="226">
        <v>9.0451836667109724</v>
      </c>
      <c r="F12" s="226">
        <v>6.1510471877073947</v>
      </c>
      <c r="G12" s="226">
        <v>7.343252443204535</v>
      </c>
      <c r="H12" s="226">
        <v>4.7012501888424039</v>
      </c>
      <c r="I12" s="226">
        <v>5.7420081241081942</v>
      </c>
      <c r="J12" s="226">
        <v>4.58764240031834</v>
      </c>
      <c r="K12" s="226">
        <v>4.2729430958193726</v>
      </c>
      <c r="L12" s="226">
        <v>4.132221322714603</v>
      </c>
      <c r="M12" s="226">
        <v>4.3546074365022873</v>
      </c>
      <c r="N12" s="226">
        <v>6.0327861032737484</v>
      </c>
      <c r="O12" s="226">
        <v>5.350477220076673</v>
      </c>
      <c r="P12" s="226">
        <v>4.4952163357205848</v>
      </c>
      <c r="Q12" s="226">
        <v>2.9871577353563392</v>
      </c>
      <c r="R12" s="226">
        <v>3.105876474200667</v>
      </c>
      <c r="S12" s="226">
        <v>2.9373840998159571</v>
      </c>
      <c r="T12" s="226">
        <v>3.177716198326316</v>
      </c>
      <c r="U12" s="226">
        <v>2.7654477925827972</v>
      </c>
      <c r="V12" s="226">
        <v>2.908588154024986</v>
      </c>
      <c r="W12" s="226">
        <v>2.3991007883184001</v>
      </c>
      <c r="X12" s="226">
        <v>1.4285938864860519</v>
      </c>
      <c r="Y12" s="226">
        <v>2.0279962415689599</v>
      </c>
      <c r="DA12" s="69" t="s">
        <v>1849</v>
      </c>
    </row>
    <row r="13" spans="1:105" ht="12" customHeight="1" x14ac:dyDescent="0.25">
      <c r="A13" s="37" t="s">
        <v>96</v>
      </c>
      <c r="B13" s="226">
        <v>8.3957692503743839E-5</v>
      </c>
      <c r="C13" s="226">
        <v>1.154446423413237E-4</v>
      </c>
      <c r="D13" s="226">
        <v>7.5577944636917897E-4</v>
      </c>
      <c r="E13" s="226">
        <v>7.2508346271396356E-4</v>
      </c>
      <c r="F13" s="226">
        <v>1.3288108683957641E-3</v>
      </c>
      <c r="G13" s="226">
        <v>1.2867332530523291E-3</v>
      </c>
      <c r="H13" s="226">
        <v>1.203389831839265E-3</v>
      </c>
      <c r="I13" s="226">
        <v>2.0078427691031771E-3</v>
      </c>
      <c r="J13" s="226">
        <v>2.1231634068515199E-3</v>
      </c>
      <c r="K13" s="226">
        <v>3.1219469501488719E-3</v>
      </c>
      <c r="L13" s="226">
        <v>2.762649520981519E-3</v>
      </c>
      <c r="M13" s="226">
        <v>3.0707627095099511E-3</v>
      </c>
      <c r="N13" s="226">
        <v>2.8936759877534312E-3</v>
      </c>
      <c r="O13" s="226">
        <v>3.03240954040433E-3</v>
      </c>
      <c r="P13" s="226">
        <v>3.1649898669848481E-3</v>
      </c>
      <c r="Q13" s="226">
        <v>3.1043153112465301E-3</v>
      </c>
      <c r="R13" s="226">
        <v>3.298067229229778E-3</v>
      </c>
      <c r="S13" s="226">
        <v>3.5098238766791369E-3</v>
      </c>
      <c r="T13" s="226">
        <v>3.3032562877739532E-3</v>
      </c>
      <c r="U13" s="226">
        <v>3.158458574014142E-3</v>
      </c>
      <c r="V13" s="226">
        <v>3.6648229361669889E-3</v>
      </c>
      <c r="W13" s="226">
        <v>3.9196207433399239E-3</v>
      </c>
      <c r="X13" s="226">
        <v>3.260765893122396E-3</v>
      </c>
      <c r="Y13" s="226">
        <v>2.717464802335064E-3</v>
      </c>
      <c r="DA13" s="69" t="s">
        <v>1850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1.2129380964405729</v>
      </c>
      <c r="Q14" s="226">
        <v>1.289089836792886</v>
      </c>
      <c r="R14" s="226">
        <v>1.4646148098075029</v>
      </c>
      <c r="S14" s="226">
        <v>1.725761912004945</v>
      </c>
      <c r="T14" s="226">
        <v>1.7673547382867361</v>
      </c>
      <c r="U14" s="226">
        <v>2.006023078270013</v>
      </c>
      <c r="V14" s="226">
        <v>2.3969771058252429</v>
      </c>
      <c r="W14" s="226">
        <v>2.9207931507857818</v>
      </c>
      <c r="X14" s="226">
        <v>2.9693401899062768</v>
      </c>
      <c r="Y14" s="226">
        <v>3.68677322884017</v>
      </c>
      <c r="DA14" s="69" t="s">
        <v>1851</v>
      </c>
    </row>
    <row r="15" spans="1:105" ht="12" customHeight="1" x14ac:dyDescent="0.25">
      <c r="A15" s="37" t="s">
        <v>40</v>
      </c>
      <c r="B15" s="226">
        <v>7.3573382406848423E-2</v>
      </c>
      <c r="C15" s="226">
        <v>2.2144765053722888</v>
      </c>
      <c r="D15" s="226">
        <v>1.55463240982442</v>
      </c>
      <c r="E15" s="226">
        <v>0.8960836229097584</v>
      </c>
      <c r="F15" s="226">
        <v>1.9850981777550269</v>
      </c>
      <c r="G15" s="226">
        <v>1.6070276445782661</v>
      </c>
      <c r="H15" s="226">
        <v>2.177889628766454</v>
      </c>
      <c r="I15" s="226">
        <v>1.9910635808007699</v>
      </c>
      <c r="J15" s="226">
        <v>2.4329015160569378</v>
      </c>
      <c r="K15" s="226">
        <v>1.839377864050441</v>
      </c>
      <c r="L15" s="226">
        <v>0.53723121272508112</v>
      </c>
      <c r="M15" s="226">
        <v>1.187608011618146</v>
      </c>
      <c r="N15" s="226">
        <v>0.69040439852446411</v>
      </c>
      <c r="O15" s="226">
        <v>1.044381543202592</v>
      </c>
      <c r="P15" s="226">
        <v>1.0824673431227809</v>
      </c>
      <c r="Q15" s="226">
        <v>1.4695594495633151</v>
      </c>
      <c r="R15" s="226">
        <v>1.453547679149622</v>
      </c>
      <c r="S15" s="226">
        <v>1.6380510060187241</v>
      </c>
      <c r="T15" s="226">
        <v>1.2812616037672211</v>
      </c>
      <c r="U15" s="226">
        <v>1.3097601623928119</v>
      </c>
      <c r="V15" s="226">
        <v>1.1507669730197709</v>
      </c>
      <c r="W15" s="226">
        <v>1.7030572234503081</v>
      </c>
      <c r="X15" s="226">
        <v>1.3191443765891899</v>
      </c>
      <c r="Y15" s="226">
        <v>0.98969792266480172</v>
      </c>
      <c r="DA15" s="69" t="s">
        <v>1852</v>
      </c>
    </row>
    <row r="16" spans="1:105" ht="12" customHeight="1" x14ac:dyDescent="0.25">
      <c r="A16" s="57" t="s">
        <v>1853</v>
      </c>
      <c r="B16" s="261">
        <v>4.5110936650371656</v>
      </c>
      <c r="C16" s="261">
        <v>14.17140669827366</v>
      </c>
      <c r="D16" s="261">
        <v>13.687132533492891</v>
      </c>
      <c r="E16" s="261">
        <v>13.644272784885301</v>
      </c>
      <c r="F16" s="261">
        <v>16.597448904696702</v>
      </c>
      <c r="G16" s="261">
        <v>16.5451415778289</v>
      </c>
      <c r="H16" s="261">
        <v>14.463650324116911</v>
      </c>
      <c r="I16" s="261">
        <v>15.61272425304001</v>
      </c>
      <c r="J16" s="261">
        <v>16.121412523756462</v>
      </c>
      <c r="K16" s="261">
        <v>13.436371400992231</v>
      </c>
      <c r="L16" s="261">
        <v>7.1495536003017834</v>
      </c>
      <c r="M16" s="261">
        <v>10.57150855586996</v>
      </c>
      <c r="N16" s="261">
        <v>9.7287539781705021</v>
      </c>
      <c r="O16" s="261">
        <v>11.470838796520431</v>
      </c>
      <c r="P16" s="261">
        <v>11.970138183804201</v>
      </c>
      <c r="Q16" s="261">
        <v>11.66993993354677</v>
      </c>
      <c r="R16" s="261">
        <v>11.77290735630481</v>
      </c>
      <c r="S16" s="261">
        <v>12.579672432889261</v>
      </c>
      <c r="T16" s="261">
        <v>11.294769640637339</v>
      </c>
      <c r="U16" s="261">
        <v>11.13948989282474</v>
      </c>
      <c r="V16" s="261">
        <v>11.19240822811007</v>
      </c>
      <c r="W16" s="261">
        <v>13.716799201229151</v>
      </c>
      <c r="X16" s="261">
        <v>10.736724601522379</v>
      </c>
      <c r="Y16" s="261">
        <v>10.173849723363141</v>
      </c>
      <c r="DA16" s="70" t="s">
        <v>1854</v>
      </c>
    </row>
    <row r="17" spans="1:105" ht="12" customHeight="1" x14ac:dyDescent="0.25">
      <c r="A17" s="57" t="s">
        <v>1855</v>
      </c>
      <c r="B17" s="294">
        <f t="shared" ref="B17:Y17" si="0">B18+B29</f>
        <v>581.7216205194386</v>
      </c>
      <c r="C17" s="294">
        <f t="shared" si="0"/>
        <v>469.30610011108263</v>
      </c>
      <c r="D17" s="294">
        <f t="shared" si="0"/>
        <v>524.8532480511019</v>
      </c>
      <c r="E17" s="294">
        <f t="shared" si="0"/>
        <v>679.01737048543544</v>
      </c>
      <c r="F17" s="294">
        <f t="shared" si="0"/>
        <v>590.59209964802722</v>
      </c>
      <c r="G17" s="294">
        <f t="shared" si="0"/>
        <v>642.26964180650236</v>
      </c>
      <c r="H17" s="294">
        <f t="shared" si="0"/>
        <v>512.4422636753136</v>
      </c>
      <c r="I17" s="294">
        <f t="shared" si="0"/>
        <v>578.66672960954043</v>
      </c>
      <c r="J17" s="294">
        <f t="shared" si="0"/>
        <v>522.12266801379837</v>
      </c>
      <c r="K17" s="294">
        <f t="shared" si="0"/>
        <v>456.25168174482371</v>
      </c>
      <c r="L17" s="294">
        <f t="shared" si="0"/>
        <v>345.09448684677307</v>
      </c>
      <c r="M17" s="294">
        <f t="shared" si="0"/>
        <v>410.64524445316363</v>
      </c>
      <c r="N17" s="294">
        <f t="shared" si="0"/>
        <v>466.5560488921958</v>
      </c>
      <c r="O17" s="294">
        <f t="shared" si="0"/>
        <v>446.41776445031246</v>
      </c>
      <c r="P17" s="294">
        <f t="shared" si="0"/>
        <v>435.90545898645485</v>
      </c>
      <c r="Q17" s="294">
        <f t="shared" si="0"/>
        <v>373.49316299200188</v>
      </c>
      <c r="R17" s="294">
        <f t="shared" si="0"/>
        <v>383.61623558897708</v>
      </c>
      <c r="S17" s="294">
        <f t="shared" si="0"/>
        <v>391.5456773113367</v>
      </c>
      <c r="T17" s="294">
        <f t="shared" si="0"/>
        <v>392.49609623257629</v>
      </c>
      <c r="U17" s="294">
        <f t="shared" si="0"/>
        <v>367.62649228136672</v>
      </c>
      <c r="V17" s="294">
        <f t="shared" si="0"/>
        <v>372.9150719581138</v>
      </c>
      <c r="W17" s="294">
        <f t="shared" si="0"/>
        <v>385.09780660019402</v>
      </c>
      <c r="X17" s="294">
        <f t="shared" si="0"/>
        <v>279.06717817733625</v>
      </c>
      <c r="Y17" s="294">
        <f t="shared" si="0"/>
        <v>330.63282286601873</v>
      </c>
      <c r="DA17" s="70"/>
    </row>
    <row r="18" spans="1:105" ht="12" customHeight="1" x14ac:dyDescent="0.25">
      <c r="A18" s="60" t="s">
        <v>1856</v>
      </c>
      <c r="B18" s="329">
        <v>544.12917331079575</v>
      </c>
      <c r="C18" s="329">
        <v>351.21104429213591</v>
      </c>
      <c r="D18" s="329">
        <v>410.79381027199503</v>
      </c>
      <c r="E18" s="329">
        <v>565.31509727805837</v>
      </c>
      <c r="F18" s="329">
        <v>452.28002544222193</v>
      </c>
      <c r="G18" s="329">
        <v>504.3934619912622</v>
      </c>
      <c r="H18" s="329">
        <v>391.91184430767322</v>
      </c>
      <c r="I18" s="329">
        <v>448.56069416754087</v>
      </c>
      <c r="J18" s="329">
        <v>387.77756364916189</v>
      </c>
      <c r="K18" s="329">
        <v>344.28192006988888</v>
      </c>
      <c r="L18" s="329">
        <v>285.5148735109251</v>
      </c>
      <c r="M18" s="329">
        <v>322.54933982091433</v>
      </c>
      <c r="N18" s="329">
        <v>385.48309907410862</v>
      </c>
      <c r="O18" s="329">
        <v>350.82744114597591</v>
      </c>
      <c r="P18" s="329">
        <v>336.15430745475362</v>
      </c>
      <c r="Q18" s="329">
        <v>276.24366354577921</v>
      </c>
      <c r="R18" s="329">
        <v>285.50867428643738</v>
      </c>
      <c r="S18" s="329">
        <v>286.71507370392669</v>
      </c>
      <c r="T18" s="329">
        <v>298.37301589393218</v>
      </c>
      <c r="U18" s="329">
        <v>274.79740984116091</v>
      </c>
      <c r="V18" s="329">
        <v>279.64500339053029</v>
      </c>
      <c r="W18" s="329">
        <v>270.79114658995161</v>
      </c>
      <c r="X18" s="329">
        <v>189.59447316465011</v>
      </c>
      <c r="Y18" s="329">
        <v>245.8507418379929</v>
      </c>
      <c r="DA18" s="72" t="s">
        <v>1857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1858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1859</v>
      </c>
    </row>
    <row r="21" spans="1:105" ht="12" customHeight="1" x14ac:dyDescent="0.25">
      <c r="A21" s="64" t="s">
        <v>31</v>
      </c>
      <c r="B21" s="229">
        <v>9.6804753749565826</v>
      </c>
      <c r="C21" s="229">
        <v>7.6114331021015129</v>
      </c>
      <c r="D21" s="229">
        <v>7.5714006739724811</v>
      </c>
      <c r="E21" s="229">
        <v>8.1993702365455832</v>
      </c>
      <c r="F21" s="229">
        <v>8.4148230188146247</v>
      </c>
      <c r="G21" s="229">
        <v>8.823723758968395</v>
      </c>
      <c r="H21" s="229">
        <v>7.306301590546421</v>
      </c>
      <c r="I21" s="229">
        <v>7.2479097385139637</v>
      </c>
      <c r="J21" s="229">
        <v>7.1200049828364778</v>
      </c>
      <c r="K21" s="229">
        <v>5.879242993207936</v>
      </c>
      <c r="L21" s="229">
        <v>5.5692051453630214</v>
      </c>
      <c r="M21" s="229">
        <v>5.9125570561380343</v>
      </c>
      <c r="N21" s="229">
        <v>5.4890869546661643</v>
      </c>
      <c r="O21" s="229">
        <v>3.660772151665395</v>
      </c>
      <c r="P21" s="229">
        <v>4.8326958348194182</v>
      </c>
      <c r="Q21" s="229">
        <v>3.662404709341279</v>
      </c>
      <c r="R21" s="229">
        <v>3.6959893043643119</v>
      </c>
      <c r="S21" s="229">
        <v>3.7132877786426932</v>
      </c>
      <c r="T21" s="229">
        <v>3.341520275500093</v>
      </c>
      <c r="U21" s="229">
        <v>2.6075269073089249</v>
      </c>
      <c r="V21" s="229">
        <v>2.8002758634469158</v>
      </c>
      <c r="W21" s="229">
        <v>1.685807718077234</v>
      </c>
      <c r="X21" s="229">
        <v>0.138823404872009</v>
      </c>
      <c r="Y21" s="229">
        <v>3.6588721096427343E-2</v>
      </c>
      <c r="DA21" s="73" t="s">
        <v>1860</v>
      </c>
    </row>
    <row r="22" spans="1:105" ht="12" customHeight="1" x14ac:dyDescent="0.25">
      <c r="A22" s="64" t="s">
        <v>159</v>
      </c>
      <c r="B22" s="229">
        <v>12.01209519181416</v>
      </c>
      <c r="C22" s="229">
        <v>10.6690383995139</v>
      </c>
      <c r="D22" s="229">
        <v>10.3010959551378</v>
      </c>
      <c r="E22" s="229">
        <v>12.475413275289929</v>
      </c>
      <c r="F22" s="229">
        <v>14.168665879308159</v>
      </c>
      <c r="G22" s="229">
        <v>18.491376001450629</v>
      </c>
      <c r="H22" s="229">
        <v>7.4195206498369846</v>
      </c>
      <c r="I22" s="229">
        <v>15.126187740783941</v>
      </c>
      <c r="J22" s="229">
        <v>15.293304863330651</v>
      </c>
      <c r="K22" s="229">
        <v>14.61821435913529</v>
      </c>
      <c r="L22" s="229">
        <v>15.611030337596119</v>
      </c>
      <c r="M22" s="229">
        <v>11.62893362388458</v>
      </c>
      <c r="N22" s="229">
        <v>10.10414877788722</v>
      </c>
      <c r="O22" s="229">
        <v>8.1286512707432301</v>
      </c>
      <c r="P22" s="229">
        <v>10.74845892321588</v>
      </c>
      <c r="Q22" s="229">
        <v>11.82554701312176</v>
      </c>
      <c r="R22" s="229">
        <v>8.9549484030584345</v>
      </c>
      <c r="S22" s="229">
        <v>8.8020235375422153</v>
      </c>
      <c r="T22" s="229">
        <v>11.336204282280191</v>
      </c>
      <c r="U22" s="229">
        <v>8.8809185163072186</v>
      </c>
      <c r="V22" s="229">
        <v>9.5639703643181893</v>
      </c>
      <c r="W22" s="229">
        <v>10.380927108574401</v>
      </c>
      <c r="X22" s="229">
        <v>6.2427473222560437</v>
      </c>
      <c r="Y22" s="229">
        <v>7.0418907216666531</v>
      </c>
      <c r="DA22" s="73" t="s">
        <v>1861</v>
      </c>
    </row>
    <row r="23" spans="1:105" ht="12" customHeight="1" x14ac:dyDescent="0.25">
      <c r="A23" s="64" t="s">
        <v>32</v>
      </c>
      <c r="B23" s="229">
        <v>74.732847095947577</v>
      </c>
      <c r="C23" s="229">
        <v>56.949657680844993</v>
      </c>
      <c r="D23" s="229">
        <v>60.01292546434734</v>
      </c>
      <c r="E23" s="229">
        <v>61.34867401525937</v>
      </c>
      <c r="F23" s="229">
        <v>38.147948163491769</v>
      </c>
      <c r="G23" s="229">
        <v>27.633987586226599</v>
      </c>
      <c r="H23" s="229">
        <v>50.173480204836558</v>
      </c>
      <c r="I23" s="229">
        <v>46.68751356465642</v>
      </c>
      <c r="J23" s="229">
        <v>49.917865798838889</v>
      </c>
      <c r="K23" s="229">
        <v>37.66191897908385</v>
      </c>
      <c r="L23" s="229">
        <v>26.426573093613449</v>
      </c>
      <c r="M23" s="229">
        <v>33.489781954659243</v>
      </c>
      <c r="N23" s="229">
        <v>20.132345365464541</v>
      </c>
      <c r="O23" s="229">
        <v>11.20416806572743</v>
      </c>
      <c r="P23" s="229">
        <v>7.4814808310594083</v>
      </c>
      <c r="Q23" s="229">
        <v>4.2453423701516018</v>
      </c>
      <c r="R23" s="229">
        <v>6.0881831384681577</v>
      </c>
      <c r="S23" s="229">
        <v>5.6635996065372058</v>
      </c>
      <c r="T23" s="229">
        <v>5.708116983016529</v>
      </c>
      <c r="U23" s="229">
        <v>4.8592178991353583</v>
      </c>
      <c r="V23" s="229">
        <v>4.5443714478067303</v>
      </c>
      <c r="W23" s="229">
        <v>2.4944121748540939</v>
      </c>
      <c r="X23" s="229">
        <v>4.1540117357164412</v>
      </c>
      <c r="Y23" s="229">
        <v>2.8268348780902151</v>
      </c>
      <c r="DA23" s="73" t="s">
        <v>1862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1863</v>
      </c>
    </row>
    <row r="25" spans="1:105" ht="12" customHeight="1" x14ac:dyDescent="0.25">
      <c r="A25" s="64" t="s">
        <v>35</v>
      </c>
      <c r="B25" s="229">
        <v>302.36275765508049</v>
      </c>
      <c r="C25" s="229">
        <v>154.73859391230161</v>
      </c>
      <c r="D25" s="229">
        <v>212.3037424943584</v>
      </c>
      <c r="E25" s="229">
        <v>350.63164450817789</v>
      </c>
      <c r="F25" s="229">
        <v>260.63914546629468</v>
      </c>
      <c r="G25" s="229">
        <v>317.26469425835649</v>
      </c>
      <c r="H25" s="229">
        <v>157.96963733387659</v>
      </c>
      <c r="I25" s="229">
        <v>206.86941234997749</v>
      </c>
      <c r="J25" s="229">
        <v>187.25857090709081</v>
      </c>
      <c r="K25" s="229">
        <v>172.1299604537331</v>
      </c>
      <c r="L25" s="229">
        <v>147.31200337936809</v>
      </c>
      <c r="M25" s="229">
        <v>161.753909448553</v>
      </c>
      <c r="N25" s="229">
        <v>231.9479022776579</v>
      </c>
      <c r="O25" s="229">
        <v>240.90681616239431</v>
      </c>
      <c r="P25" s="229">
        <v>233.48747812045471</v>
      </c>
      <c r="Q25" s="229">
        <v>141.95901755471399</v>
      </c>
      <c r="R25" s="229">
        <v>141.81891768182501</v>
      </c>
      <c r="S25" s="229">
        <v>139.77639906500079</v>
      </c>
      <c r="T25" s="229">
        <v>139.51100260275621</v>
      </c>
      <c r="U25" s="229">
        <v>123.372751517336</v>
      </c>
      <c r="V25" s="229">
        <v>150.55376131052819</v>
      </c>
      <c r="W25" s="229">
        <v>146.36609000145191</v>
      </c>
      <c r="X25" s="229">
        <v>94.883040847882015</v>
      </c>
      <c r="Y25" s="229">
        <v>102.9661005780157</v>
      </c>
      <c r="DA25" s="73" t="s">
        <v>1864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1865</v>
      </c>
    </row>
    <row r="27" spans="1:105" ht="12" customHeight="1" x14ac:dyDescent="0.25">
      <c r="A27" s="64" t="s">
        <v>38</v>
      </c>
      <c r="B27" s="229">
        <v>145.34099799299699</v>
      </c>
      <c r="C27" s="229">
        <v>121.2423211973739</v>
      </c>
      <c r="D27" s="229">
        <v>120.604645684179</v>
      </c>
      <c r="E27" s="229">
        <v>132.65999524278561</v>
      </c>
      <c r="F27" s="229">
        <v>130.90944291431271</v>
      </c>
      <c r="G27" s="229">
        <v>132.17968038626009</v>
      </c>
      <c r="H27" s="229">
        <v>169.0429045285766</v>
      </c>
      <c r="I27" s="229">
        <v>172.62967077360909</v>
      </c>
      <c r="J27" s="229">
        <v>128.18781709706519</v>
      </c>
      <c r="K27" s="229">
        <v>113.9925832847287</v>
      </c>
      <c r="L27" s="229">
        <v>90.596061554984416</v>
      </c>
      <c r="M27" s="229">
        <v>109.7641577376795</v>
      </c>
      <c r="N27" s="229">
        <v>117.80961569843269</v>
      </c>
      <c r="O27" s="229">
        <v>86.927033495445528</v>
      </c>
      <c r="P27" s="229">
        <v>79.604193745204185</v>
      </c>
      <c r="Q27" s="229">
        <v>114.55135189845051</v>
      </c>
      <c r="R27" s="229">
        <v>124.9506357587214</v>
      </c>
      <c r="S27" s="229">
        <v>128.75976371620379</v>
      </c>
      <c r="T27" s="229">
        <v>138.47617175037919</v>
      </c>
      <c r="U27" s="229">
        <v>135.0769950010733</v>
      </c>
      <c r="V27" s="229">
        <v>112.1826244044303</v>
      </c>
      <c r="W27" s="229">
        <v>109.8639095869939</v>
      </c>
      <c r="X27" s="229">
        <v>84.175849853923609</v>
      </c>
      <c r="Y27" s="229">
        <v>132.97932693912389</v>
      </c>
      <c r="DA27" s="73" t="s">
        <v>1866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1867</v>
      </c>
    </row>
    <row r="29" spans="1:105" ht="12" customHeight="1" x14ac:dyDescent="0.25">
      <c r="A29" s="60" t="s">
        <v>1868</v>
      </c>
      <c r="B29" s="262">
        <v>37.592447208642902</v>
      </c>
      <c r="C29" s="262">
        <v>118.0950558189467</v>
      </c>
      <c r="D29" s="262">
        <v>114.0594377791069</v>
      </c>
      <c r="E29" s="262">
        <v>113.7022732073771</v>
      </c>
      <c r="F29" s="262">
        <v>138.31207420580529</v>
      </c>
      <c r="G29" s="262">
        <v>137.87617981524019</v>
      </c>
      <c r="H29" s="262">
        <v>120.53041936764041</v>
      </c>
      <c r="I29" s="262">
        <v>130.1060354419995</v>
      </c>
      <c r="J29" s="262">
        <v>134.34510436463651</v>
      </c>
      <c r="K29" s="262">
        <v>111.9697616749348</v>
      </c>
      <c r="L29" s="262">
        <v>59.579613335847952</v>
      </c>
      <c r="M29" s="262">
        <v>88.095904632249301</v>
      </c>
      <c r="N29" s="262">
        <v>81.072949818087153</v>
      </c>
      <c r="O29" s="262">
        <v>95.59032330433655</v>
      </c>
      <c r="P29" s="262">
        <v>99.751151531701197</v>
      </c>
      <c r="Q29" s="262">
        <v>97.249499446222643</v>
      </c>
      <c r="R29" s="262">
        <v>98.107561302539708</v>
      </c>
      <c r="S29" s="262">
        <v>104.83060360741</v>
      </c>
      <c r="T29" s="262">
        <v>94.123080338644129</v>
      </c>
      <c r="U29" s="262">
        <v>92.829082440205795</v>
      </c>
      <c r="V29" s="262">
        <v>93.270068567583493</v>
      </c>
      <c r="W29" s="262">
        <v>114.3066600102424</v>
      </c>
      <c r="X29" s="262">
        <v>89.47270501268612</v>
      </c>
      <c r="Y29" s="262">
        <v>84.782081028025857</v>
      </c>
      <c r="DA29" s="72" t="s">
        <v>1869</v>
      </c>
    </row>
    <row r="30" spans="1:105" ht="12" customHeight="1" x14ac:dyDescent="0.25">
      <c r="A30" s="132" t="s">
        <v>1870</v>
      </c>
      <c r="B30" s="316">
        <v>10.024652588971451</v>
      </c>
      <c r="C30" s="316">
        <v>31.49201488505247</v>
      </c>
      <c r="D30" s="316">
        <v>30.41585007442853</v>
      </c>
      <c r="E30" s="316">
        <v>30.320606188633899</v>
      </c>
      <c r="F30" s="316">
        <v>36.883219788214767</v>
      </c>
      <c r="G30" s="316">
        <v>36.766981284064087</v>
      </c>
      <c r="H30" s="316">
        <v>32.14144516470413</v>
      </c>
      <c r="I30" s="316">
        <v>34.694942784533232</v>
      </c>
      <c r="J30" s="316">
        <v>35.825361163903104</v>
      </c>
      <c r="K30" s="316">
        <v>29.858603113315951</v>
      </c>
      <c r="L30" s="316">
        <v>15.887896889559469</v>
      </c>
      <c r="M30" s="316">
        <v>23.492241235266501</v>
      </c>
      <c r="N30" s="316">
        <v>21.619453284823258</v>
      </c>
      <c r="O30" s="316">
        <v>25.490752881156428</v>
      </c>
      <c r="P30" s="316">
        <v>26.600307075120341</v>
      </c>
      <c r="Q30" s="316">
        <v>25.933199852326059</v>
      </c>
      <c r="R30" s="316">
        <v>26.16201634734395</v>
      </c>
      <c r="S30" s="316">
        <v>27.954827628642679</v>
      </c>
      <c r="T30" s="316">
        <v>25.099488090305119</v>
      </c>
      <c r="U30" s="316">
        <v>24.7544219840549</v>
      </c>
      <c r="V30" s="316">
        <v>24.872018284688941</v>
      </c>
      <c r="W30" s="316">
        <v>30.481776002731308</v>
      </c>
      <c r="X30" s="316">
        <v>23.859388003382978</v>
      </c>
      <c r="Y30" s="316">
        <v>22.608554940806911</v>
      </c>
      <c r="DA30" s="139" t="s">
        <v>1871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1249.8605157569309</v>
      </c>
      <c r="C32" s="223">
        <v>1177.6115759182851</v>
      </c>
      <c r="D32" s="223">
        <v>1360.4557850413109</v>
      </c>
      <c r="E32" s="223">
        <v>1633.6813034231029</v>
      </c>
      <c r="F32" s="223">
        <v>1379.6060841835549</v>
      </c>
      <c r="G32" s="223">
        <v>1501.4218143199339</v>
      </c>
      <c r="H32" s="223">
        <v>1375.6571697524839</v>
      </c>
      <c r="I32" s="223">
        <v>1497.384452598453</v>
      </c>
      <c r="J32" s="223">
        <v>1351.720284699865</v>
      </c>
      <c r="K32" s="223">
        <v>1206.516436590173</v>
      </c>
      <c r="L32" s="223">
        <v>897.0291162349007</v>
      </c>
      <c r="M32" s="223">
        <v>1027.5441182856</v>
      </c>
      <c r="N32" s="223">
        <v>1142.260725054731</v>
      </c>
      <c r="O32" s="223">
        <v>1148.8064311372921</v>
      </c>
      <c r="P32" s="223">
        <v>1126.4129253283729</v>
      </c>
      <c r="Q32" s="223">
        <v>1142.0449089621029</v>
      </c>
      <c r="R32" s="223">
        <v>1163.2882328828471</v>
      </c>
      <c r="S32" s="223">
        <v>1170.019475461288</v>
      </c>
      <c r="T32" s="223">
        <v>1122.9527938282149</v>
      </c>
      <c r="U32" s="223">
        <v>1284.2686912323841</v>
      </c>
      <c r="V32" s="223">
        <v>1052.237454485072</v>
      </c>
      <c r="W32" s="223">
        <v>1160.009740678986</v>
      </c>
      <c r="X32" s="223">
        <v>1289.322515425451</v>
      </c>
      <c r="Y32" s="223">
        <v>1322.709265790342</v>
      </c>
      <c r="DA32" s="89" t="s">
        <v>1872</v>
      </c>
    </row>
    <row r="33" spans="1:105" ht="12" customHeight="1" x14ac:dyDescent="0.25">
      <c r="A33" s="55" t="s">
        <v>91</v>
      </c>
      <c r="B33" s="259">
        <v>6.5969164348221296</v>
      </c>
      <c r="C33" s="259">
        <v>6.2155777073305662</v>
      </c>
      <c r="D33" s="259">
        <v>7.1806517719719549</v>
      </c>
      <c r="E33" s="259">
        <v>8.622769424224332</v>
      </c>
      <c r="F33" s="259">
        <v>7.281729389474549</v>
      </c>
      <c r="G33" s="259">
        <v>7.9246876892415488</v>
      </c>
      <c r="H33" s="259">
        <v>7.2608865368666438</v>
      </c>
      <c r="I33" s="259">
        <v>7.9033780010334889</v>
      </c>
      <c r="J33" s="259">
        <v>7.1345447343925956</v>
      </c>
      <c r="K33" s="259">
        <v>6.3681410918113128</v>
      </c>
      <c r="L33" s="259">
        <v>4.7346292204611506</v>
      </c>
      <c r="M33" s="259">
        <v>5.4235033397442756</v>
      </c>
      <c r="N33" s="259">
        <v>6.0289915994359884</v>
      </c>
      <c r="O33" s="259">
        <v>6.0635406354996952</v>
      </c>
      <c r="P33" s="259">
        <v>5.9453449771506186</v>
      </c>
      <c r="Q33" s="259">
        <v>6.0278524957433932</v>
      </c>
      <c r="R33" s="259">
        <v>6.1399773536265627</v>
      </c>
      <c r="S33" s="259">
        <v>6.1755056739731486</v>
      </c>
      <c r="T33" s="259">
        <v>5.9270819805424093</v>
      </c>
      <c r="U33" s="259">
        <v>6.7785269868991183</v>
      </c>
      <c r="V33" s="259">
        <v>5.5538377837496151</v>
      </c>
      <c r="W33" s="259">
        <v>6.1226730714063988</v>
      </c>
      <c r="X33" s="259">
        <v>6.8052016881620361</v>
      </c>
      <c r="Y33" s="259">
        <v>6.9814210337699762</v>
      </c>
      <c r="DA33" s="67" t="s">
        <v>1873</v>
      </c>
    </row>
    <row r="34" spans="1:105" ht="12" customHeight="1" x14ac:dyDescent="0.25">
      <c r="A34" s="173" t="s">
        <v>92</v>
      </c>
      <c r="B34" s="224">
        <v>9.3615201393649148</v>
      </c>
      <c r="C34" s="224">
        <v>8.8203718297564908</v>
      </c>
      <c r="D34" s="224">
        <v>10.18988444695894</v>
      </c>
      <c r="E34" s="224">
        <v>12.23635776192042</v>
      </c>
      <c r="F34" s="224">
        <v>10.333321181566459</v>
      </c>
      <c r="G34" s="224">
        <v>11.245727323361541</v>
      </c>
      <c r="H34" s="224">
        <v>10.303743607501589</v>
      </c>
      <c r="I34" s="224">
        <v>11.21548727450017</v>
      </c>
      <c r="J34" s="224">
        <v>10.124455095968941</v>
      </c>
      <c r="K34" s="224">
        <v>9.0368707365498544</v>
      </c>
      <c r="L34" s="224">
        <v>6.7187946425711802</v>
      </c>
      <c r="M34" s="224">
        <v>7.6963587825556381</v>
      </c>
      <c r="N34" s="224">
        <v>8.5555921218371012</v>
      </c>
      <c r="O34" s="224">
        <v>8.6046198001625065</v>
      </c>
      <c r="P34" s="224">
        <v>8.4368912792766437</v>
      </c>
      <c r="Q34" s="224">
        <v>8.5539756481005629</v>
      </c>
      <c r="R34" s="224">
        <v>8.713089246941383</v>
      </c>
      <c r="S34" s="224">
        <v>8.7635066032514821</v>
      </c>
      <c r="T34" s="224">
        <v>8.4109747147359055</v>
      </c>
      <c r="U34" s="224">
        <v>9.6192391596962352</v>
      </c>
      <c r="V34" s="224">
        <v>7.881313152444033</v>
      </c>
      <c r="W34" s="224">
        <v>8.6885331701588679</v>
      </c>
      <c r="X34" s="224">
        <v>9.6570925652307036</v>
      </c>
      <c r="Y34" s="224">
        <v>9.9071610584658956</v>
      </c>
      <c r="DA34" s="177" t="s">
        <v>1874</v>
      </c>
    </row>
    <row r="35" spans="1:105" ht="12" customHeight="1" x14ac:dyDescent="0.25">
      <c r="A35" s="173" t="s">
        <v>93</v>
      </c>
      <c r="B35" s="224">
        <v>33.312008252656319</v>
      </c>
      <c r="C35" s="224">
        <v>31.386387553536629</v>
      </c>
      <c r="D35" s="224">
        <v>36.259657591650317</v>
      </c>
      <c r="E35" s="224">
        <v>43.541822768027593</v>
      </c>
      <c r="F35" s="224">
        <v>36.770062484856467</v>
      </c>
      <c r="G35" s="224">
        <v>40.016766062136163</v>
      </c>
      <c r="H35" s="224">
        <v>36.664813724326713</v>
      </c>
      <c r="I35" s="224">
        <v>39.909159953060502</v>
      </c>
      <c r="J35" s="224">
        <v>36.026833963895733</v>
      </c>
      <c r="K35" s="224">
        <v>32.156776685048001</v>
      </c>
      <c r="L35" s="224">
        <v>23.9081409054596</v>
      </c>
      <c r="M35" s="224">
        <v>27.38670252941316</v>
      </c>
      <c r="N35" s="224">
        <v>30.444196148290679</v>
      </c>
      <c r="O35" s="224">
        <v>30.61865610785609</v>
      </c>
      <c r="P35" s="224">
        <v>30.021811387257671</v>
      </c>
      <c r="Q35" s="224">
        <v>30.438444092465321</v>
      </c>
      <c r="R35" s="224">
        <v>31.004633497475218</v>
      </c>
      <c r="S35" s="224">
        <v>31.184038483468559</v>
      </c>
      <c r="T35" s="224">
        <v>29.929589953237429</v>
      </c>
      <c r="U35" s="224">
        <v>34.229074926053002</v>
      </c>
      <c r="V35" s="224">
        <v>28.044843665079711</v>
      </c>
      <c r="W35" s="224">
        <v>30.91725321945902</v>
      </c>
      <c r="X35" s="224">
        <v>34.363772383173561</v>
      </c>
      <c r="Y35" s="224">
        <v>35.253615441391361</v>
      </c>
      <c r="DA35" s="177" t="s">
        <v>1875</v>
      </c>
    </row>
    <row r="36" spans="1:105" ht="12" customHeight="1" x14ac:dyDescent="0.25">
      <c r="A36" s="173" t="s">
        <v>94</v>
      </c>
      <c r="B36" s="224">
        <v>26.387665739288511</v>
      </c>
      <c r="C36" s="224">
        <v>24.862310829322261</v>
      </c>
      <c r="D36" s="224">
        <v>28.72260708788782</v>
      </c>
      <c r="E36" s="224">
        <v>34.491077696897328</v>
      </c>
      <c r="F36" s="224">
        <v>29.126917557898199</v>
      </c>
      <c r="G36" s="224">
        <v>31.698750756966181</v>
      </c>
      <c r="H36" s="224">
        <v>29.043546147466579</v>
      </c>
      <c r="I36" s="224">
        <v>31.613512004133941</v>
      </c>
      <c r="J36" s="224">
        <v>28.538178937570379</v>
      </c>
      <c r="K36" s="224">
        <v>25.472564367245251</v>
      </c>
      <c r="L36" s="224">
        <v>18.938516881844599</v>
      </c>
      <c r="M36" s="224">
        <v>21.694013358977099</v>
      </c>
      <c r="N36" s="224">
        <v>24.11596639774395</v>
      </c>
      <c r="O36" s="224">
        <v>24.254162541998781</v>
      </c>
      <c r="P36" s="224">
        <v>23.781379908602471</v>
      </c>
      <c r="Q36" s="224">
        <v>24.111409982973569</v>
      </c>
      <c r="R36" s="224">
        <v>24.559909414506251</v>
      </c>
      <c r="S36" s="224">
        <v>24.702022695892591</v>
      </c>
      <c r="T36" s="224">
        <v>23.70832792216963</v>
      </c>
      <c r="U36" s="224">
        <v>27.114107947596469</v>
      </c>
      <c r="V36" s="224">
        <v>22.21535113499846</v>
      </c>
      <c r="W36" s="224">
        <v>24.490692285625592</v>
      </c>
      <c r="X36" s="224">
        <v>27.22080675264813</v>
      </c>
      <c r="Y36" s="224">
        <v>27.925684135079901</v>
      </c>
      <c r="DA36" s="177" t="s">
        <v>1876</v>
      </c>
    </row>
    <row r="37" spans="1:105" ht="12" customHeight="1" x14ac:dyDescent="0.25">
      <c r="A37" s="56" t="s">
        <v>95</v>
      </c>
      <c r="B37" s="260">
        <v>15.469100840433571</v>
      </c>
      <c r="C37" s="260">
        <v>13.653055317190359</v>
      </c>
      <c r="D37" s="260">
        <v>15.6416983562962</v>
      </c>
      <c r="E37" s="260">
        <v>19.19314703112731</v>
      </c>
      <c r="F37" s="260">
        <v>16.140709448900449</v>
      </c>
      <c r="G37" s="260">
        <v>17.628113312819622</v>
      </c>
      <c r="H37" s="260">
        <v>15.566116313131751</v>
      </c>
      <c r="I37" s="260">
        <v>17.09798890774815</v>
      </c>
      <c r="J37" s="260">
        <v>15.88984942075176</v>
      </c>
      <c r="K37" s="260">
        <v>14.08943407251804</v>
      </c>
      <c r="L37" s="260">
        <v>10.36417681888573</v>
      </c>
      <c r="M37" s="260">
        <v>11.7877663654773</v>
      </c>
      <c r="N37" s="260">
        <v>13.35923280221018</v>
      </c>
      <c r="O37" s="260">
        <v>13.603351365116341</v>
      </c>
      <c r="P37" s="260">
        <v>14.67488578096512</v>
      </c>
      <c r="Q37" s="260">
        <v>15.22541446220561</v>
      </c>
      <c r="R37" s="260">
        <v>15.6115540492356</v>
      </c>
      <c r="S37" s="260">
        <v>16.180421832559059</v>
      </c>
      <c r="T37" s="260">
        <v>15.17197964608491</v>
      </c>
      <c r="U37" s="260">
        <v>18.100728831475191</v>
      </c>
      <c r="V37" s="260">
        <v>15.423474622712421</v>
      </c>
      <c r="W37" s="260">
        <v>18.453567858376669</v>
      </c>
      <c r="X37" s="260">
        <v>23.24070315827986</v>
      </c>
      <c r="Y37" s="260">
        <v>22.575847620218749</v>
      </c>
      <c r="DA37" s="68" t="s">
        <v>1877</v>
      </c>
    </row>
    <row r="38" spans="1:105" ht="12" customHeight="1" x14ac:dyDescent="0.25">
      <c r="A38" s="37" t="s">
        <v>159</v>
      </c>
      <c r="B38" s="226">
        <v>0.5866865471135061</v>
      </c>
      <c r="C38" s="226">
        <v>0.58445246705217513</v>
      </c>
      <c r="D38" s="226">
        <v>0.57350023223788871</v>
      </c>
      <c r="E38" s="226">
        <v>0.60180868611997529</v>
      </c>
      <c r="F38" s="226">
        <v>0.63706331685576234</v>
      </c>
      <c r="G38" s="226">
        <v>0.80437645748074016</v>
      </c>
      <c r="H38" s="226">
        <v>0.48402420144911418</v>
      </c>
      <c r="I38" s="226">
        <v>0.88028171131827693</v>
      </c>
      <c r="J38" s="226">
        <v>0.80481035932253486</v>
      </c>
      <c r="K38" s="226">
        <v>0.78921588129954567</v>
      </c>
      <c r="L38" s="226">
        <v>0.88813902588624827</v>
      </c>
      <c r="M38" s="226">
        <v>0.62992704166087854</v>
      </c>
      <c r="N38" s="226">
        <v>0.50234353317907954</v>
      </c>
      <c r="O38" s="226">
        <v>0.37332392229524353</v>
      </c>
      <c r="P38" s="226">
        <v>0.43377561906069129</v>
      </c>
      <c r="Q38" s="226">
        <v>0.63168015648954268</v>
      </c>
      <c r="R38" s="226">
        <v>0.49195776386450712</v>
      </c>
      <c r="S38" s="226">
        <v>0.46118582914511269</v>
      </c>
      <c r="T38" s="226">
        <v>0.60383181821471021</v>
      </c>
      <c r="U38" s="226">
        <v>0.57345770957499831</v>
      </c>
      <c r="V38" s="226">
        <v>0.4288756389391491</v>
      </c>
      <c r="W38" s="226">
        <v>0.43628618812233327</v>
      </c>
      <c r="X38" s="226">
        <v>0.37570360598640568</v>
      </c>
      <c r="Y38" s="226">
        <v>0.45737974238508711</v>
      </c>
      <c r="DA38" s="69" t="s">
        <v>1878</v>
      </c>
    </row>
    <row r="39" spans="1:105" ht="12" customHeight="1" x14ac:dyDescent="0.25">
      <c r="A39" s="37" t="s">
        <v>35</v>
      </c>
      <c r="B39" s="226">
        <v>14.76779524568402</v>
      </c>
      <c r="C39" s="226">
        <v>8.4766170646034897</v>
      </c>
      <c r="D39" s="226">
        <v>11.81973706057558</v>
      </c>
      <c r="E39" s="226">
        <v>16.914322967681311</v>
      </c>
      <c r="F39" s="226">
        <v>11.719073618335401</v>
      </c>
      <c r="G39" s="226">
        <v>13.801041676467269</v>
      </c>
      <c r="H39" s="226">
        <v>10.305399927071541</v>
      </c>
      <c r="I39" s="226">
        <v>12.038946193418511</v>
      </c>
      <c r="J39" s="226">
        <v>9.8544846313315624</v>
      </c>
      <c r="K39" s="226">
        <v>9.29304326096808</v>
      </c>
      <c r="L39" s="226">
        <v>8.3808394675665028</v>
      </c>
      <c r="M39" s="226">
        <v>8.7620382875632767</v>
      </c>
      <c r="N39" s="226">
        <v>11.53165212676118</v>
      </c>
      <c r="O39" s="226">
        <v>11.06410824156085</v>
      </c>
      <c r="P39" s="226">
        <v>9.4228555077658616</v>
      </c>
      <c r="Q39" s="226">
        <v>7.5829637584258602</v>
      </c>
      <c r="R39" s="226">
        <v>7.7911021343916023</v>
      </c>
      <c r="S39" s="226">
        <v>7.3236448667473741</v>
      </c>
      <c r="T39" s="226">
        <v>7.4311630476047688</v>
      </c>
      <c r="U39" s="226">
        <v>7.9664119628152079</v>
      </c>
      <c r="V39" s="226">
        <v>6.7512589559710552</v>
      </c>
      <c r="W39" s="226">
        <v>6.1514258610253636</v>
      </c>
      <c r="X39" s="226">
        <v>5.7102904784270594</v>
      </c>
      <c r="Y39" s="226">
        <v>6.6877789528695804</v>
      </c>
      <c r="DA39" s="69" t="s">
        <v>1879</v>
      </c>
    </row>
    <row r="40" spans="1:105" ht="12" customHeight="1" x14ac:dyDescent="0.25">
      <c r="A40" s="37" t="s">
        <v>96</v>
      </c>
      <c r="B40" s="226">
        <v>1.3064754637512791E-4</v>
      </c>
      <c r="C40" s="226">
        <v>2.3937599730008619E-4</v>
      </c>
      <c r="D40" s="226">
        <v>1.578461326276269E-3</v>
      </c>
      <c r="E40" s="226">
        <v>1.355892408465405E-3</v>
      </c>
      <c r="F40" s="226">
        <v>2.5316717489495119E-3</v>
      </c>
      <c r="G40" s="226">
        <v>2.418309787007941E-3</v>
      </c>
      <c r="H40" s="226">
        <v>2.637896939564626E-3</v>
      </c>
      <c r="I40" s="226">
        <v>4.2097312542259471E-3</v>
      </c>
      <c r="J40" s="226">
        <v>4.5606608660631476E-3</v>
      </c>
      <c r="K40" s="226">
        <v>6.7897904127406728E-3</v>
      </c>
      <c r="L40" s="226">
        <v>5.6031176290638196E-3</v>
      </c>
      <c r="M40" s="226">
        <v>6.1787751996215121E-3</v>
      </c>
      <c r="N40" s="226">
        <v>5.5312527722848779E-3</v>
      </c>
      <c r="O40" s="226">
        <v>6.2706383015484523E-3</v>
      </c>
      <c r="P40" s="226">
        <v>6.634439807302544E-3</v>
      </c>
      <c r="Q40" s="226">
        <v>7.8803707689379318E-3</v>
      </c>
      <c r="R40" s="226">
        <v>8.2732133239884174E-3</v>
      </c>
      <c r="S40" s="226">
        <v>8.7508826711627762E-3</v>
      </c>
      <c r="T40" s="226">
        <v>7.7247414591028237E-3</v>
      </c>
      <c r="U40" s="226">
        <v>9.0985562032913306E-3</v>
      </c>
      <c r="V40" s="226">
        <v>8.5065906067198337E-3</v>
      </c>
      <c r="W40" s="226">
        <v>1.0050122330580769E-2</v>
      </c>
      <c r="X40" s="226">
        <v>1.3033739404888819E-2</v>
      </c>
      <c r="Y40" s="226">
        <v>8.9614583783252759E-3</v>
      </c>
      <c r="DA40" s="69" t="s">
        <v>1880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2.5425562573713081</v>
      </c>
      <c r="Q41" s="226">
        <v>3.2723821035816441</v>
      </c>
      <c r="R41" s="226">
        <v>3.6739914370514479</v>
      </c>
      <c r="S41" s="226">
        <v>4.3027629137350623</v>
      </c>
      <c r="T41" s="226">
        <v>4.1330000552229693</v>
      </c>
      <c r="U41" s="226">
        <v>5.7787408937083242</v>
      </c>
      <c r="V41" s="226">
        <v>5.5637348074069219</v>
      </c>
      <c r="W41" s="226">
        <v>7.4890736604038421</v>
      </c>
      <c r="X41" s="226">
        <v>11.86886992449562</v>
      </c>
      <c r="Y41" s="226">
        <v>12.15797342147189</v>
      </c>
      <c r="DA41" s="69" t="s">
        <v>1881</v>
      </c>
    </row>
    <row r="42" spans="1:105" ht="12" customHeight="1" x14ac:dyDescent="0.25">
      <c r="A42" s="37" t="s">
        <v>40</v>
      </c>
      <c r="B42" s="226">
        <v>0.1144884000896656</v>
      </c>
      <c r="C42" s="226">
        <v>4.5917464095373912</v>
      </c>
      <c r="D42" s="226">
        <v>3.246882602156457</v>
      </c>
      <c r="E42" s="226">
        <v>1.675659484917557</v>
      </c>
      <c r="F42" s="226">
        <v>3.7820408419603329</v>
      </c>
      <c r="G42" s="226">
        <v>3.020276869084606</v>
      </c>
      <c r="H42" s="226">
        <v>4.7740542876715306</v>
      </c>
      <c r="I42" s="226">
        <v>4.1745512717571343</v>
      </c>
      <c r="J42" s="226">
        <v>5.2259937692315992</v>
      </c>
      <c r="K42" s="226">
        <v>4.0003851398376744</v>
      </c>
      <c r="L42" s="226">
        <v>1.0895952078039119</v>
      </c>
      <c r="M42" s="226">
        <v>2.3896222610535252</v>
      </c>
      <c r="N42" s="226">
        <v>1.3197058894976439</v>
      </c>
      <c r="O42" s="226">
        <v>2.1596485629586981</v>
      </c>
      <c r="P42" s="226">
        <v>2.2690639569599549</v>
      </c>
      <c r="Q42" s="226">
        <v>3.7305080729396258</v>
      </c>
      <c r="R42" s="226">
        <v>3.646229500604055</v>
      </c>
      <c r="S42" s="226">
        <v>4.0840773402603494</v>
      </c>
      <c r="T42" s="226">
        <v>2.9962599835833621</v>
      </c>
      <c r="U42" s="226">
        <v>3.7730197091733721</v>
      </c>
      <c r="V42" s="226">
        <v>2.6710986297885801</v>
      </c>
      <c r="W42" s="226">
        <v>4.3667320264945504</v>
      </c>
      <c r="X42" s="226">
        <v>5.2728054099658923</v>
      </c>
      <c r="Y42" s="226">
        <v>3.263754045113862</v>
      </c>
      <c r="DA42" s="69" t="s">
        <v>1882</v>
      </c>
    </row>
    <row r="43" spans="1:105" ht="12" customHeight="1" x14ac:dyDescent="0.25">
      <c r="A43" s="57" t="s">
        <v>1883</v>
      </c>
      <c r="B43" s="261">
        <f t="shared" ref="B43:Y43" si="1">B44+B55</f>
        <v>41.66688120470485</v>
      </c>
      <c r="C43" s="261">
        <f t="shared" si="1"/>
        <v>67.706949396713881</v>
      </c>
      <c r="D43" s="261">
        <f t="shared" si="1"/>
        <v>71.53165010287691</v>
      </c>
      <c r="E43" s="261">
        <f t="shared" si="1"/>
        <v>74.886312179114867</v>
      </c>
      <c r="F43" s="261">
        <f t="shared" si="1"/>
        <v>75.817536954189436</v>
      </c>
      <c r="G43" s="261">
        <f t="shared" si="1"/>
        <v>78.367999311693708</v>
      </c>
      <c r="H43" s="261">
        <f t="shared" si="1"/>
        <v>75.832904240981378</v>
      </c>
      <c r="I43" s="261">
        <f t="shared" si="1"/>
        <v>80.321504713988702</v>
      </c>
      <c r="J43" s="261">
        <f t="shared" si="1"/>
        <v>78.835037949780258</v>
      </c>
      <c r="K43" s="261">
        <f t="shared" si="1"/>
        <v>68.262934941979921</v>
      </c>
      <c r="L43" s="261">
        <f t="shared" si="1"/>
        <v>41.736657930950962</v>
      </c>
      <c r="M43" s="261">
        <f t="shared" si="1"/>
        <v>53.629422086419339</v>
      </c>
      <c r="N43" s="261">
        <f t="shared" si="1"/>
        <v>53.306548336054782</v>
      </c>
      <c r="O43" s="261">
        <f t="shared" si="1"/>
        <v>59.86954122739219</v>
      </c>
      <c r="P43" s="261">
        <f t="shared" si="1"/>
        <v>60.952806052469306</v>
      </c>
      <c r="Q43" s="261">
        <f t="shared" si="1"/>
        <v>67.011560161811914</v>
      </c>
      <c r="R43" s="261">
        <f t="shared" si="1"/>
        <v>67.452410779621971</v>
      </c>
      <c r="S43" s="261">
        <f t="shared" si="1"/>
        <v>69.902147763145081</v>
      </c>
      <c r="T43" s="261">
        <f t="shared" si="1"/>
        <v>62.495315729827638</v>
      </c>
      <c r="U43" s="261">
        <f t="shared" si="1"/>
        <v>73.800424253235235</v>
      </c>
      <c r="V43" s="261">
        <f t="shared" si="1"/>
        <v>60.059402989028143</v>
      </c>
      <c r="W43" s="261">
        <f t="shared" si="1"/>
        <v>74.320114149825457</v>
      </c>
      <c r="X43" s="261">
        <f t="shared" si="1"/>
        <v>87.300049870222765</v>
      </c>
      <c r="Y43" s="261">
        <f t="shared" si="1"/>
        <v>76.52025544767389</v>
      </c>
      <c r="DA43" s="70"/>
    </row>
    <row r="44" spans="1:105" ht="12" customHeight="1" x14ac:dyDescent="0.25">
      <c r="A44" s="60" t="s">
        <v>1884</v>
      </c>
      <c r="B44" s="262">
        <v>32.084356734664908</v>
      </c>
      <c r="C44" s="262">
        <v>27.594691548594511</v>
      </c>
      <c r="D44" s="262">
        <v>32.509726909452247</v>
      </c>
      <c r="E44" s="262">
        <v>40.056995746809299</v>
      </c>
      <c r="F44" s="262">
        <v>32.651429001557943</v>
      </c>
      <c r="G44" s="262">
        <v>35.920586483176891</v>
      </c>
      <c r="H44" s="262">
        <v>32.552956415476572</v>
      </c>
      <c r="I44" s="262">
        <v>35.636615181781792</v>
      </c>
      <c r="J44" s="262">
        <v>31.562950751316642</v>
      </c>
      <c r="K44" s="262">
        <v>28.372370827120491</v>
      </c>
      <c r="L44" s="262">
        <v>21.942355455290411</v>
      </c>
      <c r="M44" s="262">
        <v>24.59250993070275</v>
      </c>
      <c r="N44" s="262">
        <v>27.920906126541301</v>
      </c>
      <c r="O44" s="262">
        <v>27.48957425400128</v>
      </c>
      <c r="P44" s="262">
        <v>26.700609568635969</v>
      </c>
      <c r="Q44" s="262">
        <v>26.571967393179701</v>
      </c>
      <c r="R44" s="262">
        <v>27.13842174438059</v>
      </c>
      <c r="S44" s="262">
        <v>27.08741892229969</v>
      </c>
      <c r="T44" s="262">
        <v>26.439411730264119</v>
      </c>
      <c r="U44" s="262">
        <v>29.995803043843281</v>
      </c>
      <c r="V44" s="262">
        <v>24.595755132608161</v>
      </c>
      <c r="W44" s="262">
        <v>26.309483561205639</v>
      </c>
      <c r="X44" s="262">
        <v>28.71611264879667</v>
      </c>
      <c r="Y44" s="262">
        <v>30.72110614683529</v>
      </c>
      <c r="DA44" s="72" t="s">
        <v>1885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1886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1887</v>
      </c>
    </row>
    <row r="47" spans="1:105" ht="12" customHeight="1" x14ac:dyDescent="0.25">
      <c r="A47" s="64" t="s">
        <v>31</v>
      </c>
      <c r="B47" s="229">
        <v>0.57080531705629045</v>
      </c>
      <c r="C47" s="229">
        <v>0.59803116134510503</v>
      </c>
      <c r="D47" s="229">
        <v>0.59919152158088984</v>
      </c>
      <c r="E47" s="229">
        <v>0.58098950527456406</v>
      </c>
      <c r="F47" s="229">
        <v>0.60749089259658406</v>
      </c>
      <c r="G47" s="229">
        <v>0.62838509273377052</v>
      </c>
      <c r="H47" s="229">
        <v>0.60687555298447526</v>
      </c>
      <c r="I47" s="229">
        <v>0.57582167493087799</v>
      </c>
      <c r="J47" s="229">
        <v>0.57952905915340081</v>
      </c>
      <c r="K47" s="229">
        <v>0.48451008508429239</v>
      </c>
      <c r="L47" s="229">
        <v>0.42800389836192471</v>
      </c>
      <c r="M47" s="229">
        <v>0.45079806456789728</v>
      </c>
      <c r="N47" s="229">
        <v>0.39757976925518179</v>
      </c>
      <c r="O47" s="229">
        <v>0.2868449160118961</v>
      </c>
      <c r="P47" s="229">
        <v>0.383859203312023</v>
      </c>
      <c r="Q47" s="229">
        <v>0.3522878942022023</v>
      </c>
      <c r="R47" s="229">
        <v>0.35131442767980131</v>
      </c>
      <c r="S47" s="229">
        <v>0.35081302262822989</v>
      </c>
      <c r="T47" s="229">
        <v>0.2960985935818643</v>
      </c>
      <c r="U47" s="229">
        <v>0.28462736817050149</v>
      </c>
      <c r="V47" s="229">
        <v>0.2462940464017801</v>
      </c>
      <c r="W47" s="229">
        <v>0.16378944069862139</v>
      </c>
      <c r="X47" s="229">
        <v>2.102629083038797E-2</v>
      </c>
      <c r="Y47" s="229">
        <v>4.5720666782490451E-3</v>
      </c>
      <c r="DA47" s="73" t="s">
        <v>1888</v>
      </c>
    </row>
    <row r="48" spans="1:105" ht="12" customHeight="1" x14ac:dyDescent="0.25">
      <c r="A48" s="64" t="s">
        <v>159</v>
      </c>
      <c r="B48" s="229">
        <v>0.70828833697689941</v>
      </c>
      <c r="C48" s="229">
        <v>0.83826755604475933</v>
      </c>
      <c r="D48" s="229">
        <v>0.81521631532826211</v>
      </c>
      <c r="E48" s="229">
        <v>0.88398059580244848</v>
      </c>
      <c r="F48" s="229">
        <v>1.0228777792092141</v>
      </c>
      <c r="G48" s="229">
        <v>1.316870897237276</v>
      </c>
      <c r="H48" s="229">
        <v>0.61627974720830081</v>
      </c>
      <c r="I48" s="229">
        <v>1.201723955519751</v>
      </c>
      <c r="J48" s="229">
        <v>1.2447905022759289</v>
      </c>
      <c r="K48" s="229">
        <v>1.2046911976775581</v>
      </c>
      <c r="L48" s="229">
        <v>1.199737066159354</v>
      </c>
      <c r="M48" s="229">
        <v>0.886638508662423</v>
      </c>
      <c r="N48" s="229">
        <v>0.73185307006613953</v>
      </c>
      <c r="O48" s="229">
        <v>0.63693182597709375</v>
      </c>
      <c r="P48" s="229">
        <v>0.85374602915637965</v>
      </c>
      <c r="Q48" s="229">
        <v>1.1375031941216309</v>
      </c>
      <c r="R48" s="229">
        <v>0.85119363560055483</v>
      </c>
      <c r="S48" s="229">
        <v>0.83157155236126279</v>
      </c>
      <c r="T48" s="229">
        <v>1.004523051723071</v>
      </c>
      <c r="U48" s="229">
        <v>0.96940609017221779</v>
      </c>
      <c r="V48" s="229">
        <v>0.84118461021734503</v>
      </c>
      <c r="W48" s="229">
        <v>1.008588480651778</v>
      </c>
      <c r="X48" s="229">
        <v>0.94553091317275129</v>
      </c>
      <c r="Y48" s="229">
        <v>0.87994313426677717</v>
      </c>
      <c r="DA48" s="73" t="s">
        <v>1889</v>
      </c>
    </row>
    <row r="49" spans="1:105" ht="12" customHeight="1" x14ac:dyDescent="0.25">
      <c r="A49" s="64" t="s">
        <v>32</v>
      </c>
      <c r="B49" s="229">
        <v>4.4065921175191196</v>
      </c>
      <c r="C49" s="229">
        <v>4.4745410574098869</v>
      </c>
      <c r="D49" s="229">
        <v>4.749350572228547</v>
      </c>
      <c r="E49" s="229">
        <v>4.3470333375740458</v>
      </c>
      <c r="F49" s="229">
        <v>2.7540128923391638</v>
      </c>
      <c r="G49" s="229">
        <v>1.96796571677863</v>
      </c>
      <c r="H49" s="229">
        <v>4.1675063870705333</v>
      </c>
      <c r="I49" s="229">
        <v>3.709163500795817</v>
      </c>
      <c r="J49" s="229">
        <v>4.0630384207711749</v>
      </c>
      <c r="K49" s="229">
        <v>3.103729441030822</v>
      </c>
      <c r="L49" s="229">
        <v>2.0309318851057752</v>
      </c>
      <c r="M49" s="229">
        <v>2.553400964188314</v>
      </c>
      <c r="N49" s="229">
        <v>1.458204851020404</v>
      </c>
      <c r="O49" s="229">
        <v>0.87791824091938442</v>
      </c>
      <c r="P49" s="229">
        <v>0.5942511942740436</v>
      </c>
      <c r="Q49" s="229">
        <v>0.40836085644316727</v>
      </c>
      <c r="R49" s="229">
        <v>0.57869934103303067</v>
      </c>
      <c r="S49" s="229">
        <v>0.53506881646852134</v>
      </c>
      <c r="T49" s="229">
        <v>0.50580731862205974</v>
      </c>
      <c r="U49" s="229">
        <v>0.53041308916933561</v>
      </c>
      <c r="V49" s="229">
        <v>0.399693346945942</v>
      </c>
      <c r="W49" s="229">
        <v>0.24235170512635301</v>
      </c>
      <c r="X49" s="229">
        <v>0.62916954780461276</v>
      </c>
      <c r="Y49" s="229">
        <v>0.35323665773850921</v>
      </c>
      <c r="DA49" s="73" t="s">
        <v>1890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1891</v>
      </c>
    </row>
    <row r="51" spans="1:105" ht="12" customHeight="1" x14ac:dyDescent="0.25">
      <c r="A51" s="64" t="s">
        <v>35</v>
      </c>
      <c r="B51" s="229">
        <v>17.828697771993109</v>
      </c>
      <c r="C51" s="229">
        <v>12.15782885836998</v>
      </c>
      <c r="D51" s="229">
        <v>16.80146223667866</v>
      </c>
      <c r="E51" s="229">
        <v>24.844994164117431</v>
      </c>
      <c r="F51" s="229">
        <v>18.816308646172178</v>
      </c>
      <c r="G51" s="229">
        <v>22.59413483111998</v>
      </c>
      <c r="H51" s="229">
        <v>13.121263860199299</v>
      </c>
      <c r="I51" s="229">
        <v>16.435068289875481</v>
      </c>
      <c r="J51" s="229">
        <v>15.24181284673254</v>
      </c>
      <c r="K51" s="229">
        <v>14.18527893494816</v>
      </c>
      <c r="L51" s="229">
        <v>11.32120474577431</v>
      </c>
      <c r="M51" s="229">
        <v>12.33279419096675</v>
      </c>
      <c r="N51" s="229">
        <v>16.80020634185475</v>
      </c>
      <c r="O51" s="229">
        <v>18.876590125216701</v>
      </c>
      <c r="P51" s="229">
        <v>18.54582212455756</v>
      </c>
      <c r="Q51" s="229">
        <v>13.655083838716051</v>
      </c>
      <c r="R51" s="229">
        <v>13.480296558414549</v>
      </c>
      <c r="S51" s="229">
        <v>13.205381314670531</v>
      </c>
      <c r="T51" s="229">
        <v>12.362340567779309</v>
      </c>
      <c r="U51" s="229">
        <v>13.46688368580365</v>
      </c>
      <c r="V51" s="229">
        <v>13.241729344670571</v>
      </c>
      <c r="W51" s="229">
        <v>14.22061351452632</v>
      </c>
      <c r="X51" s="229">
        <v>14.371052298987429</v>
      </c>
      <c r="Y51" s="229">
        <v>12.86647533269352</v>
      </c>
      <c r="DA51" s="73" t="s">
        <v>1892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1893</v>
      </c>
    </row>
    <row r="53" spans="1:105" ht="12" customHeight="1" x14ac:dyDescent="0.25">
      <c r="A53" s="64" t="s">
        <v>38</v>
      </c>
      <c r="B53" s="229">
        <v>8.5699731911194927</v>
      </c>
      <c r="C53" s="229">
        <v>9.5260229154247824</v>
      </c>
      <c r="D53" s="229">
        <v>9.5445062636358884</v>
      </c>
      <c r="E53" s="229">
        <v>9.3999981440408167</v>
      </c>
      <c r="F53" s="229">
        <v>9.4507387912408003</v>
      </c>
      <c r="G53" s="229">
        <v>9.4132299453072381</v>
      </c>
      <c r="H53" s="229">
        <v>14.04103086801396</v>
      </c>
      <c r="I53" s="229">
        <v>13.71483776065986</v>
      </c>
      <c r="J53" s="229">
        <v>10.4337799223836</v>
      </c>
      <c r="K53" s="229">
        <v>9.3941611683796591</v>
      </c>
      <c r="L53" s="229">
        <v>6.9624778598890504</v>
      </c>
      <c r="M53" s="229">
        <v>8.3688782023173598</v>
      </c>
      <c r="N53" s="229">
        <v>8.5330620943448228</v>
      </c>
      <c r="O53" s="229">
        <v>6.8112891458761968</v>
      </c>
      <c r="P53" s="229">
        <v>6.322931017335959</v>
      </c>
      <c r="Q53" s="229">
        <v>11.018731609696641</v>
      </c>
      <c r="R53" s="229">
        <v>11.87691778165266</v>
      </c>
      <c r="S53" s="229">
        <v>12.16458421617115</v>
      </c>
      <c r="T53" s="229">
        <v>12.270642198557811</v>
      </c>
      <c r="U53" s="229">
        <v>14.74447281052757</v>
      </c>
      <c r="V53" s="229">
        <v>9.8668537843725161</v>
      </c>
      <c r="W53" s="229">
        <v>10.67414042020256</v>
      </c>
      <c r="X53" s="229">
        <v>12.74933359800149</v>
      </c>
      <c r="Y53" s="229">
        <v>16.61687895545823</v>
      </c>
      <c r="DA53" s="73" t="s">
        <v>1894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1895</v>
      </c>
    </row>
    <row r="55" spans="1:105" ht="12" customHeight="1" x14ac:dyDescent="0.25">
      <c r="A55" s="60" t="s">
        <v>1896</v>
      </c>
      <c r="B55" s="262">
        <v>9.5825244700399441</v>
      </c>
      <c r="C55" s="262">
        <v>40.11225784811937</v>
      </c>
      <c r="D55" s="262">
        <v>39.021923193424669</v>
      </c>
      <c r="E55" s="262">
        <v>34.829316432305568</v>
      </c>
      <c r="F55" s="262">
        <v>43.166107952631492</v>
      </c>
      <c r="G55" s="262">
        <v>42.447412828516818</v>
      </c>
      <c r="H55" s="262">
        <v>43.279947825504813</v>
      </c>
      <c r="I55" s="262">
        <v>44.684889532206903</v>
      </c>
      <c r="J55" s="262">
        <v>47.272087198463623</v>
      </c>
      <c r="K55" s="262">
        <v>39.890564114859423</v>
      </c>
      <c r="L55" s="262">
        <v>19.794302475660551</v>
      </c>
      <c r="M55" s="262">
        <v>29.036912155716589</v>
      </c>
      <c r="N55" s="262">
        <v>25.385642209513481</v>
      </c>
      <c r="O55" s="262">
        <v>32.379966973390907</v>
      </c>
      <c r="P55" s="262">
        <v>34.252196483833337</v>
      </c>
      <c r="Q55" s="262">
        <v>40.439592768632217</v>
      </c>
      <c r="R55" s="262">
        <v>40.313989035241377</v>
      </c>
      <c r="S55" s="262">
        <v>42.814728840845397</v>
      </c>
      <c r="T55" s="262">
        <v>36.055903999563519</v>
      </c>
      <c r="U55" s="262">
        <v>43.804621209391961</v>
      </c>
      <c r="V55" s="262">
        <v>35.463647856419982</v>
      </c>
      <c r="W55" s="262">
        <v>48.010630588619819</v>
      </c>
      <c r="X55" s="262">
        <v>58.583937221426098</v>
      </c>
      <c r="Y55" s="262">
        <v>45.799149300838607</v>
      </c>
      <c r="DA55" s="72" t="s">
        <v>1897</v>
      </c>
    </row>
    <row r="56" spans="1:105" ht="12" customHeight="1" x14ac:dyDescent="0.25">
      <c r="A56" s="57" t="s">
        <v>1898</v>
      </c>
      <c r="B56" s="261">
        <f t="shared" ref="B56:Y56" si="2">B57+B68</f>
        <v>981.25759192582143</v>
      </c>
      <c r="C56" s="261">
        <f t="shared" si="2"/>
        <v>906.23113702183662</v>
      </c>
      <c r="D56" s="261">
        <f t="shared" si="2"/>
        <v>1051.5513838766719</v>
      </c>
      <c r="E56" s="261">
        <f t="shared" si="2"/>
        <v>1269.7759415979788</v>
      </c>
      <c r="F56" s="261">
        <f t="shared" si="2"/>
        <v>1063.901324121975</v>
      </c>
      <c r="G56" s="261">
        <f t="shared" si="2"/>
        <v>1160.5715205160741</v>
      </c>
      <c r="H56" s="261">
        <f t="shared" si="2"/>
        <v>1061.169620979394</v>
      </c>
      <c r="I56" s="261">
        <f t="shared" si="2"/>
        <v>1156.4250266976399</v>
      </c>
      <c r="J56" s="261">
        <f t="shared" si="2"/>
        <v>1039.2711900097333</v>
      </c>
      <c r="K56" s="261">
        <f t="shared" si="2"/>
        <v>929.12826481362026</v>
      </c>
      <c r="L56" s="261">
        <f t="shared" si="2"/>
        <v>696.9541780069768</v>
      </c>
      <c r="M56" s="261">
        <f t="shared" si="2"/>
        <v>794.52141511243713</v>
      </c>
      <c r="N56" s="261">
        <f t="shared" si="2"/>
        <v>887.23771469820508</v>
      </c>
      <c r="O56" s="261">
        <f t="shared" si="2"/>
        <v>887.96659392009758</v>
      </c>
      <c r="P56" s="261">
        <f t="shared" si="2"/>
        <v>867.95650505242236</v>
      </c>
      <c r="Q56" s="261">
        <f t="shared" si="2"/>
        <v>876.18911487530136</v>
      </c>
      <c r="R56" s="261">
        <f t="shared" si="2"/>
        <v>892.93728115065062</v>
      </c>
      <c r="S56" s="261">
        <f t="shared" si="2"/>
        <v>896.29433026170761</v>
      </c>
      <c r="T56" s="261">
        <f t="shared" si="2"/>
        <v>863.64551075991096</v>
      </c>
      <c r="U56" s="261">
        <f t="shared" si="2"/>
        <v>985.48037601047304</v>
      </c>
      <c r="V56" s="261">
        <f t="shared" si="2"/>
        <v>807.17838134006934</v>
      </c>
      <c r="W56" s="261">
        <f t="shared" si="2"/>
        <v>883.11049133487916</v>
      </c>
      <c r="X56" s="261">
        <f t="shared" si="2"/>
        <v>975.97251485371544</v>
      </c>
      <c r="Y56" s="261">
        <f t="shared" si="2"/>
        <v>1011.1373258768673</v>
      </c>
      <c r="DA56" s="70"/>
    </row>
    <row r="57" spans="1:105" ht="12" customHeight="1" x14ac:dyDescent="0.25">
      <c r="A57" s="60" t="s">
        <v>1899</v>
      </c>
      <c r="B57" s="262">
        <v>962.53070203994707</v>
      </c>
      <c r="C57" s="262">
        <v>827.84074645783539</v>
      </c>
      <c r="D57" s="262">
        <v>975.29180728356732</v>
      </c>
      <c r="E57" s="262">
        <v>1201.7098724042789</v>
      </c>
      <c r="F57" s="262">
        <v>979.54287004673859</v>
      </c>
      <c r="G57" s="262">
        <v>1077.617594495307</v>
      </c>
      <c r="H57" s="262">
        <v>976.5886924642972</v>
      </c>
      <c r="I57" s="262">
        <v>1069.0984554534541</v>
      </c>
      <c r="J57" s="262">
        <v>946.88852253949972</v>
      </c>
      <c r="K57" s="262">
        <v>851.17112481361482</v>
      </c>
      <c r="L57" s="262">
        <v>658.27066365871246</v>
      </c>
      <c r="M57" s="262">
        <v>737.77529792108248</v>
      </c>
      <c r="N57" s="262">
        <v>837.62718379623902</v>
      </c>
      <c r="O57" s="262">
        <v>824.68722762003836</v>
      </c>
      <c r="P57" s="262">
        <v>801.01828705907917</v>
      </c>
      <c r="Q57" s="262">
        <v>797.15902179539103</v>
      </c>
      <c r="R57" s="262">
        <v>814.15265233141804</v>
      </c>
      <c r="S57" s="262">
        <v>812.622567668991</v>
      </c>
      <c r="T57" s="262">
        <v>793.18235190792348</v>
      </c>
      <c r="U57" s="262">
        <v>899.8740913152983</v>
      </c>
      <c r="V57" s="262">
        <v>737.8726539782449</v>
      </c>
      <c r="W57" s="262">
        <v>789.28450683616961</v>
      </c>
      <c r="X57" s="262">
        <v>861.48337946390029</v>
      </c>
      <c r="Y57" s="262">
        <v>921.63318440505873</v>
      </c>
      <c r="DA57" s="72" t="s">
        <v>1900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1901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1902</v>
      </c>
    </row>
    <row r="60" spans="1:105" ht="12" customHeight="1" x14ac:dyDescent="0.25">
      <c r="A60" s="64" t="s">
        <v>31</v>
      </c>
      <c r="B60" s="229">
        <v>17.12415951168871</v>
      </c>
      <c r="C60" s="229">
        <v>17.940934840353151</v>
      </c>
      <c r="D60" s="229">
        <v>17.975745647426699</v>
      </c>
      <c r="E60" s="229">
        <v>17.429685158236921</v>
      </c>
      <c r="F60" s="229">
        <v>18.22472677789753</v>
      </c>
      <c r="G60" s="229">
        <v>18.851552782013119</v>
      </c>
      <c r="H60" s="229">
        <v>18.206266589534259</v>
      </c>
      <c r="I60" s="229">
        <v>17.274650247926349</v>
      </c>
      <c r="J60" s="229">
        <v>17.38587177460203</v>
      </c>
      <c r="K60" s="229">
        <v>14.535302552528769</v>
      </c>
      <c r="L60" s="229">
        <v>12.840116950857739</v>
      </c>
      <c r="M60" s="229">
        <v>13.52394193703692</v>
      </c>
      <c r="N60" s="229">
        <v>11.92739307765545</v>
      </c>
      <c r="O60" s="229">
        <v>8.605347480356885</v>
      </c>
      <c r="P60" s="229">
        <v>11.515776099360689</v>
      </c>
      <c r="Q60" s="229">
        <v>10.56863682606607</v>
      </c>
      <c r="R60" s="229">
        <v>10.539432830394039</v>
      </c>
      <c r="S60" s="229">
        <v>10.524390678846901</v>
      </c>
      <c r="T60" s="229">
        <v>8.882957807455929</v>
      </c>
      <c r="U60" s="229">
        <v>8.5388210451150481</v>
      </c>
      <c r="V60" s="229">
        <v>7.388821392053404</v>
      </c>
      <c r="W60" s="229">
        <v>4.913683220958645</v>
      </c>
      <c r="X60" s="229">
        <v>0.63078872491163906</v>
      </c>
      <c r="Y60" s="229">
        <v>0.13716200034747139</v>
      </c>
      <c r="DA60" s="73" t="s">
        <v>1903</v>
      </c>
    </row>
    <row r="61" spans="1:105" ht="12" customHeight="1" x14ac:dyDescent="0.25">
      <c r="A61" s="64" t="s">
        <v>159</v>
      </c>
      <c r="B61" s="229">
        <v>21.248650109306979</v>
      </c>
      <c r="C61" s="229">
        <v>25.148026681342781</v>
      </c>
      <c r="D61" s="229">
        <v>24.456489459847859</v>
      </c>
      <c r="E61" s="229">
        <v>26.519417874073451</v>
      </c>
      <c r="F61" s="229">
        <v>30.686333376276441</v>
      </c>
      <c r="G61" s="229">
        <v>39.506126917118273</v>
      </c>
      <c r="H61" s="229">
        <v>18.488392416249031</v>
      </c>
      <c r="I61" s="229">
        <v>36.051718665592539</v>
      </c>
      <c r="J61" s="229">
        <v>37.343715068277909</v>
      </c>
      <c r="K61" s="229">
        <v>36.140735930326748</v>
      </c>
      <c r="L61" s="229">
        <v>35.992111984780642</v>
      </c>
      <c r="M61" s="229">
        <v>26.599155259872699</v>
      </c>
      <c r="N61" s="229">
        <v>21.955592101984191</v>
      </c>
      <c r="O61" s="229">
        <v>19.10795477931282</v>
      </c>
      <c r="P61" s="229">
        <v>25.612380874691389</v>
      </c>
      <c r="Q61" s="229">
        <v>34.125095823648941</v>
      </c>
      <c r="R61" s="229">
        <v>25.535809068016651</v>
      </c>
      <c r="S61" s="229">
        <v>24.947146570837891</v>
      </c>
      <c r="T61" s="229">
        <v>30.13569155169213</v>
      </c>
      <c r="U61" s="229">
        <v>29.082182705166531</v>
      </c>
      <c r="V61" s="229">
        <v>25.235538306520361</v>
      </c>
      <c r="W61" s="229">
        <v>30.257654419553351</v>
      </c>
      <c r="X61" s="229">
        <v>28.365927395182549</v>
      </c>
      <c r="Y61" s="229">
        <v>26.39829402800331</v>
      </c>
      <c r="DA61" s="73" t="s">
        <v>1904</v>
      </c>
    </row>
    <row r="62" spans="1:105" ht="12" customHeight="1" x14ac:dyDescent="0.25">
      <c r="A62" s="64" t="s">
        <v>32</v>
      </c>
      <c r="B62" s="229">
        <v>132.19776352557361</v>
      </c>
      <c r="C62" s="229">
        <v>134.23623172229659</v>
      </c>
      <c r="D62" s="229">
        <v>142.4805171668564</v>
      </c>
      <c r="E62" s="229">
        <v>130.41100012722131</v>
      </c>
      <c r="F62" s="229">
        <v>82.62038677017496</v>
      </c>
      <c r="G62" s="229">
        <v>59.038971503358923</v>
      </c>
      <c r="H62" s="229">
        <v>125.025191612116</v>
      </c>
      <c r="I62" s="229">
        <v>111.2749050238746</v>
      </c>
      <c r="J62" s="229">
        <v>121.8911526231353</v>
      </c>
      <c r="K62" s="229">
        <v>93.111883230924661</v>
      </c>
      <c r="L62" s="229">
        <v>60.927956553173253</v>
      </c>
      <c r="M62" s="229">
        <v>76.602028925649464</v>
      </c>
      <c r="N62" s="229">
        <v>43.746145530612132</v>
      </c>
      <c r="O62" s="229">
        <v>26.337547227581538</v>
      </c>
      <c r="P62" s="229">
        <v>17.827535828221311</v>
      </c>
      <c r="Q62" s="229">
        <v>12.25082569329502</v>
      </c>
      <c r="R62" s="229">
        <v>17.360980230990929</v>
      </c>
      <c r="S62" s="229">
        <v>16.052064494055649</v>
      </c>
      <c r="T62" s="229">
        <v>15.17421955866179</v>
      </c>
      <c r="U62" s="229">
        <v>15.912392675080071</v>
      </c>
      <c r="V62" s="229">
        <v>11.990800408378259</v>
      </c>
      <c r="W62" s="229">
        <v>7.2705511537905956</v>
      </c>
      <c r="X62" s="229">
        <v>18.875086434138389</v>
      </c>
      <c r="Y62" s="229">
        <v>10.59709973215528</v>
      </c>
      <c r="DA62" s="73" t="s">
        <v>1905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1906</v>
      </c>
    </row>
    <row r="64" spans="1:105" ht="12" customHeight="1" x14ac:dyDescent="0.25">
      <c r="A64" s="64" t="s">
        <v>35</v>
      </c>
      <c r="B64" s="229">
        <v>534.86093315979303</v>
      </c>
      <c r="C64" s="229">
        <v>364.73486575109939</v>
      </c>
      <c r="D64" s="229">
        <v>504.04386710035982</v>
      </c>
      <c r="E64" s="229">
        <v>745.34982492352265</v>
      </c>
      <c r="F64" s="229">
        <v>564.48925938516561</v>
      </c>
      <c r="G64" s="229">
        <v>677.82404493359934</v>
      </c>
      <c r="H64" s="229">
        <v>393.63791580597888</v>
      </c>
      <c r="I64" s="229">
        <v>493.05204869626459</v>
      </c>
      <c r="J64" s="229">
        <v>457.25438540197638</v>
      </c>
      <c r="K64" s="229">
        <v>425.55836804844478</v>
      </c>
      <c r="L64" s="229">
        <v>339.63614237322929</v>
      </c>
      <c r="M64" s="229">
        <v>369.98382572900249</v>
      </c>
      <c r="N64" s="229">
        <v>504.00619025564248</v>
      </c>
      <c r="O64" s="229">
        <v>566.29770375650116</v>
      </c>
      <c r="P64" s="229">
        <v>556.37466373672692</v>
      </c>
      <c r="Q64" s="229">
        <v>409.6525151614818</v>
      </c>
      <c r="R64" s="229">
        <v>404.40889675243659</v>
      </c>
      <c r="S64" s="229">
        <v>396.161439440116</v>
      </c>
      <c r="T64" s="229">
        <v>370.87021703337939</v>
      </c>
      <c r="U64" s="229">
        <v>404.00651057410948</v>
      </c>
      <c r="V64" s="229">
        <v>397.25188034011728</v>
      </c>
      <c r="W64" s="229">
        <v>426.61840543579001</v>
      </c>
      <c r="X64" s="229">
        <v>431.131568969623</v>
      </c>
      <c r="Y64" s="229">
        <v>385.99425998080568</v>
      </c>
      <c r="DA64" s="73" t="s">
        <v>1907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1908</v>
      </c>
    </row>
    <row r="66" spans="1:105" ht="12" customHeight="1" x14ac:dyDescent="0.25">
      <c r="A66" s="64" t="s">
        <v>38</v>
      </c>
      <c r="B66" s="229">
        <v>257.09919573358468</v>
      </c>
      <c r="C66" s="229">
        <v>285.78068746274351</v>
      </c>
      <c r="D66" s="229">
        <v>286.33518790907658</v>
      </c>
      <c r="E66" s="229">
        <v>281.99994432122452</v>
      </c>
      <c r="F66" s="229">
        <v>283.5221637372241</v>
      </c>
      <c r="G66" s="229">
        <v>282.39689835921718</v>
      </c>
      <c r="H66" s="229">
        <v>421.23092604041892</v>
      </c>
      <c r="I66" s="229">
        <v>411.4451328197959</v>
      </c>
      <c r="J66" s="229">
        <v>313.01339767150807</v>
      </c>
      <c r="K66" s="229">
        <v>281.82483505138981</v>
      </c>
      <c r="L66" s="229">
        <v>208.87433579667149</v>
      </c>
      <c r="M66" s="229">
        <v>251.0663460695209</v>
      </c>
      <c r="N66" s="229">
        <v>255.9918628303447</v>
      </c>
      <c r="O66" s="229">
        <v>204.33867437628589</v>
      </c>
      <c r="P66" s="229">
        <v>189.68793052007879</v>
      </c>
      <c r="Q66" s="229">
        <v>330.56194829089918</v>
      </c>
      <c r="R66" s="229">
        <v>356.30753344957992</v>
      </c>
      <c r="S66" s="229">
        <v>364.93752648513453</v>
      </c>
      <c r="T66" s="229">
        <v>368.1192659567343</v>
      </c>
      <c r="U66" s="229">
        <v>442.33418431582709</v>
      </c>
      <c r="V66" s="229">
        <v>296.00561353117553</v>
      </c>
      <c r="W66" s="229">
        <v>320.22421260607712</v>
      </c>
      <c r="X66" s="229">
        <v>382.48000794004469</v>
      </c>
      <c r="Y66" s="229">
        <v>498.50636866374703</v>
      </c>
      <c r="DA66" s="73" t="s">
        <v>1909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1910</v>
      </c>
    </row>
    <row r="68" spans="1:105" ht="12" customHeight="1" x14ac:dyDescent="0.25">
      <c r="A68" s="60" t="s">
        <v>1911</v>
      </c>
      <c r="B68" s="262">
        <v>18.726889885874321</v>
      </c>
      <c r="C68" s="262">
        <v>78.390390564001194</v>
      </c>
      <c r="D68" s="262">
        <v>76.259576593104498</v>
      </c>
      <c r="E68" s="262">
        <v>68.066069193699732</v>
      </c>
      <c r="F68" s="262">
        <v>84.358454075236395</v>
      </c>
      <c r="G68" s="262">
        <v>82.953926020767113</v>
      </c>
      <c r="H68" s="262">
        <v>84.580928515096829</v>
      </c>
      <c r="I68" s="262">
        <v>87.326571244185814</v>
      </c>
      <c r="J68" s="262">
        <v>92.382667470233727</v>
      </c>
      <c r="K68" s="262">
        <v>77.957140000005467</v>
      </c>
      <c r="L68" s="262">
        <v>38.683514348264382</v>
      </c>
      <c r="M68" s="262">
        <v>56.746117191354628</v>
      </c>
      <c r="N68" s="262">
        <v>49.610530901966037</v>
      </c>
      <c r="O68" s="262">
        <v>63.279366300059237</v>
      </c>
      <c r="P68" s="262">
        <v>66.938217993343144</v>
      </c>
      <c r="Q68" s="262">
        <v>79.03009307991033</v>
      </c>
      <c r="R68" s="262">
        <v>78.784628819232552</v>
      </c>
      <c r="S68" s="262">
        <v>83.671762592716576</v>
      </c>
      <c r="T68" s="262">
        <v>70.463158851987473</v>
      </c>
      <c r="U68" s="262">
        <v>85.606284695174793</v>
      </c>
      <c r="V68" s="262">
        <v>69.305727361824466</v>
      </c>
      <c r="W68" s="262">
        <v>93.825984498709559</v>
      </c>
      <c r="X68" s="262">
        <v>114.4891353898152</v>
      </c>
      <c r="Y68" s="262">
        <v>89.504141471808595</v>
      </c>
      <c r="DA68" s="72" t="s">
        <v>1912</v>
      </c>
    </row>
    <row r="69" spans="1:105" ht="12" customHeight="1" x14ac:dyDescent="0.25">
      <c r="A69" s="57" t="s">
        <v>1913</v>
      </c>
      <c r="B69" s="261">
        <f t="shared" ref="B69:Y69" si="3">B70+B81</f>
        <v>135.80883121983936</v>
      </c>
      <c r="C69" s="261">
        <f t="shared" si="3"/>
        <v>118.73578626259858</v>
      </c>
      <c r="D69" s="261">
        <f t="shared" si="3"/>
        <v>139.37825180699681</v>
      </c>
      <c r="E69" s="261">
        <f t="shared" si="3"/>
        <v>170.93387496381246</v>
      </c>
      <c r="F69" s="261">
        <f t="shared" si="3"/>
        <v>140.23448304469434</v>
      </c>
      <c r="G69" s="261">
        <f t="shared" si="3"/>
        <v>153.9682493476412</v>
      </c>
      <c r="H69" s="261">
        <f t="shared" si="3"/>
        <v>139.81553820281536</v>
      </c>
      <c r="I69" s="261">
        <f t="shared" si="3"/>
        <v>152.8983950463485</v>
      </c>
      <c r="J69" s="261">
        <f t="shared" si="3"/>
        <v>135.90019458777161</v>
      </c>
      <c r="K69" s="261">
        <f t="shared" si="3"/>
        <v>122.00144988140046</v>
      </c>
      <c r="L69" s="261">
        <f t="shared" si="3"/>
        <v>93.674021827750536</v>
      </c>
      <c r="M69" s="261">
        <f t="shared" si="3"/>
        <v>105.40493671057624</v>
      </c>
      <c r="N69" s="261">
        <f t="shared" si="3"/>
        <v>119.2124829509531</v>
      </c>
      <c r="O69" s="261">
        <f t="shared" si="3"/>
        <v>117.82596553916896</v>
      </c>
      <c r="P69" s="261">
        <f t="shared" si="3"/>
        <v>114.6433008902291</v>
      </c>
      <c r="Q69" s="261">
        <f t="shared" si="3"/>
        <v>114.48713724350125</v>
      </c>
      <c r="R69" s="261">
        <f t="shared" si="3"/>
        <v>116.86937739078914</v>
      </c>
      <c r="S69" s="261">
        <f t="shared" si="3"/>
        <v>116.81750214729072</v>
      </c>
      <c r="T69" s="261">
        <f t="shared" si="3"/>
        <v>113.66401312170603</v>
      </c>
      <c r="U69" s="261">
        <f t="shared" si="3"/>
        <v>129.14621311695532</v>
      </c>
      <c r="V69" s="261">
        <f t="shared" si="3"/>
        <v>105.88084979699033</v>
      </c>
      <c r="W69" s="261">
        <f t="shared" si="3"/>
        <v>113.90641558925491</v>
      </c>
      <c r="X69" s="261">
        <f t="shared" si="3"/>
        <v>124.76237415401806</v>
      </c>
      <c r="Y69" s="261">
        <f t="shared" si="3"/>
        <v>132.40795517687471</v>
      </c>
      <c r="DA69" s="70"/>
    </row>
    <row r="70" spans="1:105" ht="12" customHeight="1" x14ac:dyDescent="0.25">
      <c r="A70" s="60" t="s">
        <v>1914</v>
      </c>
      <c r="B70" s="262">
        <v>112.29524857132689</v>
      </c>
      <c r="C70" s="262">
        <v>96.581420420080576</v>
      </c>
      <c r="D70" s="262">
        <v>113.7840441830825</v>
      </c>
      <c r="E70" s="262">
        <v>140.1994851138322</v>
      </c>
      <c r="F70" s="262">
        <v>114.2800015054525</v>
      </c>
      <c r="G70" s="262">
        <v>125.7220526911188</v>
      </c>
      <c r="H70" s="262">
        <v>113.9353474541677</v>
      </c>
      <c r="I70" s="262">
        <v>124.728153136236</v>
      </c>
      <c r="J70" s="262">
        <v>110.47032762960799</v>
      </c>
      <c r="K70" s="262">
        <v>99.303297894921471</v>
      </c>
      <c r="L70" s="262">
        <v>76.798244093516246</v>
      </c>
      <c r="M70" s="262">
        <v>86.073784757459379</v>
      </c>
      <c r="N70" s="262">
        <v>97.723171442894284</v>
      </c>
      <c r="O70" s="262">
        <v>96.213509889004257</v>
      </c>
      <c r="P70" s="262">
        <v>93.452133490225663</v>
      </c>
      <c r="Q70" s="262">
        <v>93.001885876128711</v>
      </c>
      <c r="R70" s="262">
        <v>94.984476105331851</v>
      </c>
      <c r="S70" s="262">
        <v>94.805966228048689</v>
      </c>
      <c r="T70" s="262">
        <v>92.537941055924193</v>
      </c>
      <c r="U70" s="262">
        <v>104.98531065345119</v>
      </c>
      <c r="V70" s="262">
        <v>86.085142964128352</v>
      </c>
      <c r="W70" s="262">
        <v>92.083192464219536</v>
      </c>
      <c r="X70" s="262">
        <v>100.50639427078811</v>
      </c>
      <c r="Y70" s="262">
        <v>107.5238715139232</v>
      </c>
      <c r="DA70" s="72" t="s">
        <v>1915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1916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1917</v>
      </c>
    </row>
    <row r="73" spans="1:105" ht="12" customHeight="1" x14ac:dyDescent="0.25">
      <c r="A73" s="64" t="s">
        <v>31</v>
      </c>
      <c r="B73" s="229">
        <v>1.997818609697011</v>
      </c>
      <c r="C73" s="229">
        <v>2.0931090647078632</v>
      </c>
      <c r="D73" s="229">
        <v>2.0971703255331091</v>
      </c>
      <c r="E73" s="229">
        <v>2.0334632684609688</v>
      </c>
      <c r="F73" s="229">
        <v>2.12621812408804</v>
      </c>
      <c r="G73" s="229">
        <v>2.199347824568191</v>
      </c>
      <c r="H73" s="229">
        <v>2.1240644354456579</v>
      </c>
      <c r="I73" s="229">
        <v>2.0153758622580682</v>
      </c>
      <c r="J73" s="229">
        <v>2.028351707036899</v>
      </c>
      <c r="K73" s="229">
        <v>1.6957852977950201</v>
      </c>
      <c r="L73" s="229">
        <v>1.498013644266732</v>
      </c>
      <c r="M73" s="229">
        <v>1.577793225987637</v>
      </c>
      <c r="N73" s="229">
        <v>1.391529192393133</v>
      </c>
      <c r="O73" s="229">
        <v>1.003957206041634</v>
      </c>
      <c r="P73" s="229">
        <v>1.343507211592077</v>
      </c>
      <c r="Q73" s="229">
        <v>1.2330076297077051</v>
      </c>
      <c r="R73" s="229">
        <v>1.229600496879302</v>
      </c>
      <c r="S73" s="229">
        <v>1.2278455791988021</v>
      </c>
      <c r="T73" s="229">
        <v>1.0363450775365219</v>
      </c>
      <c r="U73" s="229">
        <v>0.99619578859675295</v>
      </c>
      <c r="V73" s="229">
        <v>0.8620291624062284</v>
      </c>
      <c r="W73" s="229">
        <v>0.57326304244517357</v>
      </c>
      <c r="X73" s="229">
        <v>7.3592017906357693E-2</v>
      </c>
      <c r="Y73" s="229">
        <v>1.6002233373871619E-2</v>
      </c>
      <c r="DA73" s="73" t="s">
        <v>1918</v>
      </c>
    </row>
    <row r="74" spans="1:105" ht="12" customHeight="1" x14ac:dyDescent="0.25">
      <c r="A74" s="64" t="s">
        <v>159</v>
      </c>
      <c r="B74" s="229">
        <v>2.4790091794191418</v>
      </c>
      <c r="C74" s="229">
        <v>2.9339364461566508</v>
      </c>
      <c r="D74" s="229">
        <v>2.8532571036489101</v>
      </c>
      <c r="E74" s="229">
        <v>3.0939320853085621</v>
      </c>
      <c r="F74" s="229">
        <v>3.5800722272322418</v>
      </c>
      <c r="G74" s="229">
        <v>4.6090481403304544</v>
      </c>
      <c r="H74" s="229">
        <v>2.156979115229047</v>
      </c>
      <c r="I74" s="229">
        <v>4.2060338443191183</v>
      </c>
      <c r="J74" s="229">
        <v>4.3567667579657448</v>
      </c>
      <c r="K74" s="229">
        <v>4.2164191918714442</v>
      </c>
      <c r="L74" s="229">
        <v>4.1990797315577302</v>
      </c>
      <c r="M74" s="229">
        <v>3.103234780318473</v>
      </c>
      <c r="N74" s="229">
        <v>2.5614857452314821</v>
      </c>
      <c r="O74" s="229">
        <v>2.2292613909198229</v>
      </c>
      <c r="P74" s="229">
        <v>2.9881111020473212</v>
      </c>
      <c r="Q74" s="229">
        <v>3.9812611794256991</v>
      </c>
      <c r="R74" s="229">
        <v>2.9791777246019349</v>
      </c>
      <c r="S74" s="229">
        <v>2.9105004332644122</v>
      </c>
      <c r="T74" s="229">
        <v>3.5158306810307391</v>
      </c>
      <c r="U74" s="229">
        <v>3.3929213156027531</v>
      </c>
      <c r="V74" s="229">
        <v>2.9441461357607008</v>
      </c>
      <c r="W74" s="229">
        <v>3.5300596822812138</v>
      </c>
      <c r="X74" s="229">
        <v>3.309358196104621</v>
      </c>
      <c r="Y74" s="229">
        <v>3.0798009699337121</v>
      </c>
      <c r="DA74" s="73" t="s">
        <v>1919</v>
      </c>
    </row>
    <row r="75" spans="1:105" ht="12" customHeight="1" x14ac:dyDescent="0.25">
      <c r="A75" s="64" t="s">
        <v>32</v>
      </c>
      <c r="B75" s="229">
        <v>15.42307241131688</v>
      </c>
      <c r="C75" s="229">
        <v>15.660893700934571</v>
      </c>
      <c r="D75" s="229">
        <v>16.62272700279987</v>
      </c>
      <c r="E75" s="229">
        <v>15.214616681509121</v>
      </c>
      <c r="F75" s="229">
        <v>9.6390451231870511</v>
      </c>
      <c r="G75" s="229">
        <v>6.8878800087251886</v>
      </c>
      <c r="H75" s="229">
        <v>14.58627235474683</v>
      </c>
      <c r="I75" s="229">
        <v>12.982072252785329</v>
      </c>
      <c r="J75" s="229">
        <v>14.220634472699089</v>
      </c>
      <c r="K75" s="229">
        <v>10.863053043607851</v>
      </c>
      <c r="L75" s="229">
        <v>7.1082615978701931</v>
      </c>
      <c r="M75" s="229">
        <v>8.936903374659078</v>
      </c>
      <c r="N75" s="229">
        <v>5.1037169785714012</v>
      </c>
      <c r="O75" s="229">
        <v>3.0727138432178389</v>
      </c>
      <c r="P75" s="229">
        <v>2.0798791799591481</v>
      </c>
      <c r="Q75" s="229">
        <v>1.429262997551082</v>
      </c>
      <c r="R75" s="229">
        <v>2.025447693615603</v>
      </c>
      <c r="S75" s="229">
        <v>1.8727408576398199</v>
      </c>
      <c r="T75" s="229">
        <v>1.7703256151772051</v>
      </c>
      <c r="U75" s="229">
        <v>1.8564458120926699</v>
      </c>
      <c r="V75" s="229">
        <v>1.398926714310794</v>
      </c>
      <c r="W75" s="229">
        <v>0.84823096794223374</v>
      </c>
      <c r="X75" s="229">
        <v>2.2020934173161399</v>
      </c>
      <c r="Y75" s="229">
        <v>1.2363283020847791</v>
      </c>
      <c r="DA75" s="73" t="s">
        <v>1920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1921</v>
      </c>
    </row>
    <row r="77" spans="1:105" ht="12" customHeight="1" x14ac:dyDescent="0.25">
      <c r="A77" s="64" t="s">
        <v>35</v>
      </c>
      <c r="B77" s="229">
        <v>62.4004422019757</v>
      </c>
      <c r="C77" s="229">
        <v>42.552401004294843</v>
      </c>
      <c r="D77" s="229">
        <v>58.805117828375153</v>
      </c>
      <c r="E77" s="229">
        <v>86.957479574410769</v>
      </c>
      <c r="F77" s="229">
        <v>65.857080261602491</v>
      </c>
      <c r="G77" s="229">
        <v>79.079471908919714</v>
      </c>
      <c r="H77" s="229">
        <v>45.924423510697423</v>
      </c>
      <c r="I77" s="229">
        <v>57.522739014564038</v>
      </c>
      <c r="J77" s="229">
        <v>53.346344963563773</v>
      </c>
      <c r="K77" s="229">
        <v>49.64847627231844</v>
      </c>
      <c r="L77" s="229">
        <v>39.624216610209977</v>
      </c>
      <c r="M77" s="229">
        <v>43.16477966838351</v>
      </c>
      <c r="N77" s="229">
        <v>58.800722196491463</v>
      </c>
      <c r="O77" s="229">
        <v>66.06806543825833</v>
      </c>
      <c r="P77" s="229">
        <v>64.910377435951318</v>
      </c>
      <c r="Q77" s="229">
        <v>47.792793435506077</v>
      </c>
      <c r="R77" s="229">
        <v>47.181037954450801</v>
      </c>
      <c r="S77" s="229">
        <v>46.218834601346742</v>
      </c>
      <c r="T77" s="229">
        <v>43.268191987227503</v>
      </c>
      <c r="U77" s="229">
        <v>47.134092900312659</v>
      </c>
      <c r="V77" s="229">
        <v>46.346052706346903</v>
      </c>
      <c r="W77" s="229">
        <v>49.772147300842029</v>
      </c>
      <c r="X77" s="229">
        <v>50.298683046455878</v>
      </c>
      <c r="Y77" s="229">
        <v>45.032663664427218</v>
      </c>
      <c r="DA77" s="73" t="s">
        <v>1922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1923</v>
      </c>
    </row>
    <row r="79" spans="1:105" ht="12" customHeight="1" x14ac:dyDescent="0.25">
      <c r="A79" s="64" t="s">
        <v>38</v>
      </c>
      <c r="B79" s="229">
        <v>29.994906168918149</v>
      </c>
      <c r="C79" s="229">
        <v>33.341080203986657</v>
      </c>
      <c r="D79" s="229">
        <v>33.405771922725521</v>
      </c>
      <c r="E79" s="229">
        <v>32.899993504142778</v>
      </c>
      <c r="F79" s="229">
        <v>33.077585769342733</v>
      </c>
      <c r="G79" s="229">
        <v>32.946304808575263</v>
      </c>
      <c r="H79" s="229">
        <v>49.143608038048747</v>
      </c>
      <c r="I79" s="229">
        <v>48.001932162309402</v>
      </c>
      <c r="J79" s="229">
        <v>36.518229728342533</v>
      </c>
      <c r="K79" s="229">
        <v>32.879564089328717</v>
      </c>
      <c r="L79" s="229">
        <v>24.36867250961161</v>
      </c>
      <c r="M79" s="229">
        <v>29.291073708110691</v>
      </c>
      <c r="N79" s="229">
        <v>29.86571733020681</v>
      </c>
      <c r="O79" s="229">
        <v>23.839512010566629</v>
      </c>
      <c r="P79" s="229">
        <v>22.130258560675809</v>
      </c>
      <c r="Q79" s="229">
        <v>38.565560633938148</v>
      </c>
      <c r="R79" s="229">
        <v>41.5692122357842</v>
      </c>
      <c r="S79" s="229">
        <v>42.576044756598911</v>
      </c>
      <c r="T79" s="229">
        <v>42.947247694952232</v>
      </c>
      <c r="U79" s="229">
        <v>51.605654836846377</v>
      </c>
      <c r="V79" s="229">
        <v>34.533988245303718</v>
      </c>
      <c r="W79" s="229">
        <v>37.359491470708882</v>
      </c>
      <c r="X79" s="229">
        <v>44.622667593005097</v>
      </c>
      <c r="Y79" s="229">
        <v>58.159076344103653</v>
      </c>
      <c r="DA79" s="73" t="s">
        <v>1924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1925</v>
      </c>
    </row>
    <row r="81" spans="1:105" ht="12" customHeight="1" x14ac:dyDescent="0.25">
      <c r="A81" s="61" t="s">
        <v>1926</v>
      </c>
      <c r="B81" s="263">
        <v>23.513582648512472</v>
      </c>
      <c r="C81" s="263">
        <v>22.154365842518001</v>
      </c>
      <c r="D81" s="263">
        <v>25.594207623914311</v>
      </c>
      <c r="E81" s="263">
        <v>30.734389849980261</v>
      </c>
      <c r="F81" s="263">
        <v>25.954481539241851</v>
      </c>
      <c r="G81" s="263">
        <v>28.2461966565224</v>
      </c>
      <c r="H81" s="263">
        <v>25.88019074864766</v>
      </c>
      <c r="I81" s="263">
        <v>28.170241910112491</v>
      </c>
      <c r="J81" s="263">
        <v>25.429866958163611</v>
      </c>
      <c r="K81" s="263">
        <v>22.69815198647899</v>
      </c>
      <c r="L81" s="263">
        <v>16.875777734234291</v>
      </c>
      <c r="M81" s="263">
        <v>19.331151953116859</v>
      </c>
      <c r="N81" s="263">
        <v>21.489311508058819</v>
      </c>
      <c r="O81" s="263">
        <v>21.612455650164708</v>
      </c>
      <c r="P81" s="263">
        <v>21.19116740000344</v>
      </c>
      <c r="Q81" s="263">
        <v>21.485251367372541</v>
      </c>
      <c r="R81" s="263">
        <v>21.884901285457289</v>
      </c>
      <c r="S81" s="263">
        <v>22.011535919242029</v>
      </c>
      <c r="T81" s="263">
        <v>21.126072065781841</v>
      </c>
      <c r="U81" s="263">
        <v>24.160902463504119</v>
      </c>
      <c r="V81" s="263">
        <v>19.795706832861988</v>
      </c>
      <c r="W81" s="263">
        <v>21.823223125035369</v>
      </c>
      <c r="X81" s="263">
        <v>24.255979883229951</v>
      </c>
      <c r="Y81" s="263">
        <v>24.884083662951522</v>
      </c>
      <c r="DA81" s="74" t="s">
        <v>1927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193.28979720696799</v>
      </c>
      <c r="C83" s="223">
        <v>176.68774502517161</v>
      </c>
      <c r="D83" s="223">
        <v>201.2662227606821</v>
      </c>
      <c r="E83" s="223">
        <v>246.1779464260444</v>
      </c>
      <c r="F83" s="223">
        <v>211.540007347851</v>
      </c>
      <c r="G83" s="223">
        <v>229.6491878151318</v>
      </c>
      <c r="H83" s="223">
        <v>201.68319143138359</v>
      </c>
      <c r="I83" s="223">
        <v>221.8151634642536</v>
      </c>
      <c r="J83" s="223">
        <v>200.92854116433509</v>
      </c>
      <c r="K83" s="223">
        <v>177.92390511603841</v>
      </c>
      <c r="L83" s="223">
        <v>131.9578401542548</v>
      </c>
      <c r="M83" s="223">
        <v>153.6767270055864</v>
      </c>
      <c r="N83" s="223">
        <v>171.2738196822668</v>
      </c>
      <c r="O83" s="223">
        <v>170.30402166760931</v>
      </c>
      <c r="P83" s="223">
        <v>167.10136619852881</v>
      </c>
      <c r="Q83" s="223">
        <v>149.58440813986809</v>
      </c>
      <c r="R83" s="223">
        <v>138.6572083691602</v>
      </c>
      <c r="S83" s="223">
        <v>132.75054934556229</v>
      </c>
      <c r="T83" s="223">
        <v>140.63485239323589</v>
      </c>
      <c r="U83" s="223">
        <v>134.41530524505589</v>
      </c>
      <c r="V83" s="223">
        <v>118.9930256998185</v>
      </c>
      <c r="W83" s="223">
        <v>109.8141778924238</v>
      </c>
      <c r="X83" s="223">
        <v>87.312505971147402</v>
      </c>
      <c r="Y83" s="223">
        <v>92.021856045137099</v>
      </c>
      <c r="DA83" s="89" t="s">
        <v>1928</v>
      </c>
    </row>
    <row r="84" spans="1:105" ht="12" customHeight="1" x14ac:dyDescent="0.25">
      <c r="A84" s="55" t="s">
        <v>91</v>
      </c>
      <c r="B84" s="259">
        <v>7.1570878363408958</v>
      </c>
      <c r="C84" s="259">
        <v>6.5423510657251072</v>
      </c>
      <c r="D84" s="259">
        <v>7.4524369915125792</v>
      </c>
      <c r="E84" s="259">
        <v>9.1154174271017911</v>
      </c>
      <c r="F84" s="259">
        <v>7.8328522010295947</v>
      </c>
      <c r="G84" s="259">
        <v>8.5033945530893362</v>
      </c>
      <c r="H84" s="259">
        <v>7.4678764065489656</v>
      </c>
      <c r="I84" s="259">
        <v>8.2133181951999124</v>
      </c>
      <c r="J84" s="259">
        <v>7.4399333990796759</v>
      </c>
      <c r="K84" s="259">
        <v>6.5881233024282606</v>
      </c>
      <c r="L84" s="259">
        <v>4.8861029724554426</v>
      </c>
      <c r="M84" s="259">
        <v>5.6903046589846449</v>
      </c>
      <c r="N84" s="259">
        <v>6.3418855482545169</v>
      </c>
      <c r="O84" s="259">
        <v>6.3059761020517149</v>
      </c>
      <c r="P84" s="259">
        <v>6.1873889503610444</v>
      </c>
      <c r="Q84" s="259">
        <v>5.538775266333869</v>
      </c>
      <c r="R84" s="259">
        <v>5.1341655575219542</v>
      </c>
      <c r="S84" s="259">
        <v>4.9154552165622718</v>
      </c>
      <c r="T84" s="259">
        <v>5.2073932818707132</v>
      </c>
      <c r="U84" s="259">
        <v>4.9770973951504693</v>
      </c>
      <c r="V84" s="259">
        <v>4.4060449602214247</v>
      </c>
      <c r="W84" s="259">
        <v>4.0661728048188026</v>
      </c>
      <c r="X84" s="259">
        <v>3.232986342149331</v>
      </c>
      <c r="Y84" s="259">
        <v>3.4073630170620182</v>
      </c>
      <c r="DA84" s="67" t="s">
        <v>1929</v>
      </c>
    </row>
    <row r="85" spans="1:105" ht="12" customHeight="1" x14ac:dyDescent="0.25">
      <c r="A85" s="173" t="s">
        <v>92</v>
      </c>
      <c r="B85" s="224">
        <v>3.1558252802836928</v>
      </c>
      <c r="C85" s="224">
        <v>2.8847650549810639</v>
      </c>
      <c r="D85" s="224">
        <v>3.2860556689158589</v>
      </c>
      <c r="E85" s="224">
        <v>4.0193253757094434</v>
      </c>
      <c r="F85" s="224">
        <v>3.4537948335943218</v>
      </c>
      <c r="G85" s="224">
        <v>3.7494618080006199</v>
      </c>
      <c r="H85" s="224">
        <v>3.2928634792150739</v>
      </c>
      <c r="I85" s="224">
        <v>3.6215563911085891</v>
      </c>
      <c r="J85" s="224">
        <v>3.2805423716088509</v>
      </c>
      <c r="K85" s="224">
        <v>2.9049477305365441</v>
      </c>
      <c r="L85" s="224">
        <v>2.1544638874276538</v>
      </c>
      <c r="M85" s="224">
        <v>2.5090662160324628</v>
      </c>
      <c r="N85" s="224">
        <v>2.796372378752253</v>
      </c>
      <c r="O85" s="224">
        <v>2.7805385730593319</v>
      </c>
      <c r="P85" s="224">
        <v>2.728249102847438</v>
      </c>
      <c r="Q85" s="224">
        <v>2.4422512908885738</v>
      </c>
      <c r="R85" s="224">
        <v>2.2638438747837468</v>
      </c>
      <c r="S85" s="224">
        <v>2.167406379695954</v>
      </c>
      <c r="T85" s="224">
        <v>2.296132692386915</v>
      </c>
      <c r="U85" s="224">
        <v>2.1945867007942419</v>
      </c>
      <c r="V85" s="224">
        <v>1.9427885181079729</v>
      </c>
      <c r="W85" s="224">
        <v>1.7929262885796491</v>
      </c>
      <c r="X85" s="224">
        <v>1.425543497951951</v>
      </c>
      <c r="Y85" s="224">
        <v>1.502432636602318</v>
      </c>
      <c r="DA85" s="177" t="s">
        <v>1930</v>
      </c>
    </row>
    <row r="86" spans="1:105" ht="12" customHeight="1" x14ac:dyDescent="0.25">
      <c r="A86" s="173" t="s">
        <v>93</v>
      </c>
      <c r="B86" s="224">
        <v>24.478600432427189</v>
      </c>
      <c r="C86" s="224">
        <v>22.376083861005881</v>
      </c>
      <c r="D86" s="224">
        <v>25.488750667106832</v>
      </c>
      <c r="E86" s="224">
        <v>31.176459766195372</v>
      </c>
      <c r="F86" s="224">
        <v>26.789842972402042</v>
      </c>
      <c r="G86" s="224">
        <v>29.083225236868149</v>
      </c>
      <c r="H86" s="224">
        <v>25.541556400420198</v>
      </c>
      <c r="I86" s="224">
        <v>28.091108970861949</v>
      </c>
      <c r="J86" s="224">
        <v>25.445986004979751</v>
      </c>
      <c r="K86" s="224">
        <v>22.532633608441682</v>
      </c>
      <c r="L86" s="224">
        <v>16.71140065196969</v>
      </c>
      <c r="M86" s="224">
        <v>19.46192323905824</v>
      </c>
      <c r="N86" s="224">
        <v>21.690453697613741</v>
      </c>
      <c r="O86" s="224">
        <v>21.56763656787491</v>
      </c>
      <c r="P86" s="224">
        <v>21.162045974461201</v>
      </c>
      <c r="Q86" s="224">
        <v>18.943663921681591</v>
      </c>
      <c r="R86" s="224">
        <v>17.559821831216041</v>
      </c>
      <c r="S86" s="224">
        <v>16.811790904501979</v>
      </c>
      <c r="T86" s="224">
        <v>17.810274563653881</v>
      </c>
      <c r="U86" s="224">
        <v>17.022618868884809</v>
      </c>
      <c r="V86" s="224">
        <v>15.06951102666789</v>
      </c>
      <c r="W86" s="224">
        <v>13.907083670674741</v>
      </c>
      <c r="X86" s="224">
        <v>11.05742764132793</v>
      </c>
      <c r="Y86" s="224">
        <v>11.653829005615959</v>
      </c>
      <c r="DA86" s="177" t="s">
        <v>1931</v>
      </c>
    </row>
    <row r="87" spans="1:105" ht="12" customHeight="1" x14ac:dyDescent="0.25">
      <c r="A87" s="173" t="s">
        <v>94</v>
      </c>
      <c r="B87" s="224">
        <v>10.808672231940481</v>
      </c>
      <c r="C87" s="224">
        <v>9.8802934814702805</v>
      </c>
      <c r="D87" s="224">
        <v>11.25471010170391</v>
      </c>
      <c r="E87" s="224">
        <v>13.76615202716769</v>
      </c>
      <c r="F87" s="224">
        <v>11.829215180548459</v>
      </c>
      <c r="G87" s="224">
        <v>12.84187181782589</v>
      </c>
      <c r="H87" s="224">
        <v>11.278026788657771</v>
      </c>
      <c r="I87" s="224">
        <v>12.403796954647349</v>
      </c>
      <c r="J87" s="224">
        <v>11.23582710970781</v>
      </c>
      <c r="K87" s="224">
        <v>9.9494189575242533</v>
      </c>
      <c r="L87" s="224">
        <v>7.3790187752930514</v>
      </c>
      <c r="M87" s="224">
        <v>8.5935284525295828</v>
      </c>
      <c r="N87" s="224">
        <v>9.5775493875464939</v>
      </c>
      <c r="O87" s="224">
        <v>9.5233187503219838</v>
      </c>
      <c r="P87" s="224">
        <v>9.3442278012022086</v>
      </c>
      <c r="Q87" s="224">
        <v>8.364687955372208</v>
      </c>
      <c r="R87" s="224">
        <v>7.7536442146201408</v>
      </c>
      <c r="S87" s="224">
        <v>7.423346690930984</v>
      </c>
      <c r="T87" s="224">
        <v>7.8642331145855309</v>
      </c>
      <c r="U87" s="224">
        <v>7.5164390378824253</v>
      </c>
      <c r="V87" s="224">
        <v>6.6540326042127216</v>
      </c>
      <c r="W87" s="224">
        <v>6.140755861980062</v>
      </c>
      <c r="X87" s="224">
        <v>4.8824732211890494</v>
      </c>
      <c r="Y87" s="224">
        <v>5.1458178059036168</v>
      </c>
      <c r="DA87" s="177" t="s">
        <v>1932</v>
      </c>
    </row>
    <row r="88" spans="1:105" ht="12" customHeight="1" x14ac:dyDescent="0.25">
      <c r="A88" s="56" t="s">
        <v>95</v>
      </c>
      <c r="B88" s="260">
        <v>96.760247811310663</v>
      </c>
      <c r="C88" s="260">
        <v>38.613025682497828</v>
      </c>
      <c r="D88" s="260">
        <v>49.294047304103707</v>
      </c>
      <c r="E88" s="260">
        <v>74.000103923769913</v>
      </c>
      <c r="F88" s="260">
        <v>49.39383777160139</v>
      </c>
      <c r="G88" s="260">
        <v>57.607443500388968</v>
      </c>
      <c r="H88" s="260">
        <v>45.830512819140679</v>
      </c>
      <c r="I88" s="260">
        <v>52.625261303119252</v>
      </c>
      <c r="J88" s="260">
        <v>43.519071960100867</v>
      </c>
      <c r="K88" s="260">
        <v>39.91856158397173</v>
      </c>
      <c r="L88" s="260">
        <v>38.442623689011718</v>
      </c>
      <c r="M88" s="260">
        <v>37.963397828020788</v>
      </c>
      <c r="N88" s="260">
        <v>50.0527469941578</v>
      </c>
      <c r="O88" s="260">
        <v>43.052730906156548</v>
      </c>
      <c r="P88" s="260">
        <v>42.799259814639548</v>
      </c>
      <c r="Q88" s="260">
        <v>35.094218114803198</v>
      </c>
      <c r="R88" s="260">
        <v>33.168692007503523</v>
      </c>
      <c r="S88" s="260">
        <v>31.22607506278511</v>
      </c>
      <c r="T88" s="260">
        <v>35.590541733055879</v>
      </c>
      <c r="U88" s="260">
        <v>33.604537939021242</v>
      </c>
      <c r="V88" s="260">
        <v>30.781964225802149</v>
      </c>
      <c r="W88" s="260">
        <v>26.134304808443911</v>
      </c>
      <c r="X88" s="260">
        <v>21.234121943880801</v>
      </c>
      <c r="Y88" s="260">
        <v>25.814732221877659</v>
      </c>
      <c r="DA88" s="68" t="s">
        <v>1933</v>
      </c>
    </row>
    <row r="89" spans="1:105" ht="12" customHeight="1" x14ac:dyDescent="0.25">
      <c r="A89" s="37" t="s">
        <v>159</v>
      </c>
      <c r="B89" s="226">
        <v>3.6697631149887799</v>
      </c>
      <c r="C89" s="226">
        <v>1.6529251216077969</v>
      </c>
      <c r="D89" s="226">
        <v>1.807357930890507</v>
      </c>
      <c r="E89" s="226">
        <v>2.3203024101717569</v>
      </c>
      <c r="F89" s="226">
        <v>1.949542690340383</v>
      </c>
      <c r="G89" s="226">
        <v>2.6286461009793101</v>
      </c>
      <c r="H89" s="226">
        <v>1.4250874735256911</v>
      </c>
      <c r="I89" s="226">
        <v>2.7093861932199861</v>
      </c>
      <c r="J89" s="226">
        <v>2.2042121995096289</v>
      </c>
      <c r="K89" s="226">
        <v>2.2360275507555598</v>
      </c>
      <c r="L89" s="226">
        <v>3.2942697671324739</v>
      </c>
      <c r="M89" s="226">
        <v>2.0287279323110199</v>
      </c>
      <c r="N89" s="226">
        <v>1.8821195904456389</v>
      </c>
      <c r="O89" s="226">
        <v>1.1815187254975801</v>
      </c>
      <c r="P89" s="226">
        <v>1.2651052756755199</v>
      </c>
      <c r="Q89" s="226">
        <v>1.456007732706782</v>
      </c>
      <c r="R89" s="226">
        <v>1.0452255745238219</v>
      </c>
      <c r="S89" s="226">
        <v>0.89002768084819717</v>
      </c>
      <c r="T89" s="226">
        <v>1.4164731318673549</v>
      </c>
      <c r="U89" s="226">
        <v>1.0646411830847089</v>
      </c>
      <c r="V89" s="226">
        <v>0.85594426016705427</v>
      </c>
      <c r="W89" s="226">
        <v>0.61787705833413697</v>
      </c>
      <c r="X89" s="226">
        <v>0.34326569768302773</v>
      </c>
      <c r="Y89" s="226">
        <v>0.522998550132312</v>
      </c>
      <c r="DA89" s="69" t="s">
        <v>1934</v>
      </c>
    </row>
    <row r="90" spans="1:105" ht="12" customHeight="1" x14ac:dyDescent="0.25">
      <c r="A90" s="37" t="s">
        <v>35</v>
      </c>
      <c r="B90" s="226">
        <v>92.373534980397153</v>
      </c>
      <c r="C90" s="226">
        <v>23.97322978719097</v>
      </c>
      <c r="D90" s="226">
        <v>37.249323220170091</v>
      </c>
      <c r="E90" s="226">
        <v>65.213987856118081</v>
      </c>
      <c r="F90" s="226">
        <v>35.862737196904661</v>
      </c>
      <c r="G90" s="226">
        <v>45.100840601326617</v>
      </c>
      <c r="H90" s="226">
        <v>30.34165709436364</v>
      </c>
      <c r="I90" s="226">
        <v>37.054222731173972</v>
      </c>
      <c r="J90" s="226">
        <v>26.98943296722171</v>
      </c>
      <c r="K90" s="226">
        <v>26.32929880690158</v>
      </c>
      <c r="L90" s="226">
        <v>31.086063416304651</v>
      </c>
      <c r="M90" s="226">
        <v>28.218810500800569</v>
      </c>
      <c r="N90" s="226">
        <v>43.205390224948168</v>
      </c>
      <c r="O90" s="226">
        <v>35.016376630688782</v>
      </c>
      <c r="P90" s="226">
        <v>27.4817294725244</v>
      </c>
      <c r="Q90" s="226">
        <v>17.478551060494031</v>
      </c>
      <c r="R90" s="226">
        <v>16.55316737075843</v>
      </c>
      <c r="S90" s="226">
        <v>14.13366639688314</v>
      </c>
      <c r="T90" s="226">
        <v>17.432077075002429</v>
      </c>
      <c r="U90" s="226">
        <v>14.78987921065267</v>
      </c>
      <c r="V90" s="226">
        <v>13.474072266167481</v>
      </c>
      <c r="W90" s="226">
        <v>8.7117699781620175</v>
      </c>
      <c r="X90" s="226">
        <v>5.2172691819224646</v>
      </c>
      <c r="Y90" s="226">
        <v>7.6472531942862547</v>
      </c>
      <c r="DA90" s="69" t="s">
        <v>1935</v>
      </c>
    </row>
    <row r="91" spans="1:105" ht="12" customHeight="1" x14ac:dyDescent="0.25">
      <c r="A91" s="37" t="s">
        <v>96</v>
      </c>
      <c r="B91" s="226">
        <v>8.1720903455192399E-4</v>
      </c>
      <c r="C91" s="226">
        <v>6.7699363379008625E-4</v>
      </c>
      <c r="D91" s="226">
        <v>4.9744436641587951E-3</v>
      </c>
      <c r="E91" s="226">
        <v>5.2277085656232498E-3</v>
      </c>
      <c r="F91" s="226">
        <v>7.7474279587553853E-3</v>
      </c>
      <c r="G91" s="226">
        <v>7.9028675360389156E-3</v>
      </c>
      <c r="H91" s="226">
        <v>7.7666238046993916E-3</v>
      </c>
      <c r="I91" s="226">
        <v>1.295697455793505E-2</v>
      </c>
      <c r="J91" s="226">
        <v>1.249072430835082E-2</v>
      </c>
      <c r="K91" s="226">
        <v>1.9237015861546941E-2</v>
      </c>
      <c r="L91" s="226">
        <v>2.0782986074385199E-2</v>
      </c>
      <c r="M91" s="226">
        <v>1.9899215315304739E-2</v>
      </c>
      <c r="N91" s="226">
        <v>2.07238244643888E-2</v>
      </c>
      <c r="O91" s="226">
        <v>1.9845705382476181E-2</v>
      </c>
      <c r="P91" s="226">
        <v>1.934932355014584E-2</v>
      </c>
      <c r="Q91" s="226">
        <v>1.8164067144255881E-2</v>
      </c>
      <c r="R91" s="226">
        <v>1.7577472671222151E-2</v>
      </c>
      <c r="S91" s="226">
        <v>1.6888046676601189E-2</v>
      </c>
      <c r="T91" s="226">
        <v>1.8120755477562901E-2</v>
      </c>
      <c r="U91" s="226">
        <v>1.6891738447136439E-2</v>
      </c>
      <c r="V91" s="226">
        <v>1.6977339681552552E-2</v>
      </c>
      <c r="W91" s="226">
        <v>1.4233180399871551E-2</v>
      </c>
      <c r="X91" s="226">
        <v>1.190841817578887E-2</v>
      </c>
      <c r="Y91" s="226">
        <v>1.0247130129758E-2</v>
      </c>
      <c r="DA91" s="69" t="s">
        <v>1936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7.4153576032409463</v>
      </c>
      <c r="Q92" s="226">
        <v>7.5427628970723184</v>
      </c>
      <c r="R92" s="226">
        <v>7.8058526415396514</v>
      </c>
      <c r="S92" s="226">
        <v>8.3037635923246604</v>
      </c>
      <c r="T92" s="226">
        <v>9.695222006581913</v>
      </c>
      <c r="U92" s="226">
        <v>10.7284032267649</v>
      </c>
      <c r="V92" s="226">
        <v>11.104027464164959</v>
      </c>
      <c r="W92" s="226">
        <v>10.60617303255199</v>
      </c>
      <c r="X92" s="226">
        <v>10.84412246894567</v>
      </c>
      <c r="Y92" s="226">
        <v>13.902238955356729</v>
      </c>
      <c r="DA92" s="69" t="s">
        <v>1937</v>
      </c>
    </row>
    <row r="93" spans="1:105" ht="12" customHeight="1" x14ac:dyDescent="0.25">
      <c r="A93" s="37" t="s">
        <v>40</v>
      </c>
      <c r="B93" s="226">
        <v>0.71613250689017016</v>
      </c>
      <c r="C93" s="226">
        <v>12.986193780065269</v>
      </c>
      <c r="D93" s="226">
        <v>10.232391709378961</v>
      </c>
      <c r="E93" s="226">
        <v>6.4605859489144386</v>
      </c>
      <c r="F93" s="226">
        <v>11.573810456397601</v>
      </c>
      <c r="G93" s="226">
        <v>9.8700539305469945</v>
      </c>
      <c r="H93" s="226">
        <v>14.056001627446649</v>
      </c>
      <c r="I93" s="226">
        <v>12.84869540416735</v>
      </c>
      <c r="J93" s="226">
        <v>14.31293606906118</v>
      </c>
      <c r="K93" s="226">
        <v>11.333998210453039</v>
      </c>
      <c r="L93" s="226">
        <v>4.0415075195001986</v>
      </c>
      <c r="M93" s="226">
        <v>7.6959601795938886</v>
      </c>
      <c r="N93" s="226">
        <v>4.9445133542996018</v>
      </c>
      <c r="O93" s="226">
        <v>6.8349898445877093</v>
      </c>
      <c r="P93" s="226">
        <v>6.6177181396485327</v>
      </c>
      <c r="Q93" s="226">
        <v>8.5987323573858223</v>
      </c>
      <c r="R93" s="226">
        <v>7.7468689480103983</v>
      </c>
      <c r="S93" s="226">
        <v>7.8817293460525084</v>
      </c>
      <c r="T93" s="226">
        <v>7.0286487641266193</v>
      </c>
      <c r="U93" s="226">
        <v>7.0047225800718298</v>
      </c>
      <c r="V93" s="226">
        <v>5.3309428956211029</v>
      </c>
      <c r="W93" s="226">
        <v>6.1842515589958991</v>
      </c>
      <c r="X93" s="226">
        <v>4.8175561771538504</v>
      </c>
      <c r="Y93" s="226">
        <v>3.7319943919726031</v>
      </c>
      <c r="DA93" s="69" t="s">
        <v>1938</v>
      </c>
    </row>
    <row r="94" spans="1:105" ht="12" customHeight="1" x14ac:dyDescent="0.25">
      <c r="A94" s="132" t="s">
        <v>1939</v>
      </c>
      <c r="B94" s="316">
        <v>50.929363614665057</v>
      </c>
      <c r="C94" s="316">
        <v>96.391225879491415</v>
      </c>
      <c r="D94" s="316">
        <v>104.4902220273392</v>
      </c>
      <c r="E94" s="316">
        <v>114.1004879061002</v>
      </c>
      <c r="F94" s="316">
        <v>112.24046438867521</v>
      </c>
      <c r="G94" s="316">
        <v>117.8637908989589</v>
      </c>
      <c r="H94" s="316">
        <v>108.2723555374009</v>
      </c>
      <c r="I94" s="316">
        <v>116.8601216493165</v>
      </c>
      <c r="J94" s="316">
        <v>110.0071803188582</v>
      </c>
      <c r="K94" s="316">
        <v>96.030219933135967</v>
      </c>
      <c r="L94" s="316">
        <v>62.384230178097241</v>
      </c>
      <c r="M94" s="316">
        <v>79.458506610960711</v>
      </c>
      <c r="N94" s="316">
        <v>80.814811675941996</v>
      </c>
      <c r="O94" s="316">
        <v>87.073820768144827</v>
      </c>
      <c r="P94" s="316">
        <v>84.880194555017297</v>
      </c>
      <c r="Q94" s="316">
        <v>79.200811590788689</v>
      </c>
      <c r="R94" s="316">
        <v>72.777040883514772</v>
      </c>
      <c r="S94" s="316">
        <v>70.206475091085963</v>
      </c>
      <c r="T94" s="316">
        <v>71.866277007682953</v>
      </c>
      <c r="U94" s="316">
        <v>69.10002530332271</v>
      </c>
      <c r="V94" s="316">
        <v>60.138684364806338</v>
      </c>
      <c r="W94" s="316">
        <v>57.772934457926652</v>
      </c>
      <c r="X94" s="316">
        <v>45.479953324648328</v>
      </c>
      <c r="Y94" s="316">
        <v>44.497681358075518</v>
      </c>
      <c r="DA94" s="139" t="s">
        <v>1940</v>
      </c>
    </row>
    <row r="95" spans="1:105" ht="12" customHeight="1" x14ac:dyDescent="0.25">
      <c r="J95" s="131"/>
    </row>
    <row r="96" spans="1:105" ht="15" customHeight="1" x14ac:dyDescent="0.25">
      <c r="A96" s="32" t="s">
        <v>251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1.0000000000000002</v>
      </c>
      <c r="C98" s="232">
        <f t="shared" si="4"/>
        <v>1.0000000000000002</v>
      </c>
      <c r="D98" s="232">
        <f t="shared" si="4"/>
        <v>1</v>
      </c>
      <c r="E98" s="232">
        <f t="shared" si="4"/>
        <v>1.0000000000000002</v>
      </c>
      <c r="F98" s="232">
        <f t="shared" si="4"/>
        <v>1</v>
      </c>
      <c r="G98" s="232">
        <f t="shared" si="4"/>
        <v>1</v>
      </c>
      <c r="H98" s="232">
        <f t="shared" si="4"/>
        <v>0.99999999999999989</v>
      </c>
      <c r="I98" s="232">
        <f t="shared" si="4"/>
        <v>1</v>
      </c>
      <c r="J98" s="232">
        <f t="shared" si="4"/>
        <v>0.99999999999999956</v>
      </c>
      <c r="K98" s="232">
        <f t="shared" si="4"/>
        <v>0.99999999999999978</v>
      </c>
      <c r="L98" s="232">
        <f t="shared" si="4"/>
        <v>1</v>
      </c>
      <c r="M98" s="232">
        <f t="shared" si="4"/>
        <v>0.99999999999999989</v>
      </c>
      <c r="N98" s="232">
        <f t="shared" si="4"/>
        <v>1</v>
      </c>
      <c r="O98" s="232">
        <f t="shared" si="4"/>
        <v>1</v>
      </c>
      <c r="P98" s="232">
        <f t="shared" si="4"/>
        <v>0.99999999999999989</v>
      </c>
      <c r="Q98" s="232">
        <f t="shared" si="4"/>
        <v>1</v>
      </c>
      <c r="R98" s="232">
        <f t="shared" si="4"/>
        <v>0.99999999999999989</v>
      </c>
      <c r="S98" s="232">
        <f t="shared" si="4"/>
        <v>0.99999999999999978</v>
      </c>
      <c r="T98" s="232">
        <f t="shared" si="4"/>
        <v>1</v>
      </c>
      <c r="U98" s="232">
        <f t="shared" si="4"/>
        <v>1</v>
      </c>
      <c r="V98" s="232">
        <f t="shared" si="4"/>
        <v>0.99999999999999989</v>
      </c>
      <c r="W98" s="232">
        <f t="shared" si="4"/>
        <v>1.0000000000000002</v>
      </c>
      <c r="X98" s="232">
        <f t="shared" si="4"/>
        <v>0.99999999999999989</v>
      </c>
      <c r="Y98" s="232">
        <f t="shared" si="4"/>
        <v>0.99999999999999978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4.9999999999993643E-3</v>
      </c>
      <c r="C99" s="266">
        <f t="shared" si="5"/>
        <v>5.0000000000001614E-3</v>
      </c>
      <c r="D99" s="266">
        <f t="shared" si="5"/>
        <v>5.0000000000000374E-3</v>
      </c>
      <c r="E99" s="266">
        <f t="shared" si="5"/>
        <v>4.9999999999998926E-3</v>
      </c>
      <c r="F99" s="266">
        <f t="shared" si="5"/>
        <v>5.0000000000000652E-3</v>
      </c>
      <c r="G99" s="266">
        <f t="shared" si="5"/>
        <v>5.0000000000000079E-3</v>
      </c>
      <c r="H99" s="266">
        <f t="shared" si="5"/>
        <v>5.0000000000001007E-3</v>
      </c>
      <c r="I99" s="266">
        <f t="shared" si="5"/>
        <v>5.0000000000000573E-3</v>
      </c>
      <c r="J99" s="266">
        <f t="shared" si="5"/>
        <v>5.0000000000001545E-3</v>
      </c>
      <c r="K99" s="266">
        <f t="shared" si="5"/>
        <v>5.0000000000001562E-3</v>
      </c>
      <c r="L99" s="266">
        <f t="shared" si="5"/>
        <v>4.9999999999998431E-3</v>
      </c>
      <c r="M99" s="266">
        <f t="shared" si="5"/>
        <v>5.0000000000000287E-3</v>
      </c>
      <c r="N99" s="266">
        <f t="shared" si="5"/>
        <v>4.9999999999998761E-3</v>
      </c>
      <c r="O99" s="266">
        <f t="shared" si="5"/>
        <v>5.0000000000000357E-3</v>
      </c>
      <c r="P99" s="266">
        <f t="shared" si="5"/>
        <v>5.000000000000099E-3</v>
      </c>
      <c r="Q99" s="266">
        <f t="shared" si="5"/>
        <v>5.0000000000002993E-3</v>
      </c>
      <c r="R99" s="266">
        <f t="shared" si="5"/>
        <v>5.0000000000003176E-3</v>
      </c>
      <c r="S99" s="266">
        <f t="shared" si="5"/>
        <v>5.0000000000004052E-3</v>
      </c>
      <c r="T99" s="266">
        <f t="shared" si="5"/>
        <v>5.0000000000002161E-3</v>
      </c>
      <c r="U99" s="266">
        <f t="shared" si="5"/>
        <v>5.0000000000003852E-3</v>
      </c>
      <c r="V99" s="266">
        <f t="shared" si="5"/>
        <v>5.0000000000002967E-3</v>
      </c>
      <c r="W99" s="266">
        <f t="shared" si="5"/>
        <v>5.0000000000004338E-3</v>
      </c>
      <c r="X99" s="266">
        <f t="shared" si="5"/>
        <v>5.000000000000903E-3</v>
      </c>
      <c r="Y99" s="266">
        <f t="shared" si="5"/>
        <v>5.0000000000004702E-3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6.9999999999991076E-3</v>
      </c>
      <c r="C100" s="267">
        <f t="shared" si="6"/>
        <v>7.0000000000002283E-3</v>
      </c>
      <c r="D100" s="267">
        <f t="shared" si="6"/>
        <v>7.0000000000000487E-3</v>
      </c>
      <c r="E100" s="267">
        <f t="shared" si="6"/>
        <v>6.9999999999998492E-3</v>
      </c>
      <c r="F100" s="267">
        <f t="shared" si="6"/>
        <v>7.0000000000000938E-3</v>
      </c>
      <c r="G100" s="267">
        <f t="shared" si="6"/>
        <v>7.0000000000000132E-3</v>
      </c>
      <c r="H100" s="267">
        <f t="shared" si="6"/>
        <v>7.0000000000001424E-3</v>
      </c>
      <c r="I100" s="267">
        <f t="shared" si="6"/>
        <v>7.0000000000000843E-3</v>
      </c>
      <c r="J100" s="267">
        <f t="shared" si="6"/>
        <v>7.0000000000002187E-3</v>
      </c>
      <c r="K100" s="267">
        <f t="shared" si="6"/>
        <v>7.0000000000002187E-3</v>
      </c>
      <c r="L100" s="267">
        <f t="shared" si="6"/>
        <v>6.9999999999997816E-3</v>
      </c>
      <c r="M100" s="267">
        <f t="shared" si="6"/>
        <v>7.0000000000000383E-3</v>
      </c>
      <c r="N100" s="267">
        <f t="shared" si="6"/>
        <v>6.9999999999998284E-3</v>
      </c>
      <c r="O100" s="267">
        <f t="shared" si="6"/>
        <v>7.0000000000000496E-3</v>
      </c>
      <c r="P100" s="267">
        <f t="shared" si="6"/>
        <v>7.0000000000001381E-3</v>
      </c>
      <c r="Q100" s="267">
        <f t="shared" si="6"/>
        <v>7.0000000000004165E-3</v>
      </c>
      <c r="R100" s="267">
        <f t="shared" si="6"/>
        <v>7.000000000000446E-3</v>
      </c>
      <c r="S100" s="267">
        <f t="shared" si="6"/>
        <v>7.0000000000005657E-3</v>
      </c>
      <c r="T100" s="267">
        <f t="shared" si="6"/>
        <v>7.0000000000003046E-3</v>
      </c>
      <c r="U100" s="267">
        <f t="shared" si="6"/>
        <v>7.000000000000537E-3</v>
      </c>
      <c r="V100" s="267">
        <f t="shared" si="6"/>
        <v>7.0000000000004147E-3</v>
      </c>
      <c r="W100" s="267">
        <f t="shared" si="6"/>
        <v>7.0000000000006064E-3</v>
      </c>
      <c r="X100" s="267">
        <f t="shared" si="6"/>
        <v>7.0000000000012639E-3</v>
      </c>
      <c r="Y100" s="267">
        <f t="shared" si="6"/>
        <v>7.0000000000006593E-3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3.9999999999994901E-2</v>
      </c>
      <c r="C101" s="267">
        <f t="shared" si="7"/>
        <v>4.0000000000001285E-2</v>
      </c>
      <c r="D101" s="267">
        <f t="shared" si="7"/>
        <v>4.0000000000000299E-2</v>
      </c>
      <c r="E101" s="267">
        <f t="shared" si="7"/>
        <v>3.999999999999914E-2</v>
      </c>
      <c r="F101" s="267">
        <f t="shared" si="7"/>
        <v>4.0000000000000521E-2</v>
      </c>
      <c r="G101" s="267">
        <f t="shared" si="7"/>
        <v>4.0000000000000063E-2</v>
      </c>
      <c r="H101" s="267">
        <f t="shared" si="7"/>
        <v>4.0000000000000806E-2</v>
      </c>
      <c r="I101" s="267">
        <f t="shared" si="7"/>
        <v>4.0000000000000466E-2</v>
      </c>
      <c r="J101" s="267">
        <f t="shared" si="7"/>
        <v>4.0000000000001243E-2</v>
      </c>
      <c r="K101" s="267">
        <f t="shared" si="7"/>
        <v>4.000000000000125E-2</v>
      </c>
      <c r="L101" s="267">
        <f t="shared" si="7"/>
        <v>3.9999999999998745E-2</v>
      </c>
      <c r="M101" s="267">
        <f t="shared" si="7"/>
        <v>4.0000000000000237E-2</v>
      </c>
      <c r="N101" s="267">
        <f t="shared" si="7"/>
        <v>3.9999999999999009E-2</v>
      </c>
      <c r="O101" s="267">
        <f t="shared" si="7"/>
        <v>4.0000000000000271E-2</v>
      </c>
      <c r="P101" s="267">
        <f t="shared" si="7"/>
        <v>4.0000000000000792E-2</v>
      </c>
      <c r="Q101" s="267">
        <f t="shared" si="7"/>
        <v>4.0000000000002388E-2</v>
      </c>
      <c r="R101" s="267">
        <f t="shared" si="7"/>
        <v>4.0000000000002547E-2</v>
      </c>
      <c r="S101" s="267">
        <f t="shared" si="7"/>
        <v>4.0000000000003241E-2</v>
      </c>
      <c r="T101" s="267">
        <f t="shared" si="7"/>
        <v>4.0000000000001736E-2</v>
      </c>
      <c r="U101" s="267">
        <f t="shared" si="7"/>
        <v>4.0000000000003068E-2</v>
      </c>
      <c r="V101" s="267">
        <f t="shared" si="7"/>
        <v>4.0000000000002367E-2</v>
      </c>
      <c r="W101" s="267">
        <f t="shared" si="7"/>
        <v>4.0000000000003477E-2</v>
      </c>
      <c r="X101" s="267">
        <f t="shared" si="7"/>
        <v>4.0000000000007203E-2</v>
      </c>
      <c r="Y101" s="267">
        <f t="shared" si="7"/>
        <v>4.0000000000003762E-2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1.9999999999997461E-2</v>
      </c>
      <c r="C102" s="267">
        <f t="shared" si="8"/>
        <v>2.0000000000000649E-2</v>
      </c>
      <c r="D102" s="267">
        <f t="shared" si="8"/>
        <v>2.0000000000000143E-2</v>
      </c>
      <c r="E102" s="267">
        <f t="shared" si="8"/>
        <v>1.9999999999999577E-2</v>
      </c>
      <c r="F102" s="267">
        <f t="shared" si="8"/>
        <v>2.0000000000000261E-2</v>
      </c>
      <c r="G102" s="267">
        <f t="shared" si="8"/>
        <v>2.0000000000000032E-2</v>
      </c>
      <c r="H102" s="267">
        <f t="shared" si="8"/>
        <v>2.0000000000000396E-2</v>
      </c>
      <c r="I102" s="267">
        <f t="shared" si="8"/>
        <v>2.0000000000000233E-2</v>
      </c>
      <c r="J102" s="267">
        <f t="shared" si="8"/>
        <v>2.0000000000000621E-2</v>
      </c>
      <c r="K102" s="267">
        <f t="shared" si="8"/>
        <v>2.0000000000000625E-2</v>
      </c>
      <c r="L102" s="267">
        <f t="shared" si="8"/>
        <v>1.9999999999999376E-2</v>
      </c>
      <c r="M102" s="267">
        <f t="shared" si="8"/>
        <v>2.0000000000000115E-2</v>
      </c>
      <c r="N102" s="267">
        <f t="shared" si="8"/>
        <v>1.9999999999999504E-2</v>
      </c>
      <c r="O102" s="267">
        <f t="shared" si="8"/>
        <v>2.0000000000000146E-2</v>
      </c>
      <c r="P102" s="267">
        <f t="shared" si="8"/>
        <v>2.0000000000000406E-2</v>
      </c>
      <c r="Q102" s="267">
        <f t="shared" si="8"/>
        <v>2.0000000000001194E-2</v>
      </c>
      <c r="R102" s="267">
        <f t="shared" si="8"/>
        <v>2.000000000000127E-2</v>
      </c>
      <c r="S102" s="267">
        <f t="shared" si="8"/>
        <v>2.0000000000001621E-2</v>
      </c>
      <c r="T102" s="267">
        <f t="shared" si="8"/>
        <v>2.0000000000000864E-2</v>
      </c>
      <c r="U102" s="267">
        <f t="shared" si="8"/>
        <v>2.0000000000001537E-2</v>
      </c>
      <c r="V102" s="267">
        <f t="shared" si="8"/>
        <v>2.0000000000001187E-2</v>
      </c>
      <c r="W102" s="267">
        <f t="shared" si="8"/>
        <v>2.0000000000001735E-2</v>
      </c>
      <c r="X102" s="267">
        <f t="shared" si="8"/>
        <v>2.0000000000003609E-2</v>
      </c>
      <c r="Y102" s="267">
        <f t="shared" si="8"/>
        <v>2.0000000000001881E-2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1.5218001249849605E-2</v>
      </c>
      <c r="C103" s="268">
        <f t="shared" si="9"/>
        <v>1.1715793450368822E-2</v>
      </c>
      <c r="D103" s="268">
        <f t="shared" si="9"/>
        <v>1.2056873047968611E-2</v>
      </c>
      <c r="E103" s="268">
        <f t="shared" si="9"/>
        <v>1.2989941484469039E-2</v>
      </c>
      <c r="F103" s="268">
        <f t="shared" si="9"/>
        <v>1.2048033270340569E-2</v>
      </c>
      <c r="G103" s="268">
        <f t="shared" si="9"/>
        <v>1.2347104101258949E-2</v>
      </c>
      <c r="H103" s="268">
        <f t="shared" si="9"/>
        <v>1.1639823414272912E-2</v>
      </c>
      <c r="I103" s="268">
        <f t="shared" si="9"/>
        <v>1.1877929384005382E-2</v>
      </c>
      <c r="J103" s="268">
        <f t="shared" si="9"/>
        <v>1.1805883467564787E-2</v>
      </c>
      <c r="K103" s="268">
        <f t="shared" si="9"/>
        <v>1.1880609426426166E-2</v>
      </c>
      <c r="L103" s="268">
        <f t="shared" si="9"/>
        <v>1.270539790951725E-2</v>
      </c>
      <c r="M103" s="268">
        <f t="shared" si="9"/>
        <v>1.2066009029160715E-2</v>
      </c>
      <c r="N103" s="268">
        <f t="shared" si="9"/>
        <v>1.2845659849963118E-2</v>
      </c>
      <c r="O103" s="268">
        <f t="shared" si="9"/>
        <v>1.2459807567587189E-2</v>
      </c>
      <c r="P103" s="268">
        <f t="shared" si="9"/>
        <v>1.3493218821892417E-2</v>
      </c>
      <c r="Q103" s="268">
        <f t="shared" si="9"/>
        <v>1.3344499168352604E-2</v>
      </c>
      <c r="R103" s="268">
        <f t="shared" si="9"/>
        <v>1.3500951847574827E-2</v>
      </c>
      <c r="S103" s="268">
        <f t="shared" si="9"/>
        <v>1.3731959033331463E-2</v>
      </c>
      <c r="T103" s="268">
        <f t="shared" si="9"/>
        <v>1.3828716238110149E-2</v>
      </c>
      <c r="U103" s="268">
        <f t="shared" si="9"/>
        <v>1.4228879242412742E-2</v>
      </c>
      <c r="V103" s="268">
        <f t="shared" si="9"/>
        <v>1.4836339749313374E-2</v>
      </c>
      <c r="W103" s="268">
        <f t="shared" si="9"/>
        <v>1.530112394262882E-2</v>
      </c>
      <c r="X103" s="268">
        <f t="shared" si="9"/>
        <v>1.6889134002129668E-2</v>
      </c>
      <c r="Y103" s="268">
        <f t="shared" si="9"/>
        <v>1.7158099448887042E-2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6.9058183958443887E-3</v>
      </c>
      <c r="C104" s="269">
        <f t="shared" si="10"/>
        <v>2.5215154674581519E-2</v>
      </c>
      <c r="D104" s="269">
        <f t="shared" si="10"/>
        <v>2.2034445351293785E-2</v>
      </c>
      <c r="E104" s="269">
        <f t="shared" si="10"/>
        <v>1.7268261909116997E-2</v>
      </c>
      <c r="F104" s="269">
        <f t="shared" si="10"/>
        <v>2.3603646535331493E-2</v>
      </c>
      <c r="G104" s="269">
        <f t="shared" si="10"/>
        <v>2.1779764174835674E-2</v>
      </c>
      <c r="H104" s="269">
        <f t="shared" si="10"/>
        <v>2.3708032866658527E-2</v>
      </c>
      <c r="I104" s="269">
        <f t="shared" si="10"/>
        <v>2.274045071929431E-2</v>
      </c>
      <c r="J104" s="269">
        <f t="shared" si="10"/>
        <v>2.5729192727417794E-2</v>
      </c>
      <c r="K104" s="269">
        <f t="shared" si="10"/>
        <v>2.4640982429100483E-2</v>
      </c>
      <c r="L104" s="269">
        <f t="shared" si="10"/>
        <v>1.7776093715359372E-2</v>
      </c>
      <c r="M104" s="269">
        <f t="shared" si="10"/>
        <v>2.1773348745991652E-2</v>
      </c>
      <c r="N104" s="269">
        <f t="shared" si="10"/>
        <v>1.7881573248893168E-2</v>
      </c>
      <c r="O104" s="269">
        <f t="shared" si="10"/>
        <v>2.1726235980062767E-2</v>
      </c>
      <c r="P104" s="269">
        <f t="shared" si="10"/>
        <v>2.3071292857617279E-2</v>
      </c>
      <c r="Q104" s="269">
        <f t="shared" si="10"/>
        <v>2.5964657630017218E-2</v>
      </c>
      <c r="R104" s="269">
        <f t="shared" si="10"/>
        <v>2.5539753204316978E-2</v>
      </c>
      <c r="S104" s="269">
        <f t="shared" si="10"/>
        <v>2.6618190496841294E-2</v>
      </c>
      <c r="T104" s="269">
        <f t="shared" si="10"/>
        <v>2.4074577492256898E-2</v>
      </c>
      <c r="U104" s="269">
        <f t="shared" si="10"/>
        <v>2.5225351826428082E-2</v>
      </c>
      <c r="V104" s="269">
        <f t="shared" si="10"/>
        <v>2.4990251351994706E-2</v>
      </c>
      <c r="W104" s="269">
        <f t="shared" si="10"/>
        <v>2.9162386977157739E-2</v>
      </c>
      <c r="X104" s="269">
        <f t="shared" si="10"/>
        <v>3.1187412544443634E-2</v>
      </c>
      <c r="Y104" s="269">
        <f t="shared" si="10"/>
        <v>2.5499120333860082E-2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0.8905299172524388</v>
      </c>
      <c r="C105" s="269">
        <f t="shared" si="11"/>
        <v>0.83503537482042223</v>
      </c>
      <c r="D105" s="269">
        <f t="shared" si="11"/>
        <v>0.84494324748675109</v>
      </c>
      <c r="E105" s="269">
        <f t="shared" si="11"/>
        <v>0.85936788125282249</v>
      </c>
      <c r="F105" s="269">
        <f t="shared" si="11"/>
        <v>0.83989577233803492</v>
      </c>
      <c r="G105" s="269">
        <f t="shared" si="11"/>
        <v>0.84547365577982603</v>
      </c>
      <c r="H105" s="269">
        <f t="shared" si="11"/>
        <v>0.83996762623760379</v>
      </c>
      <c r="I105" s="269">
        <f t="shared" si="11"/>
        <v>0.84284728496493466</v>
      </c>
      <c r="J105" s="269">
        <f t="shared" si="11"/>
        <v>0.83328893996630882</v>
      </c>
      <c r="K105" s="269">
        <f t="shared" si="11"/>
        <v>0.83672066941313683</v>
      </c>
      <c r="L105" s="269">
        <f t="shared" si="11"/>
        <v>0.85801607789654943</v>
      </c>
      <c r="M105" s="269">
        <f t="shared" si="11"/>
        <v>0.84577542278931028</v>
      </c>
      <c r="N105" s="269">
        <f t="shared" si="11"/>
        <v>0.8575359374591609</v>
      </c>
      <c r="O105" s="269">
        <f t="shared" si="11"/>
        <v>0.84553343205221021</v>
      </c>
      <c r="P105" s="269">
        <f t="shared" si="11"/>
        <v>0.8401659486368952</v>
      </c>
      <c r="Q105" s="269">
        <f t="shared" si="11"/>
        <v>0.83099160402381012</v>
      </c>
      <c r="R105" s="269">
        <f t="shared" si="11"/>
        <v>0.8322042878273993</v>
      </c>
      <c r="S105" s="269">
        <f t="shared" si="11"/>
        <v>0.82849831603239632</v>
      </c>
      <c r="T105" s="269">
        <f t="shared" si="11"/>
        <v>0.83659764517572588</v>
      </c>
      <c r="U105" s="269">
        <f t="shared" si="11"/>
        <v>0.83248943153909161</v>
      </c>
      <c r="V105" s="269">
        <f t="shared" si="11"/>
        <v>0.83263951700536631</v>
      </c>
      <c r="W105" s="269">
        <f t="shared" si="11"/>
        <v>0.81873118468652384</v>
      </c>
      <c r="X105" s="269">
        <f t="shared" si="11"/>
        <v>0.81061809224353909</v>
      </c>
      <c r="Y105" s="269">
        <f t="shared" si="11"/>
        <v>0.82867806836422353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0.83298143062040253</v>
      </c>
      <c r="C106" s="318">
        <f t="shared" si="12"/>
        <v>0.62490908586557703</v>
      </c>
      <c r="D106" s="318">
        <f t="shared" si="12"/>
        <v>0.66132286955930375</v>
      </c>
      <c r="E106" s="318">
        <f t="shared" si="12"/>
        <v>0.71546569867684806</v>
      </c>
      <c r="F106" s="318">
        <f t="shared" si="12"/>
        <v>0.64319871787694005</v>
      </c>
      <c r="G106" s="318">
        <f t="shared" si="12"/>
        <v>0.66397562098952967</v>
      </c>
      <c r="H106" s="318">
        <f t="shared" si="12"/>
        <v>0.64240068568211695</v>
      </c>
      <c r="I106" s="318">
        <f t="shared" si="12"/>
        <v>0.65334352897081616</v>
      </c>
      <c r="J106" s="318">
        <f t="shared" si="12"/>
        <v>0.61887900057116163</v>
      </c>
      <c r="K106" s="318">
        <f t="shared" si="12"/>
        <v>0.63137914917063354</v>
      </c>
      <c r="L106" s="318">
        <f t="shared" si="12"/>
        <v>0.70988196360188849</v>
      </c>
      <c r="M106" s="318">
        <f t="shared" si="12"/>
        <v>0.66433084990604729</v>
      </c>
      <c r="N106" s="318">
        <f t="shared" si="12"/>
        <v>0.70852282705171843</v>
      </c>
      <c r="O106" s="318">
        <f t="shared" si="12"/>
        <v>0.66448146555168786</v>
      </c>
      <c r="P106" s="318">
        <f t="shared" si="12"/>
        <v>0.64790517482341869</v>
      </c>
      <c r="Q106" s="318">
        <f t="shared" si="12"/>
        <v>0.61461945710700083</v>
      </c>
      <c r="R106" s="318">
        <f t="shared" si="12"/>
        <v>0.61937301112475862</v>
      </c>
      <c r="S106" s="318">
        <f t="shared" si="12"/>
        <v>0.60668006189205326</v>
      </c>
      <c r="T106" s="318">
        <f t="shared" si="12"/>
        <v>0.63597616607358587</v>
      </c>
      <c r="U106" s="318">
        <f t="shared" si="12"/>
        <v>0.62227816631885835</v>
      </c>
      <c r="V106" s="318">
        <f t="shared" si="12"/>
        <v>0.62438742240541134</v>
      </c>
      <c r="W106" s="318">
        <f t="shared" si="12"/>
        <v>0.57571129321021053</v>
      </c>
      <c r="X106" s="318">
        <f t="shared" si="12"/>
        <v>0.55072298770650985</v>
      </c>
      <c r="Y106" s="318">
        <f t="shared" si="12"/>
        <v>0.61618539891539037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5.7548486632036357E-2</v>
      </c>
      <c r="C107" s="318">
        <f t="shared" si="13"/>
        <v>0.21012628895484517</v>
      </c>
      <c r="D107" s="318">
        <f t="shared" si="13"/>
        <v>0.18362037792744737</v>
      </c>
      <c r="E107" s="318">
        <f t="shared" si="13"/>
        <v>0.14390218257597448</v>
      </c>
      <c r="F107" s="318">
        <f t="shared" si="13"/>
        <v>0.19669705446109498</v>
      </c>
      <c r="G107" s="318">
        <f t="shared" si="13"/>
        <v>0.18149803479029641</v>
      </c>
      <c r="H107" s="318">
        <f t="shared" si="13"/>
        <v>0.19756694055548688</v>
      </c>
      <c r="I107" s="318">
        <f t="shared" si="13"/>
        <v>0.18950375599411839</v>
      </c>
      <c r="J107" s="318">
        <f t="shared" si="13"/>
        <v>0.21440993939514721</v>
      </c>
      <c r="K107" s="318">
        <f t="shared" si="13"/>
        <v>0.20534152024250318</v>
      </c>
      <c r="L107" s="318">
        <f t="shared" si="13"/>
        <v>0.14813411429466083</v>
      </c>
      <c r="M107" s="318">
        <f t="shared" si="13"/>
        <v>0.18144457288326302</v>
      </c>
      <c r="N107" s="318">
        <f t="shared" si="13"/>
        <v>0.14901311040744242</v>
      </c>
      <c r="O107" s="318">
        <f t="shared" si="13"/>
        <v>0.18105196650052235</v>
      </c>
      <c r="P107" s="318">
        <f t="shared" si="13"/>
        <v>0.19226077381347642</v>
      </c>
      <c r="Q107" s="318">
        <f t="shared" si="13"/>
        <v>0.21637214691680917</v>
      </c>
      <c r="R107" s="318">
        <f t="shared" si="13"/>
        <v>0.21283127670264068</v>
      </c>
      <c r="S107" s="318">
        <f t="shared" si="13"/>
        <v>0.22181825414034304</v>
      </c>
      <c r="T107" s="318">
        <f t="shared" si="13"/>
        <v>0.20062147910214004</v>
      </c>
      <c r="U107" s="318">
        <f t="shared" si="13"/>
        <v>0.2102112652202332</v>
      </c>
      <c r="V107" s="318">
        <f t="shared" si="13"/>
        <v>0.20825209459995492</v>
      </c>
      <c r="W107" s="318">
        <f t="shared" si="13"/>
        <v>0.24301989147631337</v>
      </c>
      <c r="X107" s="318">
        <f t="shared" si="13"/>
        <v>0.25989510453702919</v>
      </c>
      <c r="Y107" s="318">
        <f t="shared" si="13"/>
        <v>0.21249266944883324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1.5346263101876376E-2</v>
      </c>
      <c r="C108" s="319">
        <f t="shared" si="14"/>
        <v>5.6033677054625405E-2</v>
      </c>
      <c r="D108" s="319">
        <f t="shared" si="14"/>
        <v>4.8965434113985996E-2</v>
      </c>
      <c r="E108" s="319">
        <f t="shared" si="14"/>
        <v>3.8373915353593198E-2</v>
      </c>
      <c r="F108" s="319">
        <f t="shared" si="14"/>
        <v>5.2452547856292026E-2</v>
      </c>
      <c r="G108" s="319">
        <f t="shared" si="14"/>
        <v>4.8399475944079097E-2</v>
      </c>
      <c r="H108" s="319">
        <f t="shared" si="14"/>
        <v>5.2684517481463203E-2</v>
      </c>
      <c r="I108" s="319">
        <f t="shared" si="14"/>
        <v>5.0534334931764957E-2</v>
      </c>
      <c r="J108" s="319">
        <f t="shared" si="14"/>
        <v>5.7175983838705979E-2</v>
      </c>
      <c r="K108" s="319">
        <f t="shared" si="14"/>
        <v>5.4757738731334188E-2</v>
      </c>
      <c r="L108" s="319">
        <f t="shared" si="14"/>
        <v>3.950243047857626E-2</v>
      </c>
      <c r="M108" s="319">
        <f t="shared" si="14"/>
        <v>4.838521943553685E-2</v>
      </c>
      <c r="N108" s="319">
        <f t="shared" si="14"/>
        <v>3.9736829441984672E-2</v>
      </c>
      <c r="O108" s="319">
        <f t="shared" si="14"/>
        <v>4.8280524400139323E-2</v>
      </c>
      <c r="P108" s="319">
        <f t="shared" si="14"/>
        <v>5.1269539683593754E-2</v>
      </c>
      <c r="Q108" s="319">
        <f t="shared" si="14"/>
        <v>5.7699239177815824E-2</v>
      </c>
      <c r="R108" s="319">
        <f t="shared" si="14"/>
        <v>5.6755007120704241E-2</v>
      </c>
      <c r="S108" s="319">
        <f t="shared" si="14"/>
        <v>5.9151534437424838E-2</v>
      </c>
      <c r="T108" s="319">
        <f t="shared" si="14"/>
        <v>5.3499061093904045E-2</v>
      </c>
      <c r="U108" s="319">
        <f t="shared" si="14"/>
        <v>5.6056337392062235E-2</v>
      </c>
      <c r="V108" s="319">
        <f t="shared" si="14"/>
        <v>5.5533891893321335E-2</v>
      </c>
      <c r="W108" s="319">
        <f t="shared" si="14"/>
        <v>6.4805304393683566E-2</v>
      </c>
      <c r="X108" s="319">
        <f t="shared" si="14"/>
        <v>6.9305361209874489E-2</v>
      </c>
      <c r="Y108" s="319">
        <f t="shared" si="14"/>
        <v>5.6664711853022236E-2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1.0000000000000002</v>
      </c>
      <c r="C110" s="232">
        <f t="shared" si="15"/>
        <v>1.0000000000000002</v>
      </c>
      <c r="D110" s="232">
        <f t="shared" si="15"/>
        <v>0.99999999999999989</v>
      </c>
      <c r="E110" s="232">
        <f t="shared" si="15"/>
        <v>1</v>
      </c>
      <c r="F110" s="232">
        <f t="shared" si="15"/>
        <v>1</v>
      </c>
      <c r="G110" s="232">
        <f t="shared" si="15"/>
        <v>1.0000000000000002</v>
      </c>
      <c r="H110" s="232">
        <f t="shared" si="15"/>
        <v>1</v>
      </c>
      <c r="I110" s="232">
        <f t="shared" si="15"/>
        <v>1.0000000000000002</v>
      </c>
      <c r="J110" s="232">
        <f t="shared" si="15"/>
        <v>0.99999999999999978</v>
      </c>
      <c r="K110" s="232">
        <f t="shared" si="15"/>
        <v>1.0000000000000002</v>
      </c>
      <c r="L110" s="232">
        <f t="shared" si="15"/>
        <v>0.99999999999999989</v>
      </c>
      <c r="M110" s="232">
        <f t="shared" si="15"/>
        <v>1</v>
      </c>
      <c r="N110" s="232">
        <f t="shared" si="15"/>
        <v>0.99999999999999989</v>
      </c>
      <c r="O110" s="232">
        <f t="shared" si="15"/>
        <v>1</v>
      </c>
      <c r="P110" s="232">
        <f t="shared" si="15"/>
        <v>1.0000000000000004</v>
      </c>
      <c r="Q110" s="232">
        <f t="shared" si="15"/>
        <v>1.0000000000000002</v>
      </c>
      <c r="R110" s="232">
        <f t="shared" si="15"/>
        <v>0.99999999999999978</v>
      </c>
      <c r="S110" s="232">
        <f t="shared" si="15"/>
        <v>1.0000000000000002</v>
      </c>
      <c r="T110" s="232">
        <f t="shared" si="15"/>
        <v>0.99999999999999989</v>
      </c>
      <c r="U110" s="232">
        <f t="shared" si="15"/>
        <v>0.99999999999999967</v>
      </c>
      <c r="V110" s="232">
        <f t="shared" si="15"/>
        <v>1</v>
      </c>
      <c r="W110" s="232">
        <f t="shared" si="15"/>
        <v>1</v>
      </c>
      <c r="X110" s="232">
        <f t="shared" si="15"/>
        <v>0.99999999999999967</v>
      </c>
      <c r="Y110" s="232">
        <f t="shared" si="15"/>
        <v>0.99999999999999978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5.2781221197526641E-3</v>
      </c>
      <c r="C111" s="299">
        <f t="shared" si="16"/>
        <v>5.2781221197522156E-3</v>
      </c>
      <c r="D111" s="299">
        <f t="shared" si="16"/>
        <v>5.2781221197526172E-3</v>
      </c>
      <c r="E111" s="299">
        <f t="shared" si="16"/>
        <v>5.2781221197529633E-3</v>
      </c>
      <c r="F111" s="299">
        <f t="shared" si="16"/>
        <v>5.2781221197526432E-3</v>
      </c>
      <c r="G111" s="299">
        <f t="shared" si="16"/>
        <v>5.2781221197528826E-3</v>
      </c>
      <c r="H111" s="299">
        <f t="shared" si="16"/>
        <v>5.278122119752455E-3</v>
      </c>
      <c r="I111" s="299">
        <f t="shared" si="16"/>
        <v>5.2781221197525704E-3</v>
      </c>
      <c r="J111" s="299">
        <f t="shared" si="16"/>
        <v>5.2781221197525678E-3</v>
      </c>
      <c r="K111" s="299">
        <f t="shared" si="16"/>
        <v>5.278122119752298E-3</v>
      </c>
      <c r="L111" s="299">
        <f t="shared" si="16"/>
        <v>5.2781221197521488E-3</v>
      </c>
      <c r="M111" s="299">
        <f t="shared" si="16"/>
        <v>5.2781221197519849E-3</v>
      </c>
      <c r="N111" s="299">
        <f t="shared" si="16"/>
        <v>5.2781221197525739E-3</v>
      </c>
      <c r="O111" s="299">
        <f t="shared" si="16"/>
        <v>5.2781221197525235E-3</v>
      </c>
      <c r="P111" s="299">
        <f t="shared" si="16"/>
        <v>5.2781221197523336E-3</v>
      </c>
      <c r="Q111" s="299">
        <f t="shared" si="16"/>
        <v>5.2781221197523145E-3</v>
      </c>
      <c r="R111" s="299">
        <f t="shared" si="16"/>
        <v>5.2781221197523371E-3</v>
      </c>
      <c r="S111" s="299">
        <f t="shared" si="16"/>
        <v>5.2781221197522495E-3</v>
      </c>
      <c r="T111" s="299">
        <f t="shared" si="16"/>
        <v>5.278122119752357E-3</v>
      </c>
      <c r="U111" s="299">
        <f t="shared" si="16"/>
        <v>5.2781221197524056E-3</v>
      </c>
      <c r="V111" s="299">
        <f t="shared" si="16"/>
        <v>5.2781221197523978E-3</v>
      </c>
      <c r="W111" s="299">
        <f t="shared" si="16"/>
        <v>5.278122119752743E-3</v>
      </c>
      <c r="X111" s="299">
        <f t="shared" si="16"/>
        <v>5.2781221197525227E-3</v>
      </c>
      <c r="Y111" s="299">
        <f t="shared" si="16"/>
        <v>5.2781221197527898E-3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7.4900519068685544E-3</v>
      </c>
      <c r="C112" s="233">
        <f t="shared" si="17"/>
        <v>7.4900519068679229E-3</v>
      </c>
      <c r="D112" s="233">
        <f t="shared" si="17"/>
        <v>7.4900519068684902E-3</v>
      </c>
      <c r="E112" s="233">
        <f t="shared" si="17"/>
        <v>7.4900519068689846E-3</v>
      </c>
      <c r="F112" s="233">
        <f t="shared" si="17"/>
        <v>7.4900519068685284E-3</v>
      </c>
      <c r="G112" s="233">
        <f t="shared" si="17"/>
        <v>7.490051906868871E-3</v>
      </c>
      <c r="H112" s="233">
        <f t="shared" si="17"/>
        <v>7.490051906868263E-3</v>
      </c>
      <c r="I112" s="233">
        <f t="shared" si="17"/>
        <v>7.4900519068684208E-3</v>
      </c>
      <c r="J112" s="233">
        <f t="shared" si="17"/>
        <v>7.4900519068684147E-3</v>
      </c>
      <c r="K112" s="233">
        <f t="shared" si="17"/>
        <v>7.4900519068680366E-3</v>
      </c>
      <c r="L112" s="233">
        <f t="shared" si="17"/>
        <v>7.4900519068678275E-3</v>
      </c>
      <c r="M112" s="233">
        <f t="shared" si="17"/>
        <v>7.4900519068675933E-3</v>
      </c>
      <c r="N112" s="233">
        <f t="shared" si="17"/>
        <v>7.4900519068684286E-3</v>
      </c>
      <c r="O112" s="233">
        <f t="shared" si="17"/>
        <v>7.4900519068683575E-3</v>
      </c>
      <c r="P112" s="233">
        <f t="shared" si="17"/>
        <v>7.4900519068680903E-3</v>
      </c>
      <c r="Q112" s="233">
        <f t="shared" si="17"/>
        <v>7.4900519068680635E-3</v>
      </c>
      <c r="R112" s="233">
        <f t="shared" si="17"/>
        <v>7.4900519068680929E-3</v>
      </c>
      <c r="S112" s="233">
        <f t="shared" si="17"/>
        <v>7.4900519068679698E-3</v>
      </c>
      <c r="T112" s="233">
        <f t="shared" si="17"/>
        <v>7.4900519068681216E-3</v>
      </c>
      <c r="U112" s="233">
        <f t="shared" si="17"/>
        <v>7.4900519068681918E-3</v>
      </c>
      <c r="V112" s="233">
        <f t="shared" si="17"/>
        <v>7.4900519068681797E-3</v>
      </c>
      <c r="W112" s="233">
        <f t="shared" si="17"/>
        <v>7.490051906868668E-3</v>
      </c>
      <c r="X112" s="233">
        <f t="shared" si="17"/>
        <v>7.4900519068683549E-3</v>
      </c>
      <c r="Y112" s="233">
        <f t="shared" si="17"/>
        <v>7.4900519068687348E-3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2.6652580694160224E-2</v>
      </c>
      <c r="C113" s="233">
        <f t="shared" si="18"/>
        <v>2.6652580694157969E-2</v>
      </c>
      <c r="D113" s="233">
        <f t="shared" si="18"/>
        <v>2.6652580694159989E-2</v>
      </c>
      <c r="E113" s="233">
        <f t="shared" si="18"/>
        <v>2.6652580694161748E-2</v>
      </c>
      <c r="F113" s="233">
        <f t="shared" si="18"/>
        <v>2.6652580694160127E-2</v>
      </c>
      <c r="G113" s="233">
        <f t="shared" si="18"/>
        <v>2.6652580694161342E-2</v>
      </c>
      <c r="H113" s="233">
        <f t="shared" si="18"/>
        <v>2.665258069415918E-2</v>
      </c>
      <c r="I113" s="233">
        <f t="shared" si="18"/>
        <v>2.6652580694159756E-2</v>
      </c>
      <c r="J113" s="233">
        <f t="shared" si="18"/>
        <v>2.6652580694159742E-2</v>
      </c>
      <c r="K113" s="233">
        <f t="shared" si="18"/>
        <v>2.6652580694158372E-2</v>
      </c>
      <c r="L113" s="233">
        <f t="shared" si="18"/>
        <v>2.6652580694157636E-2</v>
      </c>
      <c r="M113" s="233">
        <f t="shared" si="18"/>
        <v>2.6652580694156807E-2</v>
      </c>
      <c r="N113" s="233">
        <f t="shared" si="18"/>
        <v>2.6652580694159784E-2</v>
      </c>
      <c r="O113" s="233">
        <f t="shared" si="18"/>
        <v>2.665258069415952E-2</v>
      </c>
      <c r="P113" s="233">
        <f t="shared" si="18"/>
        <v>2.665258069415857E-2</v>
      </c>
      <c r="Q113" s="233">
        <f t="shared" si="18"/>
        <v>2.6652580694158479E-2</v>
      </c>
      <c r="R113" s="233">
        <f t="shared" si="18"/>
        <v>2.665258069415858E-2</v>
      </c>
      <c r="S113" s="233">
        <f t="shared" si="18"/>
        <v>2.6652580694158139E-2</v>
      </c>
      <c r="T113" s="233">
        <f t="shared" si="18"/>
        <v>2.6652580694158677E-2</v>
      </c>
      <c r="U113" s="233">
        <f t="shared" si="18"/>
        <v>2.6652580694158934E-2</v>
      </c>
      <c r="V113" s="233">
        <f t="shared" si="18"/>
        <v>2.6652580694158878E-2</v>
      </c>
      <c r="W113" s="233">
        <f t="shared" si="18"/>
        <v>2.665258069416063E-2</v>
      </c>
      <c r="X113" s="233">
        <f t="shared" si="18"/>
        <v>2.6652580694159517E-2</v>
      </c>
      <c r="Y113" s="233">
        <f t="shared" si="18"/>
        <v>2.6652580694160866E-2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2.1112488479010649E-2</v>
      </c>
      <c r="C114" s="233">
        <f t="shared" si="19"/>
        <v>2.1112488479008859E-2</v>
      </c>
      <c r="D114" s="233">
        <f t="shared" si="19"/>
        <v>2.1112488479010469E-2</v>
      </c>
      <c r="E114" s="233">
        <f t="shared" si="19"/>
        <v>2.1112488479011853E-2</v>
      </c>
      <c r="F114" s="233">
        <f t="shared" si="19"/>
        <v>2.1112488479010576E-2</v>
      </c>
      <c r="G114" s="233">
        <f t="shared" si="19"/>
        <v>2.111248847901152E-2</v>
      </c>
      <c r="H114" s="233">
        <f t="shared" si="19"/>
        <v>2.1112488479009824E-2</v>
      </c>
      <c r="I114" s="233">
        <f t="shared" si="19"/>
        <v>2.1112488479010271E-2</v>
      </c>
      <c r="J114" s="233">
        <f t="shared" si="19"/>
        <v>2.1112488479010268E-2</v>
      </c>
      <c r="K114" s="233">
        <f t="shared" si="19"/>
        <v>2.1112488479009192E-2</v>
      </c>
      <c r="L114" s="233">
        <f t="shared" si="19"/>
        <v>2.1112488479008592E-2</v>
      </c>
      <c r="M114" s="233">
        <f t="shared" si="19"/>
        <v>2.1112488479007936E-2</v>
      </c>
      <c r="N114" s="233">
        <f t="shared" si="19"/>
        <v>2.1112488479010292E-2</v>
      </c>
      <c r="O114" s="233">
        <f t="shared" si="19"/>
        <v>2.1112488479010094E-2</v>
      </c>
      <c r="P114" s="233">
        <f t="shared" si="19"/>
        <v>2.1112488479009331E-2</v>
      </c>
      <c r="Q114" s="233">
        <f t="shared" si="19"/>
        <v>2.1112488479009255E-2</v>
      </c>
      <c r="R114" s="233">
        <f t="shared" si="19"/>
        <v>2.1112488479009348E-2</v>
      </c>
      <c r="S114" s="233">
        <f t="shared" si="19"/>
        <v>2.1112488479008994E-2</v>
      </c>
      <c r="T114" s="233">
        <f t="shared" si="19"/>
        <v>2.1112488479009421E-2</v>
      </c>
      <c r="U114" s="233">
        <f t="shared" si="19"/>
        <v>2.1112488479009619E-2</v>
      </c>
      <c r="V114" s="233">
        <f t="shared" si="19"/>
        <v>2.1112488479009591E-2</v>
      </c>
      <c r="W114" s="233">
        <f t="shared" si="19"/>
        <v>2.1112488479010968E-2</v>
      </c>
      <c r="X114" s="233">
        <f t="shared" si="19"/>
        <v>2.111248847901008E-2</v>
      </c>
      <c r="Y114" s="233">
        <f t="shared" si="19"/>
        <v>2.1112488479011156E-2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1.2376661751783792E-2</v>
      </c>
      <c r="C115" s="300">
        <f t="shared" si="20"/>
        <v>1.1593852842813555E-2</v>
      </c>
      <c r="D115" s="300">
        <f t="shared" si="20"/>
        <v>1.1497395599535219E-2</v>
      </c>
      <c r="E115" s="300">
        <f t="shared" si="20"/>
        <v>1.174840343150853E-2</v>
      </c>
      <c r="F115" s="300">
        <f t="shared" si="20"/>
        <v>1.1699505847317607E-2</v>
      </c>
      <c r="G115" s="300">
        <f t="shared" si="20"/>
        <v>1.1740946577897059E-2</v>
      </c>
      <c r="H115" s="300">
        <f t="shared" si="20"/>
        <v>1.1315403761485498E-2</v>
      </c>
      <c r="I115" s="300">
        <f t="shared" si="20"/>
        <v>1.1418569812233279E-2</v>
      </c>
      <c r="J115" s="300">
        <f t="shared" si="20"/>
        <v>1.17552792545981E-2</v>
      </c>
      <c r="K115" s="300">
        <f t="shared" si="20"/>
        <v>1.1677780463842873E-2</v>
      </c>
      <c r="L115" s="300">
        <f t="shared" si="20"/>
        <v>1.1553891207441824E-2</v>
      </c>
      <c r="M115" s="300">
        <f t="shared" si="20"/>
        <v>1.1471786131328871E-2</v>
      </c>
      <c r="N115" s="300">
        <f t="shared" si="20"/>
        <v>1.1695432145380011E-2</v>
      </c>
      <c r="O115" s="300">
        <f t="shared" si="20"/>
        <v>1.1841291096925123E-2</v>
      </c>
      <c r="P115" s="300">
        <f t="shared" si="20"/>
        <v>1.3027980637462131E-2</v>
      </c>
      <c r="Q115" s="300">
        <f t="shared" si="20"/>
        <v>1.3331712564650855E-2</v>
      </c>
      <c r="R115" s="300">
        <f t="shared" si="20"/>
        <v>1.3420194245881119E-2</v>
      </c>
      <c r="S115" s="300">
        <f t="shared" si="20"/>
        <v>1.3829190173248884E-2</v>
      </c>
      <c r="T115" s="300">
        <f t="shared" si="20"/>
        <v>1.3510790239332058E-2</v>
      </c>
      <c r="U115" s="300">
        <f t="shared" si="20"/>
        <v>1.4094191468691598E-2</v>
      </c>
      <c r="V115" s="300">
        <f t="shared" si="20"/>
        <v>1.4657789035137632E-2</v>
      </c>
      <c r="W115" s="300">
        <f t="shared" si="20"/>
        <v>1.5908114571154621E-2</v>
      </c>
      <c r="X115" s="300">
        <f t="shared" si="20"/>
        <v>1.8025515633387421E-2</v>
      </c>
      <c r="Y115" s="300">
        <f t="shared" si="20"/>
        <v>1.706788347530724E-2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3.3337224977837525E-2</v>
      </c>
      <c r="C116" s="301">
        <f t="shared" si="21"/>
        <v>5.7495145921877461E-2</v>
      </c>
      <c r="D116" s="301">
        <f t="shared" si="21"/>
        <v>5.2579180366898008E-2</v>
      </c>
      <c r="E116" s="301">
        <f t="shared" si="21"/>
        <v>4.5838996885257402E-2</v>
      </c>
      <c r="F116" s="301">
        <f t="shared" si="21"/>
        <v>5.4955931133819212E-2</v>
      </c>
      <c r="G116" s="301">
        <f t="shared" si="21"/>
        <v>5.2195857662551907E-2</v>
      </c>
      <c r="H116" s="301">
        <f t="shared" si="21"/>
        <v>5.5124856620073201E-2</v>
      </c>
      <c r="I116" s="301">
        <f t="shared" si="21"/>
        <v>5.3641203883614895E-2</v>
      </c>
      <c r="J116" s="301">
        <f t="shared" si="21"/>
        <v>5.832200555256499E-2</v>
      </c>
      <c r="K116" s="301">
        <f t="shared" si="21"/>
        <v>5.657853707729249E-2</v>
      </c>
      <c r="L116" s="301">
        <f t="shared" si="21"/>
        <v>4.6527651305380356E-2</v>
      </c>
      <c r="M116" s="301">
        <f t="shared" si="21"/>
        <v>5.2191843768126508E-2</v>
      </c>
      <c r="N116" s="301">
        <f t="shared" si="21"/>
        <v>4.666758399970429E-2</v>
      </c>
      <c r="O116" s="301">
        <f t="shared" si="21"/>
        <v>5.2114559602632719E-2</v>
      </c>
      <c r="P116" s="301">
        <f t="shared" si="21"/>
        <v>5.4112310576248303E-2</v>
      </c>
      <c r="Q116" s="301">
        <f t="shared" si="21"/>
        <v>5.8676817028773774E-2</v>
      </c>
      <c r="R116" s="301">
        <f t="shared" si="21"/>
        <v>5.7984262947852749E-2</v>
      </c>
      <c r="S116" s="301">
        <f t="shared" si="21"/>
        <v>5.9744430951105057E-2</v>
      </c>
      <c r="T116" s="301">
        <f t="shared" si="21"/>
        <v>5.5652665074884651E-2</v>
      </c>
      <c r="U116" s="301">
        <f t="shared" si="21"/>
        <v>5.7464940753493225E-2</v>
      </c>
      <c r="V116" s="301">
        <f t="shared" si="21"/>
        <v>5.707780381037577E-2</v>
      </c>
      <c r="W116" s="301">
        <f t="shared" si="21"/>
        <v>6.4068525930070064E-2</v>
      </c>
      <c r="X116" s="301">
        <f t="shared" si="21"/>
        <v>6.7710017335278969E-2</v>
      </c>
      <c r="Y116" s="301">
        <f t="shared" si="21"/>
        <v>5.7851152499450963E-2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2.5670349875189253E-2</v>
      </c>
      <c r="C117" s="302">
        <f t="shared" si="22"/>
        <v>2.3432761797604236E-2</v>
      </c>
      <c r="D117" s="302">
        <f t="shared" si="22"/>
        <v>2.3896202483688268E-2</v>
      </c>
      <c r="E117" s="302">
        <f t="shared" si="22"/>
        <v>2.4519467574781347E-2</v>
      </c>
      <c r="F117" s="302">
        <f t="shared" si="22"/>
        <v>2.3667211514858549E-2</v>
      </c>
      <c r="G117" s="302">
        <f t="shared" si="22"/>
        <v>2.3924380304442994E-2</v>
      </c>
      <c r="H117" s="302">
        <f t="shared" si="22"/>
        <v>2.3663567588815524E-2</v>
      </c>
      <c r="I117" s="302">
        <f t="shared" si="22"/>
        <v>2.3799242151833874E-2</v>
      </c>
      <c r="J117" s="302">
        <f t="shared" si="22"/>
        <v>2.3350208699668109E-2</v>
      </c>
      <c r="K117" s="302">
        <f t="shared" si="22"/>
        <v>2.3515942233912523E-2</v>
      </c>
      <c r="L117" s="302">
        <f t="shared" si="22"/>
        <v>2.446114073463862E-2</v>
      </c>
      <c r="M117" s="302">
        <f t="shared" si="22"/>
        <v>2.3933288598580058E-2</v>
      </c>
      <c r="N117" s="302">
        <f t="shared" si="22"/>
        <v>2.4443549107585293E-2</v>
      </c>
      <c r="O117" s="302">
        <f t="shared" si="22"/>
        <v>2.3928812991399456E-2</v>
      </c>
      <c r="P117" s="302">
        <f t="shared" si="22"/>
        <v>2.3704104390361271E-2</v>
      </c>
      <c r="Q117" s="302">
        <f t="shared" si="22"/>
        <v>2.3267007439601004E-2</v>
      </c>
      <c r="R117" s="302">
        <f t="shared" si="22"/>
        <v>2.3329060655179566E-2</v>
      </c>
      <c r="S117" s="302">
        <f t="shared" si="22"/>
        <v>2.3151254735841294E-2</v>
      </c>
      <c r="T117" s="302">
        <f t="shared" si="22"/>
        <v>2.3544544236922503E-2</v>
      </c>
      <c r="U117" s="302">
        <f t="shared" si="22"/>
        <v>2.3356329752973509E-2</v>
      </c>
      <c r="V117" s="302">
        <f t="shared" si="22"/>
        <v>2.3374719297218381E-2</v>
      </c>
      <c r="W117" s="302">
        <f t="shared" si="22"/>
        <v>2.2680398826483962E-2</v>
      </c>
      <c r="X117" s="302">
        <f t="shared" si="22"/>
        <v>2.2272249421876358E-2</v>
      </c>
      <c r="Y117" s="302">
        <f t="shared" si="22"/>
        <v>2.3225894715781618E-2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7.6668751026482736E-3</v>
      </c>
      <c r="C118" s="302">
        <f t="shared" si="23"/>
        <v>3.4062384124273225E-2</v>
      </c>
      <c r="D118" s="302">
        <f t="shared" si="23"/>
        <v>2.8682977883209743E-2</v>
      </c>
      <c r="E118" s="302">
        <f t="shared" si="23"/>
        <v>2.1319529310476055E-2</v>
      </c>
      <c r="F118" s="302">
        <f t="shared" si="23"/>
        <v>3.1288719618960667E-2</v>
      </c>
      <c r="G118" s="302">
        <f t="shared" si="23"/>
        <v>2.8271477358108914E-2</v>
      </c>
      <c r="H118" s="302">
        <f t="shared" si="23"/>
        <v>3.1461289031257687E-2</v>
      </c>
      <c r="I118" s="302">
        <f t="shared" si="23"/>
        <v>2.9841961731781018E-2</v>
      </c>
      <c r="J118" s="302">
        <f t="shared" si="23"/>
        <v>3.4971796852896884E-2</v>
      </c>
      <c r="K118" s="302">
        <f t="shared" si="23"/>
        <v>3.3062594843379964E-2</v>
      </c>
      <c r="L118" s="302">
        <f t="shared" si="23"/>
        <v>2.2066510570741733E-2</v>
      </c>
      <c r="M118" s="302">
        <f t="shared" si="23"/>
        <v>2.8258555169546447E-2</v>
      </c>
      <c r="N118" s="302">
        <f t="shared" si="23"/>
        <v>2.2224034892118993E-2</v>
      </c>
      <c r="O118" s="302">
        <f t="shared" si="23"/>
        <v>2.8185746611233263E-2</v>
      </c>
      <c r="P118" s="302">
        <f t="shared" si="23"/>
        <v>3.0408206185887032E-2</v>
      </c>
      <c r="Q118" s="302">
        <f t="shared" si="23"/>
        <v>3.5409809589172773E-2</v>
      </c>
      <c r="R118" s="302">
        <f t="shared" si="23"/>
        <v>3.465520229267318E-2</v>
      </c>
      <c r="S118" s="302">
        <f t="shared" si="23"/>
        <v>3.659317621526377E-2</v>
      </c>
      <c r="T118" s="302">
        <f t="shared" si="23"/>
        <v>3.2108120837962148E-2</v>
      </c>
      <c r="U118" s="302">
        <f t="shared" si="23"/>
        <v>3.410861100051972E-2</v>
      </c>
      <c r="V118" s="302">
        <f t="shared" si="23"/>
        <v>3.3703084513157386E-2</v>
      </c>
      <c r="W118" s="302">
        <f t="shared" si="23"/>
        <v>4.1388127103586095E-2</v>
      </c>
      <c r="X118" s="302">
        <f t="shared" si="23"/>
        <v>4.5437767913402607E-2</v>
      </c>
      <c r="Y118" s="302">
        <f t="shared" si="23"/>
        <v>3.4625257783669351E-2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0.78509368009882263</v>
      </c>
      <c r="C119" s="301">
        <f t="shared" si="24"/>
        <v>0.76955012633530728</v>
      </c>
      <c r="D119" s="301">
        <f t="shared" si="24"/>
        <v>0.77294050673226478</v>
      </c>
      <c r="E119" s="301">
        <f t="shared" si="24"/>
        <v>0.77724825456310109</v>
      </c>
      <c r="F119" s="301">
        <f t="shared" si="24"/>
        <v>0.77116311410846472</v>
      </c>
      <c r="G119" s="301">
        <f t="shared" si="24"/>
        <v>0.77298165608560354</v>
      </c>
      <c r="H119" s="301">
        <f t="shared" si="24"/>
        <v>0.77139104444919637</v>
      </c>
      <c r="I119" s="301">
        <f t="shared" si="24"/>
        <v>0.77229667016434111</v>
      </c>
      <c r="J119" s="301">
        <f t="shared" si="24"/>
        <v>0.76885077613560582</v>
      </c>
      <c r="K119" s="301">
        <f t="shared" si="24"/>
        <v>0.77009167603178252</v>
      </c>
      <c r="L119" s="301">
        <f t="shared" si="24"/>
        <v>0.77695825630755644</v>
      </c>
      <c r="M119" s="301">
        <f t="shared" si="24"/>
        <v>0.77322365139713101</v>
      </c>
      <c r="N119" s="301">
        <f t="shared" si="24"/>
        <v>0.77673835336997465</v>
      </c>
      <c r="O119" s="301">
        <f t="shared" si="24"/>
        <v>0.77294709522215244</v>
      </c>
      <c r="P119" s="301">
        <f t="shared" si="24"/>
        <v>0.77054913481163656</v>
      </c>
      <c r="Q119" s="301">
        <f t="shared" si="24"/>
        <v>0.76721073575958332</v>
      </c>
      <c r="R119" s="301">
        <f t="shared" si="24"/>
        <v>0.76759762190474845</v>
      </c>
      <c r="S119" s="301">
        <f t="shared" si="24"/>
        <v>0.76605077869181415</v>
      </c>
      <c r="T119" s="301">
        <f t="shared" si="24"/>
        <v>0.76908443124816539</v>
      </c>
      <c r="U119" s="301">
        <f t="shared" si="24"/>
        <v>0.76734750503401761</v>
      </c>
      <c r="V119" s="301">
        <f t="shared" si="24"/>
        <v>0.76710668100583246</v>
      </c>
      <c r="W119" s="301">
        <f t="shared" si="24"/>
        <v>0.76129575499768654</v>
      </c>
      <c r="X119" s="301">
        <f t="shared" si="24"/>
        <v>0.75696538544637437</v>
      </c>
      <c r="Y119" s="301">
        <f t="shared" si="24"/>
        <v>0.76444412391161032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0.77011049625567751</v>
      </c>
      <c r="C120" s="302">
        <f t="shared" si="25"/>
        <v>0.70298285392812709</v>
      </c>
      <c r="D120" s="302">
        <f t="shared" si="25"/>
        <v>0.71688607451064801</v>
      </c>
      <c r="E120" s="302">
        <f t="shared" si="25"/>
        <v>0.73558402724344041</v>
      </c>
      <c r="F120" s="302">
        <f t="shared" si="25"/>
        <v>0.71001634544575665</v>
      </c>
      <c r="G120" s="302">
        <f t="shared" si="25"/>
        <v>0.71773140913328992</v>
      </c>
      <c r="H120" s="302">
        <f t="shared" si="25"/>
        <v>0.70990702766446567</v>
      </c>
      <c r="I120" s="302">
        <f t="shared" si="25"/>
        <v>0.71397726455501642</v>
      </c>
      <c r="J120" s="302">
        <f t="shared" si="25"/>
        <v>0.70050626099004365</v>
      </c>
      <c r="K120" s="302">
        <f t="shared" si="25"/>
        <v>0.70547826701737582</v>
      </c>
      <c r="L120" s="302">
        <f t="shared" si="25"/>
        <v>0.73383422203915871</v>
      </c>
      <c r="M120" s="302">
        <f t="shared" si="25"/>
        <v>0.7179986579574017</v>
      </c>
      <c r="N120" s="302">
        <f t="shared" si="25"/>
        <v>0.73330647322755882</v>
      </c>
      <c r="O120" s="302">
        <f t="shared" si="25"/>
        <v>0.71786438974198363</v>
      </c>
      <c r="P120" s="302">
        <f t="shared" si="25"/>
        <v>0.7111231317108383</v>
      </c>
      <c r="Q120" s="302">
        <f t="shared" si="25"/>
        <v>0.69801022318803019</v>
      </c>
      <c r="R120" s="302">
        <f t="shared" si="25"/>
        <v>0.69987181965538725</v>
      </c>
      <c r="S120" s="302">
        <f t="shared" si="25"/>
        <v>0.69453764207523905</v>
      </c>
      <c r="T120" s="302">
        <f t="shared" si="25"/>
        <v>0.70633632710767491</v>
      </c>
      <c r="U120" s="302">
        <f t="shared" si="25"/>
        <v>0.70068989258920522</v>
      </c>
      <c r="V120" s="302">
        <f t="shared" si="25"/>
        <v>0.70124157891655148</v>
      </c>
      <c r="W120" s="302">
        <f t="shared" si="25"/>
        <v>0.68041196479451926</v>
      </c>
      <c r="X120" s="302">
        <f t="shared" si="25"/>
        <v>0.66816748265629078</v>
      </c>
      <c r="Y120" s="302">
        <f t="shared" si="25"/>
        <v>0.69677684147344865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1.4983183843145158E-2</v>
      </c>
      <c r="C121" s="302">
        <f t="shared" si="26"/>
        <v>6.6567272407180147E-2</v>
      </c>
      <c r="D121" s="302">
        <f t="shared" si="26"/>
        <v>5.6054432221616698E-2</v>
      </c>
      <c r="E121" s="302">
        <f t="shared" si="26"/>
        <v>4.1664227319660692E-2</v>
      </c>
      <c r="F121" s="302">
        <f t="shared" si="26"/>
        <v>6.1146768662708073E-2</v>
      </c>
      <c r="G121" s="302">
        <f t="shared" si="26"/>
        <v>5.525024695231362E-2</v>
      </c>
      <c r="H121" s="302">
        <f t="shared" si="26"/>
        <v>6.1484016784730686E-2</v>
      </c>
      <c r="I121" s="302">
        <f t="shared" si="26"/>
        <v>5.83194056093247E-2</v>
      </c>
      <c r="J121" s="302">
        <f t="shared" si="26"/>
        <v>6.8344515145562307E-2</v>
      </c>
      <c r="K121" s="302">
        <f t="shared" si="26"/>
        <v>6.4613409014406806E-2</v>
      </c>
      <c r="L121" s="302">
        <f t="shared" si="26"/>
        <v>4.3124034268397719E-2</v>
      </c>
      <c r="M121" s="302">
        <f t="shared" si="26"/>
        <v>5.5224993439729239E-2</v>
      </c>
      <c r="N121" s="302">
        <f t="shared" si="26"/>
        <v>4.3431880142415794E-2</v>
      </c>
      <c r="O121" s="302">
        <f t="shared" si="26"/>
        <v>5.5082705480168762E-2</v>
      </c>
      <c r="P121" s="302">
        <f t="shared" si="26"/>
        <v>5.9426003100798278E-2</v>
      </c>
      <c r="Q121" s="302">
        <f t="shared" si="26"/>
        <v>6.9200512571553199E-2</v>
      </c>
      <c r="R121" s="302">
        <f t="shared" si="26"/>
        <v>6.7725802249361214E-2</v>
      </c>
      <c r="S121" s="302">
        <f t="shared" si="26"/>
        <v>7.151313661657506E-2</v>
      </c>
      <c r="T121" s="302">
        <f t="shared" si="26"/>
        <v>6.2748104140490396E-2</v>
      </c>
      <c r="U121" s="302">
        <f t="shared" si="26"/>
        <v>6.665761244481247E-2</v>
      </c>
      <c r="V121" s="302">
        <f t="shared" si="26"/>
        <v>6.5865102089281022E-2</v>
      </c>
      <c r="W121" s="302">
        <f t="shared" si="26"/>
        <v>8.0883790203167258E-2</v>
      </c>
      <c r="X121" s="302">
        <f t="shared" si="26"/>
        <v>8.8797902790083552E-2</v>
      </c>
      <c r="Y121" s="302">
        <f t="shared" si="26"/>
        <v>6.7667282438161724E-2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0.10865918997176406</v>
      </c>
      <c r="C122" s="301">
        <f t="shared" si="27"/>
        <v>0.10082763170021496</v>
      </c>
      <c r="D122" s="301">
        <f t="shared" si="27"/>
        <v>0.10244967410151042</v>
      </c>
      <c r="E122" s="301">
        <f t="shared" si="27"/>
        <v>0.10463110192033748</v>
      </c>
      <c r="F122" s="301">
        <f t="shared" si="27"/>
        <v>0.10164820571060654</v>
      </c>
      <c r="G122" s="301">
        <f t="shared" si="27"/>
        <v>0.10254829647415295</v>
      </c>
      <c r="H122" s="301">
        <f t="shared" si="27"/>
        <v>0.10163545196945527</v>
      </c>
      <c r="I122" s="301">
        <f t="shared" si="27"/>
        <v>0.10211031294001995</v>
      </c>
      <c r="J122" s="301">
        <f t="shared" si="27"/>
        <v>0.10053869585743976</v>
      </c>
      <c r="K122" s="301">
        <f t="shared" si="27"/>
        <v>0.10111876322729423</v>
      </c>
      <c r="L122" s="301">
        <f t="shared" si="27"/>
        <v>0.10442695797983503</v>
      </c>
      <c r="M122" s="301">
        <f t="shared" si="27"/>
        <v>0.10257947550362946</v>
      </c>
      <c r="N122" s="301">
        <f t="shared" si="27"/>
        <v>0.10436538728514988</v>
      </c>
      <c r="O122" s="301">
        <f t="shared" si="27"/>
        <v>0.10256381087849931</v>
      </c>
      <c r="P122" s="301">
        <f t="shared" si="27"/>
        <v>0.10177733077486498</v>
      </c>
      <c r="Q122" s="301">
        <f t="shared" si="27"/>
        <v>0.10024749144720398</v>
      </c>
      <c r="R122" s="301">
        <f t="shared" si="27"/>
        <v>0.10046467770172904</v>
      </c>
      <c r="S122" s="301">
        <f t="shared" si="27"/>
        <v>9.9842356984044769E-2</v>
      </c>
      <c r="T122" s="301">
        <f t="shared" si="27"/>
        <v>0.10121887023782936</v>
      </c>
      <c r="U122" s="301">
        <f t="shared" si="27"/>
        <v>0.10056011954400806</v>
      </c>
      <c r="V122" s="301">
        <f t="shared" si="27"/>
        <v>0.10062448294886508</v>
      </c>
      <c r="W122" s="301">
        <f t="shared" si="27"/>
        <v>9.8194361301295899E-2</v>
      </c>
      <c r="X122" s="301">
        <f t="shared" si="27"/>
        <v>9.6765838385168459E-2</v>
      </c>
      <c r="Y122" s="301">
        <f t="shared" si="27"/>
        <v>0.10010359691383777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8.9846224563162158E-2</v>
      </c>
      <c r="C123" s="302">
        <f t="shared" si="28"/>
        <v>8.2014666291614649E-2</v>
      </c>
      <c r="D123" s="302">
        <f t="shared" si="28"/>
        <v>8.3636708692908665E-2</v>
      </c>
      <c r="E123" s="302">
        <f t="shared" si="28"/>
        <v>8.5818136511734505E-2</v>
      </c>
      <c r="F123" s="302">
        <f t="shared" si="28"/>
        <v>8.2835240302004703E-2</v>
      </c>
      <c r="G123" s="302">
        <f t="shared" si="28"/>
        <v>8.373533106555027E-2</v>
      </c>
      <c r="H123" s="302">
        <f t="shared" si="28"/>
        <v>8.2822486560854114E-2</v>
      </c>
      <c r="I123" s="302">
        <f t="shared" si="28"/>
        <v>8.3297347531418375E-2</v>
      </c>
      <c r="J123" s="302">
        <f t="shared" si="28"/>
        <v>8.1725730448838199E-2</v>
      </c>
      <c r="K123" s="302">
        <f t="shared" si="28"/>
        <v>8.2305797818693627E-2</v>
      </c>
      <c r="L123" s="302">
        <f t="shared" si="28"/>
        <v>8.5613992571234962E-2</v>
      </c>
      <c r="M123" s="302">
        <f t="shared" si="28"/>
        <v>8.3766510095029972E-2</v>
      </c>
      <c r="N123" s="302">
        <f t="shared" si="28"/>
        <v>8.5552421876548296E-2</v>
      </c>
      <c r="O123" s="302">
        <f t="shared" si="28"/>
        <v>8.3750845469897903E-2</v>
      </c>
      <c r="P123" s="302">
        <f t="shared" si="28"/>
        <v>8.2964365366264253E-2</v>
      </c>
      <c r="Q123" s="302">
        <f t="shared" si="28"/>
        <v>8.1434526038603308E-2</v>
      </c>
      <c r="R123" s="302">
        <f t="shared" si="28"/>
        <v>8.1651712293128287E-2</v>
      </c>
      <c r="S123" s="302">
        <f t="shared" si="28"/>
        <v>8.1029391575444337E-2</v>
      </c>
      <c r="T123" s="302">
        <f t="shared" si="28"/>
        <v>8.2405904829228549E-2</v>
      </c>
      <c r="U123" s="302">
        <f t="shared" si="28"/>
        <v>8.1747154135407063E-2</v>
      </c>
      <c r="V123" s="302">
        <f t="shared" si="28"/>
        <v>8.1811517540264139E-2</v>
      </c>
      <c r="W123" s="302">
        <f t="shared" si="28"/>
        <v>7.938139589269369E-2</v>
      </c>
      <c r="X123" s="302">
        <f t="shared" si="28"/>
        <v>7.7952872976567056E-2</v>
      </c>
      <c r="Y123" s="302">
        <f t="shared" si="28"/>
        <v>8.1290631505235425E-2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1.88129654086019E-2</v>
      </c>
      <c r="C124" s="303">
        <f t="shared" si="29"/>
        <v>1.8812965408600314E-2</v>
      </c>
      <c r="D124" s="303">
        <f t="shared" si="29"/>
        <v>1.8812965408601744E-2</v>
      </c>
      <c r="E124" s="303">
        <f t="shared" si="29"/>
        <v>1.8812965408602979E-2</v>
      </c>
      <c r="F124" s="303">
        <f t="shared" si="29"/>
        <v>1.8812965408601837E-2</v>
      </c>
      <c r="G124" s="303">
        <f t="shared" si="29"/>
        <v>1.8812965408602684E-2</v>
      </c>
      <c r="H124" s="303">
        <f t="shared" si="29"/>
        <v>1.8812965408601164E-2</v>
      </c>
      <c r="I124" s="303">
        <f t="shared" si="29"/>
        <v>1.881296540860157E-2</v>
      </c>
      <c r="J124" s="303">
        <f t="shared" si="29"/>
        <v>1.881296540860156E-2</v>
      </c>
      <c r="K124" s="303">
        <f t="shared" si="29"/>
        <v>1.8812965408600606E-2</v>
      </c>
      <c r="L124" s="303">
        <f t="shared" si="29"/>
        <v>1.8812965408600085E-2</v>
      </c>
      <c r="M124" s="303">
        <f t="shared" si="29"/>
        <v>1.8812965408599492E-2</v>
      </c>
      <c r="N124" s="303">
        <f t="shared" si="29"/>
        <v>1.8812965408601584E-2</v>
      </c>
      <c r="O124" s="303">
        <f t="shared" si="29"/>
        <v>1.8812965408601407E-2</v>
      </c>
      <c r="P124" s="303">
        <f t="shared" si="29"/>
        <v>1.8812965408600734E-2</v>
      </c>
      <c r="Q124" s="303">
        <f t="shared" si="29"/>
        <v>1.8812965408600668E-2</v>
      </c>
      <c r="R124" s="303">
        <f t="shared" si="29"/>
        <v>1.8812965408600744E-2</v>
      </c>
      <c r="S124" s="303">
        <f t="shared" si="29"/>
        <v>1.8812965408600429E-2</v>
      </c>
      <c r="T124" s="303">
        <f t="shared" si="29"/>
        <v>1.8812965408600807E-2</v>
      </c>
      <c r="U124" s="303">
        <f t="shared" si="29"/>
        <v>1.8812965408600998E-2</v>
      </c>
      <c r="V124" s="303">
        <f t="shared" si="29"/>
        <v>1.881296540860096E-2</v>
      </c>
      <c r="W124" s="303">
        <f t="shared" si="29"/>
        <v>1.8812965408602198E-2</v>
      </c>
      <c r="X124" s="303">
        <f t="shared" si="29"/>
        <v>1.8812965408601397E-2</v>
      </c>
      <c r="Y124" s="303">
        <f t="shared" si="29"/>
        <v>1.8812965408602354E-2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0.99999999999999978</v>
      </c>
      <c r="C126" s="232">
        <f t="shared" si="30"/>
        <v>0.99999999999999989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1.0000000000000002</v>
      </c>
      <c r="H126" s="232">
        <f t="shared" si="30"/>
        <v>1</v>
      </c>
      <c r="I126" s="232">
        <f t="shared" si="30"/>
        <v>0.99999999999999978</v>
      </c>
      <c r="J126" s="232">
        <f t="shared" si="30"/>
        <v>1.0000000000000004</v>
      </c>
      <c r="K126" s="232">
        <f t="shared" si="30"/>
        <v>1.0000000000000002</v>
      </c>
      <c r="L126" s="232">
        <f t="shared" si="30"/>
        <v>1</v>
      </c>
      <c r="M126" s="232">
        <f t="shared" si="30"/>
        <v>1.0000000000000002</v>
      </c>
      <c r="N126" s="232">
        <f t="shared" si="30"/>
        <v>1</v>
      </c>
      <c r="O126" s="232">
        <f t="shared" si="30"/>
        <v>1</v>
      </c>
      <c r="P126" s="232">
        <f t="shared" si="30"/>
        <v>0.99999999999999956</v>
      </c>
      <c r="Q126" s="232">
        <f t="shared" si="30"/>
        <v>1.0000000000000002</v>
      </c>
      <c r="R126" s="232">
        <f t="shared" si="30"/>
        <v>0.99999999999999978</v>
      </c>
      <c r="S126" s="232">
        <f t="shared" si="30"/>
        <v>0.99999999999999978</v>
      </c>
      <c r="T126" s="232">
        <f t="shared" si="30"/>
        <v>0.99999999999999989</v>
      </c>
      <c r="U126" s="232">
        <f t="shared" si="30"/>
        <v>1</v>
      </c>
      <c r="V126" s="232">
        <f t="shared" si="30"/>
        <v>0.99999999999999989</v>
      </c>
      <c r="W126" s="232">
        <f t="shared" si="30"/>
        <v>1.0000000000000002</v>
      </c>
      <c r="X126" s="232">
        <f t="shared" si="30"/>
        <v>0.99999999999999989</v>
      </c>
      <c r="Y126" s="232">
        <f t="shared" si="30"/>
        <v>0.99999999999999989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3.7027758007720062E-2</v>
      </c>
      <c r="C127" s="299">
        <f t="shared" si="31"/>
        <v>3.702775800773879E-2</v>
      </c>
      <c r="D127" s="299">
        <f t="shared" si="31"/>
        <v>3.702775800773081E-2</v>
      </c>
      <c r="E127" s="299">
        <f t="shared" si="31"/>
        <v>3.7027758007723087E-2</v>
      </c>
      <c r="F127" s="299">
        <f t="shared" si="31"/>
        <v>3.7027758007729727E-2</v>
      </c>
      <c r="G127" s="299">
        <f t="shared" si="31"/>
        <v>3.7027758007725203E-2</v>
      </c>
      <c r="H127" s="299">
        <f t="shared" si="31"/>
        <v>3.7027758007735001E-2</v>
      </c>
      <c r="I127" s="299">
        <f t="shared" si="31"/>
        <v>3.7027758007732059E-2</v>
      </c>
      <c r="J127" s="299">
        <f t="shared" si="31"/>
        <v>3.7027758007732295E-2</v>
      </c>
      <c r="K127" s="299">
        <f t="shared" si="31"/>
        <v>3.7027758007737173E-2</v>
      </c>
      <c r="L127" s="299">
        <f t="shared" si="31"/>
        <v>3.7027758007737423E-2</v>
      </c>
      <c r="M127" s="299">
        <f t="shared" si="31"/>
        <v>3.7027758007741753E-2</v>
      </c>
      <c r="N127" s="299">
        <f t="shared" si="31"/>
        <v>3.7027758007729755E-2</v>
      </c>
      <c r="O127" s="299">
        <f t="shared" si="31"/>
        <v>3.7027758007731594E-2</v>
      </c>
      <c r="P127" s="299">
        <f t="shared" si="31"/>
        <v>3.7027758007735063E-2</v>
      </c>
      <c r="Q127" s="299">
        <f t="shared" si="31"/>
        <v>3.7027758007738797E-2</v>
      </c>
      <c r="R127" s="299">
        <f t="shared" si="31"/>
        <v>3.7027758007739345E-2</v>
      </c>
      <c r="S127" s="299">
        <f t="shared" si="31"/>
        <v>3.7027758007741836E-2</v>
      </c>
      <c r="T127" s="299">
        <f t="shared" si="31"/>
        <v>3.7027758007738151E-2</v>
      </c>
      <c r="U127" s="299">
        <f t="shared" si="31"/>
        <v>3.7027758007740261E-2</v>
      </c>
      <c r="V127" s="299">
        <f t="shared" si="31"/>
        <v>3.7027758007737971E-2</v>
      </c>
      <c r="W127" s="299">
        <f t="shared" si="31"/>
        <v>3.7027758007732919E-2</v>
      </c>
      <c r="X127" s="299">
        <f t="shared" si="31"/>
        <v>3.7027758007743793E-2</v>
      </c>
      <c r="Y127" s="299">
        <f t="shared" si="31"/>
        <v>3.7027758007735605E-2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1.6326910814151999E-2</v>
      </c>
      <c r="C128" s="233">
        <f t="shared" si="32"/>
        <v>1.6326910814160253E-2</v>
      </c>
      <c r="D128" s="233">
        <f t="shared" si="32"/>
        <v>1.6326910814156735E-2</v>
      </c>
      <c r="E128" s="233">
        <f t="shared" si="32"/>
        <v>1.6326910814153328E-2</v>
      </c>
      <c r="F128" s="233">
        <f t="shared" si="32"/>
        <v>1.6326910814156253E-2</v>
      </c>
      <c r="G128" s="233">
        <f t="shared" si="32"/>
        <v>1.6326910814154268E-2</v>
      </c>
      <c r="H128" s="233">
        <f t="shared" si="32"/>
        <v>1.6326910814158591E-2</v>
      </c>
      <c r="I128" s="233">
        <f t="shared" si="32"/>
        <v>1.632691081415729E-2</v>
      </c>
      <c r="J128" s="233">
        <f t="shared" si="32"/>
        <v>1.6326910814157391E-2</v>
      </c>
      <c r="K128" s="233">
        <f t="shared" si="32"/>
        <v>1.6326910814159542E-2</v>
      </c>
      <c r="L128" s="233">
        <f t="shared" si="32"/>
        <v>1.6326910814159656E-2</v>
      </c>
      <c r="M128" s="233">
        <f t="shared" si="32"/>
        <v>1.6326910814161561E-2</v>
      </c>
      <c r="N128" s="233">
        <f t="shared" si="32"/>
        <v>1.632691081415627E-2</v>
      </c>
      <c r="O128" s="233">
        <f t="shared" si="32"/>
        <v>1.6326910814157079E-2</v>
      </c>
      <c r="P128" s="233">
        <f t="shared" si="32"/>
        <v>1.6326910814158609E-2</v>
      </c>
      <c r="Q128" s="233">
        <f t="shared" si="32"/>
        <v>1.6326910814160257E-2</v>
      </c>
      <c r="R128" s="233">
        <f t="shared" si="32"/>
        <v>1.6326910814160496E-2</v>
      </c>
      <c r="S128" s="233">
        <f t="shared" si="32"/>
        <v>1.6326910814161599E-2</v>
      </c>
      <c r="T128" s="233">
        <f t="shared" si="32"/>
        <v>1.6326910814159976E-2</v>
      </c>
      <c r="U128" s="233">
        <f t="shared" si="32"/>
        <v>1.6326910814160905E-2</v>
      </c>
      <c r="V128" s="233">
        <f t="shared" si="32"/>
        <v>1.6326910814159896E-2</v>
      </c>
      <c r="W128" s="233">
        <f t="shared" si="32"/>
        <v>1.6326910814157679E-2</v>
      </c>
      <c r="X128" s="233">
        <f t="shared" si="32"/>
        <v>1.6326910814162463E-2</v>
      </c>
      <c r="Y128" s="233">
        <f t="shared" si="32"/>
        <v>1.6326910814158851E-2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0.12664196861987678</v>
      </c>
      <c r="C129" s="233">
        <f t="shared" si="33"/>
        <v>0.12664196861994079</v>
      </c>
      <c r="D129" s="233">
        <f t="shared" si="33"/>
        <v>0.12664196861991356</v>
      </c>
      <c r="E129" s="233">
        <f t="shared" si="33"/>
        <v>0.12664196861988714</v>
      </c>
      <c r="F129" s="233">
        <f t="shared" si="33"/>
        <v>0.12664196861990984</v>
      </c>
      <c r="G129" s="233">
        <f t="shared" si="33"/>
        <v>0.12664196861989438</v>
      </c>
      <c r="H129" s="233">
        <f t="shared" si="33"/>
        <v>0.12664196861992794</v>
      </c>
      <c r="I129" s="233">
        <f t="shared" si="33"/>
        <v>0.12664196861991783</v>
      </c>
      <c r="J129" s="233">
        <f t="shared" si="33"/>
        <v>0.12664196861991861</v>
      </c>
      <c r="K129" s="233">
        <f t="shared" si="33"/>
        <v>0.12664196861993529</v>
      </c>
      <c r="L129" s="233">
        <f t="shared" si="33"/>
        <v>0.12664196861993618</v>
      </c>
      <c r="M129" s="233">
        <f t="shared" si="33"/>
        <v>0.12664196861995095</v>
      </c>
      <c r="N129" s="233">
        <f t="shared" si="33"/>
        <v>0.12664196861990992</v>
      </c>
      <c r="O129" s="233">
        <f t="shared" si="33"/>
        <v>0.12664196861991622</v>
      </c>
      <c r="P129" s="233">
        <f t="shared" si="33"/>
        <v>0.1266419686199281</v>
      </c>
      <c r="Q129" s="233">
        <f t="shared" si="33"/>
        <v>0.12664196861994079</v>
      </c>
      <c r="R129" s="233">
        <f t="shared" si="33"/>
        <v>0.1266419686199427</v>
      </c>
      <c r="S129" s="233">
        <f t="shared" si="33"/>
        <v>0.12664196861995117</v>
      </c>
      <c r="T129" s="233">
        <f t="shared" si="33"/>
        <v>0.12664196861993862</v>
      </c>
      <c r="U129" s="233">
        <f t="shared" si="33"/>
        <v>0.12664196861994584</v>
      </c>
      <c r="V129" s="233">
        <f t="shared" si="33"/>
        <v>0.12664196861993798</v>
      </c>
      <c r="W129" s="233">
        <f t="shared" si="33"/>
        <v>0.12664196861992086</v>
      </c>
      <c r="X129" s="233">
        <f t="shared" si="33"/>
        <v>0.12664196861995783</v>
      </c>
      <c r="Y129" s="233">
        <f t="shared" si="33"/>
        <v>0.12664196861992991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5.5919517678250395E-2</v>
      </c>
      <c r="C130" s="233">
        <f t="shared" si="34"/>
        <v>5.5919517678278685E-2</v>
      </c>
      <c r="D130" s="233">
        <f t="shared" si="34"/>
        <v>5.5919517678266618E-2</v>
      </c>
      <c r="E130" s="233">
        <f t="shared" si="34"/>
        <v>5.5919517678254954E-2</v>
      </c>
      <c r="F130" s="233">
        <f t="shared" si="34"/>
        <v>5.5919517678264988E-2</v>
      </c>
      <c r="G130" s="233">
        <f t="shared" si="34"/>
        <v>5.5919517678258153E-2</v>
      </c>
      <c r="H130" s="233">
        <f t="shared" si="34"/>
        <v>5.5919517678272995E-2</v>
      </c>
      <c r="I130" s="233">
        <f t="shared" si="34"/>
        <v>5.5919517678268513E-2</v>
      </c>
      <c r="J130" s="233">
        <f t="shared" si="34"/>
        <v>5.5919517678268867E-2</v>
      </c>
      <c r="K130" s="233">
        <f t="shared" si="34"/>
        <v>5.5919517678276236E-2</v>
      </c>
      <c r="L130" s="233">
        <f t="shared" si="34"/>
        <v>5.5919517678276617E-2</v>
      </c>
      <c r="M130" s="233">
        <f t="shared" si="34"/>
        <v>5.5919517678283154E-2</v>
      </c>
      <c r="N130" s="233">
        <f t="shared" si="34"/>
        <v>5.5919517678265022E-2</v>
      </c>
      <c r="O130" s="233">
        <f t="shared" si="34"/>
        <v>5.5919517678267819E-2</v>
      </c>
      <c r="P130" s="233">
        <f t="shared" si="34"/>
        <v>5.5919517678273037E-2</v>
      </c>
      <c r="Q130" s="233">
        <f t="shared" si="34"/>
        <v>5.5919517678278685E-2</v>
      </c>
      <c r="R130" s="233">
        <f t="shared" si="34"/>
        <v>5.5919517678279518E-2</v>
      </c>
      <c r="S130" s="233">
        <f t="shared" si="34"/>
        <v>5.5919517678283251E-2</v>
      </c>
      <c r="T130" s="233">
        <f t="shared" si="34"/>
        <v>5.5919517678277714E-2</v>
      </c>
      <c r="U130" s="233">
        <f t="shared" si="34"/>
        <v>5.5919517678280892E-2</v>
      </c>
      <c r="V130" s="233">
        <f t="shared" si="34"/>
        <v>5.5919517678277429E-2</v>
      </c>
      <c r="W130" s="233">
        <f t="shared" si="34"/>
        <v>5.5919517678269845E-2</v>
      </c>
      <c r="X130" s="233">
        <f t="shared" si="34"/>
        <v>5.5919517678286235E-2</v>
      </c>
      <c r="Y130" s="233">
        <f t="shared" si="34"/>
        <v>5.5919517678273863E-2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0.50059676821794763</v>
      </c>
      <c r="C131" s="300">
        <f t="shared" si="35"/>
        <v>0.21853822220096175</v>
      </c>
      <c r="D131" s="300">
        <f t="shared" si="35"/>
        <v>0.24491962251767083</v>
      </c>
      <c r="E131" s="300">
        <f t="shared" si="35"/>
        <v>0.30059599163160894</v>
      </c>
      <c r="F131" s="300">
        <f t="shared" si="35"/>
        <v>0.23349643592655936</v>
      </c>
      <c r="G131" s="300">
        <f t="shared" si="35"/>
        <v>0.25084975935888398</v>
      </c>
      <c r="H131" s="300">
        <f t="shared" si="35"/>
        <v>0.2272401209732596</v>
      </c>
      <c r="I131" s="300">
        <f t="shared" si="35"/>
        <v>0.23724825878100991</v>
      </c>
      <c r="J131" s="300">
        <f t="shared" si="35"/>
        <v>0.21658979708864537</v>
      </c>
      <c r="K131" s="300">
        <f t="shared" si="35"/>
        <v>0.22435749461511451</v>
      </c>
      <c r="L131" s="300">
        <f t="shared" si="35"/>
        <v>0.29132504475727578</v>
      </c>
      <c r="M131" s="300">
        <f t="shared" si="35"/>
        <v>0.24703413827027143</v>
      </c>
      <c r="N131" s="300">
        <f t="shared" si="35"/>
        <v>0.29223816627089633</v>
      </c>
      <c r="O131" s="300">
        <f t="shared" si="35"/>
        <v>0.25279926148887233</v>
      </c>
      <c r="P131" s="300">
        <f t="shared" si="35"/>
        <v>0.25612752778927528</v>
      </c>
      <c r="Q131" s="300">
        <f t="shared" si="35"/>
        <v>0.23461147155115619</v>
      </c>
      <c r="R131" s="300">
        <f t="shared" si="35"/>
        <v>0.2392136146228718</v>
      </c>
      <c r="S131" s="300">
        <f t="shared" si="35"/>
        <v>0.2352236975042617</v>
      </c>
      <c r="T131" s="300">
        <f t="shared" si="35"/>
        <v>0.25307056627427921</v>
      </c>
      <c r="U131" s="300">
        <f t="shared" si="35"/>
        <v>0.2500052942464846</v>
      </c>
      <c r="V131" s="300">
        <f t="shared" si="35"/>
        <v>0.25868712930668086</v>
      </c>
      <c r="W131" s="300">
        <f t="shared" si="35"/>
        <v>0.23798661803073923</v>
      </c>
      <c r="X131" s="300">
        <f t="shared" si="35"/>
        <v>0.24319679875982098</v>
      </c>
      <c r="Y131" s="300">
        <f t="shared" si="35"/>
        <v>0.28052827155774196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0.26348707666205301</v>
      </c>
      <c r="C132" s="235">
        <f t="shared" si="36"/>
        <v>0.5455456226789196</v>
      </c>
      <c r="D132" s="235">
        <f t="shared" si="36"/>
        <v>0.51916422236226145</v>
      </c>
      <c r="E132" s="235">
        <f t="shared" si="36"/>
        <v>0.46348785324837261</v>
      </c>
      <c r="F132" s="235">
        <f t="shared" si="36"/>
        <v>0.53058740895337986</v>
      </c>
      <c r="G132" s="235">
        <f t="shared" si="36"/>
        <v>0.51323408552108429</v>
      </c>
      <c r="H132" s="235">
        <f t="shared" si="36"/>
        <v>0.53684372390664592</v>
      </c>
      <c r="I132" s="235">
        <f t="shared" si="36"/>
        <v>0.52683558609891412</v>
      </c>
      <c r="J132" s="235">
        <f t="shared" si="36"/>
        <v>0.54749404779127786</v>
      </c>
      <c r="K132" s="235">
        <f t="shared" si="36"/>
        <v>0.53972635026477744</v>
      </c>
      <c r="L132" s="235">
        <f t="shared" si="36"/>
        <v>0.4727588001226144</v>
      </c>
      <c r="M132" s="235">
        <f t="shared" si="36"/>
        <v>0.51704970660959138</v>
      </c>
      <c r="N132" s="235">
        <f t="shared" si="36"/>
        <v>0.4718456786090427</v>
      </c>
      <c r="O132" s="235">
        <f t="shared" si="36"/>
        <v>0.51128458339105498</v>
      </c>
      <c r="P132" s="235">
        <f t="shared" si="36"/>
        <v>0.50795631709062949</v>
      </c>
      <c r="Q132" s="235">
        <f t="shared" si="36"/>
        <v>0.52947237332872554</v>
      </c>
      <c r="R132" s="235">
        <f t="shared" si="36"/>
        <v>0.52487023025700597</v>
      </c>
      <c r="S132" s="235">
        <f t="shared" si="36"/>
        <v>0.52886014737560028</v>
      </c>
      <c r="T132" s="235">
        <f t="shared" si="36"/>
        <v>0.51101327860560619</v>
      </c>
      <c r="U132" s="235">
        <f t="shared" si="36"/>
        <v>0.51407855063338759</v>
      </c>
      <c r="V132" s="235">
        <f t="shared" si="36"/>
        <v>0.50539671557320576</v>
      </c>
      <c r="W132" s="235">
        <f t="shared" si="36"/>
        <v>0.5260972268491797</v>
      </c>
      <c r="X132" s="235">
        <f t="shared" si="36"/>
        <v>0.52088704612002856</v>
      </c>
      <c r="Y132" s="235">
        <f t="shared" si="36"/>
        <v>0.4835555733221597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 t="shared" ref="B136:Y136" si="37">SUM(B$137:B$144)</f>
        <v>373.27477510034879</v>
      </c>
      <c r="C136" s="320">
        <f t="shared" si="37"/>
        <v>326.56561515543899</v>
      </c>
      <c r="D136" s="320">
        <f t="shared" si="37"/>
        <v>360.93540015592242</v>
      </c>
      <c r="E136" s="320">
        <f t="shared" si="37"/>
        <v>417.17837858133788</v>
      </c>
      <c r="F136" s="320">
        <f t="shared" si="37"/>
        <v>352.53839517556139</v>
      </c>
      <c r="G136" s="320">
        <f t="shared" si="37"/>
        <v>372.56331480958687</v>
      </c>
      <c r="H136" s="320">
        <f t="shared" si="37"/>
        <v>293.41757707887257</v>
      </c>
      <c r="I136" s="320">
        <f t="shared" si="37"/>
        <v>330.03017684303347</v>
      </c>
      <c r="J136" s="320">
        <f t="shared" si="37"/>
        <v>311.87127611497328</v>
      </c>
      <c r="K136" s="320">
        <f t="shared" si="37"/>
        <v>312.395038461843</v>
      </c>
      <c r="L136" s="320">
        <f t="shared" si="37"/>
        <v>214.63284586718524</v>
      </c>
      <c r="M136" s="320">
        <f t="shared" si="37"/>
        <v>245.71111155288642</v>
      </c>
      <c r="N136" s="320">
        <f t="shared" si="37"/>
        <v>274.71137853350996</v>
      </c>
      <c r="O136" s="320">
        <f t="shared" si="37"/>
        <v>273.69379303851707</v>
      </c>
      <c r="P136" s="320">
        <f t="shared" si="37"/>
        <v>275.50436262991832</v>
      </c>
      <c r="Q136" s="320">
        <f t="shared" si="37"/>
        <v>273.90748818156789</v>
      </c>
      <c r="R136" s="320">
        <f t="shared" si="37"/>
        <v>274.95617174805182</v>
      </c>
      <c r="S136" s="320">
        <f t="shared" si="37"/>
        <v>278.07992314760963</v>
      </c>
      <c r="T136" s="320">
        <f t="shared" si="37"/>
        <v>276.05621868095136</v>
      </c>
      <c r="U136" s="320">
        <f t="shared" si="37"/>
        <v>303.25435390316682</v>
      </c>
      <c r="V136" s="320">
        <f t="shared" si="37"/>
        <v>258.88495640677627</v>
      </c>
      <c r="W136" s="320">
        <f t="shared" si="37"/>
        <v>268.95500742470125</v>
      </c>
      <c r="X136" s="320">
        <f t="shared" si="37"/>
        <v>307.38192310675004</v>
      </c>
      <c r="Y136" s="320">
        <f t="shared" si="37"/>
        <v>331.29204604875423</v>
      </c>
      <c r="DA136" s="95"/>
    </row>
    <row r="137" spans="1:105" ht="12" customHeight="1" x14ac:dyDescent="0.25">
      <c r="A137" s="55" t="s">
        <v>91</v>
      </c>
      <c r="B137" s="273">
        <f>IF(B$6=0,0,B$6/PPA!B$10*1000)</f>
        <v>1.8663738755015069</v>
      </c>
      <c r="C137" s="273">
        <f>IF(C$6=0,0,C$6/PPA!C$10*1000)</f>
        <v>1.6328280757772471</v>
      </c>
      <c r="D137" s="273">
        <f>IF(D$6=0,0,D$6/PPA!D$10*1000)</f>
        <v>1.804677000779626</v>
      </c>
      <c r="E137" s="273">
        <f>IF(E$6=0,0,E$6/PPA!E$10*1000)</f>
        <v>2.0858918929066443</v>
      </c>
      <c r="F137" s="273">
        <f>IF(F$6=0,0,F$6/PPA!F$10*1000)</f>
        <v>1.7626919758778301</v>
      </c>
      <c r="G137" s="273">
        <f>IF(G$6=0,0,G$6/PPA!G$10*1000)</f>
        <v>1.8628165740479377</v>
      </c>
      <c r="H137" s="273">
        <f>IF(H$6=0,0,H$6/PPA!H$10*1000)</f>
        <v>1.4670878853943927</v>
      </c>
      <c r="I137" s="273">
        <f>IF(I$6=0,0,I$6/PPA!I$10*1000)</f>
        <v>1.650150884215186</v>
      </c>
      <c r="J137" s="273">
        <f>IF(J$6=0,0,J$6/PPA!J$10*1000)</f>
        <v>1.5593563805749151</v>
      </c>
      <c r="K137" s="273">
        <f>IF(K$6=0,0,K$6/PPA!K$10*1000)</f>
        <v>1.5619751923092637</v>
      </c>
      <c r="L137" s="273">
        <f>IF(L$6=0,0,L$6/PPA!L$10*1000)</f>
        <v>1.0731642293358925</v>
      </c>
      <c r="M137" s="273">
        <f>IF(M$6=0,0,M$6/PPA!M$10*1000)</f>
        <v>1.2285555577644394</v>
      </c>
      <c r="N137" s="273">
        <f>IF(N$6=0,0,N$6/PPA!N$10*1000)</f>
        <v>1.3735568926675159</v>
      </c>
      <c r="O137" s="273">
        <f>IF(O$6=0,0,O$6/PPA!O$10*1000)</f>
        <v>1.368468965192595</v>
      </c>
      <c r="P137" s="273">
        <f>IF(P$6=0,0,P$6/PPA!P$10*1000)</f>
        <v>1.377521813149619</v>
      </c>
      <c r="Q137" s="273">
        <f>IF(Q$6=0,0,Q$6/PPA!Q$10*1000)</f>
        <v>1.3695374409079211</v>
      </c>
      <c r="R137" s="273">
        <f>IF(R$6=0,0,R$6/PPA!R$10*1000)</f>
        <v>1.3747808587403465</v>
      </c>
      <c r="S137" s="273">
        <f>IF(S$6=0,0,S$6/PPA!S$10*1000)</f>
        <v>1.3903996157381613</v>
      </c>
      <c r="T137" s="273">
        <f>IF(T$6=0,0,T$6/PPA!T$10*1000)</f>
        <v>1.3802810934048166</v>
      </c>
      <c r="U137" s="273">
        <f>IF(U$6=0,0,U$6/PPA!U$10*1000)</f>
        <v>1.5162717695159507</v>
      </c>
      <c r="V137" s="273">
        <f>IF(V$6=0,0,V$6/PPA!V$10*1000)</f>
        <v>1.2944247820339585</v>
      </c>
      <c r="W137" s="273">
        <f>IF(W$6=0,0,W$6/PPA!W$10*1000)</f>
        <v>1.3447750371236225</v>
      </c>
      <c r="X137" s="273">
        <f>IF(X$6=0,0,X$6/PPA!X$10*1000)</f>
        <v>1.5369096155340281</v>
      </c>
      <c r="Y137" s="273">
        <f>IF(Y$6=0,0,Y$6/PPA!Y$10*1000)</f>
        <v>1.6564602302439271</v>
      </c>
      <c r="DA137" s="76"/>
    </row>
    <row r="138" spans="1:105" ht="12" customHeight="1" x14ac:dyDescent="0.25">
      <c r="A138" s="173" t="s">
        <v>92</v>
      </c>
      <c r="B138" s="274">
        <f>IF(B$7=0,0,B$7/PPA!B$10*1000)</f>
        <v>2.6129234257021086</v>
      </c>
      <c r="C138" s="274">
        <f>IF(C$7=0,0,C$7/PPA!C$10*1000)</f>
        <v>2.2859593060881465</v>
      </c>
      <c r="D138" s="274">
        <f>IF(D$7=0,0,D$7/PPA!D$10*1000)</f>
        <v>2.5265478010914748</v>
      </c>
      <c r="E138" s="274">
        <f>IF(E$7=0,0,E$7/PPA!E$10*1000)</f>
        <v>2.9202486500693015</v>
      </c>
      <c r="F138" s="274">
        <f>IF(F$7=0,0,F$7/PPA!F$10*1000)</f>
        <v>2.4677687662289629</v>
      </c>
      <c r="G138" s="274">
        <f>IF(G$7=0,0,G$7/PPA!G$10*1000)</f>
        <v>2.6079432036671135</v>
      </c>
      <c r="H138" s="274">
        <f>IF(H$7=0,0,H$7/PPA!H$10*1000)</f>
        <v>2.0539230395521497</v>
      </c>
      <c r="I138" s="274">
        <f>IF(I$7=0,0,I$7/PPA!I$10*1000)</f>
        <v>2.310211237901262</v>
      </c>
      <c r="J138" s="274">
        <f>IF(J$7=0,0,J$7/PPA!J$10*1000)</f>
        <v>2.183098932804882</v>
      </c>
      <c r="K138" s="274">
        <f>IF(K$7=0,0,K$7/PPA!K$10*1000)</f>
        <v>2.1867652692329691</v>
      </c>
      <c r="L138" s="274">
        <f>IF(L$7=0,0,L$7/PPA!L$10*1000)</f>
        <v>1.5024299210702496</v>
      </c>
      <c r="M138" s="274">
        <f>IF(M$7=0,0,M$7/PPA!M$10*1000)</f>
        <v>1.7199777808702146</v>
      </c>
      <c r="N138" s="274">
        <f>IF(N$7=0,0,N$7/PPA!N$10*1000)</f>
        <v>1.9229796497345226</v>
      </c>
      <c r="O138" s="274">
        <f>IF(O$7=0,0,O$7/PPA!O$10*1000)</f>
        <v>1.9158565512696328</v>
      </c>
      <c r="P138" s="274">
        <f>IF(P$7=0,0,P$7/PPA!P$10*1000)</f>
        <v>1.9285305384094662</v>
      </c>
      <c r="Q138" s="274">
        <f>IF(Q$7=0,0,Q$7/PPA!Q$10*1000)</f>
        <v>1.917352417271089</v>
      </c>
      <c r="R138" s="274">
        <f>IF(R$7=0,0,R$7/PPA!R$10*1000)</f>
        <v>1.9246932022364855</v>
      </c>
      <c r="S138" s="274">
        <f>IF(S$7=0,0,S$7/PPA!S$10*1000)</f>
        <v>1.9465594620334252</v>
      </c>
      <c r="T138" s="274">
        <f>IF(T$7=0,0,T$7/PPA!T$10*1000)</f>
        <v>1.9323935307667439</v>
      </c>
      <c r="U138" s="274">
        <f>IF(U$7=0,0,U$7/PPA!U$10*1000)</f>
        <v>2.1227804773223298</v>
      </c>
      <c r="V138" s="274">
        <f>IF(V$7=0,0,V$7/PPA!V$10*1000)</f>
        <v>1.8121946948475416</v>
      </c>
      <c r="W138" s="274">
        <f>IF(W$7=0,0,W$7/PPA!W$10*1000)</f>
        <v>1.8826850519730713</v>
      </c>
      <c r="X138" s="274">
        <f>IF(X$7=0,0,X$7/PPA!X$10*1000)</f>
        <v>2.1516734617476385</v>
      </c>
      <c r="Y138" s="274">
        <f>IF(Y$7=0,0,Y$7/PPA!Y$10*1000)</f>
        <v>2.3190443223414983</v>
      </c>
      <c r="DA138" s="77"/>
    </row>
    <row r="139" spans="1:105" ht="12" customHeight="1" x14ac:dyDescent="0.25">
      <c r="A139" s="173" t="s">
        <v>93</v>
      </c>
      <c r="B139" s="274">
        <f>IF(B$8=0,0,B$8/PPA!B$10*1000)</f>
        <v>14.93099100401205</v>
      </c>
      <c r="C139" s="274">
        <f>IF(C$8=0,0,C$8/PPA!C$10*1000)</f>
        <v>13.062624606217971</v>
      </c>
      <c r="D139" s="274">
        <f>IF(D$8=0,0,D$8/PPA!D$10*1000)</f>
        <v>14.437416006237008</v>
      </c>
      <c r="E139" s="274">
        <f>IF(E$8=0,0,E$8/PPA!E$10*1000)</f>
        <v>16.687135143253151</v>
      </c>
      <c r="F139" s="274">
        <f>IF(F$8=0,0,F$8/PPA!F$10*1000)</f>
        <v>14.101535807022641</v>
      </c>
      <c r="G139" s="274">
        <f>IF(G$8=0,0,G$8/PPA!G$10*1000)</f>
        <v>14.902532592383501</v>
      </c>
      <c r="H139" s="274">
        <f>IF(H$8=0,0,H$8/PPA!H$10*1000)</f>
        <v>11.736703083155142</v>
      </c>
      <c r="I139" s="274">
        <f>IF(I$8=0,0,I$8/PPA!I$10*1000)</f>
        <v>13.201207073721489</v>
      </c>
      <c r="J139" s="274">
        <f>IF(J$8=0,0,J$8/PPA!J$10*1000)</f>
        <v>12.474851044599323</v>
      </c>
      <c r="K139" s="274">
        <f>IF(K$8=0,0,K$8/PPA!K$10*1000)</f>
        <v>12.49580153847411</v>
      </c>
      <c r="L139" s="274">
        <f>IF(L$8=0,0,L$8/PPA!L$10*1000)</f>
        <v>8.58531383468714</v>
      </c>
      <c r="M139" s="274">
        <f>IF(M$8=0,0,M$8/PPA!M$10*1000)</f>
        <v>9.8284444621155167</v>
      </c>
      <c r="N139" s="274">
        <f>IF(N$8=0,0,N$8/PPA!N$10*1000)</f>
        <v>10.988455141340127</v>
      </c>
      <c r="O139" s="274">
        <f>IF(O$8=0,0,O$8/PPA!O$10*1000)</f>
        <v>10.947751721540756</v>
      </c>
      <c r="P139" s="274">
        <f>IF(P$8=0,0,P$8/PPA!P$10*1000)</f>
        <v>11.020174505196952</v>
      </c>
      <c r="Q139" s="274">
        <f>IF(Q$8=0,0,Q$8/PPA!Q$10*1000)</f>
        <v>10.956299527263367</v>
      </c>
      <c r="R139" s="274">
        <f>IF(R$8=0,0,R$8/PPA!R$10*1000)</f>
        <v>10.998246869922774</v>
      </c>
      <c r="S139" s="274">
        <f>IF(S$8=0,0,S$8/PPA!S$10*1000)</f>
        <v>11.12319692590529</v>
      </c>
      <c r="T139" s="274">
        <f>IF(T$8=0,0,T$8/PPA!T$10*1000)</f>
        <v>11.042248747238537</v>
      </c>
      <c r="U139" s="274">
        <f>IF(U$8=0,0,U$8/PPA!U$10*1000)</f>
        <v>12.1301741561276</v>
      </c>
      <c r="V139" s="274">
        <f>IF(V$8=0,0,V$8/PPA!V$10*1000)</f>
        <v>10.355398256271666</v>
      </c>
      <c r="W139" s="274">
        <f>IF(W$8=0,0,W$8/PPA!W$10*1000)</f>
        <v>10.758200296988983</v>
      </c>
      <c r="X139" s="274">
        <f>IF(X$8=0,0,X$8/PPA!X$10*1000)</f>
        <v>12.295276924272217</v>
      </c>
      <c r="Y139" s="274">
        <f>IF(Y$8=0,0,Y$8/PPA!Y$10*1000)</f>
        <v>13.251681841951418</v>
      </c>
      <c r="DA139" s="77"/>
    </row>
    <row r="140" spans="1:105" ht="12" customHeight="1" x14ac:dyDescent="0.25">
      <c r="A140" s="173" t="s">
        <v>94</v>
      </c>
      <c r="B140" s="274">
        <f>IF(B$9=0,0,B$9/PPA!B$10*1000)</f>
        <v>7.4654955020060285</v>
      </c>
      <c r="C140" s="274">
        <f>IF(C$9=0,0,C$9/PPA!C$10*1000)</f>
        <v>6.5313123031089892</v>
      </c>
      <c r="D140" s="274">
        <f>IF(D$9=0,0,D$9/PPA!D$10*1000)</f>
        <v>7.2187080031185014</v>
      </c>
      <c r="E140" s="274">
        <f>IF(E$9=0,0,E$9/PPA!E$10*1000)</f>
        <v>8.3435675716265791</v>
      </c>
      <c r="F140" s="274">
        <f>IF(F$9=0,0,F$9/PPA!F$10*1000)</f>
        <v>7.0507679035113204</v>
      </c>
      <c r="G140" s="274">
        <f>IF(G$9=0,0,G$9/PPA!G$10*1000)</f>
        <v>7.4512662961917506</v>
      </c>
      <c r="H140" s="274">
        <f>IF(H$9=0,0,H$9/PPA!H$10*1000)</f>
        <v>5.8683515415775682</v>
      </c>
      <c r="I140" s="274">
        <f>IF(I$9=0,0,I$9/PPA!I$10*1000)</f>
        <v>6.6006035368607447</v>
      </c>
      <c r="J140" s="274">
        <f>IF(J$9=0,0,J$9/PPA!J$10*1000)</f>
        <v>6.2374255222996613</v>
      </c>
      <c r="K140" s="274">
        <f>IF(K$9=0,0,K$9/PPA!K$10*1000)</f>
        <v>6.247900769237055</v>
      </c>
      <c r="L140" s="274">
        <f>IF(L$9=0,0,L$9/PPA!L$10*1000)</f>
        <v>4.2926569173435709</v>
      </c>
      <c r="M140" s="274">
        <f>IF(M$9=0,0,M$9/PPA!M$10*1000)</f>
        <v>4.9142222310577575</v>
      </c>
      <c r="N140" s="274">
        <f>IF(N$9=0,0,N$9/PPA!N$10*1000)</f>
        <v>5.4942275706700636</v>
      </c>
      <c r="O140" s="274">
        <f>IF(O$9=0,0,O$9/PPA!O$10*1000)</f>
        <v>5.4738758607703808</v>
      </c>
      <c r="P140" s="274">
        <f>IF(P$9=0,0,P$9/PPA!P$10*1000)</f>
        <v>5.5100872525984776</v>
      </c>
      <c r="Q140" s="274">
        <f>IF(Q$9=0,0,Q$9/PPA!Q$10*1000)</f>
        <v>5.4781497636316834</v>
      </c>
      <c r="R140" s="274">
        <f>IF(R$9=0,0,R$9/PPA!R$10*1000)</f>
        <v>5.499123434961386</v>
      </c>
      <c r="S140" s="274">
        <f>IF(S$9=0,0,S$9/PPA!S$10*1000)</f>
        <v>5.5615984629526451</v>
      </c>
      <c r="T140" s="274">
        <f>IF(T$9=0,0,T$9/PPA!T$10*1000)</f>
        <v>5.5211243736192666</v>
      </c>
      <c r="U140" s="274">
        <f>IF(U$9=0,0,U$9/PPA!U$10*1000)</f>
        <v>6.0650870780638009</v>
      </c>
      <c r="V140" s="274">
        <f>IF(V$9=0,0,V$9/PPA!V$10*1000)</f>
        <v>5.177699128135834</v>
      </c>
      <c r="W140" s="274">
        <f>IF(W$9=0,0,W$9/PPA!W$10*1000)</f>
        <v>5.3791001484944898</v>
      </c>
      <c r="X140" s="274">
        <f>IF(X$9=0,0,X$9/PPA!X$10*1000)</f>
        <v>6.1476384621361104</v>
      </c>
      <c r="Y140" s="274">
        <f>IF(Y$9=0,0,Y$9/PPA!Y$10*1000)</f>
        <v>6.6258409209757083</v>
      </c>
      <c r="DA140" s="77"/>
    </row>
    <row r="141" spans="1:105" ht="12" customHeight="1" x14ac:dyDescent="0.25">
      <c r="A141" s="56" t="s">
        <v>95</v>
      </c>
      <c r="B141" s="275">
        <f>IF(B$10=0,0,B$10/PPA!B$10*1000)</f>
        <v>5.6804959940144393</v>
      </c>
      <c r="C141" s="275">
        <f>IF(C$10=0,0,C$10/PPA!C$10*1000)</f>
        <v>3.8259752951537558</v>
      </c>
      <c r="D141" s="275">
        <f>IF(D$10=0,0,D$10/PPA!D$10*1000)</f>
        <v>4.3517522981977077</v>
      </c>
      <c r="E141" s="275">
        <f>IF(E$10=0,0,E$10/PPA!E$10*1000)</f>
        <v>5.4191227263572497</v>
      </c>
      <c r="F141" s="275">
        <f>IF(F$10=0,0,F$10/PPA!F$10*1000)</f>
        <v>4.2473943141476358</v>
      </c>
      <c r="G141" s="275">
        <f>IF(G$10=0,0,G$10/PPA!G$10*1000)</f>
        <v>4.6000780322640802</v>
      </c>
      <c r="H141" s="275">
        <f>IF(H$10=0,0,H$10/PPA!H$10*1000)</f>
        <v>3.4153287838418884</v>
      </c>
      <c r="I141" s="275">
        <f>IF(I$10=0,0,I$10/PPA!I$10*1000)</f>
        <v>3.9200751351323597</v>
      </c>
      <c r="J141" s="275">
        <f>IF(J$10=0,0,J$10/PPA!J$10*1000)</f>
        <v>3.6819159426940971</v>
      </c>
      <c r="K141" s="275">
        <f>IF(K$10=0,0,K$10/PPA!K$10*1000)</f>
        <v>3.7114434387185367</v>
      </c>
      <c r="L141" s="275">
        <f>IF(L$10=0,0,L$10/PPA!L$10*1000)</f>
        <v>2.7269957111946739</v>
      </c>
      <c r="M141" s="275">
        <f>IF(M$10=0,0,M$10/PPA!M$10*1000)</f>
        <v>2.9647524905622435</v>
      </c>
      <c r="N141" s="275">
        <f>IF(N$10=0,0,N$10/PPA!N$10*1000)</f>
        <v>3.5288489255559288</v>
      </c>
      <c r="O141" s="275">
        <f>IF(O$10=0,0,O$10/PPA!O$10*1000)</f>
        <v>3.4101719937029564</v>
      </c>
      <c r="P141" s="275">
        <f>IF(P$10=0,0,P$10/PPA!P$10*1000)</f>
        <v>3.7174406513514877</v>
      </c>
      <c r="Q141" s="275">
        <f>IF(Q$10=0,0,Q$10/PPA!Q$10*1000)</f>
        <v>3.6551582482444824</v>
      </c>
      <c r="R141" s="275">
        <f>IF(R$10=0,0,R$10/PPA!R$10*1000)</f>
        <v>3.7121700349639624</v>
      </c>
      <c r="S141" s="275">
        <f>IF(S$10=0,0,S$10/PPA!S$10*1000)</f>
        <v>3.818582112654938</v>
      </c>
      <c r="T141" s="275">
        <f>IF(T$10=0,0,T$10/PPA!T$10*1000)</f>
        <v>3.8175031139045585</v>
      </c>
      <c r="U141" s="275">
        <f>IF(U$10=0,0,U$10/PPA!U$10*1000)</f>
        <v>4.314969581424057</v>
      </c>
      <c r="V141" s="275">
        <f>IF(V$10=0,0,V$10/PPA!V$10*1000)</f>
        <v>3.8409051692371157</v>
      </c>
      <c r="W141" s="275">
        <f>IF(W$10=0,0,W$10/PPA!W$10*1000)</f>
        <v>4.1153139035960073</v>
      </c>
      <c r="X141" s="275">
        <f>IF(X$10=0,0,X$10/PPA!X$10*1000)</f>
        <v>5.1914144891822191</v>
      </c>
      <c r="Y141" s="275">
        <f>IF(Y$10=0,0,Y$10/PPA!Y$10*1000)</f>
        <v>5.6843418727297914</v>
      </c>
      <c r="DA141" s="78"/>
    </row>
    <row r="142" spans="1:105" ht="12" customHeight="1" x14ac:dyDescent="0.25">
      <c r="A142" s="174" t="s">
        <v>1853</v>
      </c>
      <c r="B142" s="276">
        <f>IF(B$16=0,0,B$16/PPA!B$10*1000)</f>
        <v>2.5777678085926663</v>
      </c>
      <c r="C142" s="276">
        <f>IF(C$16=0,0,C$16/PPA!C$10*1000)</f>
        <v>8.234402497544254</v>
      </c>
      <c r="D142" s="276">
        <f>IF(D$16=0,0,D$16/PPA!D$10*1000)</f>
        <v>7.9530113500830275</v>
      </c>
      <c r="E142" s="276">
        <f>IF(E$16=0,0,E$16/PPA!E$10*1000)</f>
        <v>7.2039455041633058</v>
      </c>
      <c r="F142" s="276">
        <f>IF(F$16=0,0,F$16/PPA!F$10*1000)</f>
        <v>8.3211916698569652</v>
      </c>
      <c r="G142" s="276">
        <f>IF(G$16=0,0,G$16/PPA!G$10*1000)</f>
        <v>8.1143411367478677</v>
      </c>
      <c r="H142" s="276">
        <f>IF(H$16=0,0,H$16/PPA!H$10*1000)</f>
        <v>6.9563535610412233</v>
      </c>
      <c r="I142" s="276">
        <f>IF(I$16=0,0,I$16/PPA!I$10*1000)</f>
        <v>7.5050349723789882</v>
      </c>
      <c r="J142" s="276">
        <f>IF(J$16=0,0,J$16/PPA!J$10*1000)</f>
        <v>8.0241961693078814</v>
      </c>
      <c r="K142" s="276">
        <f>IF(K$16=0,0,K$16/PPA!K$10*1000)</f>
        <v>7.6977206536764431</v>
      </c>
      <c r="L142" s="276">
        <f>IF(L$16=0,0,L$16/PPA!L$10*1000)</f>
        <v>3.8153335825293682</v>
      </c>
      <c r="M142" s="276">
        <f>IF(M$16=0,0,M$16/PPA!M$10*1000)</f>
        <v>5.3499537226062541</v>
      </c>
      <c r="N142" s="276">
        <f>IF(N$16=0,0,N$16/PPA!N$10*1000)</f>
        <v>4.9122716375513775</v>
      </c>
      <c r="O142" s="276">
        <f>IF(O$16=0,0,O$16/PPA!O$10*1000)</f>
        <v>5.9463359338332822</v>
      </c>
      <c r="P142" s="276">
        <f>IF(P$16=0,0,P$16/PPA!P$10*1000)</f>
        <v>6.3562418337860365</v>
      </c>
      <c r="Q142" s="276">
        <f>IF(Q$16=0,0,Q$16/PPA!Q$10*1000)</f>
        <v>7.1119141529323961</v>
      </c>
      <c r="R142" s="276">
        <f>IF(R$16=0,0,R$16/PPA!R$10*1000)</f>
        <v>7.0223127684490363</v>
      </c>
      <c r="S142" s="276">
        <f>IF(S$16=0,0,S$16/PPA!S$10*1000)</f>
        <v>7.4019843676900621</v>
      </c>
      <c r="T142" s="276">
        <f>IF(T$16=0,0,T$16/PPA!T$10*1000)</f>
        <v>6.64593682885398</v>
      </c>
      <c r="U142" s="276">
        <f>IF(U$16=0,0,U$16/PPA!U$10*1000)</f>
        <v>7.6496977701035149</v>
      </c>
      <c r="V142" s="276">
        <f>IF(V$16=0,0,V$16/PPA!V$10*1000)</f>
        <v>6.4696001318555316</v>
      </c>
      <c r="W142" s="276">
        <f>IF(W$16=0,0,W$16/PPA!W$10*1000)</f>
        <v>7.8433700059634681</v>
      </c>
      <c r="X142" s="276">
        <f>IF(X$16=0,0,X$16/PPA!X$10*1000)</f>
        <v>9.5864468446346667</v>
      </c>
      <c r="Y142" s="276">
        <f>IF(Y$16=0,0,Y$16/PPA!Y$10*1000)</f>
        <v>8.447655747847902</v>
      </c>
      <c r="DA142" s="79"/>
    </row>
    <row r="143" spans="1:105" ht="12" customHeight="1" x14ac:dyDescent="0.25">
      <c r="A143" s="174" t="s">
        <v>1855</v>
      </c>
      <c r="B143" s="276">
        <f>IF(B$17=0,0,B$17/PPA!B$10*1000)</f>
        <v>332.4123545825363</v>
      </c>
      <c r="C143" s="276">
        <f>IF(C$17=0,0,C$17/PPA!C$10*1000)</f>
        <v>272.69384085478367</v>
      </c>
      <c r="D143" s="276">
        <f>IF(D$17=0,0,D$17/PPA!D$10*1000)</f>
        <v>304.96992914067511</v>
      </c>
      <c r="E143" s="276">
        <f>IF(E$17=0,0,E$17/PPA!E$10*1000)</f>
        <v>358.50969930593214</v>
      </c>
      <c r="F143" s="276">
        <f>IF(F$17=0,0,F$17/PPA!F$10*1000)</f>
        <v>296.09550769478955</v>
      </c>
      <c r="G143" s="276">
        <f>IF(G$17=0,0,G$17/PPA!G$10*1000)</f>
        <v>314.99246778151166</v>
      </c>
      <c r="H143" s="276">
        <f>IF(H$17=0,0,H$17/PPA!H$10*1000)</f>
        <v>246.46126571532974</v>
      </c>
      <c r="I143" s="276">
        <f>IF(I$17=0,0,I$17/PPA!I$10*1000)</f>
        <v>278.16503850864797</v>
      </c>
      <c r="J143" s="276">
        <f>IF(J$17=0,0,J$17/PPA!J$10*1000)</f>
        <v>259.87888507978619</v>
      </c>
      <c r="K143" s="276">
        <f>IF(K$17=0,0,K$17/PPA!K$10*1000)</f>
        <v>261.38738570313592</v>
      </c>
      <c r="L143" s="276">
        <f>IF(L$17=0,0,L$17/PPA!L$10*1000)</f>
        <v>184.15843259873688</v>
      </c>
      <c r="M143" s="276">
        <f>IF(M$17=0,0,M$17/PPA!M$10*1000)</f>
        <v>207.81641925767391</v>
      </c>
      <c r="N143" s="276">
        <f>IF(N$17=0,0,N$17/PPA!N$10*1000)</f>
        <v>235.57487952143185</v>
      </c>
      <c r="O143" s="276">
        <f>IF(O$17=0,0,O$17/PPA!O$10*1000)</f>
        <v>231.41725215924464</v>
      </c>
      <c r="P143" s="276">
        <f>IF(P$17=0,0,P$17/PPA!P$10*1000)</f>
        <v>231.46938418256852</v>
      </c>
      <c r="Q143" s="276">
        <f>IF(Q$17=0,0,Q$17/PPA!Q$10*1000)</f>
        <v>227.61482295813389</v>
      </c>
      <c r="R143" s="276">
        <f>IF(R$17=0,0,R$17/PPA!R$10*1000)</f>
        <v>228.81970509333559</v>
      </c>
      <c r="S143" s="276">
        <f>IF(S$17=0,0,S$17/PPA!S$10*1000)</f>
        <v>230.38874805021283</v>
      </c>
      <c r="T143" s="276">
        <f>IF(T$17=0,0,T$17/PPA!T$10*1000)</f>
        <v>230.94798248459915</v>
      </c>
      <c r="U143" s="276">
        <f>IF(U$17=0,0,U$17/PPA!U$10*1000)</f>
        <v>252.45604469260181</v>
      </c>
      <c r="V143" s="276">
        <f>IF(V$17=0,0,V$17/PPA!V$10*1000)</f>
        <v>215.55784506249353</v>
      </c>
      <c r="W143" s="276">
        <f>IF(W$17=0,0,W$17/PPA!W$10*1000)</f>
        <v>220.20185185619843</v>
      </c>
      <c r="X143" s="276">
        <f>IF(X$17=0,0,X$17/PPA!X$10*1000)</f>
        <v>249.16934809894394</v>
      </c>
      <c r="Y143" s="276">
        <f>IF(Y$17=0,0,Y$17/PPA!Y$10*1000)</f>
        <v>274.53445278411311</v>
      </c>
      <c r="DA143" s="79"/>
    </row>
    <row r="144" spans="1:105" ht="12" customHeight="1" x14ac:dyDescent="0.25">
      <c r="A144" s="41" t="s">
        <v>1870</v>
      </c>
      <c r="B144" s="277">
        <f>IF(B$30=0,0,B$30/PPA!B$10*1000)</f>
        <v>5.7283729079836867</v>
      </c>
      <c r="C144" s="277">
        <f>IF(C$30=0,0,C$30/PPA!C$10*1000)</f>
        <v>18.298672216764945</v>
      </c>
      <c r="D144" s="277">
        <f>IF(D$30=0,0,D$30/PPA!D$10*1000)</f>
        <v>17.673358555739995</v>
      </c>
      <c r="E144" s="277">
        <f>IF(E$30=0,0,E$30/PPA!E$10*1000)</f>
        <v>16.008767787029516</v>
      </c>
      <c r="F144" s="277">
        <f>IF(F$30=0,0,F$30/PPA!F$10*1000)</f>
        <v>18.491537044126524</v>
      </c>
      <c r="G144" s="277">
        <f>IF(G$30=0,0,G$30/PPA!G$10*1000)</f>
        <v>18.03186919277297</v>
      </c>
      <c r="H144" s="277">
        <f>IF(H$30=0,0,H$30/PPA!H$10*1000)</f>
        <v>15.458563468980442</v>
      </c>
      <c r="I144" s="277">
        <f>IF(I$30=0,0,I$30/PPA!I$10*1000)</f>
        <v>16.677855494175471</v>
      </c>
      <c r="J144" s="277">
        <f>IF(J$30=0,0,J$30/PPA!J$10*1000)</f>
        <v>17.831547042906326</v>
      </c>
      <c r="K144" s="277">
        <f>IF(K$30=0,0,K$30/PPA!K$10*1000)</f>
        <v>17.106045897058696</v>
      </c>
      <c r="L144" s="277">
        <f>IF(L$30=0,0,L$30/PPA!L$10*1000)</f>
        <v>8.4785190722874599</v>
      </c>
      <c r="M144" s="277">
        <f>IF(M$30=0,0,M$30/PPA!M$10*1000)</f>
        <v>11.888786050236083</v>
      </c>
      <c r="N144" s="277">
        <f>IF(N$30=0,0,N$30/PPA!N$10*1000)</f>
        <v>10.916159194558576</v>
      </c>
      <c r="O144" s="277">
        <f>IF(O$30=0,0,O$30/PPA!O$10*1000)</f>
        <v>13.214079852962804</v>
      </c>
      <c r="P144" s="277">
        <f>IF(P$30=0,0,P$30/PPA!P$10*1000)</f>
        <v>14.124981852857802</v>
      </c>
      <c r="Q144" s="277">
        <f>IF(Q$30=0,0,Q$30/PPA!Q$10*1000)</f>
        <v>15.804253673183045</v>
      </c>
      <c r="R144" s="277">
        <f>IF(R$30=0,0,R$30/PPA!R$10*1000)</f>
        <v>15.605139485442262</v>
      </c>
      <c r="S144" s="277">
        <f>IF(S$30=0,0,S$30/PPA!S$10*1000)</f>
        <v>16.448854150422289</v>
      </c>
      <c r="T144" s="277">
        <f>IF(T$30=0,0,T$30/PPA!T$10*1000)</f>
        <v>14.768748508564354</v>
      </c>
      <c r="U144" s="277">
        <f>IF(U$30=0,0,U$30/PPA!U$10*1000)</f>
        <v>16.999328378007757</v>
      </c>
      <c r="V144" s="277">
        <f>IF(V$30=0,0,V$30/PPA!V$10*1000)</f>
        <v>14.376889181901124</v>
      </c>
      <c r="W144" s="277">
        <f>IF(W$30=0,0,W$30/PPA!W$10*1000)</f>
        <v>17.429711124363184</v>
      </c>
      <c r="X144" s="277">
        <f>IF(X$30=0,0,X$30/PPA!X$10*1000)</f>
        <v>21.303215210299182</v>
      </c>
      <c r="Y144" s="277">
        <f>IF(Y$30=0,0,Y$30/PPA!Y$10*1000)</f>
        <v>18.772568328550836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 t="shared" ref="B146:Y146" si="38">SUM(B$147:B$154)</f>
        <v>262.30021317039478</v>
      </c>
      <c r="C146" s="320">
        <f t="shared" si="38"/>
        <v>229.50917480379758</v>
      </c>
      <c r="D146" s="320">
        <f t="shared" si="38"/>
        <v>253.57982945783985</v>
      </c>
      <c r="E146" s="320">
        <f t="shared" si="38"/>
        <v>300.47476612527186</v>
      </c>
      <c r="F146" s="320">
        <f t="shared" si="38"/>
        <v>249.65727183922456</v>
      </c>
      <c r="G146" s="320">
        <f t="shared" si="38"/>
        <v>263.54604428996561</v>
      </c>
      <c r="H146" s="320">
        <f t="shared" si="38"/>
        <v>199.42262760611234</v>
      </c>
      <c r="I146" s="320">
        <f t="shared" si="38"/>
        <v>223.04745097023124</v>
      </c>
      <c r="J146" s="320">
        <f t="shared" si="38"/>
        <v>210.73543250235636</v>
      </c>
      <c r="K146" s="320">
        <f t="shared" si="38"/>
        <v>211.66583684324362</v>
      </c>
      <c r="L146" s="320">
        <f t="shared" si="38"/>
        <v>144.84097336351167</v>
      </c>
      <c r="M146" s="320">
        <f t="shared" si="38"/>
        <v>165.66077970651492</v>
      </c>
      <c r="N146" s="320">
        <f t="shared" si="38"/>
        <v>184.9275879184579</v>
      </c>
      <c r="O146" s="320">
        <f t="shared" si="38"/>
        <v>181.99519209942699</v>
      </c>
      <c r="P146" s="320">
        <f t="shared" si="38"/>
        <v>186.62197642870427</v>
      </c>
      <c r="Q146" s="320">
        <f t="shared" si="38"/>
        <v>184.34350932368656</v>
      </c>
      <c r="R146" s="320">
        <f t="shared" si="38"/>
        <v>187.06593652636391</v>
      </c>
      <c r="S146" s="320">
        <f t="shared" si="38"/>
        <v>188.17258121221141</v>
      </c>
      <c r="T146" s="320">
        <f t="shared" si="38"/>
        <v>182.39524320304952</v>
      </c>
      <c r="U146" s="320">
        <f t="shared" si="38"/>
        <v>199.52594401273709</v>
      </c>
      <c r="V146" s="320">
        <f t="shared" si="38"/>
        <v>167.86112379118961</v>
      </c>
      <c r="W146" s="320">
        <f t="shared" si="38"/>
        <v>174.20440923861091</v>
      </c>
      <c r="X146" s="320">
        <f t="shared" si="38"/>
        <v>202.89593608180695</v>
      </c>
      <c r="Y146" s="320">
        <f t="shared" si="38"/>
        <v>218.64770076706202</v>
      </c>
      <c r="DA146" s="95"/>
    </row>
    <row r="147" spans="1:105" ht="12" customHeight="1" x14ac:dyDescent="0.25">
      <c r="A147" s="55" t="s">
        <v>91</v>
      </c>
      <c r="B147" s="273">
        <f>IF(B$33=0,0,B$33/PPA!B$11*1000)</f>
        <v>1.3844525571504993</v>
      </c>
      <c r="C147" s="273">
        <f>IF(C$33=0,0,C$33/PPA!C$11*1000)</f>
        <v>1.2113774522180016</v>
      </c>
      <c r="D147" s="273">
        <f>IF(D$33=0,0,D$33/PPA!D$11*1000)</f>
        <v>1.3384253069845209</v>
      </c>
      <c r="E147" s="273">
        <f>IF(E$33=0,0,E$33/PPA!E$11*1000)</f>
        <v>1.5859425095133957</v>
      </c>
      <c r="F147" s="273">
        <f>IF(F$33=0,0,F$33/PPA!F$11*1000)</f>
        <v>1.3177215688517099</v>
      </c>
      <c r="G147" s="273">
        <f>IF(G$33=0,0,G$33/PPA!G$11*1000)</f>
        <v>1.3910282059402401</v>
      </c>
      <c r="H147" s="273">
        <f>IF(H$33=0,0,H$33/PPA!H$11*1000)</f>
        <v>1.0525769819469781</v>
      </c>
      <c r="I147" s="273">
        <f>IF(I$33=0,0,I$33/PPA!I$11*1000)</f>
        <v>1.1772716847204039</v>
      </c>
      <c r="J147" s="273">
        <f>IF(J$33=0,0,J$33/PPA!J$11*1000)</f>
        <v>1.1122873477063115</v>
      </c>
      <c r="K147" s="273">
        <f>IF(K$33=0,0,K$33/PPA!K$11*1000)</f>
        <v>1.117198135438205</v>
      </c>
      <c r="L147" s="273">
        <f>IF(L$33=0,0,L$33/PPA!L$11*1000)</f>
        <v>0.76448834535638299</v>
      </c>
      <c r="M147" s="273">
        <f>IF(M$33=0,0,M$33/PPA!M$11*1000)</f>
        <v>0.87437782574431711</v>
      </c>
      <c r="N147" s="273">
        <f>IF(N$33=0,0,N$33/PPA!N$11*1000)</f>
        <v>0.97607039234490156</v>
      </c>
      <c r="O147" s="273">
        <f>IF(O$33=0,0,O$33/PPA!O$11*1000)</f>
        <v>0.96059284910859533</v>
      </c>
      <c r="P147" s="273">
        <f>IF(P$33=0,0,P$33/PPA!P$11*1000)</f>
        <v>0.98501358182024223</v>
      </c>
      <c r="Q147" s="273">
        <f>IF(Q$33=0,0,Q$33/PPA!Q$11*1000)</f>
        <v>0.97298755419411698</v>
      </c>
      <c r="R147" s="273">
        <f>IF(R$33=0,0,R$33/PPA!R$11*1000)</f>
        <v>0.9873568574319882</v>
      </c>
      <c r="S147" s="273">
        <f>IF(S$33=0,0,S$33/PPA!S$11*1000)</f>
        <v>0.99319786322704939</v>
      </c>
      <c r="T147" s="273">
        <f>IF(T$33=0,0,T$33/PPA!T$11*1000)</f>
        <v>0.96270436768762646</v>
      </c>
      <c r="U147" s="273">
        <f>IF(U$33=0,0,U$33/PPA!U$11*1000)</f>
        <v>1.0531222985581079</v>
      </c>
      <c r="V147" s="273">
        <f>IF(V$33=0,0,V$33/PPA!V$11*1000)</f>
        <v>0.88599151052877323</v>
      </c>
      <c r="W147" s="273">
        <f>IF(W$33=0,0,W$33/PPA!W$11*1000)</f>
        <v>0.91947214576077119</v>
      </c>
      <c r="X147" s="273">
        <f>IF(X$33=0,0,X$33/PPA!X$11*1000)</f>
        <v>1.0709095282412795</v>
      </c>
      <c r="Y147" s="273">
        <f>IF(Y$33=0,0,Y$33/PPA!Y$11*1000)</f>
        <v>1.1540492658517194</v>
      </c>
      <c r="DA147" s="76"/>
    </row>
    <row r="148" spans="1:105" ht="12" customHeight="1" x14ac:dyDescent="0.25">
      <c r="A148" s="173" t="s">
        <v>92</v>
      </c>
      <c r="B148" s="274">
        <f>IF(B$34=0,0,B$34/PPA!B$11*1000)</f>
        <v>1.9646422118289433</v>
      </c>
      <c r="C148" s="274">
        <f>IF(C$34=0,0,C$34/PPA!C$11*1000)</f>
        <v>1.7190356323828671</v>
      </c>
      <c r="D148" s="274">
        <f>IF(D$34=0,0,D$34/PPA!D$11*1000)</f>
        <v>1.8993260851740803</v>
      </c>
      <c r="E148" s="274">
        <f>IF(E$34=0,0,E$34/PPA!E$11*1000)</f>
        <v>2.2505715949826044</v>
      </c>
      <c r="F148" s="274">
        <f>IF(F$34=0,0,F$34/PPA!F$11*1000)</f>
        <v>1.8699459250029786</v>
      </c>
      <c r="G148" s="274">
        <f>IF(G$34=0,0,G$34/PPA!G$11*1000)</f>
        <v>1.9739735515818044</v>
      </c>
      <c r="H148" s="274">
        <f>IF(H$34=0,0,H$34/PPA!H$11*1000)</f>
        <v>1.4936858321738409</v>
      </c>
      <c r="I148" s="274">
        <f>IF(I$34=0,0,I$34/PPA!I$11*1000)</f>
        <v>1.6706369854617207</v>
      </c>
      <c r="J148" s="274">
        <f>IF(J$34=0,0,J$34/PPA!J$11*1000)</f>
        <v>1.5784193280590151</v>
      </c>
      <c r="K148" s="274">
        <f>IF(K$34=0,0,K$34/PPA!K$11*1000)</f>
        <v>1.5853881048665557</v>
      </c>
      <c r="L148" s="274">
        <f>IF(L$34=0,0,L$34/PPA!L$11*1000)</f>
        <v>1.0848664087339632</v>
      </c>
      <c r="M148" s="274">
        <f>IF(M$34=0,0,M$34/PPA!M$11*1000)</f>
        <v>1.2408078389339543</v>
      </c>
      <c r="N148" s="274">
        <f>IF(N$34=0,0,N$34/PPA!N$11*1000)</f>
        <v>1.3851172325212247</v>
      </c>
      <c r="O148" s="274">
        <f>IF(O$34=0,0,O$34/PPA!O$11*1000)</f>
        <v>1.3631534356251862</v>
      </c>
      <c r="P148" s="274">
        <f>IF(P$34=0,0,P$34/PPA!P$11*1000)</f>
        <v>1.397808290413308</v>
      </c>
      <c r="Q148" s="274">
        <f>IF(Q$34=0,0,Q$34/PPA!Q$11*1000)</f>
        <v>1.380742453528629</v>
      </c>
      <c r="R148" s="274">
        <f>IF(R$34=0,0,R$34/PPA!R$11*1000)</f>
        <v>1.4011335745893583</v>
      </c>
      <c r="S148" s="274">
        <f>IF(S$34=0,0,S$34/PPA!S$11*1000)</f>
        <v>1.4094224007287917</v>
      </c>
      <c r="T148" s="274">
        <f>IF(T$34=0,0,T$34/PPA!T$11*1000)</f>
        <v>1.366149839156676</v>
      </c>
      <c r="U148" s="274">
        <f>IF(U$34=0,0,U$34/PPA!U$11*1000)</f>
        <v>1.494459677422278</v>
      </c>
      <c r="V148" s="274">
        <f>IF(V$34=0,0,V$34/PPA!V$11*1000)</f>
        <v>1.2572885303412351</v>
      </c>
      <c r="W148" s="274">
        <f>IF(W$34=0,0,W$34/PPA!W$11*1000)</f>
        <v>1.3048000676025873</v>
      </c>
      <c r="X148" s="274">
        <f>IF(X$34=0,0,X$34/PPA!X$11*1000)</f>
        <v>1.5197010929453787</v>
      </c>
      <c r="Y148" s="274">
        <f>IF(Y$34=0,0,Y$34/PPA!Y$11*1000)</f>
        <v>1.6376826280627979</v>
      </c>
      <c r="DA148" s="77"/>
    </row>
    <row r="149" spans="1:105" ht="12" customHeight="1" x14ac:dyDescent="0.25">
      <c r="A149" s="173" t="s">
        <v>93</v>
      </c>
      <c r="B149" s="274">
        <f>IF(B$35=0,0,B$35/PPA!B$11*1000)</f>
        <v>6.9909775976193744</v>
      </c>
      <c r="C149" s="274">
        <f>IF(C$35=0,0,C$35/PPA!C$11*1000)</f>
        <v>6.1170118015078208</v>
      </c>
      <c r="D149" s="274">
        <f>IF(D$35=0,0,D$35/PPA!D$11*1000)</f>
        <v>6.7585568670364058</v>
      </c>
      <c r="E149" s="274">
        <f>IF(E$35=0,0,E$35/PPA!E$11*1000)</f>
        <v>8.0084279507131857</v>
      </c>
      <c r="F149" s="274">
        <f>IF(F$35=0,0,F$35/PPA!F$11*1000)</f>
        <v>6.6540105835788035</v>
      </c>
      <c r="G149" s="274">
        <f>IF(G$35=0,0,G$35/PPA!G$11*1000)</f>
        <v>7.0241822120653268</v>
      </c>
      <c r="H149" s="274">
        <f>IF(H$35=0,0,H$35/PPA!H$11*1000)</f>
        <v>5.3151276745131648</v>
      </c>
      <c r="I149" s="274">
        <f>IF(I$35=0,0,I$35/PPA!I$11*1000)</f>
        <v>5.9447901856107279</v>
      </c>
      <c r="J149" s="274">
        <f>IF(J$35=0,0,J$35/PPA!J$11*1000)</f>
        <v>5.6166431198877094</v>
      </c>
      <c r="K149" s="274">
        <f>IF(K$35=0,0,K$35/PPA!K$11*1000)</f>
        <v>5.6414407966611115</v>
      </c>
      <c r="L149" s="274">
        <f>IF(L$35=0,0,L$35/PPA!L$11*1000)</f>
        <v>3.8603857303913327</v>
      </c>
      <c r="M149" s="274">
        <f>IF(M$35=0,0,M$35/PPA!M$11*1000)</f>
        <v>4.4152872989848229</v>
      </c>
      <c r="N149" s="274">
        <f>IF(N$35=0,0,N$35/PPA!N$11*1000)</f>
        <v>4.928797459573028</v>
      </c>
      <c r="O149" s="274">
        <f>IF(O$35=0,0,O$35/PPA!O$11*1000)</f>
        <v>4.8506415433790417</v>
      </c>
      <c r="P149" s="274">
        <f>IF(P$35=0,0,P$35/PPA!P$11*1000)</f>
        <v>4.9739572860693979</v>
      </c>
      <c r="Q149" s="274">
        <f>IF(Q$35=0,0,Q$35/PPA!Q$11*1000)</f>
        <v>4.913230257693912</v>
      </c>
      <c r="R149" s="274">
        <f>IF(R$35=0,0,R$35/PPA!R$11*1000)</f>
        <v>4.9857899683972624</v>
      </c>
      <c r="S149" s="274">
        <f>IF(S$35=0,0,S$35/PPA!S$11*1000)</f>
        <v>5.0152849051864905</v>
      </c>
      <c r="T149" s="274">
        <f>IF(T$35=0,0,T$35/PPA!T$11*1000)</f>
        <v>4.861303937699974</v>
      </c>
      <c r="U149" s="274">
        <f>IF(U$35=0,0,U$35/PPA!U$11*1000)</f>
        <v>5.3178813233777156</v>
      </c>
      <c r="V149" s="274">
        <f>IF(V$35=0,0,V$35/PPA!V$11*1000)</f>
        <v>4.4739321472568729</v>
      </c>
      <c r="W149" s="274">
        <f>IF(W$35=0,0,W$35/PPA!W$11*1000)</f>
        <v>4.6429970745106584</v>
      </c>
      <c r="X149" s="274">
        <f>IF(X$35=0,0,X$35/PPA!X$11*1000)</f>
        <v>5.4077003089373932</v>
      </c>
      <c r="Y149" s="274">
        <f>IF(Y$35=0,0,Y$35/PPA!Y$11*1000)</f>
        <v>5.8275254882868595</v>
      </c>
      <c r="DA149" s="77"/>
    </row>
    <row r="150" spans="1:105" ht="12" customHeight="1" x14ac:dyDescent="0.25">
      <c r="A150" s="173" t="s">
        <v>94</v>
      </c>
      <c r="B150" s="274">
        <f>IF(B$36=0,0,B$36/PPA!B$11*1000)</f>
        <v>5.5378102286019963</v>
      </c>
      <c r="C150" s="274">
        <f>IF(C$36=0,0,C$36/PPA!C$11*1000)</f>
        <v>4.8455098088720057</v>
      </c>
      <c r="D150" s="274">
        <f>IF(D$36=0,0,D$36/PPA!D$11*1000)</f>
        <v>5.3537012279380836</v>
      </c>
      <c r="E150" s="274">
        <f>IF(E$36=0,0,E$36/PPA!E$11*1000)</f>
        <v>6.3437700380535826</v>
      </c>
      <c r="F150" s="274">
        <f>IF(F$36=0,0,F$36/PPA!F$11*1000)</f>
        <v>5.2708862754068404</v>
      </c>
      <c r="G150" s="274">
        <f>IF(G$36=0,0,G$36/PPA!G$11*1000)</f>
        <v>5.5641128237609578</v>
      </c>
      <c r="H150" s="274">
        <f>IF(H$36=0,0,H$36/PPA!H$11*1000)</f>
        <v>4.2103079277879125</v>
      </c>
      <c r="I150" s="274">
        <f>IF(I$36=0,0,I$36/PPA!I$11*1000)</f>
        <v>4.7090867388816147</v>
      </c>
      <c r="J150" s="274">
        <f>IF(J$36=0,0,J$36/PPA!J$11*1000)</f>
        <v>4.4491493908252462</v>
      </c>
      <c r="K150" s="274">
        <f>IF(K$36=0,0,K$36/PPA!K$11*1000)</f>
        <v>4.46879254175282</v>
      </c>
      <c r="L150" s="274">
        <f>IF(L$36=0,0,L$36/PPA!L$11*1000)</f>
        <v>3.0579533814255315</v>
      </c>
      <c r="M150" s="274">
        <f>IF(M$36=0,0,M$36/PPA!M$11*1000)</f>
        <v>3.497511302977268</v>
      </c>
      <c r="N150" s="274">
        <f>IF(N$36=0,0,N$36/PPA!N$11*1000)</f>
        <v>3.9042815693796058</v>
      </c>
      <c r="O150" s="274">
        <f>IF(O$36=0,0,O$36/PPA!O$11*1000)</f>
        <v>3.8423713964343813</v>
      </c>
      <c r="P150" s="274">
        <f>IF(P$36=0,0,P$36/PPA!P$11*1000)</f>
        <v>3.9400543272809689</v>
      </c>
      <c r="Q150" s="274">
        <f>IF(Q$36=0,0,Q$36/PPA!Q$11*1000)</f>
        <v>3.8919502167764675</v>
      </c>
      <c r="R150" s="274">
        <f>IF(R$36=0,0,R$36/PPA!R$11*1000)</f>
        <v>3.9494274297279528</v>
      </c>
      <c r="S150" s="274">
        <f>IF(S$36=0,0,S$36/PPA!S$11*1000)</f>
        <v>3.9727914529081976</v>
      </c>
      <c r="T150" s="274">
        <f>IF(T$36=0,0,T$36/PPA!T$11*1000)</f>
        <v>3.8508174707505045</v>
      </c>
      <c r="U150" s="274">
        <f>IF(U$36=0,0,U$36/PPA!U$11*1000)</f>
        <v>4.2124891942324307</v>
      </c>
      <c r="V150" s="274">
        <f>IF(V$36=0,0,V$36/PPA!V$11*1000)</f>
        <v>3.5439660421150929</v>
      </c>
      <c r="W150" s="274">
        <f>IF(W$36=0,0,W$36/PPA!W$11*1000)</f>
        <v>3.6778885830430843</v>
      </c>
      <c r="X150" s="274">
        <f>IF(X$36=0,0,X$36/PPA!X$11*1000)</f>
        <v>4.2836381129651162</v>
      </c>
      <c r="Y150" s="274">
        <f>IF(Y$36=0,0,Y$36/PPA!Y$11*1000)</f>
        <v>4.6161970634068767</v>
      </c>
      <c r="DA150" s="77"/>
    </row>
    <row r="151" spans="1:105" ht="12" customHeight="1" x14ac:dyDescent="0.25">
      <c r="A151" s="56" t="s">
        <v>95</v>
      </c>
      <c r="B151" s="275">
        <f>IF(B$37=0,0,B$37/PPA!B$11*1000)</f>
        <v>3.2464010158307599</v>
      </c>
      <c r="C151" s="275">
        <f>IF(C$37=0,0,C$37/PPA!C$11*1000)</f>
        <v>2.6608955987508009</v>
      </c>
      <c r="D151" s="275">
        <f>IF(D$37=0,0,D$37/PPA!D$11*1000)</f>
        <v>2.9155076153394592</v>
      </c>
      <c r="E151" s="275">
        <f>IF(E$37=0,0,E$37/PPA!E$11*1000)</f>
        <v>3.5300987734278668</v>
      </c>
      <c r="F151" s="275">
        <f>IF(F$37=0,0,F$37/PPA!F$11*1000)</f>
        <v>2.9208667117083693</v>
      </c>
      <c r="G151" s="275">
        <f>IF(G$37=0,0,G$37/PPA!G$11*1000)</f>
        <v>3.094280026824578</v>
      </c>
      <c r="H151" s="275">
        <f>IF(H$37=0,0,H$37/PPA!H$11*1000)</f>
        <v>2.2565475505395249</v>
      </c>
      <c r="I151" s="275">
        <f>IF(I$37=0,0,I$37/PPA!I$11*1000)</f>
        <v>2.5468828903442642</v>
      </c>
      <c r="J151" s="275">
        <f>IF(J$37=0,0,J$37/PPA!J$11*1000)</f>
        <v>2.4772538579037091</v>
      </c>
      <c r="K151" s="275">
        <f>IF(K$37=0,0,K$37/PPA!K$11*1000)</f>
        <v>2.4717871743509834</v>
      </c>
      <c r="L151" s="275">
        <f>IF(L$37=0,0,L$37/PPA!L$11*1000)</f>
        <v>1.6734768486219935</v>
      </c>
      <c r="M151" s="275">
        <f>IF(M$37=0,0,M$37/PPA!M$11*1000)</f>
        <v>1.9004250351423251</v>
      </c>
      <c r="N151" s="275">
        <f>IF(N$37=0,0,N$37/PPA!N$11*1000)</f>
        <v>2.162808056309121</v>
      </c>
      <c r="O151" s="275">
        <f>IF(O$37=0,0,O$37/PPA!O$11*1000)</f>
        <v>2.1550580478901225</v>
      </c>
      <c r="P151" s="275">
        <f>IF(P$37=0,0,P$37/PPA!P$11*1000)</f>
        <v>2.4313074954380727</v>
      </c>
      <c r="Q151" s="275">
        <f>IF(Q$37=0,0,Q$37/PPA!Q$11*1000)</f>
        <v>2.4576146794624241</v>
      </c>
      <c r="R151" s="275">
        <f>IF(R$37=0,0,R$37/PPA!R$11*1000)</f>
        <v>2.510461204971473</v>
      </c>
      <c r="S151" s="275">
        <f>IF(S$37=0,0,S$37/PPA!S$11*1000)</f>
        <v>2.6022744109747915</v>
      </c>
      <c r="T151" s="275">
        <f>IF(T$37=0,0,T$37/PPA!T$11*1000)</f>
        <v>2.4643038715683581</v>
      </c>
      <c r="U151" s="275">
        <f>IF(U$37=0,0,U$37/PPA!U$11*1000)</f>
        <v>2.8121568578869574</v>
      </c>
      <c r="V151" s="275">
        <f>IF(V$37=0,0,V$37/PPA!V$11*1000)</f>
        <v>2.4604729397323797</v>
      </c>
      <c r="W151" s="275">
        <f>IF(W$37=0,0,W$37/PPA!W$11*1000)</f>
        <v>2.7712637009681287</v>
      </c>
      <c r="X151" s="275">
        <f>IF(X$37=0,0,X$37/PPA!X$11*1000)</f>
        <v>3.6573038677933871</v>
      </c>
      <c r="Y151" s="275">
        <f>IF(Y$37=0,0,Y$37/PPA!Y$11*1000)</f>
        <v>3.7318534788360607</v>
      </c>
      <c r="DA151" s="78"/>
    </row>
    <row r="152" spans="1:105" ht="12" customHeight="1" x14ac:dyDescent="0.25">
      <c r="A152" s="174" t="s">
        <v>1883</v>
      </c>
      <c r="B152" s="276">
        <f>IF(B$43=0,0,B$43/PPA!B$11*1000)</f>
        <v>8.7443612181961914</v>
      </c>
      <c r="C152" s="276">
        <f>IF(C$43=0,0,C$43/PPA!C$11*1000)</f>
        <v>13.195663495754021</v>
      </c>
      <c r="D152" s="276">
        <f>IF(D$43=0,0,D$43/PPA!D$11*1000)</f>
        <v>13.333019590470998</v>
      </c>
      <c r="E152" s="276">
        <f>IF(E$43=0,0,E$43/PPA!E$11*1000)</f>
        <v>13.773461868514781</v>
      </c>
      <c r="F152" s="276">
        <f>IF(F$43=0,0,F$43/PPA!F$11*1000)</f>
        <v>13.720147838253608</v>
      </c>
      <c r="G152" s="276">
        <f>IF(G$43=0,0,G$43/PPA!G$11*1000)</f>
        <v>13.756011815287643</v>
      </c>
      <c r="H152" s="276">
        <f>IF(H$43=0,0,H$43/PPA!H$11*1000)</f>
        <v>10.993143753585192</v>
      </c>
      <c r="I152" s="276">
        <f>IF(I$43=0,0,I$43/PPA!I$11*1000)</f>
        <v>11.964533793214768</v>
      </c>
      <c r="J152" s="276">
        <f>IF(J$43=0,0,J$43/PPA!J$11*1000)</f>
        <v>12.290513064524617</v>
      </c>
      <c r="K152" s="276">
        <f>IF(K$43=0,0,K$43/PPA!K$11*1000)</f>
        <v>11.975743397831604</v>
      </c>
      <c r="L152" s="276">
        <f>IF(L$43=0,0,L$43/PPA!L$11*1000)</f>
        <v>6.7391103033893565</v>
      </c>
      <c r="M152" s="276">
        <f>IF(M$43=0,0,M$43/PPA!M$11*1000)</f>
        <v>8.6461415329484481</v>
      </c>
      <c r="N152" s="276">
        <f>IF(N$43=0,0,N$43/PPA!N$11*1000)</f>
        <v>8.630123743047335</v>
      </c>
      <c r="O152" s="276">
        <f>IF(O$43=0,0,O$43/PPA!O$11*1000)</f>
        <v>9.4845992860581809</v>
      </c>
      <c r="P152" s="276">
        <f>IF(P$43=0,0,P$43/PPA!P$11*1000)</f>
        <v>10.098546348863332</v>
      </c>
      <c r="Q152" s="276">
        <f>IF(Q$43=0,0,Q$43/PPA!Q$11*1000)</f>
        <v>10.816690367028009</v>
      </c>
      <c r="R152" s="276">
        <f>IF(R$43=0,0,R$43/PPA!R$11*1000)</f>
        <v>10.846880452131021</v>
      </c>
      <c r="S152" s="276">
        <f>IF(S$43=0,0,S$43/PPA!S$11*1000)</f>
        <v>11.242263785124173</v>
      </c>
      <c r="T152" s="276">
        <f>IF(T$43=0,0,T$43/PPA!T$11*1000)</f>
        <v>10.150781381231445</v>
      </c>
      <c r="U152" s="276">
        <f>IF(U$43=0,0,U$43/PPA!U$11*1000)</f>
        <v>11.465746551476746</v>
      </c>
      <c r="V152" s="276">
        <f>IF(V$43=0,0,V$43/PPA!V$11*1000)</f>
        <v>9.5811442911427207</v>
      </c>
      <c r="W152" s="276">
        <f>IF(W$43=0,0,W$43/PPA!W$11*1000)</f>
        <v>11.161019710436479</v>
      </c>
      <c r="X152" s="276">
        <f>IF(X$43=0,0,X$43/PPA!X$11*1000)</f>
        <v>13.738087349356805</v>
      </c>
      <c r="Y152" s="276">
        <f>IF(Y$43=0,0,Y$43/PPA!Y$11*1000)</f>
        <v>12.64902148072963</v>
      </c>
      <c r="DA152" s="79"/>
    </row>
    <row r="153" spans="1:105" ht="12" customHeight="1" x14ac:dyDescent="0.25">
      <c r="A153" s="174" t="s">
        <v>1898</v>
      </c>
      <c r="B153" s="276">
        <f>IF(B$56=0,0,B$56/PPA!B$11*1000)</f>
        <v>205.93023964865088</v>
      </c>
      <c r="C153" s="276">
        <f>IF(C$56=0,0,C$56/PPA!C$11*1000)</f>
        <v>176.6188144653745</v>
      </c>
      <c r="D153" s="276">
        <f>IF(D$56=0,0,D$56/PPA!D$11*1000)</f>
        <v>196.00212187822402</v>
      </c>
      <c r="E153" s="276">
        <f>IF(E$56=0,0,E$56/PPA!E$11*1000)</f>
        <v>233.54348751112354</v>
      </c>
      <c r="F153" s="276">
        <f>IF(F$56=0,0,F$56/PPA!F$11*1000)</f>
        <v>192.52647921135994</v>
      </c>
      <c r="G153" s="276">
        <f>IF(G$56=0,0,G$56/PPA!G$11*1000)</f>
        <v>203.71625777006741</v>
      </c>
      <c r="H153" s="276">
        <f>IF(H$56=0,0,H$56/PPA!H$11*1000)</f>
        <v>153.83282899588212</v>
      </c>
      <c r="I153" s="276">
        <f>IF(I$56=0,0,I$56/PPA!I$11*1000)</f>
        <v>172.25880367295366</v>
      </c>
      <c r="J153" s="276">
        <f>IF(J$56=0,0,J$56/PPA!J$11*1000)</f>
        <v>162.02410083870933</v>
      </c>
      <c r="K153" s="276">
        <f>IF(K$56=0,0,K$56/PPA!K$11*1000)</f>
        <v>163.0020990532833</v>
      </c>
      <c r="L153" s="276">
        <f>IF(L$56=0,0,L$56/PPA!L$11*1000)</f>
        <v>112.53539010640328</v>
      </c>
      <c r="M153" s="276">
        <f>IF(M$56=0,0,M$56/PPA!M$11*1000)</f>
        <v>128.09283297796719</v>
      </c>
      <c r="N153" s="276">
        <f>IF(N$56=0,0,N$56/PPA!N$11*1000)</f>
        <v>143.64035013246422</v>
      </c>
      <c r="O153" s="276">
        <f>IF(O$56=0,0,O$56/PPA!O$11*1000)</f>
        <v>140.67265507764972</v>
      </c>
      <c r="P153" s="276">
        <f>IF(P$56=0,0,P$56/PPA!P$11*1000)</f>
        <v>143.80140247397566</v>
      </c>
      <c r="Q153" s="276">
        <f>IF(Q$56=0,0,Q$56/PPA!Q$11*1000)</f>
        <v>141.43031942072918</v>
      </c>
      <c r="R153" s="276">
        <f>IF(R$56=0,0,R$56/PPA!R$11*1000)</f>
        <v>143.59136801702161</v>
      </c>
      <c r="S153" s="276">
        <f>IF(S$56=0,0,S$56/PPA!S$11*1000)</f>
        <v>144.14975236606318</v>
      </c>
      <c r="T153" s="276">
        <f>IF(T$56=0,0,T$56/PPA!T$11*1000)</f>
        <v>140.27734188118814</v>
      </c>
      <c r="U153" s="276">
        <f>IF(U$56=0,0,U$56/PPA!U$11*1000)</f>
        <v>153.10573532773094</v>
      </c>
      <c r="V153" s="276">
        <f>IF(V$56=0,0,V$56/PPA!V$11*1000)</f>
        <v>128.76738954136866</v>
      </c>
      <c r="W153" s="276">
        <f>IF(W$56=0,0,W$56/PPA!W$11*1000)</f>
        <v>132.62107725523424</v>
      </c>
      <c r="X153" s="276">
        <f>IF(X$56=0,0,X$56/PPA!X$11*1000)</f>
        <v>153.58520046166799</v>
      </c>
      <c r="Y153" s="276">
        <f>IF(Y$56=0,0,Y$56/PPA!Y$11*1000)</f>
        <v>167.14395005816468</v>
      </c>
      <c r="DA153" s="79"/>
    </row>
    <row r="154" spans="1:105" ht="12" customHeight="1" x14ac:dyDescent="0.25">
      <c r="A154" s="41" t="s">
        <v>1913</v>
      </c>
      <c r="B154" s="277">
        <f>IF(B$69=0,0,B$69/PPA!B$11*1000)</f>
        <v>28.501328692516129</v>
      </c>
      <c r="C154" s="277">
        <f>IF(C$69=0,0,C$69/PPA!C$11*1000)</f>
        <v>23.140866548937552</v>
      </c>
      <c r="D154" s="277">
        <f>IF(D$69=0,0,D$69/PPA!D$11*1000)</f>
        <v>25.979170886672286</v>
      </c>
      <c r="E154" s="277">
        <f>IF(E$69=0,0,E$69/PPA!E$11*1000)</f>
        <v>31.439005878942883</v>
      </c>
      <c r="F154" s="277">
        <f>IF(F$69=0,0,F$69/PPA!F$11*1000)</f>
        <v>25.377213725062315</v>
      </c>
      <c r="G154" s="277">
        <f>IF(G$69=0,0,G$69/PPA!G$11*1000)</f>
        <v>27.026197884437636</v>
      </c>
      <c r="H154" s="277">
        <f>IF(H$69=0,0,H$69/PPA!H$11*1000)</f>
        <v>20.268408889683592</v>
      </c>
      <c r="I154" s="277">
        <f>IF(I$69=0,0,I$69/PPA!I$11*1000)</f>
        <v>22.77544501904406</v>
      </c>
      <c r="J154" s="277">
        <f>IF(J$69=0,0,J$69/PPA!J$11*1000)</f>
        <v>21.187065554740439</v>
      </c>
      <c r="K154" s="277">
        <f>IF(K$69=0,0,K$69/PPA!K$11*1000)</f>
        <v>21.403387639059044</v>
      </c>
      <c r="L154" s="277">
        <f>IF(L$69=0,0,L$69/PPA!L$11*1000)</f>
        <v>15.125302239189843</v>
      </c>
      <c r="M154" s="277">
        <f>IF(M$69=0,0,M$69/PPA!M$11*1000)</f>
        <v>16.993395893816601</v>
      </c>
      <c r="N154" s="277">
        <f>IF(N$69=0,0,N$69/PPA!N$11*1000)</f>
        <v>19.300039332818464</v>
      </c>
      <c r="O154" s="277">
        <f>IF(O$69=0,0,O$69/PPA!O$11*1000)</f>
        <v>18.666120463281782</v>
      </c>
      <c r="P154" s="277">
        <f>IF(P$69=0,0,P$69/PPA!P$11*1000)</f>
        <v>18.993886624843284</v>
      </c>
      <c r="Q154" s="277">
        <f>IF(Q$69=0,0,Q$69/PPA!Q$11*1000)</f>
        <v>18.479974374273834</v>
      </c>
      <c r="R154" s="277">
        <f>IF(R$69=0,0,R$69/PPA!R$11*1000)</f>
        <v>18.79351902209326</v>
      </c>
      <c r="S154" s="277">
        <f>IF(S$69=0,0,S$69/PPA!S$11*1000)</f>
        <v>18.787594027998765</v>
      </c>
      <c r="T154" s="277">
        <f>IF(T$69=0,0,T$69/PPA!T$11*1000)</f>
        <v>18.461840453766794</v>
      </c>
      <c r="U154" s="277">
        <f>IF(U$69=0,0,U$69/PPA!U$11*1000)</f>
        <v>20.064352782051909</v>
      </c>
      <c r="V154" s="277">
        <f>IF(V$69=0,0,V$69/PPA!V$11*1000)</f>
        <v>16.890938788703888</v>
      </c>
      <c r="W154" s="277">
        <f>IF(W$69=0,0,W$69/PPA!W$11*1000)</f>
        <v>17.105890701054967</v>
      </c>
      <c r="X154" s="277">
        <f>IF(X$69=0,0,X$69/PPA!X$11*1000)</f>
        <v>19.633395359899609</v>
      </c>
      <c r="Y154" s="277">
        <f>IF(Y$69=0,0,Y$69/PPA!Y$11*1000)</f>
        <v>21.8874213037234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 t="shared" ref="B156:Y156" si="39">SUM(B$157:B$162)</f>
        <v>228.3178891897183</v>
      </c>
      <c r="C156" s="320">
        <f t="shared" si="39"/>
        <v>200.40933379971278</v>
      </c>
      <c r="D156" s="320">
        <f t="shared" si="39"/>
        <v>218.58239411847447</v>
      </c>
      <c r="E156" s="320">
        <f t="shared" si="39"/>
        <v>246.25630070354103</v>
      </c>
      <c r="F156" s="320">
        <f t="shared" si="39"/>
        <v>237.23113040581723</v>
      </c>
      <c r="G156" s="320">
        <f t="shared" si="39"/>
        <v>240.18494072044206</v>
      </c>
      <c r="H156" s="320">
        <f t="shared" si="39"/>
        <v>214.0149454189669</v>
      </c>
      <c r="I156" s="320">
        <f t="shared" si="39"/>
        <v>227.02152374207174</v>
      </c>
      <c r="J156" s="320">
        <f t="shared" si="39"/>
        <v>214.68253561258123</v>
      </c>
      <c r="K156" s="320">
        <f t="shared" si="39"/>
        <v>210.38305923303898</v>
      </c>
      <c r="L156" s="320">
        <f t="shared" si="39"/>
        <v>147.21778103510474</v>
      </c>
      <c r="M156" s="320">
        <f t="shared" si="39"/>
        <v>169.10884896747382</v>
      </c>
      <c r="N156" s="320">
        <f t="shared" si="39"/>
        <v>191.04548451267908</v>
      </c>
      <c r="O156" s="320">
        <f t="shared" si="39"/>
        <v>188.02637527418597</v>
      </c>
      <c r="P156" s="320">
        <f t="shared" si="39"/>
        <v>189.91165509157824</v>
      </c>
      <c r="Q156" s="320">
        <f t="shared" si="39"/>
        <v>171.80225791641422</v>
      </c>
      <c r="R156" s="320">
        <f t="shared" si="39"/>
        <v>158.06194669129479</v>
      </c>
      <c r="S156" s="320">
        <f t="shared" si="39"/>
        <v>169.53450728076731</v>
      </c>
      <c r="T156" s="320">
        <f t="shared" si="39"/>
        <v>161.11016414285831</v>
      </c>
      <c r="U156" s="320">
        <f t="shared" si="39"/>
        <v>153.27105047708085</v>
      </c>
      <c r="V156" s="320">
        <f t="shared" si="39"/>
        <v>150.42216719361949</v>
      </c>
      <c r="W156" s="320">
        <f t="shared" si="39"/>
        <v>132.06204690506829</v>
      </c>
      <c r="X156" s="320">
        <f t="shared" si="39"/>
        <v>118.11035110471929</v>
      </c>
      <c r="Y156" s="320">
        <f t="shared" si="39"/>
        <v>128.26905626854924</v>
      </c>
      <c r="DA156" s="95"/>
    </row>
    <row r="157" spans="1:105" ht="12" customHeight="1" x14ac:dyDescent="0.25">
      <c r="A157" s="55" t="s">
        <v>91</v>
      </c>
      <c r="B157" s="330">
        <f>IF(B$84=0,0,B$84/PPA!B$12*1000)</f>
        <v>8.4540995497503353</v>
      </c>
      <c r="C157" s="330">
        <f>IF(C$84=0,0,C$84/PPA!C$12*1000)</f>
        <v>7.4207083144279125</v>
      </c>
      <c r="D157" s="330">
        <f>IF(D$84=0,0,D$84/PPA!D$12*1000)</f>
        <v>8.0936159941693155</v>
      </c>
      <c r="E157" s="330">
        <f>IF(E$84=0,0,E$84/PPA!E$12*1000)</f>
        <v>9.1183187103278058</v>
      </c>
      <c r="F157" s="330">
        <f>IF(F$84=0,0,F$84/PPA!F$12*1000)</f>
        <v>8.7841368885667723</v>
      </c>
      <c r="G157" s="330">
        <f>IF(G$84=0,0,G$84/PPA!G$12*1000)</f>
        <v>8.8935098620963497</v>
      </c>
      <c r="H157" s="330">
        <f>IF(H$84=0,0,H$84/PPA!H$12*1000)</f>
        <v>7.9244936090121216</v>
      </c>
      <c r="I157" s="330">
        <f>IF(I$84=0,0,I$84/PPA!I$12*1000)</f>
        <v>8.4060980436680328</v>
      </c>
      <c r="J157" s="330">
        <f>IF(J$84=0,0,J$84/PPA!J$12*1000)</f>
        <v>7.9492129771490259</v>
      </c>
      <c r="K157" s="330">
        <f>IF(K$84=0,0,K$84/PPA!K$12*1000)</f>
        <v>7.7900130062084028</v>
      </c>
      <c r="L157" s="330">
        <f>IF(L$84=0,0,L$84/PPA!L$12*1000)</f>
        <v>5.4511443706039326</v>
      </c>
      <c r="M157" s="330">
        <f>IF(M$84=0,0,M$84/PPA!M$12*1000)</f>
        <v>6.2617215365353687</v>
      </c>
      <c r="N157" s="330">
        <f>IF(N$84=0,0,N$84/PPA!N$12*1000)</f>
        <v>7.0739859690049647</v>
      </c>
      <c r="O157" s="330">
        <f>IF(O$84=0,0,O$84/PPA!O$12*1000)</f>
        <v>6.9621951227234842</v>
      </c>
      <c r="P157" s="330">
        <f>IF(P$84=0,0,P$84/PPA!P$12*1000)</f>
        <v>7.032002807579409</v>
      </c>
      <c r="Q157" s="330">
        <f>IF(Q$84=0,0,Q$84/PPA!Q$12*1000)</f>
        <v>6.3614524313121112</v>
      </c>
      <c r="R157" s="330">
        <f>IF(R$84=0,0,R$84/PPA!R$12*1000)</f>
        <v>5.8526795123174624</v>
      </c>
      <c r="S157" s="330">
        <f>IF(S$84=0,0,S$84/PPA!S$12*1000)</f>
        <v>6.2774827095539996</v>
      </c>
      <c r="T157" s="330">
        <f>IF(T$84=0,0,T$84/PPA!T$12*1000)</f>
        <v>5.9655481704687308</v>
      </c>
      <c r="U157" s="330">
        <f>IF(U$84=0,0,U$84/PPA!U$12*1000)</f>
        <v>5.6752833666574904</v>
      </c>
      <c r="V157" s="330">
        <f>IF(V$84=0,0,V$84/PPA!V$12*1000)</f>
        <v>5.5697956058448437</v>
      </c>
      <c r="W157" s="330">
        <f>IF(W$84=0,0,W$84/PPA!W$12*1000)</f>
        <v>4.8899615148067426</v>
      </c>
      <c r="X157" s="330">
        <f>IF(X$84=0,0,X$84/PPA!X$12*1000)</f>
        <v>4.3733614989152017</v>
      </c>
      <c r="Y157" s="330">
        <f>IF(Y$84=0,0,Y$84/PPA!Y$12*1000)</f>
        <v>4.7495155753924632</v>
      </c>
      <c r="DA157" s="67"/>
    </row>
    <row r="158" spans="1:105" ht="12" customHeight="1" x14ac:dyDescent="0.25">
      <c r="A158" s="173" t="s">
        <v>92</v>
      </c>
      <c r="B158" s="331">
        <f>IF(B$85=0,0,B$85/PPA!B$12*1000)</f>
        <v>3.7277258140759701</v>
      </c>
      <c r="C158" s="331">
        <f>IF(C$85=0,0,C$85/PPA!C$12*1000)</f>
        <v>3.2720653192731834</v>
      </c>
      <c r="D158" s="331">
        <f>IF(D$85=0,0,D$85/PPA!D$12*1000)</f>
        <v>3.5687752543171909</v>
      </c>
      <c r="E158" s="331">
        <f>IF(E$85=0,0,E$85/PPA!E$12*1000)</f>
        <v>4.0206046590100382</v>
      </c>
      <c r="F158" s="331">
        <f>IF(F$85=0,0,F$85/PPA!F$12*1000)</f>
        <v>3.8732515084772494</v>
      </c>
      <c r="G158" s="331">
        <f>IF(G$85=0,0,G$85/PPA!G$12*1000)</f>
        <v>3.9214781060455861</v>
      </c>
      <c r="H158" s="331">
        <f>IF(H$85=0,0,H$85/PPA!H$12*1000)</f>
        <v>3.4942029267524912</v>
      </c>
      <c r="I158" s="331">
        <f>IF(I$85=0,0,I$85/PPA!I$12*1000)</f>
        <v>3.706560171030898</v>
      </c>
      <c r="J158" s="331">
        <f>IF(J$85=0,0,J$85/PPA!J$12*1000)</f>
        <v>3.5051026123037801</v>
      </c>
      <c r="K158" s="331">
        <f>IF(K$85=0,0,K$85/PPA!K$12*1000)</f>
        <v>3.4349054449078715</v>
      </c>
      <c r="L158" s="331">
        <f>IF(L$85=0,0,L$85/PPA!L$12*1000)</f>
        <v>2.4036115812186396</v>
      </c>
      <c r="M158" s="331">
        <f>IF(M$85=0,0,M$85/PPA!M$12*1000)</f>
        <v>2.7610250949774624</v>
      </c>
      <c r="N158" s="331">
        <f>IF(N$85=0,0,N$85/PPA!N$12*1000)</f>
        <v>3.1191825870857848</v>
      </c>
      <c r="O158" s="331">
        <f>IF(O$85=0,0,O$85/PPA!O$12*1000)</f>
        <v>3.0698898598108642</v>
      </c>
      <c r="P158" s="331">
        <f>IF(P$85=0,0,P$85/PPA!P$12*1000)</f>
        <v>3.1006706552494503</v>
      </c>
      <c r="Q158" s="331">
        <f>IF(Q$85=0,0,Q$85/PPA!Q$12*1000)</f>
        <v>2.8050001426726521</v>
      </c>
      <c r="R158" s="331">
        <f>IF(R$85=0,0,R$85/PPA!R$12*1000)</f>
        <v>2.5806633067413616</v>
      </c>
      <c r="S158" s="331">
        <f>IF(S$85=0,0,S$85/PPA!S$12*1000)</f>
        <v>2.7679747802959183</v>
      </c>
      <c r="T158" s="331">
        <f>IF(T$85=0,0,T$85/PPA!T$12*1000)</f>
        <v>2.6304312812151225</v>
      </c>
      <c r="U158" s="331">
        <f>IF(U$85=0,0,U$85/PPA!U$12*1000)</f>
        <v>2.5024427715320527</v>
      </c>
      <c r="V158" s="331">
        <f>IF(V$85=0,0,V$85/PPA!V$12*1000)</f>
        <v>2.4559293082428737</v>
      </c>
      <c r="W158" s="331">
        <f>IF(W$85=0,0,W$85/PPA!W$12*1000)</f>
        <v>2.1561652617541576</v>
      </c>
      <c r="X158" s="331">
        <f>IF(X$85=0,0,X$85/PPA!X$12*1000)</f>
        <v>1.9283771687161668</v>
      </c>
      <c r="Y158" s="331">
        <f>IF(Y$85=0,0,Y$85/PPA!Y$12*1000)</f>
        <v>2.0942374419129268</v>
      </c>
      <c r="DA158" s="177"/>
    </row>
    <row r="159" spans="1:105" ht="12" customHeight="1" x14ac:dyDescent="0.25">
      <c r="A159" s="173" t="s">
        <v>93</v>
      </c>
      <c r="B159" s="331">
        <f>IF(B$86=0,0,B$86/PPA!B$12*1000)</f>
        <v>28.914626958120813</v>
      </c>
      <c r="C159" s="331">
        <f>IF(C$86=0,0,C$86/PPA!C$12*1000)</f>
        <v>25.380232562206473</v>
      </c>
      <c r="D159" s="331">
        <f>IF(D$86=0,0,D$86/PPA!D$12*1000)</f>
        <v>27.68170469681742</v>
      </c>
      <c r="E159" s="331">
        <f>IF(E$86=0,0,E$86/PPA!E$12*1000)</f>
        <v>31.186382706147334</v>
      </c>
      <c r="F159" s="331">
        <f>IF(F$86=0,0,F$86/PPA!F$12*1000)</f>
        <v>30.04341737251924</v>
      </c>
      <c r="G159" s="331">
        <f>IF(G$86=0,0,G$86/PPA!G$12*1000)</f>
        <v>30.417493725689404</v>
      </c>
      <c r="H159" s="331">
        <f>IF(H$86=0,0,H$86/PPA!H$12*1000)</f>
        <v>27.103274001944396</v>
      </c>
      <c r="I159" s="331">
        <f>IF(I$86=0,0,I$86/PPA!I$12*1000)</f>
        <v>28.750452685789387</v>
      </c>
      <c r="J159" s="331">
        <f>IF(J$86=0,0,J$86/PPA!J$12*1000)</f>
        <v>27.187818938293063</v>
      </c>
      <c r="K159" s="331">
        <f>IF(K$86=0,0,K$86/PPA!K$12*1000)</f>
        <v>26.643324785556509</v>
      </c>
      <c r="L159" s="331">
        <f>IF(L$86=0,0,L$86/PPA!L$12*1000)</f>
        <v>18.643949606144368</v>
      </c>
      <c r="M159" s="331">
        <f>IF(M$86=0,0,M$86/PPA!M$12*1000)</f>
        <v>21.416277544294839</v>
      </c>
      <c r="N159" s="331">
        <f>IF(N$86=0,0,N$86/PPA!N$12*1000)</f>
        <v>24.194376254630193</v>
      </c>
      <c r="O159" s="331">
        <f>IF(O$86=0,0,O$86/PPA!O$12*1000)</f>
        <v>23.81203031719005</v>
      </c>
      <c r="P159" s="331">
        <f>IF(P$86=0,0,P$86/PPA!P$12*1000)</f>
        <v>24.05078586466627</v>
      </c>
      <c r="Q159" s="331">
        <f>IF(Q$86=0,0,Q$86/PPA!Q$12*1000)</f>
        <v>21.757376155885499</v>
      </c>
      <c r="R159" s="331">
        <f>IF(R$86=0,0,R$86/PPA!R$12*1000)</f>
        <v>20.017276092886014</v>
      </c>
      <c r="S159" s="331">
        <f>IF(S$86=0,0,S$86/PPA!S$12*1000)</f>
        <v>21.47018375104982</v>
      </c>
      <c r="T159" s="331">
        <f>IF(T$86=0,0,T$86/PPA!T$12*1000)</f>
        <v>20.403308351733028</v>
      </c>
      <c r="U159" s="331">
        <f>IF(U$86=0,0,U$86/PPA!U$12*1000)</f>
        <v>19.410547564864604</v>
      </c>
      <c r="V159" s="331">
        <f>IF(V$86=0,0,V$86/PPA!V$12*1000)</f>
        <v>19.049759377477425</v>
      </c>
      <c r="W159" s="331">
        <f>IF(W$86=0,0,W$86/PPA!W$12*1000)</f>
        <v>16.724597600034173</v>
      </c>
      <c r="X159" s="331">
        <f>IF(X$86=0,0,X$86/PPA!X$12*1000)</f>
        <v>14.957727378296065</v>
      </c>
      <c r="Y159" s="331">
        <f>IF(Y$86=0,0,Y$86/PPA!Y$12*1000)</f>
        <v>16.244245798869638</v>
      </c>
      <c r="DA159" s="177"/>
    </row>
    <row r="160" spans="1:105" ht="12" customHeight="1" x14ac:dyDescent="0.25">
      <c r="A160" s="173" t="s">
        <v>94</v>
      </c>
      <c r="B160" s="331">
        <f>IF(B$87=0,0,B$87/PPA!B$12*1000)</f>
        <v>12.767426240805268</v>
      </c>
      <c r="C160" s="331">
        <f>IF(C$87=0,0,C$87/PPA!C$12*1000)</f>
        <v>11.206793284305094</v>
      </c>
      <c r="D160" s="331">
        <f>IF(D$87=0,0,D$87/PPA!D$12*1000)</f>
        <v>12.223022052065875</v>
      </c>
      <c r="E160" s="331">
        <f>IF(E$87=0,0,E$87/PPA!E$12*1000)</f>
        <v>13.770533560573329</v>
      </c>
      <c r="F160" s="331">
        <f>IF(F$87=0,0,F$87/PPA!F$12*1000)</f>
        <v>13.265850390562882</v>
      </c>
      <c r="G160" s="331">
        <f>IF(G$87=0,0,G$87/PPA!G$12*1000)</f>
        <v>13.431026038668143</v>
      </c>
      <c r="H160" s="331">
        <f>IF(H$87=0,0,H$87/PPA!H$12*1000)</f>
        <v>11.96761252377055</v>
      </c>
      <c r="I160" s="331">
        <f>IF(I$87=0,0,I$87/PPA!I$12*1000)</f>
        <v>12.694934110242238</v>
      </c>
      <c r="J160" s="331">
        <f>IF(J$87=0,0,J$87/PPA!J$12*1000)</f>
        <v>12.004943845403318</v>
      </c>
      <c r="K160" s="331">
        <f>IF(K$87=0,0,K$87/PPA!K$12*1000)</f>
        <v>11.764519199991758</v>
      </c>
      <c r="L160" s="331">
        <f>IF(L$87=0,0,L$87/PPA!L$12*1000)</f>
        <v>8.2323473091491959</v>
      </c>
      <c r="M160" s="331">
        <f>IF(M$87=0,0,M$87/PPA!M$12*1000)</f>
        <v>9.4564852693907664</v>
      </c>
      <c r="N160" s="331">
        <f>IF(N$87=0,0,N$87/PPA!N$12*1000)</f>
        <v>10.683171348559464</v>
      </c>
      <c r="O160" s="331">
        <f>IF(O$87=0,0,O$87/PPA!O$12*1000)</f>
        <v>10.514344216125462</v>
      </c>
      <c r="P160" s="331">
        <f>IF(P$87=0,0,P$87/PPA!P$12*1000)</f>
        <v>10.619768154203607</v>
      </c>
      <c r="Q160" s="331">
        <f>IF(Q$87=0,0,Q$87/PPA!Q$12*1000)</f>
        <v>9.6070993987251168</v>
      </c>
      <c r="R160" s="331">
        <f>IF(R$87=0,0,R$87/PPA!R$12*1000)</f>
        <v>8.8387478222671376</v>
      </c>
      <c r="S160" s="331">
        <f>IF(S$87=0,0,S$87/PPA!S$12*1000)</f>
        <v>9.4802878769659102</v>
      </c>
      <c r="T160" s="331">
        <f>IF(T$87=0,0,T$87/PPA!T$12*1000)</f>
        <v>9.0092026719367908</v>
      </c>
      <c r="U160" s="331">
        <f>IF(U$87=0,0,U$87/PPA!U$12*1000)</f>
        <v>8.5708432167218032</v>
      </c>
      <c r="V160" s="331">
        <f>IF(V$87=0,0,V$87/PPA!V$12*1000)</f>
        <v>8.4115350375884095</v>
      </c>
      <c r="W160" s="331">
        <f>IF(W$87=0,0,W$87/PPA!W$12*1000)</f>
        <v>7.3848459665364663</v>
      </c>
      <c r="X160" s="331">
        <f>IF(X$87=0,0,X$87/PPA!X$12*1000)</f>
        <v>6.6046738665889446</v>
      </c>
      <c r="Y160" s="331">
        <f>IF(Y$87=0,0,Y$87/PPA!Y$12*1000)</f>
        <v>7.1727437595846446</v>
      </c>
      <c r="DA160" s="177"/>
    </row>
    <row r="161" spans="1:105" ht="12" customHeight="1" x14ac:dyDescent="0.25">
      <c r="A161" s="56" t="s">
        <v>95</v>
      </c>
      <c r="B161" s="332">
        <f>IF(B$88=0,0,B$88/PPA!B$12*1000)</f>
        <v>114.29519745471649</v>
      </c>
      <c r="C161" s="332">
        <f>IF(C$88=0,0,C$88/PPA!C$12*1000)</f>
        <v>43.797099521068354</v>
      </c>
      <c r="D161" s="332">
        <f>IF(D$88=0,0,D$88/PPA!D$12*1000)</f>
        <v>53.535117456505517</v>
      </c>
      <c r="E161" s="332">
        <f>IF(E$88=0,0,E$88/PPA!E$12*1000)</f>
        <v>74.023656905512595</v>
      </c>
      <c r="F161" s="332">
        <f>IF(F$88=0,0,F$88/PPA!F$12*1000)</f>
        <v>55.392623440587144</v>
      </c>
      <c r="G161" s="332">
        <f>IF(G$88=0,0,G$88/PPA!G$12*1000)</f>
        <v>60.250334581350693</v>
      </c>
      <c r="H161" s="332">
        <f>IF(H$88=0,0,H$88/PPA!H$12*1000)</f>
        <v>48.632782087091591</v>
      </c>
      <c r="I161" s="332">
        <f>IF(I$88=0,0,I$88/PPA!I$12*1000)</f>
        <v>53.86046121361823</v>
      </c>
      <c r="J161" s="332">
        <f>IF(J$88=0,0,J$88/PPA!J$12*1000)</f>
        <v>46.498046826804838</v>
      </c>
      <c r="K161" s="332">
        <f>IF(K$88=0,0,K$88/PPA!K$12*1000)</f>
        <v>47.201016078987848</v>
      </c>
      <c r="L161" s="332">
        <f>IF(L$88=0,0,L$88/PPA!L$12*1000)</f>
        <v>42.888226649118707</v>
      </c>
      <c r="M161" s="332">
        <f>IF(M$88=0,0,M$88/PPA!M$12*1000)</f>
        <v>41.775658778557371</v>
      </c>
      <c r="N161" s="332">
        <f>IF(N$88=0,0,N$88/PPA!N$12*1000)</f>
        <v>55.830782068320261</v>
      </c>
      <c r="O161" s="332">
        <f>IF(O$88=0,0,O$88/PPA!O$12*1000)</f>
        <v>47.53292880974378</v>
      </c>
      <c r="P161" s="332">
        <f>IF(P$88=0,0,P$88/PPA!P$12*1000)</f>
        <v>48.641602716975484</v>
      </c>
      <c r="Q161" s="332">
        <f>IF(Q$88=0,0,Q$88/PPA!Q$12*1000)</f>
        <v>40.306780545581198</v>
      </c>
      <c r="R161" s="332">
        <f>IF(R$88=0,0,R$88/PPA!R$12*1000)</f>
        <v>37.810569602352309</v>
      </c>
      <c r="S161" s="332">
        <f>IF(S$88=0,0,S$88/PPA!S$12*1000)</f>
        <v>39.878533657145269</v>
      </c>
      <c r="T161" s="332">
        <f>IF(T$88=0,0,T$88/PPA!T$12*1000)</f>
        <v>40.772240472175234</v>
      </c>
      <c r="U161" s="332">
        <f>IF(U$88=0,0,U$88/PPA!U$12*1000)</f>
        <v>38.318574073990384</v>
      </c>
      <c r="V161" s="332">
        <f>IF(V$88=0,0,V$88/PPA!V$12*1000)</f>
        <v>38.912278615407011</v>
      </c>
      <c r="W161" s="332">
        <f>IF(W$88=0,0,W$88/PPA!W$12*1000)</f>
        <v>31.428999913154051</v>
      </c>
      <c r="X161" s="332">
        <f>IF(X$88=0,0,X$88/PPA!X$12*1000)</f>
        <v>28.724059289066219</v>
      </c>
      <c r="Y161" s="332">
        <f>IF(Y$88=0,0,Y$88/PPA!Y$12*1000)</f>
        <v>35.983096649358863</v>
      </c>
      <c r="DA161" s="68"/>
    </row>
    <row r="162" spans="1:105" ht="12" customHeight="1" x14ac:dyDescent="0.25">
      <c r="A162" s="41" t="s">
        <v>1939</v>
      </c>
      <c r="B162" s="333">
        <f>IF(B$94=0,0,B$94/PPA!B$12*1000)</f>
        <v>60.158813172249445</v>
      </c>
      <c r="C162" s="333">
        <f>IF(C$94=0,0,C$94/PPA!C$12*1000)</f>
        <v>109.33243479843178</v>
      </c>
      <c r="D162" s="333">
        <f>IF(D$94=0,0,D$94/PPA!D$12*1000)</f>
        <v>113.48015866459914</v>
      </c>
      <c r="E162" s="333">
        <f>IF(E$94=0,0,E$94/PPA!E$12*1000)</f>
        <v>114.13680416196993</v>
      </c>
      <c r="F162" s="333">
        <f>IF(F$94=0,0,F$94/PPA!F$12*1000)</f>
        <v>125.87185080510393</v>
      </c>
      <c r="G162" s="333">
        <f>IF(G$94=0,0,G$94/PPA!G$12*1000)</f>
        <v>123.27109840659188</v>
      </c>
      <c r="H162" s="333">
        <f>IF(H$94=0,0,H$94/PPA!H$12*1000)</f>
        <v>114.89258027039575</v>
      </c>
      <c r="I162" s="333">
        <f>IF(I$94=0,0,I$94/PPA!I$12*1000)</f>
        <v>119.60301751772295</v>
      </c>
      <c r="J162" s="333">
        <f>IF(J$94=0,0,J$94/PPA!J$12*1000)</f>
        <v>117.53741041262721</v>
      </c>
      <c r="K162" s="333">
        <f>IF(K$94=0,0,K$94/PPA!K$12*1000)</f>
        <v>113.54928071738659</v>
      </c>
      <c r="L162" s="333">
        <f>IF(L$94=0,0,L$94/PPA!L$12*1000)</f>
        <v>69.598501518869881</v>
      </c>
      <c r="M162" s="333">
        <f>IF(M$94=0,0,M$94/PPA!M$12*1000)</f>
        <v>87.437680743718019</v>
      </c>
      <c r="N162" s="333">
        <f>IF(N$94=0,0,N$94/PPA!N$12*1000)</f>
        <v>90.143986285078427</v>
      </c>
      <c r="O162" s="333">
        <f>IF(O$94=0,0,O$94/PPA!O$12*1000)</f>
        <v>96.134986948592342</v>
      </c>
      <c r="P162" s="333">
        <f>IF(P$94=0,0,P$94/PPA!P$12*1000)</f>
        <v>96.466824892904015</v>
      </c>
      <c r="Q162" s="333">
        <f>IF(Q$94=0,0,Q$94/PPA!Q$12*1000)</f>
        <v>90.964549242237638</v>
      </c>
      <c r="R162" s="333">
        <f>IF(R$94=0,0,R$94/PPA!R$12*1000)</f>
        <v>82.962010354730523</v>
      </c>
      <c r="S162" s="333">
        <f>IF(S$94=0,0,S$94/PPA!S$12*1000)</f>
        <v>89.660044505756389</v>
      </c>
      <c r="T162" s="333">
        <f>IF(T$94=0,0,T$94/PPA!T$12*1000)</f>
        <v>82.329433195329415</v>
      </c>
      <c r="U162" s="333">
        <f>IF(U$94=0,0,U$94/PPA!U$12*1000)</f>
        <v>78.793359483314489</v>
      </c>
      <c r="V162" s="333">
        <f>IF(V$94=0,0,V$94/PPA!V$12*1000)</f>
        <v>76.022869249058914</v>
      </c>
      <c r="W162" s="333">
        <f>IF(W$94=0,0,W$94/PPA!W$12*1000)</f>
        <v>69.477476648782698</v>
      </c>
      <c r="X162" s="333">
        <f>IF(X$94=0,0,X$94/PPA!X$12*1000)</f>
        <v>61.522151903136695</v>
      </c>
      <c r="Y162" s="333">
        <f>IF(Y$94=0,0,Y$94/PPA!Y$12*1000)</f>
        <v>62.0252170434307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ES: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421.26333077635621</v>
      </c>
      <c r="C5" s="223">
        <v>355.96510348469468</v>
      </c>
      <c r="D5" s="223">
        <v>397.87115595744058</v>
      </c>
      <c r="E5" s="223">
        <v>514.73092254877974</v>
      </c>
      <c r="F5" s="223">
        <v>454.90246035275942</v>
      </c>
      <c r="G5" s="223">
        <v>497.61460358443838</v>
      </c>
      <c r="H5" s="223">
        <v>391.75805215604203</v>
      </c>
      <c r="I5" s="223">
        <v>444.07375322020869</v>
      </c>
      <c r="J5" s="223">
        <v>406.35117863912109</v>
      </c>
      <c r="K5" s="223">
        <v>354.34228715978259</v>
      </c>
      <c r="L5" s="223">
        <v>262.59780947306729</v>
      </c>
      <c r="M5" s="223">
        <v>315.65990007685758</v>
      </c>
      <c r="N5" s="223">
        <v>357.85699776666621</v>
      </c>
      <c r="O5" s="223">
        <v>349.79022820786702</v>
      </c>
      <c r="P5" s="223">
        <v>350.53496675433308</v>
      </c>
      <c r="Q5" s="223">
        <v>297.93776222108261</v>
      </c>
      <c r="R5" s="223">
        <v>304.84880958626701</v>
      </c>
      <c r="S5" s="223">
        <v>312.21611168095802</v>
      </c>
      <c r="T5" s="223">
        <v>309.5365158360928</v>
      </c>
      <c r="U5" s="223">
        <v>290.64863480648069</v>
      </c>
      <c r="V5" s="223">
        <v>297.79102026226798</v>
      </c>
      <c r="W5" s="223">
        <v>312.50671790803369</v>
      </c>
      <c r="X5" s="223">
        <v>227.7911743987809</v>
      </c>
      <c r="Y5" s="223">
        <v>261.98127068318962</v>
      </c>
      <c r="DA5" s="89" t="s">
        <v>1941</v>
      </c>
    </row>
    <row r="6" spans="1:105" ht="12" customHeight="1" x14ac:dyDescent="0.25">
      <c r="A6" s="55" t="s">
        <v>91</v>
      </c>
      <c r="B6" s="259">
        <v>1.5229057176945899</v>
      </c>
      <c r="C6" s="259">
        <v>1.3102605080002361</v>
      </c>
      <c r="D6" s="259">
        <v>1.452463268230719</v>
      </c>
      <c r="E6" s="259">
        <v>1.8546107881346079</v>
      </c>
      <c r="F6" s="259">
        <v>1.650491351943475</v>
      </c>
      <c r="G6" s="259">
        <v>1.79336860389005</v>
      </c>
      <c r="H6" s="259">
        <v>1.4497340397120491</v>
      </c>
      <c r="I6" s="259">
        <v>1.6314943134268141</v>
      </c>
      <c r="J6" s="259">
        <v>1.488959462882077</v>
      </c>
      <c r="K6" s="259">
        <v>1.2957759768435531</v>
      </c>
      <c r="L6" s="259">
        <v>0.95575931281362381</v>
      </c>
      <c r="M6" s="259">
        <v>1.1537658494927301</v>
      </c>
      <c r="N6" s="259">
        <v>1.2928776807749489</v>
      </c>
      <c r="O6" s="259">
        <v>1.254632771822813</v>
      </c>
      <c r="P6" s="259">
        <v>1.2523025561190699</v>
      </c>
      <c r="Q6" s="259">
        <v>1.0880619708493859</v>
      </c>
      <c r="R6" s="259">
        <v>1.115924059876894</v>
      </c>
      <c r="S6" s="259">
        <v>1.144085324322347</v>
      </c>
      <c r="T6" s="259">
        <v>1.135759334603728</v>
      </c>
      <c r="U6" s="259">
        <v>1.0690442517850101</v>
      </c>
      <c r="V6" s="259">
        <v>1.08422777586816</v>
      </c>
      <c r="W6" s="259">
        <v>1.1386685445878471</v>
      </c>
      <c r="X6" s="259">
        <v>0.83341263344593852</v>
      </c>
      <c r="Y6" s="259">
        <v>0.96589013634652832</v>
      </c>
      <c r="DA6" s="67" t="s">
        <v>1942</v>
      </c>
    </row>
    <row r="7" spans="1:105" ht="12" customHeight="1" x14ac:dyDescent="0.25">
      <c r="A7" s="173" t="s">
        <v>92</v>
      </c>
      <c r="B7" s="224">
        <v>0.55408265415782909</v>
      </c>
      <c r="C7" s="224">
        <v>0.47671540757623587</v>
      </c>
      <c r="D7" s="224">
        <v>0.52845339890530674</v>
      </c>
      <c r="E7" s="224">
        <v>0.67476775218559382</v>
      </c>
      <c r="F7" s="224">
        <v>0.60050245942591141</v>
      </c>
      <c r="G7" s="224">
        <v>0.65248585278868532</v>
      </c>
      <c r="H7" s="224">
        <v>0.52746041676343325</v>
      </c>
      <c r="I7" s="224">
        <v>0.59359071866602775</v>
      </c>
      <c r="J7" s="224">
        <v>0.54173190207469368</v>
      </c>
      <c r="K7" s="224">
        <v>0.47144546382707447</v>
      </c>
      <c r="L7" s="224">
        <v>0.34773633759909339</v>
      </c>
      <c r="M7" s="224">
        <v>0.41977755860773419</v>
      </c>
      <c r="N7" s="224">
        <v>0.47039096940921998</v>
      </c>
      <c r="O7" s="224">
        <v>0.45647622707552998</v>
      </c>
      <c r="P7" s="224">
        <v>0.45697914460680539</v>
      </c>
      <c r="Q7" s="224">
        <v>0.39587234960879558</v>
      </c>
      <c r="R7" s="224">
        <v>0.40600948420575111</v>
      </c>
      <c r="S7" s="224">
        <v>0.41625546855466927</v>
      </c>
      <c r="T7" s="224">
        <v>0.41322620257439158</v>
      </c>
      <c r="U7" s="224">
        <v>0.38895308459272532</v>
      </c>
      <c r="V7" s="224">
        <v>0.39447734471317247</v>
      </c>
      <c r="W7" s="224">
        <v>0.41428466782983953</v>
      </c>
      <c r="X7" s="224">
        <v>0.30322263458794019</v>
      </c>
      <c r="Y7" s="224">
        <v>0.35142226084877032</v>
      </c>
      <c r="DA7" s="177" t="s">
        <v>1943</v>
      </c>
    </row>
    <row r="8" spans="1:105" ht="12" customHeight="1" x14ac:dyDescent="0.25">
      <c r="A8" s="173" t="s">
        <v>93</v>
      </c>
      <c r="B8" s="224">
        <v>17.414676711113351</v>
      </c>
      <c r="C8" s="224">
        <v>14.983043854287519</v>
      </c>
      <c r="D8" s="224">
        <v>16.609155745567762</v>
      </c>
      <c r="E8" s="224">
        <v>21.207778607069621</v>
      </c>
      <c r="F8" s="224">
        <v>18.87363936888719</v>
      </c>
      <c r="G8" s="224">
        <v>20.507464183589789</v>
      </c>
      <c r="H8" s="224">
        <v>16.57794656973293</v>
      </c>
      <c r="I8" s="224">
        <v>18.656405117027511</v>
      </c>
      <c r="J8" s="224">
        <v>17.026495718525101</v>
      </c>
      <c r="K8" s="224">
        <v>14.81741086435593</v>
      </c>
      <c r="L8" s="224">
        <v>10.92926453220069</v>
      </c>
      <c r="M8" s="224">
        <v>13.1935017616556</v>
      </c>
      <c r="N8" s="224">
        <v>14.78426837335245</v>
      </c>
      <c r="O8" s="224">
        <v>14.34693156549303</v>
      </c>
      <c r="P8" s="224">
        <v>14.27876297707687</v>
      </c>
      <c r="Q8" s="224">
        <v>12.442167130794671</v>
      </c>
      <c r="R8" s="224">
        <v>12.760774689537589</v>
      </c>
      <c r="S8" s="224">
        <v>13.08280336826377</v>
      </c>
      <c r="T8" s="224">
        <v>12.98759430997138</v>
      </c>
      <c r="U8" s="224">
        <v>12.22469639347926</v>
      </c>
      <c r="V8" s="224">
        <v>12.398322482193249</v>
      </c>
      <c r="W8" s="224">
        <v>13.02086160338917</v>
      </c>
      <c r="X8" s="224">
        <v>9.5302101829321852</v>
      </c>
      <c r="Y8" s="224">
        <v>11.04511216123838</v>
      </c>
      <c r="DA8" s="177" t="s">
        <v>1944</v>
      </c>
    </row>
    <row r="9" spans="1:105" ht="12" customHeight="1" x14ac:dyDescent="0.25">
      <c r="A9" s="173" t="s">
        <v>94</v>
      </c>
      <c r="B9" s="224">
        <v>6.1127916857884967</v>
      </c>
      <c r="C9" s="224">
        <v>5.2592550191784646</v>
      </c>
      <c r="D9" s="224">
        <v>5.8300427182022592</v>
      </c>
      <c r="E9" s="224">
        <v>7.4442227607135596</v>
      </c>
      <c r="F9" s="224">
        <v>6.6249076987503974</v>
      </c>
      <c r="G9" s="224">
        <v>7.1984027402618782</v>
      </c>
      <c r="H9" s="224">
        <v>5.8190878670885597</v>
      </c>
      <c r="I9" s="224">
        <v>6.5486554805401722</v>
      </c>
      <c r="J9" s="224">
        <v>5.9765348041112016</v>
      </c>
      <c r="K9" s="224">
        <v>5.2011155555213513</v>
      </c>
      <c r="L9" s="224">
        <v>3.836322572763299</v>
      </c>
      <c r="M9" s="224">
        <v>4.6311010656670533</v>
      </c>
      <c r="N9" s="224">
        <v>5.1894820841217308</v>
      </c>
      <c r="O9" s="224">
        <v>5.0359708333922653</v>
      </c>
      <c r="P9" s="224">
        <v>5.041519157420729</v>
      </c>
      <c r="Q9" s="224">
        <v>4.3673722488213906</v>
      </c>
      <c r="R9" s="224">
        <v>4.4792078957541976</v>
      </c>
      <c r="S9" s="224">
        <v>4.592244402980695</v>
      </c>
      <c r="T9" s="224">
        <v>4.5588247105226616</v>
      </c>
      <c r="U9" s="224">
        <v>4.2910370209549109</v>
      </c>
      <c r="V9" s="224">
        <v>4.3519821725148882</v>
      </c>
      <c r="W9" s="224">
        <v>4.5705019892908147</v>
      </c>
      <c r="X9" s="224">
        <v>3.345235202262927</v>
      </c>
      <c r="Y9" s="224">
        <v>3.876986688172805</v>
      </c>
      <c r="DA9" s="177" t="s">
        <v>1945</v>
      </c>
    </row>
    <row r="10" spans="1:105" ht="12" customHeight="1" x14ac:dyDescent="0.25">
      <c r="A10" s="56" t="s">
        <v>95</v>
      </c>
      <c r="B10" s="260">
        <v>6.561830690569133</v>
      </c>
      <c r="C10" s="260">
        <v>4.6966192805784246</v>
      </c>
      <c r="D10" s="260">
        <v>5.2036481254955804</v>
      </c>
      <c r="E10" s="260">
        <v>6.9599322946411126</v>
      </c>
      <c r="F10" s="260">
        <v>5.9443671514370182</v>
      </c>
      <c r="G10" s="260">
        <v>6.5181167273439158</v>
      </c>
      <c r="H10" s="260">
        <v>5.1336162162184609</v>
      </c>
      <c r="I10" s="260">
        <v>5.7998478864947227</v>
      </c>
      <c r="J10" s="260">
        <v>5.3654312270156783</v>
      </c>
      <c r="K10" s="260">
        <v>4.6483615053359353</v>
      </c>
      <c r="L10" s="260">
        <v>3.5050600960794198</v>
      </c>
      <c r="M10" s="260">
        <v>4.1256448884257138</v>
      </c>
      <c r="N10" s="260">
        <v>4.8086236712901096</v>
      </c>
      <c r="O10" s="260">
        <v>4.596113754666951</v>
      </c>
      <c r="P10" s="260">
        <v>5.3250288216189663</v>
      </c>
      <c r="Q10" s="260">
        <v>4.7206527833792649</v>
      </c>
      <c r="R10" s="260">
        <v>4.9269175868317374</v>
      </c>
      <c r="S10" s="260">
        <v>5.2166487360579623</v>
      </c>
      <c r="T10" s="260">
        <v>5.1620674487229943</v>
      </c>
      <c r="U10" s="260">
        <v>5.0990127695252374</v>
      </c>
      <c r="V10" s="260">
        <v>5.4335066791184934</v>
      </c>
      <c r="W10" s="260">
        <v>6.0574358574008382</v>
      </c>
      <c r="X10" s="260">
        <v>5.0620425764758679</v>
      </c>
      <c r="Y10" s="260">
        <v>5.917627807474199</v>
      </c>
      <c r="DA10" s="68" t="s">
        <v>1946</v>
      </c>
    </row>
    <row r="11" spans="1:105" ht="12" customHeight="1" x14ac:dyDescent="0.25">
      <c r="A11" s="37" t="s">
        <v>159</v>
      </c>
      <c r="B11" s="226">
        <v>0.2247527136115095</v>
      </c>
      <c r="C11" s="226">
        <v>0.16802811534023079</v>
      </c>
      <c r="D11" s="226">
        <v>0.16418095971668159</v>
      </c>
      <c r="E11" s="226">
        <v>0.19315479330392801</v>
      </c>
      <c r="F11" s="226">
        <v>0.2006885716354338</v>
      </c>
      <c r="G11" s="226">
        <v>0.25835771922697032</v>
      </c>
      <c r="H11" s="226">
        <v>0.1341698041865918</v>
      </c>
      <c r="I11" s="226">
        <v>0.25511512275314602</v>
      </c>
      <c r="J11" s="226">
        <v>0.22766087179945199</v>
      </c>
      <c r="K11" s="226">
        <v>0.22049774966222771</v>
      </c>
      <c r="L11" s="226">
        <v>0.26608243215248828</v>
      </c>
      <c r="M11" s="226">
        <v>0.1902275045828008</v>
      </c>
      <c r="N11" s="226">
        <v>0.1596858395139179</v>
      </c>
      <c r="O11" s="226">
        <v>0.109698608534631</v>
      </c>
      <c r="P11" s="226">
        <v>0.12809555719847951</v>
      </c>
      <c r="Q11" s="226">
        <v>0.15403424100974011</v>
      </c>
      <c r="R11" s="226">
        <v>0.12139867970411761</v>
      </c>
      <c r="S11" s="226">
        <v>0.11450126387723961</v>
      </c>
      <c r="T11" s="226">
        <v>0.15983621054456049</v>
      </c>
      <c r="U11" s="226">
        <v>0.1232267407586598</v>
      </c>
      <c r="V11" s="226">
        <v>0.114374630975403</v>
      </c>
      <c r="W11" s="226">
        <v>0.10532828839426329</v>
      </c>
      <c r="X11" s="226">
        <v>5.81830941097757E-2</v>
      </c>
      <c r="Y11" s="226">
        <v>8.5854492288615289E-2</v>
      </c>
      <c r="DA11" s="69" t="s">
        <v>1947</v>
      </c>
    </row>
    <row r="12" spans="1:105" ht="12" customHeight="1" x14ac:dyDescent="0.25">
      <c r="A12" s="37" t="s">
        <v>35</v>
      </c>
      <c r="B12" s="226">
        <v>6.2763857788051682</v>
      </c>
      <c r="C12" s="226">
        <v>2.703650049491888</v>
      </c>
      <c r="D12" s="226">
        <v>3.7539817812748728</v>
      </c>
      <c r="E12" s="226">
        <v>6.0227773766418551</v>
      </c>
      <c r="F12" s="226">
        <v>4.0957032172959167</v>
      </c>
      <c r="G12" s="226">
        <v>4.917780170014181</v>
      </c>
      <c r="H12" s="226">
        <v>3.169185880865109</v>
      </c>
      <c r="I12" s="226">
        <v>3.8707769941546619</v>
      </c>
      <c r="J12" s="226">
        <v>3.092601103436909</v>
      </c>
      <c r="K12" s="226">
        <v>2.8804574070849891</v>
      </c>
      <c r="L12" s="226">
        <v>2.7855946708893309</v>
      </c>
      <c r="M12" s="226">
        <v>2.935508609438926</v>
      </c>
      <c r="N12" s="226">
        <v>4.0667949529999614</v>
      </c>
      <c r="O12" s="226">
        <v>3.6068399214321869</v>
      </c>
      <c r="P12" s="226">
        <v>3.0870709698282228</v>
      </c>
      <c r="Q12" s="226">
        <v>2.051418049413666</v>
      </c>
      <c r="R12" s="226">
        <v>2.1329476455197889</v>
      </c>
      <c r="S12" s="226">
        <v>2.0172362139103281</v>
      </c>
      <c r="T12" s="226">
        <v>2.182283274834548</v>
      </c>
      <c r="U12" s="226">
        <v>1.899159675857822</v>
      </c>
      <c r="V12" s="226">
        <v>1.9974607188816089</v>
      </c>
      <c r="W12" s="226">
        <v>1.647572406795528</v>
      </c>
      <c r="X12" s="226">
        <v>0.98108086135930417</v>
      </c>
      <c r="Y12" s="226">
        <v>1.392717915380308</v>
      </c>
      <c r="DA12" s="69" t="s">
        <v>1948</v>
      </c>
    </row>
    <row r="13" spans="1:105" ht="12" customHeight="1" x14ac:dyDescent="0.25">
      <c r="A13" s="37" t="s">
        <v>96</v>
      </c>
      <c r="B13" s="226">
        <v>6.3576213944704118E-5</v>
      </c>
      <c r="C13" s="226">
        <v>8.7419425920198508E-5</v>
      </c>
      <c r="D13" s="226">
        <v>5.7400771166323309E-4</v>
      </c>
      <c r="E13" s="226">
        <v>5.5279850115374672E-4</v>
      </c>
      <c r="F13" s="226">
        <v>1.013076003163189E-3</v>
      </c>
      <c r="G13" s="226">
        <v>9.8666248043845304E-4</v>
      </c>
      <c r="H13" s="226">
        <v>9.2883831571532961E-4</v>
      </c>
      <c r="I13" s="226">
        <v>1.549756568097791E-3</v>
      </c>
      <c r="J13" s="226">
        <v>1.63876698192992E-3</v>
      </c>
      <c r="K13" s="226">
        <v>2.4096796152056959E-3</v>
      </c>
      <c r="L13" s="226">
        <v>2.132355334977585E-3</v>
      </c>
      <c r="M13" s="226">
        <v>2.3701729793605521E-3</v>
      </c>
      <c r="N13" s="226">
        <v>2.2334883173998669E-3</v>
      </c>
      <c r="O13" s="226">
        <v>2.3405700260599061E-3</v>
      </c>
      <c r="P13" s="226">
        <v>2.4886726586594819E-3</v>
      </c>
      <c r="Q13" s="226">
        <v>2.4409634670701529E-3</v>
      </c>
      <c r="R13" s="226">
        <v>2.5933131178155142E-3</v>
      </c>
      <c r="S13" s="226">
        <v>2.7598201212956411E-3</v>
      </c>
      <c r="T13" s="226">
        <v>2.5973933419760329E-3</v>
      </c>
      <c r="U13" s="226">
        <v>2.483537018128229E-3</v>
      </c>
      <c r="V13" s="226">
        <v>2.8816978958468849E-3</v>
      </c>
      <c r="W13" s="226">
        <v>3.082048722499535E-3</v>
      </c>
      <c r="X13" s="226">
        <v>2.5639825925363462E-3</v>
      </c>
      <c r="Y13" s="226">
        <v>2.136777885132213E-3</v>
      </c>
      <c r="DA13" s="69" t="s">
        <v>1949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1.181113295716427</v>
      </c>
      <c r="Q14" s="226">
        <v>1.255266983597124</v>
      </c>
      <c r="R14" s="226">
        <v>1.426186571304203</v>
      </c>
      <c r="S14" s="226">
        <v>1.6804817537610499</v>
      </c>
      <c r="T14" s="226">
        <v>1.720983276692853</v>
      </c>
      <c r="U14" s="226">
        <v>1.9533894897123389</v>
      </c>
      <c r="V14" s="226">
        <v>2.334085752212816</v>
      </c>
      <c r="W14" s="226">
        <v>2.8441580279769711</v>
      </c>
      <c r="X14" s="226">
        <v>2.8914313006535801</v>
      </c>
      <c r="Y14" s="226">
        <v>3.590040490650753</v>
      </c>
      <c r="DA14" s="69" t="s">
        <v>1950</v>
      </c>
    </row>
    <row r="15" spans="1:105" ht="12" customHeight="1" x14ac:dyDescent="0.25">
      <c r="A15" s="37" t="s">
        <v>40</v>
      </c>
      <c r="B15" s="226">
        <v>6.0628621938510562E-2</v>
      </c>
      <c r="C15" s="226">
        <v>1.824853696320385</v>
      </c>
      <c r="D15" s="226">
        <v>1.2849113767923619</v>
      </c>
      <c r="E15" s="226">
        <v>0.7434473261941752</v>
      </c>
      <c r="F15" s="226">
        <v>1.6469622865025051</v>
      </c>
      <c r="G15" s="226">
        <v>1.340992175622326</v>
      </c>
      <c r="H15" s="226">
        <v>1.829331692851045</v>
      </c>
      <c r="I15" s="226">
        <v>1.672406013018817</v>
      </c>
      <c r="J15" s="226">
        <v>2.0435304847973872</v>
      </c>
      <c r="K15" s="226">
        <v>1.5449966689735131</v>
      </c>
      <c r="L15" s="226">
        <v>0.45125063770262358</v>
      </c>
      <c r="M15" s="226">
        <v>0.99753860142462625</v>
      </c>
      <c r="N15" s="226">
        <v>0.57990939045883172</v>
      </c>
      <c r="O15" s="226">
        <v>0.87723465467407302</v>
      </c>
      <c r="P15" s="226">
        <v>0.92626032621717747</v>
      </c>
      <c r="Q15" s="226">
        <v>1.257492545891665</v>
      </c>
      <c r="R15" s="226">
        <v>1.2437913771858109</v>
      </c>
      <c r="S15" s="226">
        <v>1.401669684388049</v>
      </c>
      <c r="T15" s="226">
        <v>1.0963672933090569</v>
      </c>
      <c r="U15" s="226">
        <v>1.120753326178286</v>
      </c>
      <c r="V15" s="226">
        <v>0.98470387915281843</v>
      </c>
      <c r="W15" s="226">
        <v>1.4572950855115769</v>
      </c>
      <c r="X15" s="226">
        <v>1.1287833377606711</v>
      </c>
      <c r="Y15" s="226">
        <v>0.84687813126938982</v>
      </c>
      <c r="DA15" s="69" t="s">
        <v>1951</v>
      </c>
    </row>
    <row r="16" spans="1:105" ht="12" customHeight="1" x14ac:dyDescent="0.25">
      <c r="A16" s="57" t="s">
        <v>1853</v>
      </c>
      <c r="B16" s="261">
        <v>2.6161473955119172</v>
      </c>
      <c r="C16" s="261">
        <v>8.2185145060878089</v>
      </c>
      <c r="D16" s="261">
        <v>7.9612510528761282</v>
      </c>
      <c r="E16" s="261">
        <v>7.9666446660470909</v>
      </c>
      <c r="F16" s="261">
        <v>9.6909509118776107</v>
      </c>
      <c r="G16" s="261">
        <v>9.716207332702508</v>
      </c>
      <c r="H16" s="261">
        <v>8.5498381797239542</v>
      </c>
      <c r="I16" s="261">
        <v>9.2290855293678238</v>
      </c>
      <c r="J16" s="261">
        <v>9.5297843364523249</v>
      </c>
      <c r="K16" s="261">
        <v>7.9425870113579666</v>
      </c>
      <c r="L16" s="261">
        <v>4.2262862396443648</v>
      </c>
      <c r="M16" s="261">
        <v>6.2490924104786094</v>
      </c>
      <c r="N16" s="261">
        <v>5.750918360146545</v>
      </c>
      <c r="O16" s="261">
        <v>6.7807097999610368</v>
      </c>
      <c r="P16" s="261">
        <v>7.187030187240067</v>
      </c>
      <c r="Q16" s="261">
        <v>7.0276523604004471</v>
      </c>
      <c r="R16" s="261">
        <v>7.0896594706092841</v>
      </c>
      <c r="S16" s="261">
        <v>7.5754944043820887</v>
      </c>
      <c r="T16" s="261">
        <v>6.8017243428158931</v>
      </c>
      <c r="U16" s="261">
        <v>6.7082146853153706</v>
      </c>
      <c r="V16" s="261">
        <v>6.7400821727226834</v>
      </c>
      <c r="W16" s="261">
        <v>8.2602735603249737</v>
      </c>
      <c r="X16" s="261">
        <v>6.46566892533491</v>
      </c>
      <c r="Y16" s="261">
        <v>6.1267049727669356</v>
      </c>
      <c r="DA16" s="70" t="s">
        <v>1952</v>
      </c>
    </row>
    <row r="17" spans="1:105" ht="12" customHeight="1" x14ac:dyDescent="0.25">
      <c r="A17" s="57" t="s">
        <v>1855</v>
      </c>
      <c r="B17" s="294">
        <f t="shared" ref="B17:Y17" si="0">B18+B29</f>
        <v>380.70165613128933</v>
      </c>
      <c r="C17" s="294">
        <f t="shared" si="0"/>
        <v>302.86546170933519</v>
      </c>
      <c r="D17" s="294">
        <f t="shared" si="0"/>
        <v>342.69922015293827</v>
      </c>
      <c r="E17" s="294">
        <f t="shared" si="0"/>
        <v>451.02412934238725</v>
      </c>
      <c r="F17" s="294">
        <f t="shared" si="0"/>
        <v>390.10966040100379</v>
      </c>
      <c r="G17" s="294">
        <f t="shared" si="0"/>
        <v>429.76482405776812</v>
      </c>
      <c r="H17" s="294">
        <f t="shared" si="0"/>
        <v>334.81322011781822</v>
      </c>
      <c r="I17" s="294">
        <f t="shared" si="0"/>
        <v>381.22702384188176</v>
      </c>
      <c r="J17" s="294">
        <f t="shared" si="0"/>
        <v>345.3703276284366</v>
      </c>
      <c r="K17" s="294">
        <f t="shared" si="0"/>
        <v>302.41989936921942</v>
      </c>
      <c r="L17" s="294">
        <f t="shared" si="0"/>
        <v>229.46123913741687</v>
      </c>
      <c r="M17" s="294">
        <f t="shared" si="0"/>
        <v>272.08236487289247</v>
      </c>
      <c r="N17" s="294">
        <f t="shared" si="0"/>
        <v>312.85628384384449</v>
      </c>
      <c r="O17" s="294">
        <f t="shared" si="0"/>
        <v>302.34036418806608</v>
      </c>
      <c r="P17" s="294">
        <f t="shared" si="0"/>
        <v>301.06944841121799</v>
      </c>
      <c r="Q17" s="294">
        <f t="shared" si="0"/>
        <v>252.37144212897329</v>
      </c>
      <c r="R17" s="294">
        <f t="shared" si="0"/>
        <v>258.40879741087031</v>
      </c>
      <c r="S17" s="294">
        <f t="shared" si="0"/>
        <v>263.45382001310531</v>
      </c>
      <c r="T17" s="294">
        <f t="shared" si="0"/>
        <v>263.45186792722444</v>
      </c>
      <c r="U17" s="294">
        <f t="shared" si="0"/>
        <v>246.04879395786293</v>
      </c>
      <c r="V17" s="294">
        <f t="shared" si="0"/>
        <v>252.49914163934906</v>
      </c>
      <c r="W17" s="294">
        <f t="shared" si="0"/>
        <v>260.79721001811311</v>
      </c>
      <c r="X17" s="294">
        <f t="shared" si="0"/>
        <v>187.96829896339435</v>
      </c>
      <c r="Y17" s="294">
        <f t="shared" si="0"/>
        <v>220.16323679852769</v>
      </c>
      <c r="DA17" s="70"/>
    </row>
    <row r="18" spans="1:105" ht="12" customHeight="1" x14ac:dyDescent="0.25">
      <c r="A18" s="60" t="s">
        <v>1856</v>
      </c>
      <c r="B18" s="329">
        <v>356.1752742983652</v>
      </c>
      <c r="C18" s="329">
        <v>225.81688821476229</v>
      </c>
      <c r="D18" s="329">
        <v>268.0624915322249</v>
      </c>
      <c r="E18" s="329">
        <v>376.3368355981961</v>
      </c>
      <c r="F18" s="329">
        <v>299.25699560215151</v>
      </c>
      <c r="G18" s="329">
        <v>338.67538031368252</v>
      </c>
      <c r="H18" s="329">
        <v>254.6584871829065</v>
      </c>
      <c r="I18" s="329">
        <v>294.70434700405877</v>
      </c>
      <c r="J18" s="329">
        <v>256.02859947419648</v>
      </c>
      <c r="K18" s="329">
        <v>227.95814613773879</v>
      </c>
      <c r="L18" s="329">
        <v>189.83980564075111</v>
      </c>
      <c r="M18" s="329">
        <v>213.49712352465579</v>
      </c>
      <c r="N18" s="329">
        <v>258.94142421747091</v>
      </c>
      <c r="O18" s="329">
        <v>238.7712098134316</v>
      </c>
      <c r="P18" s="329">
        <v>233.69104040584261</v>
      </c>
      <c r="Q18" s="329">
        <v>186.48720125021941</v>
      </c>
      <c r="R18" s="329">
        <v>191.9432398739086</v>
      </c>
      <c r="S18" s="329">
        <v>192.4335599720236</v>
      </c>
      <c r="T18" s="329">
        <v>199.6857022133257</v>
      </c>
      <c r="U18" s="329">
        <v>183.15928128303159</v>
      </c>
      <c r="V18" s="329">
        <v>189.31087127007419</v>
      </c>
      <c r="W18" s="329">
        <v>183.35714539006679</v>
      </c>
      <c r="X18" s="329">
        <v>127.3526527883798</v>
      </c>
      <c r="Y18" s="329">
        <v>162.7253776788379</v>
      </c>
      <c r="DA18" s="72" t="s">
        <v>1953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1954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1955</v>
      </c>
    </row>
    <row r="21" spans="1:105" ht="12" customHeight="1" x14ac:dyDescent="0.25">
      <c r="A21" s="64" t="s">
        <v>31</v>
      </c>
      <c r="B21" s="229">
        <v>6.5580423994448616</v>
      </c>
      <c r="C21" s="229">
        <v>5.1563687805304426</v>
      </c>
      <c r="D21" s="229">
        <v>5.1444890544638202</v>
      </c>
      <c r="E21" s="229">
        <v>5.5924578802470357</v>
      </c>
      <c r="F21" s="229">
        <v>5.7394094844874726</v>
      </c>
      <c r="G21" s="229">
        <v>6.0530653203099849</v>
      </c>
      <c r="H21" s="229">
        <v>5.0451577238533174</v>
      </c>
      <c r="I21" s="229">
        <v>5.004836899474423</v>
      </c>
      <c r="J21" s="229">
        <v>4.9165159264038909</v>
      </c>
      <c r="K21" s="229">
        <v>4.0597431997568529</v>
      </c>
      <c r="L21" s="229">
        <v>3.8456554258870299</v>
      </c>
      <c r="M21" s="229">
        <v>4.0827472736815027</v>
      </c>
      <c r="N21" s="229">
        <v>3.7903320993577219</v>
      </c>
      <c r="O21" s="229">
        <v>2.5278415717384211</v>
      </c>
      <c r="P21" s="229">
        <v>3.3996036165579122</v>
      </c>
      <c r="Q21" s="229">
        <v>2.5763517342573632</v>
      </c>
      <c r="R21" s="229">
        <v>2.599977121536718</v>
      </c>
      <c r="S21" s="229">
        <v>2.6121458898034922</v>
      </c>
      <c r="T21" s="229">
        <v>2.350622675556032</v>
      </c>
      <c r="U21" s="229">
        <v>1.834288398721607</v>
      </c>
      <c r="V21" s="229">
        <v>1.9698793961217069</v>
      </c>
      <c r="W21" s="229">
        <v>1.1858966943262541</v>
      </c>
      <c r="X21" s="229">
        <v>9.7656580384269137E-2</v>
      </c>
      <c r="Y21" s="229">
        <v>2.573866695032569E-2</v>
      </c>
      <c r="DA21" s="73" t="s">
        <v>1956</v>
      </c>
    </row>
    <row r="22" spans="1:105" ht="12" customHeight="1" x14ac:dyDescent="0.25">
      <c r="A22" s="64" t="s">
        <v>159</v>
      </c>
      <c r="B22" s="229">
        <v>7.9268124577688734</v>
      </c>
      <c r="C22" s="229">
        <v>7.0405258322722766</v>
      </c>
      <c r="D22" s="229">
        <v>6.81791736648296</v>
      </c>
      <c r="E22" s="229">
        <v>8.2885669292996624</v>
      </c>
      <c r="F22" s="229">
        <v>9.4135507055417236</v>
      </c>
      <c r="G22" s="229">
        <v>12.356485651578961</v>
      </c>
      <c r="H22" s="229">
        <v>4.9906289677095907</v>
      </c>
      <c r="I22" s="229">
        <v>10.174402670046961</v>
      </c>
      <c r="J22" s="229">
        <v>10.28681148891051</v>
      </c>
      <c r="K22" s="229">
        <v>9.8327220153355483</v>
      </c>
      <c r="L22" s="229">
        <v>10.50052475024949</v>
      </c>
      <c r="M22" s="229">
        <v>7.8220272906991024</v>
      </c>
      <c r="N22" s="229">
        <v>6.796403698408648</v>
      </c>
      <c r="O22" s="229">
        <v>5.4676150137909296</v>
      </c>
      <c r="P22" s="229">
        <v>7.3652468016464896</v>
      </c>
      <c r="Q22" s="229">
        <v>8.103307919611602</v>
      </c>
      <c r="R22" s="229">
        <v>6.1362661899443687</v>
      </c>
      <c r="S22" s="229">
        <v>6.0314763419594861</v>
      </c>
      <c r="T22" s="229">
        <v>7.767991944643768</v>
      </c>
      <c r="U22" s="229">
        <v>6.0855381376239608</v>
      </c>
      <c r="V22" s="229">
        <v>6.5535908580056033</v>
      </c>
      <c r="W22" s="229">
        <v>7.1134002307446194</v>
      </c>
      <c r="X22" s="229">
        <v>4.2777643825219851</v>
      </c>
      <c r="Y22" s="229">
        <v>4.8253673839022859</v>
      </c>
      <c r="DA22" s="73" t="s">
        <v>1957</v>
      </c>
    </row>
    <row r="23" spans="1:105" ht="12" customHeight="1" x14ac:dyDescent="0.25">
      <c r="A23" s="64" t="s">
        <v>32</v>
      </c>
      <c r="B23" s="229">
        <v>44.568985827985628</v>
      </c>
      <c r="C23" s="229">
        <v>33.963492422916772</v>
      </c>
      <c r="D23" s="229">
        <v>35.896698251106073</v>
      </c>
      <c r="E23" s="229">
        <v>36.835883724692032</v>
      </c>
      <c r="F23" s="229">
        <v>22.90535868039202</v>
      </c>
      <c r="G23" s="229">
        <v>16.68824640699232</v>
      </c>
      <c r="H23" s="229">
        <v>30.49966486468643</v>
      </c>
      <c r="I23" s="229">
        <v>28.380600892625711</v>
      </c>
      <c r="J23" s="229">
        <v>30.34428091113794</v>
      </c>
      <c r="K23" s="229">
        <v>22.894084730289489</v>
      </c>
      <c r="L23" s="229">
        <v>16.064295711335841</v>
      </c>
      <c r="M23" s="229">
        <v>20.357908636962922</v>
      </c>
      <c r="N23" s="229">
        <v>12.23813425100221</v>
      </c>
      <c r="O23" s="229">
        <v>6.8108365155695871</v>
      </c>
      <c r="P23" s="229">
        <v>4.6330829568965326</v>
      </c>
      <c r="Q23" s="229">
        <v>2.6290281062652809</v>
      </c>
      <c r="R23" s="229">
        <v>3.770250592663408</v>
      </c>
      <c r="S23" s="229">
        <v>3.5073172550009408</v>
      </c>
      <c r="T23" s="229">
        <v>3.5348856873620629</v>
      </c>
      <c r="U23" s="229">
        <v>3.0091849649426479</v>
      </c>
      <c r="V23" s="229">
        <v>2.8142088952808542</v>
      </c>
      <c r="W23" s="229">
        <v>1.544723403796415</v>
      </c>
      <c r="X23" s="229">
        <v>2.5724694629433049</v>
      </c>
      <c r="Y23" s="229">
        <v>1.7505839808167869</v>
      </c>
      <c r="DA23" s="73" t="s">
        <v>1958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1959</v>
      </c>
    </row>
    <row r="25" spans="1:105" ht="12" customHeight="1" x14ac:dyDescent="0.25">
      <c r="A25" s="64" t="s">
        <v>35</v>
      </c>
      <c r="B25" s="229">
        <v>211.52005773878111</v>
      </c>
      <c r="C25" s="229">
        <v>108.2485044539938</v>
      </c>
      <c r="D25" s="229">
        <v>148.95990657608479</v>
      </c>
      <c r="E25" s="229">
        <v>246.9557010896078</v>
      </c>
      <c r="F25" s="229">
        <v>183.572486705557</v>
      </c>
      <c r="G25" s="229">
        <v>224.74545928222389</v>
      </c>
      <c r="H25" s="229">
        <v>112.64099989925801</v>
      </c>
      <c r="I25" s="229">
        <v>147.50921663777379</v>
      </c>
      <c r="J25" s="229">
        <v>133.52561303980031</v>
      </c>
      <c r="K25" s="229">
        <v>122.7380855293657</v>
      </c>
      <c r="L25" s="229">
        <v>105.04152340834951</v>
      </c>
      <c r="M25" s="229">
        <v>115.3393930973578</v>
      </c>
      <c r="N25" s="229">
        <v>165.3915529467881</v>
      </c>
      <c r="O25" s="229">
        <v>171.7797490268689</v>
      </c>
      <c r="P25" s="229">
        <v>169.6087049847747</v>
      </c>
      <c r="Q25" s="229">
        <v>103.1210980656723</v>
      </c>
      <c r="R25" s="229">
        <v>103.01932747737141</v>
      </c>
      <c r="S25" s="229">
        <v>101.5356122036635</v>
      </c>
      <c r="T25" s="229">
        <v>101.3428243478384</v>
      </c>
      <c r="U25" s="229">
        <v>89.619763696572349</v>
      </c>
      <c r="V25" s="229">
        <v>109.3644451172328</v>
      </c>
      <c r="W25" s="229">
        <v>106.3224596825026</v>
      </c>
      <c r="X25" s="229">
        <v>68.92442289742182</v>
      </c>
      <c r="Y25" s="229">
        <v>74.796075219758762</v>
      </c>
      <c r="DA25" s="73" t="s">
        <v>1960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1961</v>
      </c>
    </row>
    <row r="27" spans="1:105" ht="12" customHeight="1" x14ac:dyDescent="0.25">
      <c r="A27" s="64" t="s">
        <v>38</v>
      </c>
      <c r="B27" s="229">
        <v>85.601375874384772</v>
      </c>
      <c r="C27" s="229">
        <v>71.40799672504906</v>
      </c>
      <c r="D27" s="229">
        <v>71.243480284087184</v>
      </c>
      <c r="E27" s="229">
        <v>78.664225974349577</v>
      </c>
      <c r="F27" s="229">
        <v>77.626190026173234</v>
      </c>
      <c r="G27" s="229">
        <v>78.832123652577238</v>
      </c>
      <c r="H27" s="229">
        <v>101.48203572739919</v>
      </c>
      <c r="I27" s="229">
        <v>103.63528990413791</v>
      </c>
      <c r="J27" s="229">
        <v>76.955378107943929</v>
      </c>
      <c r="K27" s="229">
        <v>68.433510662991253</v>
      </c>
      <c r="L27" s="229">
        <v>54.387806344929203</v>
      </c>
      <c r="M27" s="229">
        <v>65.895047225954443</v>
      </c>
      <c r="N27" s="229">
        <v>70.725001221914226</v>
      </c>
      <c r="O27" s="229">
        <v>52.185167685463831</v>
      </c>
      <c r="P27" s="229">
        <v>48.684402045966998</v>
      </c>
      <c r="Q27" s="229">
        <v>70.057415424412767</v>
      </c>
      <c r="R27" s="229">
        <v>76.417418492392684</v>
      </c>
      <c r="S27" s="229">
        <v>78.747008281596152</v>
      </c>
      <c r="T27" s="229">
        <v>84.689377557925397</v>
      </c>
      <c r="U27" s="229">
        <v>82.610506085171082</v>
      </c>
      <c r="V27" s="229">
        <v>68.608747003433194</v>
      </c>
      <c r="W27" s="229">
        <v>67.190665378697005</v>
      </c>
      <c r="X27" s="229">
        <v>51.480339465108401</v>
      </c>
      <c r="Y27" s="229">
        <v>81.327612427409733</v>
      </c>
      <c r="DA27" s="73" t="s">
        <v>1962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1963</v>
      </c>
    </row>
    <row r="29" spans="1:105" ht="12" customHeight="1" x14ac:dyDescent="0.25">
      <c r="A29" s="60" t="s">
        <v>1868</v>
      </c>
      <c r="B29" s="262">
        <v>24.52638183292412</v>
      </c>
      <c r="C29" s="262">
        <v>77.048573494572892</v>
      </c>
      <c r="D29" s="262">
        <v>74.636728620713384</v>
      </c>
      <c r="E29" s="262">
        <v>74.687293744191166</v>
      </c>
      <c r="F29" s="262">
        <v>90.85266479885226</v>
      </c>
      <c r="G29" s="262">
        <v>91.089443744085628</v>
      </c>
      <c r="H29" s="262">
        <v>80.154732934911735</v>
      </c>
      <c r="I29" s="262">
        <v>86.522676837822956</v>
      </c>
      <c r="J29" s="262">
        <v>89.341728154240116</v>
      </c>
      <c r="K29" s="262">
        <v>74.461753231480628</v>
      </c>
      <c r="L29" s="262">
        <v>39.621433496665752</v>
      </c>
      <c r="M29" s="262">
        <v>58.585241348236693</v>
      </c>
      <c r="N29" s="262">
        <v>53.914859626373612</v>
      </c>
      <c r="O29" s="262">
        <v>63.569154374634458</v>
      </c>
      <c r="P29" s="262">
        <v>67.378408005375348</v>
      </c>
      <c r="Q29" s="262">
        <v>65.884240878753886</v>
      </c>
      <c r="R29" s="262">
        <v>66.46555753696174</v>
      </c>
      <c r="S29" s="262">
        <v>71.020260041081741</v>
      </c>
      <c r="T29" s="262">
        <v>63.766165713898729</v>
      </c>
      <c r="U29" s="262">
        <v>62.889512674831352</v>
      </c>
      <c r="V29" s="262">
        <v>63.188270369274882</v>
      </c>
      <c r="W29" s="262">
        <v>77.440064628046301</v>
      </c>
      <c r="X29" s="262">
        <v>60.61564617501454</v>
      </c>
      <c r="Y29" s="262">
        <v>57.437859119689797</v>
      </c>
      <c r="DA29" s="72" t="s">
        <v>1964</v>
      </c>
    </row>
    <row r="30" spans="1:105" ht="12" customHeight="1" x14ac:dyDescent="0.25">
      <c r="A30" s="132" t="s">
        <v>1870</v>
      </c>
      <c r="B30" s="316">
        <v>5.7792397902315429</v>
      </c>
      <c r="C30" s="316">
        <v>18.155233199650748</v>
      </c>
      <c r="D30" s="316">
        <v>17.58692149522463</v>
      </c>
      <c r="E30" s="316">
        <v>17.59883633760095</v>
      </c>
      <c r="F30" s="316">
        <v>21.40794100943409</v>
      </c>
      <c r="G30" s="316">
        <v>21.463734086093471</v>
      </c>
      <c r="H30" s="316">
        <v>18.88714874898432</v>
      </c>
      <c r="I30" s="316">
        <v>20.387650332803929</v>
      </c>
      <c r="J30" s="316">
        <v>21.051913559623308</v>
      </c>
      <c r="K30" s="316">
        <v>17.54569141332124</v>
      </c>
      <c r="L30" s="316">
        <v>9.336141244549955</v>
      </c>
      <c r="M30" s="316">
        <v>13.8046516696377</v>
      </c>
      <c r="N30" s="316">
        <v>12.704152783726689</v>
      </c>
      <c r="O30" s="316">
        <v>14.979029067389289</v>
      </c>
      <c r="P30" s="316">
        <v>15.923895499032589</v>
      </c>
      <c r="Q30" s="316">
        <v>15.524541248255471</v>
      </c>
      <c r="R30" s="316">
        <v>15.661518988581181</v>
      </c>
      <c r="S30" s="316">
        <v>16.734759963291189</v>
      </c>
      <c r="T30" s="316">
        <v>15.025451559657361</v>
      </c>
      <c r="U30" s="316">
        <v>14.8188826429652</v>
      </c>
      <c r="V30" s="316">
        <v>14.88927999578827</v>
      </c>
      <c r="W30" s="316">
        <v>18.247481667097141</v>
      </c>
      <c r="X30" s="316">
        <v>14.283083280346821</v>
      </c>
      <c r="Y30" s="316">
        <v>13.534289857814271</v>
      </c>
      <c r="DA30" s="139" t="s">
        <v>1965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881.73526102974211</v>
      </c>
      <c r="C32" s="223">
        <v>809.73307193161691</v>
      </c>
      <c r="D32" s="223">
        <v>949.7156575398875</v>
      </c>
      <c r="E32" s="223">
        <v>1159.8920113918659</v>
      </c>
      <c r="F32" s="223">
        <v>970.29342519846284</v>
      </c>
      <c r="G32" s="223">
        <v>1073.847587234138</v>
      </c>
      <c r="H32" s="223">
        <v>964.46278079245428</v>
      </c>
      <c r="I32" s="223">
        <v>1067.887206799307</v>
      </c>
      <c r="J32" s="223">
        <v>966.19687402826685</v>
      </c>
      <c r="K32" s="223">
        <v>865.04631214612323</v>
      </c>
      <c r="L32" s="223">
        <v>648.16779276590376</v>
      </c>
      <c r="M32" s="223">
        <v>737.86042848818329</v>
      </c>
      <c r="N32" s="223">
        <v>832.70350537766546</v>
      </c>
      <c r="O32" s="223">
        <v>859.16628257579043</v>
      </c>
      <c r="P32" s="223">
        <v>844.04322172850561</v>
      </c>
      <c r="Q32" s="223">
        <v>848.51068151112281</v>
      </c>
      <c r="R32" s="223">
        <v>862.04193184239216</v>
      </c>
      <c r="S32" s="223">
        <v>865.35507898466119</v>
      </c>
      <c r="T32" s="223">
        <v>845.83164765538231</v>
      </c>
      <c r="U32" s="223">
        <v>979.89837346586</v>
      </c>
      <c r="V32" s="223">
        <v>816.916683400784</v>
      </c>
      <c r="W32" s="223">
        <v>911.15883613323172</v>
      </c>
      <c r="X32" s="223">
        <v>1010.89119249204</v>
      </c>
      <c r="Y32" s="223">
        <v>1029.7728287774501</v>
      </c>
      <c r="DA32" s="89" t="s">
        <v>1966</v>
      </c>
    </row>
    <row r="33" spans="1:105" ht="12" customHeight="1" x14ac:dyDescent="0.25">
      <c r="A33" s="55" t="s">
        <v>91</v>
      </c>
      <c r="B33" s="259">
        <v>2.9872654172319448</v>
      </c>
      <c r="C33" s="259">
        <v>2.8145847407156142</v>
      </c>
      <c r="D33" s="259">
        <v>3.2622444015487568</v>
      </c>
      <c r="E33" s="259">
        <v>3.9174133732287459</v>
      </c>
      <c r="F33" s="259">
        <v>3.3081650090772809</v>
      </c>
      <c r="G33" s="259">
        <v>3.6290704187009721</v>
      </c>
      <c r="H33" s="259">
        <v>3.3734396552504209</v>
      </c>
      <c r="I33" s="259">
        <v>3.6988793258555721</v>
      </c>
      <c r="J33" s="259">
        <v>3.3390557827280469</v>
      </c>
      <c r="K33" s="259">
        <v>2.9803693339167152</v>
      </c>
      <c r="L33" s="259">
        <v>2.2158654358763261</v>
      </c>
      <c r="M33" s="259">
        <v>2.538267102303025</v>
      </c>
      <c r="N33" s="259">
        <v>2.8216431480304438</v>
      </c>
      <c r="O33" s="259">
        <v>2.8864099751364058</v>
      </c>
      <c r="P33" s="259">
        <v>2.830145632603724</v>
      </c>
      <c r="Q33" s="259">
        <v>2.9140111937375739</v>
      </c>
      <c r="R33" s="259">
        <v>2.977274114272694</v>
      </c>
      <c r="S33" s="259">
        <v>2.9945017915749559</v>
      </c>
      <c r="T33" s="259">
        <v>2.9126265702337051</v>
      </c>
      <c r="U33" s="259">
        <v>3.3707505274084748</v>
      </c>
      <c r="V33" s="259">
        <v>2.7910367064701571</v>
      </c>
      <c r="W33" s="259">
        <v>3.1059573117830781</v>
      </c>
      <c r="X33" s="259">
        <v>3.4812622657552388</v>
      </c>
      <c r="Y33" s="259">
        <v>3.5971394748485261</v>
      </c>
      <c r="DA33" s="67" t="s">
        <v>1967</v>
      </c>
    </row>
    <row r="34" spans="1:105" ht="12" customHeight="1" x14ac:dyDescent="0.25">
      <c r="A34" s="173" t="s">
        <v>92</v>
      </c>
      <c r="B34" s="224">
        <v>1.1017861976376919</v>
      </c>
      <c r="C34" s="224">
        <v>1.038096782935223</v>
      </c>
      <c r="D34" s="224">
        <v>1.203206060704775</v>
      </c>
      <c r="E34" s="224">
        <v>1.444850517857289</v>
      </c>
      <c r="F34" s="224">
        <v>1.220142852216574</v>
      </c>
      <c r="G34" s="224">
        <v>1.3385016525531961</v>
      </c>
      <c r="H34" s="224">
        <v>1.244217949057447</v>
      </c>
      <c r="I34" s="224">
        <v>1.3642491103891921</v>
      </c>
      <c r="J34" s="224">
        <v>1.2315362248464159</v>
      </c>
      <c r="K34" s="224">
        <v>1.099242731171455</v>
      </c>
      <c r="L34" s="224">
        <v>0.81727252589869326</v>
      </c>
      <c r="M34" s="224">
        <v>0.93618318717280258</v>
      </c>
      <c r="N34" s="224">
        <v>1.0407001189869589</v>
      </c>
      <c r="O34" s="224">
        <v>1.0645879180953011</v>
      </c>
      <c r="P34" s="224">
        <v>1.043836070715396</v>
      </c>
      <c r="Q34" s="224">
        <v>1.0780482152580539</v>
      </c>
      <c r="R34" s="224">
        <v>1.0981011284659279</v>
      </c>
      <c r="S34" s="224">
        <v>1.104455172856994</v>
      </c>
      <c r="T34" s="224">
        <v>1.083105773268277</v>
      </c>
      <c r="U34" s="224">
        <v>1.2624406496411971</v>
      </c>
      <c r="V34" s="224">
        <v>1.034353126168801</v>
      </c>
      <c r="W34" s="224">
        <v>1.163531201581339</v>
      </c>
      <c r="X34" s="224">
        <v>1.293236533273159</v>
      </c>
      <c r="Y34" s="224">
        <v>1.3267246363526179</v>
      </c>
      <c r="DA34" s="177" t="s">
        <v>1968</v>
      </c>
    </row>
    <row r="35" spans="1:105" ht="12" customHeight="1" x14ac:dyDescent="0.25">
      <c r="A35" s="173" t="s">
        <v>93</v>
      </c>
      <c r="B35" s="224">
        <v>21.492561673853679</v>
      </c>
      <c r="C35" s="224">
        <v>20.250171202454261</v>
      </c>
      <c r="D35" s="224">
        <v>23.470960628747711</v>
      </c>
      <c r="E35" s="224">
        <v>28.184723071616091</v>
      </c>
      <c r="F35" s="224">
        <v>23.801346902332391</v>
      </c>
      <c r="G35" s="224">
        <v>26.110173988143</v>
      </c>
      <c r="H35" s="224">
        <v>24.270980216641352</v>
      </c>
      <c r="I35" s="224">
        <v>26.612430076185831</v>
      </c>
      <c r="J35" s="224">
        <v>24.023597611630699</v>
      </c>
      <c r="K35" s="224">
        <v>21.442946231213181</v>
      </c>
      <c r="L35" s="224">
        <v>15.942548749371751</v>
      </c>
      <c r="M35" s="224">
        <v>18.262140995664279</v>
      </c>
      <c r="N35" s="224">
        <v>20.300954522094379</v>
      </c>
      <c r="O35" s="224">
        <v>20.72143893885195</v>
      </c>
      <c r="P35" s="224">
        <v>20.362127584594312</v>
      </c>
      <c r="Q35" s="224">
        <v>20.91230766292777</v>
      </c>
      <c r="R35" s="224">
        <v>21.420676968258011</v>
      </c>
      <c r="S35" s="224">
        <v>21.544625417826719</v>
      </c>
      <c r="T35" s="224">
        <v>20.903235207680201</v>
      </c>
      <c r="U35" s="224">
        <v>24.137943785868629</v>
      </c>
      <c r="V35" s="224">
        <v>19.947890324345519</v>
      </c>
      <c r="W35" s="224">
        <v>22.160650533382121</v>
      </c>
      <c r="X35" s="224">
        <v>24.800734841822631</v>
      </c>
      <c r="Y35" s="224">
        <v>25.599641516859119</v>
      </c>
      <c r="DA35" s="177" t="s">
        <v>1969</v>
      </c>
    </row>
    <row r="36" spans="1:105" ht="12" customHeight="1" x14ac:dyDescent="0.25">
      <c r="A36" s="173" t="s">
        <v>94</v>
      </c>
      <c r="B36" s="224">
        <v>11.99944310557655</v>
      </c>
      <c r="C36" s="224">
        <v>11.305808070223661</v>
      </c>
      <c r="D36" s="224">
        <v>13.103996674370681</v>
      </c>
      <c r="E36" s="224">
        <v>15.73572225016431</v>
      </c>
      <c r="F36" s="224">
        <v>13.28845357406011</v>
      </c>
      <c r="G36" s="224">
        <v>14.577487411776239</v>
      </c>
      <c r="H36" s="224">
        <v>13.550653041999251</v>
      </c>
      <c r="I36" s="224">
        <v>14.8579003957823</v>
      </c>
      <c r="J36" s="224">
        <v>13.41253765402549</v>
      </c>
      <c r="K36" s="224">
        <v>11.9717424670879</v>
      </c>
      <c r="L36" s="224">
        <v>8.9008332082020267</v>
      </c>
      <c r="M36" s="224">
        <v>10.19587730810494</v>
      </c>
      <c r="N36" s="224">
        <v>11.33416074237047</v>
      </c>
      <c r="O36" s="224">
        <v>11.59432036946742</v>
      </c>
      <c r="P36" s="224">
        <v>11.36831407849674</v>
      </c>
      <c r="Q36" s="224">
        <v>11.740915117463819</v>
      </c>
      <c r="R36" s="224">
        <v>11.959309386383559</v>
      </c>
      <c r="S36" s="224">
        <v>12.028510647321831</v>
      </c>
      <c r="T36" s="224">
        <v>11.79599647510557</v>
      </c>
      <c r="U36" s="224">
        <v>13.74911464857364</v>
      </c>
      <c r="V36" s="224">
        <v>11.265036279406351</v>
      </c>
      <c r="W36" s="224">
        <v>12.67190175813905</v>
      </c>
      <c r="X36" s="224">
        <v>14.08450953219079</v>
      </c>
      <c r="Y36" s="224">
        <v>14.44922510811398</v>
      </c>
      <c r="DA36" s="177" t="s">
        <v>1970</v>
      </c>
    </row>
    <row r="37" spans="1:105" ht="12" customHeight="1" x14ac:dyDescent="0.25">
      <c r="A37" s="56" t="s">
        <v>95</v>
      </c>
      <c r="B37" s="260">
        <v>9.9155424103545329</v>
      </c>
      <c r="C37" s="260">
        <v>9.4567708739927312</v>
      </c>
      <c r="D37" s="260">
        <v>10.556715069208201</v>
      </c>
      <c r="E37" s="260">
        <v>12.59412637400834</v>
      </c>
      <c r="F37" s="260">
        <v>10.959119240290679</v>
      </c>
      <c r="G37" s="260">
        <v>11.88039072737601</v>
      </c>
      <c r="H37" s="260">
        <v>10.99958820388647</v>
      </c>
      <c r="I37" s="260">
        <v>11.97338451614155</v>
      </c>
      <c r="J37" s="260">
        <v>11.348138999041639</v>
      </c>
      <c r="K37" s="260">
        <v>9.9542008906911761</v>
      </c>
      <c r="L37" s="260">
        <v>6.99962980428701</v>
      </c>
      <c r="M37" s="260">
        <v>8.1737930162695331</v>
      </c>
      <c r="N37" s="260">
        <v>9.0504474447866166</v>
      </c>
      <c r="O37" s="260">
        <v>9.5184150072437568</v>
      </c>
      <c r="P37" s="260">
        <v>10.973425004496789</v>
      </c>
      <c r="Q37" s="260">
        <v>12.00028369661721</v>
      </c>
      <c r="R37" s="260">
        <v>12.376522822778499</v>
      </c>
      <c r="S37" s="260">
        <v>13.02467100407682</v>
      </c>
      <c r="T37" s="260">
        <v>12.3517354430106</v>
      </c>
      <c r="U37" s="260">
        <v>15.31762471155503</v>
      </c>
      <c r="V37" s="260">
        <v>13.1519891969923</v>
      </c>
      <c r="W37" s="260">
        <v>16.52665802414683</v>
      </c>
      <c r="X37" s="260">
        <v>21.530059660668378</v>
      </c>
      <c r="Y37" s="260">
        <v>20.765023967427499</v>
      </c>
      <c r="DA37" s="68" t="s">
        <v>1971</v>
      </c>
    </row>
    <row r="38" spans="1:105" ht="12" customHeight="1" x14ac:dyDescent="0.25">
      <c r="A38" s="37" t="s">
        <v>159</v>
      </c>
      <c r="B38" s="226">
        <v>0.33962245732126572</v>
      </c>
      <c r="C38" s="226">
        <v>0.33832918791869521</v>
      </c>
      <c r="D38" s="226">
        <v>0.33307625145255021</v>
      </c>
      <c r="E38" s="226">
        <v>0.34951717540243221</v>
      </c>
      <c r="F38" s="226">
        <v>0.3699922852485063</v>
      </c>
      <c r="G38" s="226">
        <v>0.47090145516630949</v>
      </c>
      <c r="H38" s="226">
        <v>0.2874801179694943</v>
      </c>
      <c r="I38" s="226">
        <v>0.52666751273233559</v>
      </c>
      <c r="J38" s="226">
        <v>0.481513434524101</v>
      </c>
      <c r="K38" s="226">
        <v>0.47218334752226271</v>
      </c>
      <c r="L38" s="226">
        <v>0.531368499095067</v>
      </c>
      <c r="M38" s="226">
        <v>0.37688174588739182</v>
      </c>
      <c r="N38" s="226">
        <v>0.30054926253141417</v>
      </c>
      <c r="O38" s="226">
        <v>0.22718255845811899</v>
      </c>
      <c r="P38" s="226">
        <v>0.26396983704951782</v>
      </c>
      <c r="Q38" s="226">
        <v>0.39156758099602901</v>
      </c>
      <c r="R38" s="226">
        <v>0.30495609141685881</v>
      </c>
      <c r="S38" s="226">
        <v>0.2858811024103925</v>
      </c>
      <c r="T38" s="226">
        <v>0.38245457095112811</v>
      </c>
      <c r="U38" s="226">
        <v>0.37017830435872989</v>
      </c>
      <c r="V38" s="226">
        <v>0.27684771545040682</v>
      </c>
      <c r="W38" s="226">
        <v>0.28737061233123629</v>
      </c>
      <c r="X38" s="226">
        <v>0.2474664067914375</v>
      </c>
      <c r="Y38" s="226">
        <v>0.30126439987197329</v>
      </c>
      <c r="DA38" s="69" t="s">
        <v>1972</v>
      </c>
    </row>
    <row r="39" spans="1:105" ht="12" customHeight="1" x14ac:dyDescent="0.25">
      <c r="A39" s="37" t="s">
        <v>35</v>
      </c>
      <c r="B39" s="226">
        <v>9.4842083418782845</v>
      </c>
      <c r="C39" s="226">
        <v>5.443873031657577</v>
      </c>
      <c r="D39" s="226">
        <v>7.6157563086845466</v>
      </c>
      <c r="E39" s="226">
        <v>10.898327195272991</v>
      </c>
      <c r="F39" s="226">
        <v>7.5508963002625649</v>
      </c>
      <c r="G39" s="226">
        <v>8.9635016332267963</v>
      </c>
      <c r="H39" s="226">
        <v>6.7904841661042372</v>
      </c>
      <c r="I39" s="226">
        <v>7.9909511825591801</v>
      </c>
      <c r="J39" s="226">
        <v>6.5409965584279908</v>
      </c>
      <c r="K39" s="226">
        <v>6.1683351551486592</v>
      </c>
      <c r="L39" s="226">
        <v>5.5628522611722504</v>
      </c>
      <c r="M39" s="226">
        <v>5.8158761648016766</v>
      </c>
      <c r="N39" s="226">
        <v>7.6542305047911547</v>
      </c>
      <c r="O39" s="226">
        <v>7.4696582959952842</v>
      </c>
      <c r="P39" s="226">
        <v>6.3616072148638558</v>
      </c>
      <c r="Q39" s="226">
        <v>5.2148716931692363</v>
      </c>
      <c r="R39" s="226">
        <v>5.3580103075243288</v>
      </c>
      <c r="S39" s="226">
        <v>5.0365357824620904</v>
      </c>
      <c r="T39" s="226">
        <v>5.2217467539246156</v>
      </c>
      <c r="U39" s="226">
        <v>5.7051554247661844</v>
      </c>
      <c r="V39" s="226">
        <v>4.8349221502032682</v>
      </c>
      <c r="W39" s="226">
        <v>4.4951256554043342</v>
      </c>
      <c r="X39" s="226">
        <v>4.1727680393615207</v>
      </c>
      <c r="Y39" s="226">
        <v>4.8870631667998623</v>
      </c>
      <c r="DA39" s="69" t="s">
        <v>1973</v>
      </c>
    </row>
    <row r="40" spans="1:105" ht="12" customHeight="1" x14ac:dyDescent="0.25">
      <c r="A40" s="37" t="s">
        <v>96</v>
      </c>
      <c r="B40" s="226">
        <v>9.6069629861755896E-5</v>
      </c>
      <c r="C40" s="226">
        <v>1.760213957051855E-4</v>
      </c>
      <c r="D40" s="226">
        <v>1.1644976204035441E-3</v>
      </c>
      <c r="E40" s="226">
        <v>1.0002991247850461E-3</v>
      </c>
      <c r="F40" s="226">
        <v>1.8677212283999859E-3</v>
      </c>
      <c r="G40" s="226">
        <v>1.798362360476998E-3</v>
      </c>
      <c r="H40" s="226">
        <v>1.9901836347996568E-3</v>
      </c>
      <c r="I40" s="226">
        <v>3.1993651660173852E-3</v>
      </c>
      <c r="J40" s="226">
        <v>3.46606912121853E-3</v>
      </c>
      <c r="K40" s="226">
        <v>5.1601913802156877E-3</v>
      </c>
      <c r="L40" s="226">
        <v>4.2583286867847519E-3</v>
      </c>
      <c r="M40" s="226">
        <v>4.6958242577781828E-3</v>
      </c>
      <c r="N40" s="226">
        <v>4.203711917790634E-3</v>
      </c>
      <c r="O40" s="226">
        <v>4.8472509713084521E-3</v>
      </c>
      <c r="P40" s="226">
        <v>5.1284722947731679E-3</v>
      </c>
      <c r="Q40" s="226">
        <v>6.2051278588109576E-3</v>
      </c>
      <c r="R40" s="226">
        <v>6.5144582639333516E-3</v>
      </c>
      <c r="S40" s="226">
        <v>6.8905826190379183E-3</v>
      </c>
      <c r="T40" s="226">
        <v>6.2043543852292769E-3</v>
      </c>
      <c r="U40" s="226">
        <v>7.4368595599390123E-3</v>
      </c>
      <c r="V40" s="226">
        <v>6.9752485518840678E-3</v>
      </c>
      <c r="W40" s="226">
        <v>8.3666155055870921E-3</v>
      </c>
      <c r="X40" s="226">
        <v>1.090522202297519E-2</v>
      </c>
      <c r="Y40" s="226">
        <v>7.4979781495886017E-3</v>
      </c>
      <c r="DA40" s="69" t="s">
        <v>1974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2.4339508022451919</v>
      </c>
      <c r="Q41" s="226">
        <v>3.1909908670256462</v>
      </c>
      <c r="R41" s="226">
        <v>3.5826113057915689</v>
      </c>
      <c r="S41" s="226">
        <v>4.1957438728434484</v>
      </c>
      <c r="T41" s="226">
        <v>4.1179524868561241</v>
      </c>
      <c r="U41" s="226">
        <v>5.8680640630598067</v>
      </c>
      <c r="V41" s="226">
        <v>5.6497345841004627</v>
      </c>
      <c r="W41" s="226">
        <v>7.7598093211876336</v>
      </c>
      <c r="X41" s="226">
        <v>12.297938523293711</v>
      </c>
      <c r="Y41" s="226">
        <v>12.59749332971599</v>
      </c>
      <c r="DA41" s="69" t="s">
        <v>1975</v>
      </c>
    </row>
    <row r="42" spans="1:105" ht="12" customHeight="1" x14ac:dyDescent="0.25">
      <c r="A42" s="37" t="s">
        <v>40</v>
      </c>
      <c r="B42" s="226">
        <v>9.1615541525121427E-2</v>
      </c>
      <c r="C42" s="226">
        <v>3.6743926330207541</v>
      </c>
      <c r="D42" s="226">
        <v>2.6067180114506949</v>
      </c>
      <c r="E42" s="226">
        <v>1.3452817042081371</v>
      </c>
      <c r="F42" s="226">
        <v>3.0363629335512061</v>
      </c>
      <c r="G42" s="226">
        <v>2.4441892766224251</v>
      </c>
      <c r="H42" s="226">
        <v>3.9196337361779392</v>
      </c>
      <c r="I42" s="226">
        <v>3.452566455684019</v>
      </c>
      <c r="J42" s="226">
        <v>4.3221629369683336</v>
      </c>
      <c r="K42" s="226">
        <v>3.308522196640038</v>
      </c>
      <c r="L42" s="226">
        <v>0.90115071533290858</v>
      </c>
      <c r="M42" s="226">
        <v>1.9763392813226861</v>
      </c>
      <c r="N42" s="226">
        <v>1.0914639655462559</v>
      </c>
      <c r="O42" s="226">
        <v>1.8167269018190459</v>
      </c>
      <c r="P42" s="226">
        <v>1.908768678043457</v>
      </c>
      <c r="Q42" s="226">
        <v>3.1966484275674869</v>
      </c>
      <c r="R42" s="226">
        <v>3.124430659781813</v>
      </c>
      <c r="S42" s="226">
        <v>3.4996196637418548</v>
      </c>
      <c r="T42" s="226">
        <v>2.6233772768934989</v>
      </c>
      <c r="U42" s="226">
        <v>3.3667900598103682</v>
      </c>
      <c r="V42" s="226">
        <v>2.3835094986862808</v>
      </c>
      <c r="W42" s="226">
        <v>3.975985819718042</v>
      </c>
      <c r="X42" s="226">
        <v>4.8009814691987334</v>
      </c>
      <c r="Y42" s="226">
        <v>2.971705092890089</v>
      </c>
      <c r="DA42" s="69" t="s">
        <v>1976</v>
      </c>
    </row>
    <row r="43" spans="1:105" ht="12" customHeight="1" x14ac:dyDescent="0.25">
      <c r="A43" s="57" t="s">
        <v>1883</v>
      </c>
      <c r="B43" s="261">
        <f t="shared" ref="B43:Y43" si="1">B44+B55</f>
        <v>27.752291793236459</v>
      </c>
      <c r="C43" s="261">
        <f t="shared" si="1"/>
        <v>42.540980241648455</v>
      </c>
      <c r="D43" s="261">
        <f t="shared" si="1"/>
        <v>45.616449767743461</v>
      </c>
      <c r="E43" s="261">
        <f t="shared" si="1"/>
        <v>48.723934846913195</v>
      </c>
      <c r="F43" s="261">
        <f t="shared" si="1"/>
        <v>48.419375760509212</v>
      </c>
      <c r="G43" s="261">
        <f t="shared" si="1"/>
        <v>50.877675984880099</v>
      </c>
      <c r="H43" s="261">
        <f t="shared" si="1"/>
        <v>48.825840031657009</v>
      </c>
      <c r="I43" s="261">
        <f t="shared" si="1"/>
        <v>52.455456626725336</v>
      </c>
      <c r="J43" s="261">
        <f t="shared" si="1"/>
        <v>51.311707028386436</v>
      </c>
      <c r="K43" s="261">
        <f t="shared" si="1"/>
        <v>44.577033627863891</v>
      </c>
      <c r="L43" s="261">
        <f t="shared" si="1"/>
        <v>27.724292137742001</v>
      </c>
      <c r="M43" s="261">
        <f t="shared" si="1"/>
        <v>35.217997344022336</v>
      </c>
      <c r="N43" s="261">
        <f t="shared" si="1"/>
        <v>35.60317655765509</v>
      </c>
      <c r="O43" s="261">
        <f t="shared" si="1"/>
        <v>40.548265995791866</v>
      </c>
      <c r="P43" s="261">
        <f t="shared" si="1"/>
        <v>41.193318098425692</v>
      </c>
      <c r="Q43" s="261">
        <f t="shared" si="1"/>
        <v>45.168761833935612</v>
      </c>
      <c r="R43" s="261">
        <f t="shared" si="1"/>
        <v>45.489312415395219</v>
      </c>
      <c r="S43" s="261">
        <f t="shared" si="1"/>
        <v>47.01655920241901</v>
      </c>
      <c r="T43" s="261">
        <f t="shared" si="1"/>
        <v>42.874912964242021</v>
      </c>
      <c r="U43" s="261">
        <f t="shared" si="1"/>
        <v>51.166716938291103</v>
      </c>
      <c r="V43" s="261">
        <f t="shared" si="1"/>
        <v>42.25822009422582</v>
      </c>
      <c r="W43" s="261">
        <f t="shared" si="1"/>
        <v>52.494221809937784</v>
      </c>
      <c r="X43" s="261">
        <f t="shared" si="1"/>
        <v>61.706927067547213</v>
      </c>
      <c r="Y43" s="261">
        <f t="shared" si="1"/>
        <v>54.46048432223548</v>
      </c>
      <c r="DA43" s="70"/>
    </row>
    <row r="44" spans="1:105" ht="12" customHeight="1" x14ac:dyDescent="0.25">
      <c r="A44" s="60" t="s">
        <v>1884</v>
      </c>
      <c r="B44" s="262">
        <v>22.037054320346108</v>
      </c>
      <c r="C44" s="262">
        <v>18.617109252059809</v>
      </c>
      <c r="D44" s="262">
        <v>22.266668677350818</v>
      </c>
      <c r="E44" s="262">
        <v>27.882908888474869</v>
      </c>
      <c r="F44" s="262">
        <v>22.589814100461659</v>
      </c>
      <c r="G44" s="262">
        <v>25.274963464747689</v>
      </c>
      <c r="H44" s="262">
        <v>22.341354616787289</v>
      </c>
      <c r="I44" s="262">
        <v>24.910657296694811</v>
      </c>
      <c r="J44" s="262">
        <v>22.17209922304793</v>
      </c>
      <c r="K44" s="262">
        <v>19.987567362907171</v>
      </c>
      <c r="L44" s="262">
        <v>15.522626311153831</v>
      </c>
      <c r="M44" s="262">
        <v>17.31897315786059</v>
      </c>
      <c r="N44" s="262">
        <v>19.954879608839359</v>
      </c>
      <c r="O44" s="262">
        <v>20.246695251024949</v>
      </c>
      <c r="P44" s="262">
        <v>19.717898106439879</v>
      </c>
      <c r="Q44" s="262">
        <v>19.410503688949881</v>
      </c>
      <c r="R44" s="262">
        <v>19.742151898672748</v>
      </c>
      <c r="S44" s="262">
        <v>19.672262040916522</v>
      </c>
      <c r="T44" s="262">
        <v>19.529649106430561</v>
      </c>
      <c r="U44" s="262">
        <v>22.457094314355341</v>
      </c>
      <c r="V44" s="262">
        <v>18.762258328215221</v>
      </c>
      <c r="W44" s="262">
        <v>20.377132816896928</v>
      </c>
      <c r="X44" s="262">
        <v>22.1781723569459</v>
      </c>
      <c r="Y44" s="262">
        <v>23.37967109438868</v>
      </c>
      <c r="DA44" s="72" t="s">
        <v>1977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1978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1979</v>
      </c>
    </row>
    <row r="47" spans="1:105" ht="12" customHeight="1" x14ac:dyDescent="0.25">
      <c r="A47" s="64" t="s">
        <v>31</v>
      </c>
      <c r="B47" s="229">
        <v>0.40575510716287427</v>
      </c>
      <c r="C47" s="229">
        <v>0.42510851021801488</v>
      </c>
      <c r="D47" s="229">
        <v>0.42732809292057589</v>
      </c>
      <c r="E47" s="229">
        <v>0.41434687967682121</v>
      </c>
      <c r="F47" s="229">
        <v>0.4332469924057018</v>
      </c>
      <c r="G47" s="229">
        <v>0.45173347020047722</v>
      </c>
      <c r="H47" s="229">
        <v>0.44261496662890798</v>
      </c>
      <c r="I47" s="229">
        <v>0.42304695568994383</v>
      </c>
      <c r="J47" s="229">
        <v>0.42577071145877532</v>
      </c>
      <c r="K47" s="229">
        <v>0.35596179411028661</v>
      </c>
      <c r="L47" s="229">
        <v>0.31444760436844549</v>
      </c>
      <c r="M47" s="229">
        <v>0.3311941129504381</v>
      </c>
      <c r="N47" s="229">
        <v>0.29209548433116073</v>
      </c>
      <c r="O47" s="229">
        <v>0.21434928434567349</v>
      </c>
      <c r="P47" s="229">
        <v>0.28684470571554482</v>
      </c>
      <c r="Q47" s="229">
        <v>0.26815934019373422</v>
      </c>
      <c r="R47" s="229">
        <v>0.26741834356954169</v>
      </c>
      <c r="S47" s="229">
        <v>0.26703667718244178</v>
      </c>
      <c r="T47" s="229">
        <v>0.2301194968338181</v>
      </c>
      <c r="U47" s="229">
        <v>0.2252974138862405</v>
      </c>
      <c r="V47" s="229">
        <v>0.1952311869757187</v>
      </c>
      <c r="W47" s="229">
        <v>0.13193324559660519</v>
      </c>
      <c r="X47" s="229">
        <v>1.7006669465701809E-2</v>
      </c>
      <c r="Y47" s="229">
        <v>3.6980191798619772E-3</v>
      </c>
      <c r="DA47" s="73" t="s">
        <v>1980</v>
      </c>
    </row>
    <row r="48" spans="1:105" ht="12" customHeight="1" x14ac:dyDescent="0.25">
      <c r="A48" s="64" t="s">
        <v>159</v>
      </c>
      <c r="B48" s="229">
        <v>0.49044279410793062</v>
      </c>
      <c r="C48" s="229">
        <v>0.58044480042035018</v>
      </c>
      <c r="D48" s="229">
        <v>0.56633177659912315</v>
      </c>
      <c r="E48" s="229">
        <v>0.6141024067929326</v>
      </c>
      <c r="F48" s="229">
        <v>0.71059445088517226</v>
      </c>
      <c r="G48" s="229">
        <v>0.92215065384166672</v>
      </c>
      <c r="H48" s="229">
        <v>0.43783112340696861</v>
      </c>
      <c r="I48" s="229">
        <v>0.86001805093368999</v>
      </c>
      <c r="J48" s="229">
        <v>0.89083877929777922</v>
      </c>
      <c r="K48" s="229">
        <v>0.86214156840663758</v>
      </c>
      <c r="L48" s="229">
        <v>0.85859612644986782</v>
      </c>
      <c r="M48" s="229">
        <v>0.63452602288585902</v>
      </c>
      <c r="N48" s="229">
        <v>0.52375326962330315</v>
      </c>
      <c r="O48" s="229">
        <v>0.46362848779235938</v>
      </c>
      <c r="P48" s="229">
        <v>0.62144952460067371</v>
      </c>
      <c r="Q48" s="229">
        <v>0.84343208119293278</v>
      </c>
      <c r="R48" s="229">
        <v>0.63114022297504735</v>
      </c>
      <c r="S48" s="229">
        <v>0.6165909060242174</v>
      </c>
      <c r="T48" s="229">
        <v>0.76098297080357069</v>
      </c>
      <c r="U48" s="229">
        <v>0.7484089873770865</v>
      </c>
      <c r="V48" s="229">
        <v>0.64951454626139038</v>
      </c>
      <c r="W48" s="229">
        <v>0.7918992158623307</v>
      </c>
      <c r="X48" s="229">
        <v>0.74496285472455781</v>
      </c>
      <c r="Y48" s="229">
        <v>0.6932876970664279</v>
      </c>
      <c r="DA48" s="73" t="s">
        <v>1981</v>
      </c>
    </row>
    <row r="49" spans="1:105" ht="12" customHeight="1" x14ac:dyDescent="0.25">
      <c r="A49" s="64" t="s">
        <v>32</v>
      </c>
      <c r="B49" s="229">
        <v>2.75754448039338</v>
      </c>
      <c r="C49" s="229">
        <v>2.800065371628</v>
      </c>
      <c r="D49" s="229">
        <v>2.9817669827639079</v>
      </c>
      <c r="E49" s="229">
        <v>2.7291816600664571</v>
      </c>
      <c r="F49" s="229">
        <v>1.7290416000244431</v>
      </c>
      <c r="G49" s="229">
        <v>1.245425096553431</v>
      </c>
      <c r="H49" s="229">
        <v>2.6757554243448962</v>
      </c>
      <c r="I49" s="229">
        <v>2.3989446708118369</v>
      </c>
      <c r="J49" s="229">
        <v>2.6278173946016379</v>
      </c>
      <c r="K49" s="229">
        <v>2.00737314507845</v>
      </c>
      <c r="L49" s="229">
        <v>1.313528837839316</v>
      </c>
      <c r="M49" s="229">
        <v>1.651441796559014</v>
      </c>
      <c r="N49" s="229">
        <v>0.9431109616917196</v>
      </c>
      <c r="O49" s="229">
        <v>0.57752746423255286</v>
      </c>
      <c r="P49" s="229">
        <v>0.39092066817844923</v>
      </c>
      <c r="Q49" s="229">
        <v>0.27364215567021449</v>
      </c>
      <c r="R49" s="229">
        <v>0.38778578472114172</v>
      </c>
      <c r="S49" s="229">
        <v>0.35854901874203959</v>
      </c>
      <c r="T49" s="229">
        <v>0.34632063886849579</v>
      </c>
      <c r="U49" s="229">
        <v>0.37012907500862169</v>
      </c>
      <c r="V49" s="229">
        <v>0.27891115776174241</v>
      </c>
      <c r="W49" s="229">
        <v>0.17243130228345041</v>
      </c>
      <c r="X49" s="229">
        <v>0.4479896561474877</v>
      </c>
      <c r="Y49" s="229">
        <v>0.2515162556597631</v>
      </c>
      <c r="DA49" s="73" t="s">
        <v>1982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1983</v>
      </c>
    </row>
    <row r="51" spans="1:105" ht="12" customHeight="1" x14ac:dyDescent="0.25">
      <c r="A51" s="64" t="s">
        <v>35</v>
      </c>
      <c r="B51" s="229">
        <v>13.087037025280839</v>
      </c>
      <c r="C51" s="229">
        <v>8.9243734147796143</v>
      </c>
      <c r="D51" s="229">
        <v>12.373386768809031</v>
      </c>
      <c r="E51" s="229">
        <v>18.29702187410318</v>
      </c>
      <c r="F51" s="229">
        <v>13.85721439959611</v>
      </c>
      <c r="G51" s="229">
        <v>16.772501346170809</v>
      </c>
      <c r="H51" s="229">
        <v>9.8820681414451723</v>
      </c>
      <c r="I51" s="229">
        <v>12.468603130977529</v>
      </c>
      <c r="J51" s="229">
        <v>11.56332982806137</v>
      </c>
      <c r="K51" s="229">
        <v>10.76178146768286</v>
      </c>
      <c r="L51" s="229">
        <v>8.58892743552261</v>
      </c>
      <c r="M51" s="229">
        <v>9.3563782973702807</v>
      </c>
      <c r="N51" s="229">
        <v>12.74561819278609</v>
      </c>
      <c r="O51" s="229">
        <v>14.5661289380832</v>
      </c>
      <c r="P51" s="229">
        <v>14.310891667250219</v>
      </c>
      <c r="Q51" s="229">
        <v>10.73335028352216</v>
      </c>
      <c r="R51" s="229">
        <v>10.5959616649872</v>
      </c>
      <c r="S51" s="229">
        <v>10.37986913533036</v>
      </c>
      <c r="T51" s="229">
        <v>9.9013687928278102</v>
      </c>
      <c r="U51" s="229">
        <v>10.96658103442175</v>
      </c>
      <c r="V51" s="229">
        <v>10.838912511707409</v>
      </c>
      <c r="W51" s="229">
        <v>11.80578070893476</v>
      </c>
      <c r="X51" s="229">
        <v>12.003030146236011</v>
      </c>
      <c r="Y51" s="229">
        <v>10.74637320086878</v>
      </c>
      <c r="DA51" s="73" t="s">
        <v>1984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1985</v>
      </c>
    </row>
    <row r="53" spans="1:105" ht="12" customHeight="1" x14ac:dyDescent="0.25">
      <c r="A53" s="64" t="s">
        <v>38</v>
      </c>
      <c r="B53" s="229">
        <v>5.2962749134010876</v>
      </c>
      <c r="C53" s="229">
        <v>5.8871171550138284</v>
      </c>
      <c r="D53" s="229">
        <v>5.9178550562581886</v>
      </c>
      <c r="E53" s="229">
        <v>5.8282560678354729</v>
      </c>
      <c r="F53" s="229">
        <v>5.8597166575502353</v>
      </c>
      <c r="G53" s="229">
        <v>5.8831528979813088</v>
      </c>
      <c r="H53" s="229">
        <v>8.9030849609613441</v>
      </c>
      <c r="I53" s="229">
        <v>8.7600444882818085</v>
      </c>
      <c r="J53" s="229">
        <v>6.6643425096283693</v>
      </c>
      <c r="K53" s="229">
        <v>6.0003093876289393</v>
      </c>
      <c r="L53" s="229">
        <v>4.4471263069735878</v>
      </c>
      <c r="M53" s="229">
        <v>5.3454329280950024</v>
      </c>
      <c r="N53" s="229">
        <v>5.4503017004070884</v>
      </c>
      <c r="O53" s="229">
        <v>4.425061076571156</v>
      </c>
      <c r="P53" s="229">
        <v>4.1077915406949854</v>
      </c>
      <c r="Q53" s="229">
        <v>7.291919828370844</v>
      </c>
      <c r="R53" s="229">
        <v>7.8598458824198234</v>
      </c>
      <c r="S53" s="229">
        <v>8.0502163036374679</v>
      </c>
      <c r="T53" s="229">
        <v>8.2908572070968667</v>
      </c>
      <c r="U53" s="229">
        <v>10.146677803661641</v>
      </c>
      <c r="V53" s="229">
        <v>6.799688925508959</v>
      </c>
      <c r="W53" s="229">
        <v>7.4750883442197864</v>
      </c>
      <c r="X53" s="229">
        <v>8.9651830303721418</v>
      </c>
      <c r="Y53" s="229">
        <v>11.684795921613841</v>
      </c>
      <c r="DA53" s="73" t="s">
        <v>1986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1987</v>
      </c>
    </row>
    <row r="55" spans="1:105" ht="12" customHeight="1" x14ac:dyDescent="0.25">
      <c r="A55" s="60" t="s">
        <v>1896</v>
      </c>
      <c r="B55" s="262">
        <v>5.7152374728903528</v>
      </c>
      <c r="C55" s="262">
        <v>23.92387098958865</v>
      </c>
      <c r="D55" s="262">
        <v>23.349781090392639</v>
      </c>
      <c r="E55" s="262">
        <v>20.84102595843833</v>
      </c>
      <c r="F55" s="262">
        <v>25.829561660047549</v>
      </c>
      <c r="G55" s="262">
        <v>25.60271252013241</v>
      </c>
      <c r="H55" s="262">
        <v>26.48448541486972</v>
      </c>
      <c r="I55" s="262">
        <v>27.544799330030521</v>
      </c>
      <c r="J55" s="262">
        <v>29.13960780533851</v>
      </c>
      <c r="K55" s="262">
        <v>24.589466264956719</v>
      </c>
      <c r="L55" s="262">
        <v>12.201665826588171</v>
      </c>
      <c r="M55" s="262">
        <v>17.89902418616175</v>
      </c>
      <c r="N55" s="262">
        <v>15.64829694881573</v>
      </c>
      <c r="O55" s="262">
        <v>20.30157074476692</v>
      </c>
      <c r="P55" s="262">
        <v>21.47541999198581</v>
      </c>
      <c r="Q55" s="262">
        <v>25.758258144985732</v>
      </c>
      <c r="R55" s="262">
        <v>25.74716051672247</v>
      </c>
      <c r="S55" s="262">
        <v>27.344297161502489</v>
      </c>
      <c r="T55" s="262">
        <v>23.34526385781146</v>
      </c>
      <c r="U55" s="262">
        <v>28.709622623935761</v>
      </c>
      <c r="V55" s="262">
        <v>23.495961766010598</v>
      </c>
      <c r="W55" s="262">
        <v>32.117088993040859</v>
      </c>
      <c r="X55" s="262">
        <v>39.528754710601312</v>
      </c>
      <c r="Y55" s="262">
        <v>31.0808132278468</v>
      </c>
      <c r="DA55" s="72" t="s">
        <v>1988</v>
      </c>
    </row>
    <row r="56" spans="1:105" ht="12" customHeight="1" x14ac:dyDescent="0.25">
      <c r="A56" s="57" t="s">
        <v>1898</v>
      </c>
      <c r="B56" s="261">
        <f t="shared" ref="B56:Y56" si="2">B57+B68</f>
        <v>711.82670446833185</v>
      </c>
      <c r="C56" s="261">
        <f t="shared" si="2"/>
        <v>640.87105259285477</v>
      </c>
      <c r="D56" s="261">
        <f t="shared" si="2"/>
        <v>755.61030882540206</v>
      </c>
      <c r="E56" s="261">
        <f t="shared" si="2"/>
        <v>928.81732949138723</v>
      </c>
      <c r="F56" s="261">
        <f t="shared" si="2"/>
        <v>771.00617084502812</v>
      </c>
      <c r="G56" s="261">
        <f t="shared" si="2"/>
        <v>855.82974702515855</v>
      </c>
      <c r="H56" s="261">
        <f t="shared" si="2"/>
        <v>764.46911798046267</v>
      </c>
      <c r="I56" s="261">
        <f t="shared" si="2"/>
        <v>848.27629800792124</v>
      </c>
      <c r="J56" s="261">
        <f t="shared" si="2"/>
        <v>764.58683588143322</v>
      </c>
      <c r="K56" s="261">
        <f t="shared" si="2"/>
        <v>685.78052282382089</v>
      </c>
      <c r="L56" s="261">
        <f t="shared" si="2"/>
        <v>518.31974351450026</v>
      </c>
      <c r="M56" s="261">
        <f t="shared" si="2"/>
        <v>587.16933218851011</v>
      </c>
      <c r="N56" s="261">
        <f t="shared" si="2"/>
        <v>666.24084725323837</v>
      </c>
      <c r="O56" s="261">
        <f t="shared" si="2"/>
        <v>685.13899094999226</v>
      </c>
      <c r="P56" s="261">
        <f t="shared" si="2"/>
        <v>670.77087226412084</v>
      </c>
      <c r="Q56" s="261">
        <f t="shared" si="2"/>
        <v>669.86876715961989</v>
      </c>
      <c r="R56" s="261">
        <f t="shared" si="2"/>
        <v>680.38051142413053</v>
      </c>
      <c r="S56" s="261">
        <f t="shared" si="2"/>
        <v>681.46532779706956</v>
      </c>
      <c r="T56" s="261">
        <f t="shared" si="2"/>
        <v>668.66033995613623</v>
      </c>
      <c r="U56" s="261">
        <f t="shared" si="2"/>
        <v>772.74988179689512</v>
      </c>
      <c r="V56" s="261">
        <f t="shared" si="2"/>
        <v>644.59622660772004</v>
      </c>
      <c r="W56" s="261">
        <f t="shared" si="2"/>
        <v>713.73135694279961</v>
      </c>
      <c r="X56" s="261">
        <f t="shared" si="2"/>
        <v>786.27730824423384</v>
      </c>
      <c r="Y56" s="261">
        <f t="shared" si="2"/>
        <v>806.96180667297847</v>
      </c>
      <c r="DA56" s="70"/>
    </row>
    <row r="57" spans="1:105" ht="12" customHeight="1" x14ac:dyDescent="0.25">
      <c r="A57" s="60" t="s">
        <v>1899</v>
      </c>
      <c r="B57" s="262">
        <v>700.0005489992293</v>
      </c>
      <c r="C57" s="262">
        <v>591.36699977131138</v>
      </c>
      <c r="D57" s="262">
        <v>707.29418151584969</v>
      </c>
      <c r="E57" s="262">
        <v>885.69239998684861</v>
      </c>
      <c r="F57" s="262">
        <v>717.5588008381942</v>
      </c>
      <c r="G57" s="262">
        <v>802.85178064492698</v>
      </c>
      <c r="H57" s="262">
        <v>709.66655841559646</v>
      </c>
      <c r="I57" s="262">
        <v>791.27970236559997</v>
      </c>
      <c r="J57" s="262">
        <v>704.29021061446429</v>
      </c>
      <c r="K57" s="262">
        <v>634.89919858646317</v>
      </c>
      <c r="L57" s="262">
        <v>493.07165929547449</v>
      </c>
      <c r="M57" s="262">
        <v>550.1320885438073</v>
      </c>
      <c r="N57" s="262">
        <v>633.86088169254424</v>
      </c>
      <c r="O57" s="262">
        <v>643.13031973843931</v>
      </c>
      <c r="P57" s="262">
        <v>626.33323396926676</v>
      </c>
      <c r="Q57" s="262">
        <v>616.56894070782005</v>
      </c>
      <c r="R57" s="262">
        <v>627.10364854607587</v>
      </c>
      <c r="S57" s="262">
        <v>624.88361777028967</v>
      </c>
      <c r="T57" s="262">
        <v>620.35355985132355</v>
      </c>
      <c r="U57" s="262">
        <v>713.34299586775774</v>
      </c>
      <c r="V57" s="262">
        <v>595.9776174844834</v>
      </c>
      <c r="W57" s="262">
        <v>647.27363065437339</v>
      </c>
      <c r="X57" s="262">
        <v>704.48312192651679</v>
      </c>
      <c r="Y57" s="262">
        <v>742.64837593940524</v>
      </c>
      <c r="DA57" s="72" t="s">
        <v>1989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1990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1991</v>
      </c>
    </row>
    <row r="60" spans="1:105" ht="12" customHeight="1" x14ac:dyDescent="0.25">
      <c r="A60" s="64" t="s">
        <v>31</v>
      </c>
      <c r="B60" s="229">
        <v>12.8886916392913</v>
      </c>
      <c r="C60" s="229">
        <v>13.50344679516048</v>
      </c>
      <c r="D60" s="229">
        <v>13.57395118688888</v>
      </c>
      <c r="E60" s="229">
        <v>13.161606766204899</v>
      </c>
      <c r="F60" s="229">
        <v>13.76196328818112</v>
      </c>
      <c r="G60" s="229">
        <v>14.34918081813281</v>
      </c>
      <c r="H60" s="229">
        <v>14.05953423409473</v>
      </c>
      <c r="I60" s="229">
        <v>13.437962121915859</v>
      </c>
      <c r="J60" s="229">
        <v>13.52448142280816</v>
      </c>
      <c r="K60" s="229">
        <v>11.307021695267929</v>
      </c>
      <c r="L60" s="229">
        <v>9.98833566817415</v>
      </c>
      <c r="M60" s="229">
        <v>10.520283587837451</v>
      </c>
      <c r="N60" s="229">
        <v>9.2783271493427506</v>
      </c>
      <c r="O60" s="229">
        <v>6.8087419733331576</v>
      </c>
      <c r="P60" s="229">
        <v>9.1115377109643632</v>
      </c>
      <c r="Q60" s="229">
        <v>8.5180025708597977</v>
      </c>
      <c r="R60" s="229">
        <v>8.4944650310325027</v>
      </c>
      <c r="S60" s="229">
        <v>8.4823415105010938</v>
      </c>
      <c r="T60" s="229">
        <v>7.3096781347212776</v>
      </c>
      <c r="U60" s="229">
        <v>7.1565060881511684</v>
      </c>
      <c r="V60" s="229">
        <v>6.2014612333463583</v>
      </c>
      <c r="W60" s="229">
        <v>4.1908207424804038</v>
      </c>
      <c r="X60" s="229">
        <v>0.54021185361641033</v>
      </c>
      <c r="Y60" s="229">
        <v>0.1174664915956158</v>
      </c>
      <c r="DA60" s="73" t="s">
        <v>1992</v>
      </c>
    </row>
    <row r="61" spans="1:105" ht="12" customHeight="1" x14ac:dyDescent="0.25">
      <c r="A61" s="64" t="s">
        <v>159</v>
      </c>
      <c r="B61" s="229">
        <v>15.578771106957801</v>
      </c>
      <c r="C61" s="229">
        <v>18.43765836629348</v>
      </c>
      <c r="D61" s="229">
        <v>17.989362315501559</v>
      </c>
      <c r="E61" s="229">
        <v>19.50678233342256</v>
      </c>
      <c r="F61" s="229">
        <v>22.571823733999601</v>
      </c>
      <c r="G61" s="229">
        <v>29.29184429850001</v>
      </c>
      <c r="H61" s="229">
        <v>13.907576861162539</v>
      </c>
      <c r="I61" s="229">
        <v>27.318220441423101</v>
      </c>
      <c r="J61" s="229">
        <v>28.297231812988301</v>
      </c>
      <c r="K61" s="229">
        <v>27.385673349387311</v>
      </c>
      <c r="L61" s="229">
        <v>27.273053428407572</v>
      </c>
      <c r="M61" s="229">
        <v>20.15553249166847</v>
      </c>
      <c r="N61" s="229">
        <v>16.63686856450493</v>
      </c>
      <c r="O61" s="229">
        <v>14.72702255340436</v>
      </c>
      <c r="P61" s="229">
        <v>19.740161369668449</v>
      </c>
      <c r="Q61" s="229">
        <v>26.79137199083435</v>
      </c>
      <c r="R61" s="229">
        <v>20.047983553325039</v>
      </c>
      <c r="S61" s="229">
        <v>19.585828779592799</v>
      </c>
      <c r="T61" s="229">
        <v>24.172400249054601</v>
      </c>
      <c r="U61" s="229">
        <v>23.772991363742751</v>
      </c>
      <c r="V61" s="229">
        <v>20.631638528303</v>
      </c>
      <c r="W61" s="229">
        <v>25.154445680332881</v>
      </c>
      <c r="X61" s="229">
        <v>23.663525973603608</v>
      </c>
      <c r="Y61" s="229">
        <v>22.022079789168881</v>
      </c>
      <c r="DA61" s="73" t="s">
        <v>1993</v>
      </c>
    </row>
    <row r="62" spans="1:105" ht="12" customHeight="1" x14ac:dyDescent="0.25">
      <c r="A62" s="64" t="s">
        <v>32</v>
      </c>
      <c r="B62" s="229">
        <v>87.592589377201477</v>
      </c>
      <c r="C62" s="229">
        <v>88.943252981124715</v>
      </c>
      <c r="D62" s="229">
        <v>94.714951217206504</v>
      </c>
      <c r="E62" s="229">
        <v>86.691652731522723</v>
      </c>
      <c r="F62" s="229">
        <v>54.922497883129402</v>
      </c>
      <c r="G62" s="229">
        <v>39.560561890520773</v>
      </c>
      <c r="H62" s="229">
        <v>84.994584067426146</v>
      </c>
      <c r="I62" s="229">
        <v>76.201771896376059</v>
      </c>
      <c r="J62" s="229">
        <v>83.471846652052108</v>
      </c>
      <c r="K62" s="229">
        <v>63.76361754955078</v>
      </c>
      <c r="L62" s="229">
        <v>41.72385720195475</v>
      </c>
      <c r="M62" s="229">
        <v>52.457562949521638</v>
      </c>
      <c r="N62" s="229">
        <v>29.957642312560509</v>
      </c>
      <c r="O62" s="229">
        <v>18.34499004032816</v>
      </c>
      <c r="P62" s="229">
        <v>12.41748004802133</v>
      </c>
      <c r="Q62" s="229">
        <v>8.6921625918774055</v>
      </c>
      <c r="R62" s="229">
        <v>12.317901397024499</v>
      </c>
      <c r="S62" s="229">
        <v>11.389204124747151</v>
      </c>
      <c r="T62" s="229">
        <v>11.00077323464634</v>
      </c>
      <c r="U62" s="229">
        <v>11.75704120615622</v>
      </c>
      <c r="V62" s="229">
        <v>8.8595308936082855</v>
      </c>
      <c r="W62" s="229">
        <v>5.4772296019448996</v>
      </c>
      <c r="X62" s="229">
        <v>14.23025966586138</v>
      </c>
      <c r="Y62" s="229">
        <v>7.9893398856630666</v>
      </c>
      <c r="DA62" s="73" t="s">
        <v>1994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1995</v>
      </c>
    </row>
    <row r="64" spans="1:105" ht="12" customHeight="1" x14ac:dyDescent="0.25">
      <c r="A64" s="64" t="s">
        <v>35</v>
      </c>
      <c r="B64" s="229">
        <v>415.70588197950889</v>
      </c>
      <c r="C64" s="229">
        <v>283.48009670476421</v>
      </c>
      <c r="D64" s="229">
        <v>393.03699147981609</v>
      </c>
      <c r="E64" s="229">
        <v>581.19951835386576</v>
      </c>
      <c r="F64" s="229">
        <v>440.1703397518765</v>
      </c>
      <c r="G64" s="229">
        <v>532.77357217248471</v>
      </c>
      <c r="H64" s="229">
        <v>313.90098802237611</v>
      </c>
      <c r="I64" s="229">
        <v>396.06151121928627</v>
      </c>
      <c r="J64" s="229">
        <v>367.30577100900859</v>
      </c>
      <c r="K64" s="229">
        <v>341.84482309110263</v>
      </c>
      <c r="L64" s="229">
        <v>272.82475383424759</v>
      </c>
      <c r="M64" s="229">
        <v>297.20260473999718</v>
      </c>
      <c r="N64" s="229">
        <v>404.86081318261682</v>
      </c>
      <c r="O64" s="229">
        <v>462.68880156264282</v>
      </c>
      <c r="P64" s="229">
        <v>454.58126472441887</v>
      </c>
      <c r="Q64" s="229">
        <v>340.94171488835099</v>
      </c>
      <c r="R64" s="229">
        <v>336.57760582900528</v>
      </c>
      <c r="S64" s="229">
        <v>329.71349018108202</v>
      </c>
      <c r="T64" s="229">
        <v>314.51406753688332</v>
      </c>
      <c r="U64" s="229">
        <v>348.35022109339673</v>
      </c>
      <c r="V64" s="229">
        <v>344.2948680189412</v>
      </c>
      <c r="W64" s="229">
        <v>375.00715193086887</v>
      </c>
      <c r="X64" s="229">
        <v>381.27272229220262</v>
      </c>
      <c r="Y64" s="229">
        <v>341.35538402759681</v>
      </c>
      <c r="DA64" s="73" t="s">
        <v>1996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1997</v>
      </c>
    </row>
    <row r="66" spans="1:105" ht="12" customHeight="1" x14ac:dyDescent="0.25">
      <c r="A66" s="64" t="s">
        <v>38</v>
      </c>
      <c r="B66" s="229">
        <v>168.23461489626979</v>
      </c>
      <c r="C66" s="229">
        <v>187.0025449239686</v>
      </c>
      <c r="D66" s="229">
        <v>187.9789253164366</v>
      </c>
      <c r="E66" s="229">
        <v>185.1328398018326</v>
      </c>
      <c r="F66" s="229">
        <v>186.13217618100751</v>
      </c>
      <c r="G66" s="229">
        <v>186.87662146528871</v>
      </c>
      <c r="H66" s="229">
        <v>282.8038752305369</v>
      </c>
      <c r="I66" s="229">
        <v>278.26023668659872</v>
      </c>
      <c r="J66" s="229">
        <v>211.69087971760709</v>
      </c>
      <c r="K66" s="229">
        <v>190.59806290115461</v>
      </c>
      <c r="L66" s="229">
        <v>141.26165916269039</v>
      </c>
      <c r="M66" s="229">
        <v>169.79610477478249</v>
      </c>
      <c r="N66" s="229">
        <v>173.1272304835193</v>
      </c>
      <c r="O66" s="229">
        <v>140.56076360873081</v>
      </c>
      <c r="P66" s="229">
        <v>130.4827901161936</v>
      </c>
      <c r="Q66" s="229">
        <v>231.62568866589751</v>
      </c>
      <c r="R66" s="229">
        <v>249.66569273568859</v>
      </c>
      <c r="S66" s="229">
        <v>255.7127531743667</v>
      </c>
      <c r="T66" s="229">
        <v>263.35664069601808</v>
      </c>
      <c r="U66" s="229">
        <v>322.30623611631103</v>
      </c>
      <c r="V66" s="229">
        <v>215.9901188102846</v>
      </c>
      <c r="W66" s="229">
        <v>237.44398269874631</v>
      </c>
      <c r="X66" s="229">
        <v>284.77640214123278</v>
      </c>
      <c r="Y66" s="229">
        <v>371.16410574538088</v>
      </c>
      <c r="DA66" s="73" t="s">
        <v>1998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1999</v>
      </c>
    </row>
    <row r="68" spans="1:105" ht="12" customHeight="1" x14ac:dyDescent="0.25">
      <c r="A68" s="60" t="s">
        <v>1911</v>
      </c>
      <c r="B68" s="262">
        <v>11.826155469102559</v>
      </c>
      <c r="C68" s="262">
        <v>49.504052821543368</v>
      </c>
      <c r="D68" s="262">
        <v>48.316127309552357</v>
      </c>
      <c r="E68" s="262">
        <v>43.124929504538628</v>
      </c>
      <c r="F68" s="262">
        <v>53.447370006833943</v>
      </c>
      <c r="G68" s="262">
        <v>52.977966380231592</v>
      </c>
      <c r="H68" s="262">
        <v>54.802559564866158</v>
      </c>
      <c r="I68" s="262">
        <v>56.996595642321218</v>
      </c>
      <c r="J68" s="262">
        <v>60.296625266968903</v>
      </c>
      <c r="K68" s="262">
        <v>50.881324237357717</v>
      </c>
      <c r="L68" s="262">
        <v>25.248084219025749</v>
      </c>
      <c r="M68" s="262">
        <v>37.037243644702862</v>
      </c>
      <c r="N68" s="262">
        <v>32.379965560694139</v>
      </c>
      <c r="O68" s="262">
        <v>42.008671211552993</v>
      </c>
      <c r="P68" s="262">
        <v>44.437638294854111</v>
      </c>
      <c r="Q68" s="262">
        <v>53.299826451799817</v>
      </c>
      <c r="R68" s="262">
        <v>53.276862878054658</v>
      </c>
      <c r="S68" s="262">
        <v>56.581710026779923</v>
      </c>
      <c r="T68" s="262">
        <v>48.306780104812653</v>
      </c>
      <c r="U68" s="262">
        <v>59.406885929137417</v>
      </c>
      <c r="V68" s="262">
        <v>48.618609123236659</v>
      </c>
      <c r="W68" s="262">
        <v>66.45772628842623</v>
      </c>
      <c r="X68" s="262">
        <v>81.794186317716992</v>
      </c>
      <c r="Y68" s="262">
        <v>64.313430733573227</v>
      </c>
      <c r="DA68" s="72" t="s">
        <v>2000</v>
      </c>
    </row>
    <row r="69" spans="1:105" ht="12" customHeight="1" x14ac:dyDescent="0.25">
      <c r="A69" s="57" t="s">
        <v>1913</v>
      </c>
      <c r="B69" s="261">
        <f t="shared" ref="B69:Y69" si="3">B70+B81</f>
        <v>94.659665963519501</v>
      </c>
      <c r="C69" s="261">
        <f t="shared" si="3"/>
        <v>81.455607426792227</v>
      </c>
      <c r="D69" s="261">
        <f t="shared" si="3"/>
        <v>96.891776112161821</v>
      </c>
      <c r="E69" s="261">
        <f t="shared" si="3"/>
        <v>120.47391146669096</v>
      </c>
      <c r="F69" s="261">
        <f t="shared" si="3"/>
        <v>98.290651014948509</v>
      </c>
      <c r="G69" s="261">
        <f t="shared" si="3"/>
        <v>109.60454002555032</v>
      </c>
      <c r="H69" s="261">
        <f t="shared" si="3"/>
        <v>97.728943713499746</v>
      </c>
      <c r="I69" s="261">
        <f t="shared" si="3"/>
        <v>108.6486087403064</v>
      </c>
      <c r="J69" s="261">
        <f t="shared" si="3"/>
        <v>96.943464846175019</v>
      </c>
      <c r="K69" s="261">
        <f t="shared" si="3"/>
        <v>87.240254040357954</v>
      </c>
      <c r="L69" s="261">
        <f t="shared" si="3"/>
        <v>67.247607390025607</v>
      </c>
      <c r="M69" s="261">
        <f t="shared" si="3"/>
        <v>75.366837346136265</v>
      </c>
      <c r="N69" s="261">
        <f t="shared" si="3"/>
        <v>86.311575590503153</v>
      </c>
      <c r="O69" s="261">
        <f t="shared" si="3"/>
        <v>87.693853421211543</v>
      </c>
      <c r="P69" s="261">
        <f t="shared" si="3"/>
        <v>85.501182995052076</v>
      </c>
      <c r="Q69" s="261">
        <f t="shared" si="3"/>
        <v>84.827586631562824</v>
      </c>
      <c r="R69" s="261">
        <f t="shared" si="3"/>
        <v>86.34022358270758</v>
      </c>
      <c r="S69" s="261">
        <f t="shared" si="3"/>
        <v>86.176427951515109</v>
      </c>
      <c r="T69" s="261">
        <f t="shared" si="3"/>
        <v>85.249695265705668</v>
      </c>
      <c r="U69" s="261">
        <f t="shared" si="3"/>
        <v>98.143900407626646</v>
      </c>
      <c r="V69" s="261">
        <f t="shared" si="3"/>
        <v>81.871931065454987</v>
      </c>
      <c r="W69" s="261">
        <f t="shared" si="3"/>
        <v>89.304558551461938</v>
      </c>
      <c r="X69" s="261">
        <f t="shared" si="3"/>
        <v>97.717154346549165</v>
      </c>
      <c r="Y69" s="261">
        <f t="shared" si="3"/>
        <v>102.6127830786338</v>
      </c>
      <c r="DA69" s="70"/>
    </row>
    <row r="70" spans="1:105" ht="12" customHeight="1" x14ac:dyDescent="0.25">
      <c r="A70" s="60" t="s">
        <v>1914</v>
      </c>
      <c r="B70" s="262">
        <v>79.398210418893854</v>
      </c>
      <c r="C70" s="262">
        <v>67.076349511097675</v>
      </c>
      <c r="D70" s="262">
        <v>80.225497440454959</v>
      </c>
      <c r="E70" s="262">
        <v>100.46048055406359</v>
      </c>
      <c r="F70" s="262">
        <v>81.389771391369038</v>
      </c>
      <c r="G70" s="262">
        <v>91.064206600928983</v>
      </c>
      <c r="H70" s="262">
        <v>80.494586486954006</v>
      </c>
      <c r="I70" s="262">
        <v>89.751632907209014</v>
      </c>
      <c r="J70" s="262">
        <v>79.88476925951079</v>
      </c>
      <c r="K70" s="262">
        <v>72.014029469297739</v>
      </c>
      <c r="L70" s="262">
        <v>55.927109503421732</v>
      </c>
      <c r="M70" s="262">
        <v>62.399241524644637</v>
      </c>
      <c r="N70" s="262">
        <v>71.896257414200434</v>
      </c>
      <c r="O70" s="262">
        <v>72.947652007369129</v>
      </c>
      <c r="P70" s="262">
        <v>71.042427001143508</v>
      </c>
      <c r="Q70" s="262">
        <v>69.934902996951621</v>
      </c>
      <c r="R70" s="262">
        <v>71.129811987864883</v>
      </c>
      <c r="S70" s="262">
        <v>70.878002941537289</v>
      </c>
      <c r="T70" s="262">
        <v>70.364176927580502</v>
      </c>
      <c r="U70" s="262">
        <v>80.911589809074187</v>
      </c>
      <c r="V70" s="262">
        <v>67.599313094304648</v>
      </c>
      <c r="W70" s="262">
        <v>73.417610884407893</v>
      </c>
      <c r="X70" s="262">
        <v>79.906650403701917</v>
      </c>
      <c r="Y70" s="262">
        <v>84.23557967831195</v>
      </c>
      <c r="DA70" s="72" t="s">
        <v>2001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2002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2003</v>
      </c>
    </row>
    <row r="73" spans="1:105" ht="12" customHeight="1" x14ac:dyDescent="0.25">
      <c r="A73" s="64" t="s">
        <v>31</v>
      </c>
      <c r="B73" s="229">
        <v>1.4619117831603521</v>
      </c>
      <c r="C73" s="229">
        <v>1.5316409559325499</v>
      </c>
      <c r="D73" s="229">
        <v>1.5396379818461881</v>
      </c>
      <c r="E73" s="229">
        <v>1.492867434129719</v>
      </c>
      <c r="F73" s="229">
        <v>1.56096342852054</v>
      </c>
      <c r="G73" s="229">
        <v>1.6275691205752449</v>
      </c>
      <c r="H73" s="229">
        <v>1.594715688589444</v>
      </c>
      <c r="I73" s="229">
        <v>1.524213296235823</v>
      </c>
      <c r="J73" s="229">
        <v>1.534026828049996</v>
      </c>
      <c r="K73" s="229">
        <v>1.2825094052502941</v>
      </c>
      <c r="L73" s="229">
        <v>1.1329362216216019</v>
      </c>
      <c r="M73" s="229">
        <v>1.1932729069537811</v>
      </c>
      <c r="N73" s="229">
        <v>1.052402847957856</v>
      </c>
      <c r="O73" s="229">
        <v>0.77228786271602767</v>
      </c>
      <c r="P73" s="229">
        <v>1.033484601475122</v>
      </c>
      <c r="Q73" s="229">
        <v>0.96616232863918727</v>
      </c>
      <c r="R73" s="229">
        <v>0.9634925613902583</v>
      </c>
      <c r="S73" s="229">
        <v>0.96211743984850151</v>
      </c>
      <c r="T73" s="229">
        <v>0.82910701065125425</v>
      </c>
      <c r="U73" s="229">
        <v>0.81173332944307042</v>
      </c>
      <c r="V73" s="229">
        <v>0.70340648248604376</v>
      </c>
      <c r="W73" s="229">
        <v>0.47534772310541479</v>
      </c>
      <c r="X73" s="229">
        <v>6.1274029692601949E-2</v>
      </c>
      <c r="Y73" s="229">
        <v>1.3323745574502679E-2</v>
      </c>
      <c r="DA73" s="73" t="s">
        <v>2004</v>
      </c>
    </row>
    <row r="74" spans="1:105" ht="12" customHeight="1" x14ac:dyDescent="0.25">
      <c r="A74" s="64" t="s">
        <v>159</v>
      </c>
      <c r="B74" s="229">
        <v>1.7670365375947461</v>
      </c>
      <c r="C74" s="229">
        <v>2.0913084721027282</v>
      </c>
      <c r="D74" s="229">
        <v>2.040460077452718</v>
      </c>
      <c r="E74" s="229">
        <v>2.2125748480039431</v>
      </c>
      <c r="F74" s="229">
        <v>2.5602300068656891</v>
      </c>
      <c r="G74" s="229">
        <v>3.3224545616354089</v>
      </c>
      <c r="H74" s="229">
        <v>1.5774797828633389</v>
      </c>
      <c r="I74" s="229">
        <v>3.0985944482169638</v>
      </c>
      <c r="J74" s="229">
        <v>3.2096397195287572</v>
      </c>
      <c r="K74" s="229">
        <v>3.1062453567592012</v>
      </c>
      <c r="L74" s="229">
        <v>3.093471337944369</v>
      </c>
      <c r="M74" s="229">
        <v>2.286159935397575</v>
      </c>
      <c r="N74" s="229">
        <v>1.8870522214368961</v>
      </c>
      <c r="O74" s="229">
        <v>1.67042616925188</v>
      </c>
      <c r="P74" s="229">
        <v>2.2390460812818329</v>
      </c>
      <c r="Q74" s="229">
        <v>3.0388361748862951</v>
      </c>
      <c r="R74" s="229">
        <v>2.2739610974836211</v>
      </c>
      <c r="S74" s="229">
        <v>2.2215407643519538</v>
      </c>
      <c r="T74" s="229">
        <v>2.7417768801010922</v>
      </c>
      <c r="U74" s="229">
        <v>2.6964735574615539</v>
      </c>
      <c r="V74" s="229">
        <v>2.3401627034417691</v>
      </c>
      <c r="W74" s="229">
        <v>2.853166292445156</v>
      </c>
      <c r="X74" s="229">
        <v>2.684057344228179</v>
      </c>
      <c r="Y74" s="229">
        <v>2.497874790901093</v>
      </c>
      <c r="DA74" s="73" t="s">
        <v>2005</v>
      </c>
    </row>
    <row r="75" spans="1:105" ht="12" customHeight="1" x14ac:dyDescent="0.25">
      <c r="A75" s="64" t="s">
        <v>32</v>
      </c>
      <c r="B75" s="229">
        <v>9.9352705543584747</v>
      </c>
      <c r="C75" s="229">
        <v>10.088470824247921</v>
      </c>
      <c r="D75" s="229">
        <v>10.74313104084052</v>
      </c>
      <c r="E75" s="229">
        <v>9.8330809811217676</v>
      </c>
      <c r="F75" s="229">
        <v>6.2296351765586406</v>
      </c>
      <c r="G75" s="229">
        <v>4.4871933625822038</v>
      </c>
      <c r="H75" s="229">
        <v>9.6405893965367326</v>
      </c>
      <c r="I75" s="229">
        <v>8.6432565345426315</v>
      </c>
      <c r="J75" s="229">
        <v>9.4678714952558831</v>
      </c>
      <c r="K75" s="229">
        <v>7.2324473609443993</v>
      </c>
      <c r="L75" s="229">
        <v>4.7325671363328166</v>
      </c>
      <c r="M75" s="229">
        <v>5.9500476493670202</v>
      </c>
      <c r="N75" s="229">
        <v>3.3979733178598641</v>
      </c>
      <c r="O75" s="229">
        <v>2.0807974814261061</v>
      </c>
      <c r="P75" s="229">
        <v>1.408464172113528</v>
      </c>
      <c r="Q75" s="229">
        <v>0.98591659028238832</v>
      </c>
      <c r="R75" s="229">
        <v>1.397169371421757</v>
      </c>
      <c r="S75" s="229">
        <v>1.2918310234088159</v>
      </c>
      <c r="T75" s="229">
        <v>1.2477728900409011</v>
      </c>
      <c r="U75" s="229">
        <v>1.3335532849575309</v>
      </c>
      <c r="V75" s="229">
        <v>1.0049004948768629</v>
      </c>
      <c r="W75" s="229">
        <v>0.62125983910948912</v>
      </c>
      <c r="X75" s="229">
        <v>1.6140803787666811</v>
      </c>
      <c r="Y75" s="229">
        <v>0.90619827406826226</v>
      </c>
      <c r="DA75" s="73" t="s">
        <v>2006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2007</v>
      </c>
    </row>
    <row r="77" spans="1:105" ht="12" customHeight="1" x14ac:dyDescent="0.25">
      <c r="A77" s="64" t="s">
        <v>35</v>
      </c>
      <c r="B77" s="229">
        <v>47.151824576379347</v>
      </c>
      <c r="C77" s="229">
        <v>32.153992450308827</v>
      </c>
      <c r="D77" s="229">
        <v>44.580584681738287</v>
      </c>
      <c r="E77" s="229">
        <v>65.92309351698924</v>
      </c>
      <c r="F77" s="229">
        <v>49.926728351485863</v>
      </c>
      <c r="G77" s="229">
        <v>60.430335732527027</v>
      </c>
      <c r="H77" s="229">
        <v>35.604510215500888</v>
      </c>
      <c r="I77" s="229">
        <v>44.923643633668917</v>
      </c>
      <c r="J77" s="229">
        <v>41.661997174632802</v>
      </c>
      <c r="K77" s="229">
        <v>38.774065582092568</v>
      </c>
      <c r="L77" s="229">
        <v>30.94540031916226</v>
      </c>
      <c r="M77" s="229">
        <v>33.710480630231068</v>
      </c>
      <c r="N77" s="229">
        <v>45.921712606361503</v>
      </c>
      <c r="O77" s="229">
        <v>52.480905732799663</v>
      </c>
      <c r="P77" s="229">
        <v>51.56130085994554</v>
      </c>
      <c r="Q77" s="229">
        <v>38.671629697984152</v>
      </c>
      <c r="R77" s="229">
        <v>38.176626587086133</v>
      </c>
      <c r="S77" s="229">
        <v>37.398057914057809</v>
      </c>
      <c r="T77" s="229">
        <v>35.674049327100107</v>
      </c>
      <c r="U77" s="229">
        <v>39.511946374019438</v>
      </c>
      <c r="V77" s="229">
        <v>39.051964196592763</v>
      </c>
      <c r="W77" s="229">
        <v>42.535533436603068</v>
      </c>
      <c r="X77" s="229">
        <v>43.246211556291378</v>
      </c>
      <c r="Y77" s="229">
        <v>38.718550503130103</v>
      </c>
      <c r="DA77" s="73" t="s">
        <v>2008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2009</v>
      </c>
    </row>
    <row r="79" spans="1:105" ht="12" customHeight="1" x14ac:dyDescent="0.25">
      <c r="A79" s="64" t="s">
        <v>38</v>
      </c>
      <c r="B79" s="229">
        <v>19.08216696740093</v>
      </c>
      <c r="C79" s="229">
        <v>21.21093680850565</v>
      </c>
      <c r="D79" s="229">
        <v>21.321683658577239</v>
      </c>
      <c r="E79" s="229">
        <v>20.998863773818929</v>
      </c>
      <c r="F79" s="229">
        <v>21.112214427938301</v>
      </c>
      <c r="G79" s="229">
        <v>21.196653823609079</v>
      </c>
      <c r="H79" s="229">
        <v>32.077291403463597</v>
      </c>
      <c r="I79" s="229">
        <v>31.561924994544679</v>
      </c>
      <c r="J79" s="229">
        <v>24.011234042043341</v>
      </c>
      <c r="K79" s="229">
        <v>21.618761764251271</v>
      </c>
      <c r="L79" s="229">
        <v>16.02273448836068</v>
      </c>
      <c r="M79" s="229">
        <v>19.25928040269519</v>
      </c>
      <c r="N79" s="229">
        <v>19.63711642058432</v>
      </c>
      <c r="O79" s="229">
        <v>15.94323476117545</v>
      </c>
      <c r="P79" s="229">
        <v>14.80013128632749</v>
      </c>
      <c r="Q79" s="229">
        <v>26.272358205159609</v>
      </c>
      <c r="R79" s="229">
        <v>28.318562370483111</v>
      </c>
      <c r="S79" s="229">
        <v>29.004455799870211</v>
      </c>
      <c r="T79" s="229">
        <v>29.871470819687151</v>
      </c>
      <c r="U79" s="229">
        <v>36.557883263192593</v>
      </c>
      <c r="V79" s="229">
        <v>24.49887921690722</v>
      </c>
      <c r="W79" s="229">
        <v>26.932303593144759</v>
      </c>
      <c r="X79" s="229">
        <v>32.301027094723082</v>
      </c>
      <c r="Y79" s="229">
        <v>42.099632364637991</v>
      </c>
      <c r="DA79" s="73" t="s">
        <v>2010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2011</v>
      </c>
    </row>
    <row r="81" spans="1:105" ht="12" customHeight="1" x14ac:dyDescent="0.25">
      <c r="A81" s="61" t="s">
        <v>1926</v>
      </c>
      <c r="B81" s="263">
        <v>15.26145554462564</v>
      </c>
      <c r="C81" s="263">
        <v>14.37925791569455</v>
      </c>
      <c r="D81" s="263">
        <v>16.666278671706859</v>
      </c>
      <c r="E81" s="263">
        <v>20.013430912627371</v>
      </c>
      <c r="F81" s="263">
        <v>16.90087962357947</v>
      </c>
      <c r="G81" s="263">
        <v>18.540333424621341</v>
      </c>
      <c r="H81" s="263">
        <v>17.23435722654574</v>
      </c>
      <c r="I81" s="263">
        <v>18.89697583309739</v>
      </c>
      <c r="J81" s="263">
        <v>17.058695586664228</v>
      </c>
      <c r="K81" s="263">
        <v>15.226224571060211</v>
      </c>
      <c r="L81" s="263">
        <v>11.32049788660388</v>
      </c>
      <c r="M81" s="263">
        <v>12.967595821491621</v>
      </c>
      <c r="N81" s="263">
        <v>14.415318176302719</v>
      </c>
      <c r="O81" s="263">
        <v>14.746201413842419</v>
      </c>
      <c r="P81" s="263">
        <v>14.45875599390857</v>
      </c>
      <c r="Q81" s="263">
        <v>14.892683634611201</v>
      </c>
      <c r="R81" s="263">
        <v>15.2104115948427</v>
      </c>
      <c r="S81" s="263">
        <v>15.298425009977819</v>
      </c>
      <c r="T81" s="263">
        <v>14.88551833812517</v>
      </c>
      <c r="U81" s="263">
        <v>17.232310598552459</v>
      </c>
      <c r="V81" s="263">
        <v>14.272617971150339</v>
      </c>
      <c r="W81" s="263">
        <v>15.88694766705404</v>
      </c>
      <c r="X81" s="263">
        <v>17.810503942847241</v>
      </c>
      <c r="Y81" s="263">
        <v>18.37720340032185</v>
      </c>
      <c r="DA81" s="74" t="s">
        <v>2012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113.92722051806101</v>
      </c>
      <c r="C83" s="223">
        <v>103.7430578126763</v>
      </c>
      <c r="D83" s="223">
        <v>118.2757254768573</v>
      </c>
      <c r="E83" s="223">
        <v>144.80754883291419</v>
      </c>
      <c r="F83" s="223">
        <v>124.682578666366</v>
      </c>
      <c r="G83" s="223">
        <v>135.81578108691761</v>
      </c>
      <c r="H83" s="223">
        <v>119.9434786024316</v>
      </c>
      <c r="I83" s="223">
        <v>133.34228091906689</v>
      </c>
      <c r="J83" s="223">
        <v>121.0211462945628</v>
      </c>
      <c r="K83" s="223">
        <v>107.00357604908341</v>
      </c>
      <c r="L83" s="223">
        <v>79.793250849458943</v>
      </c>
      <c r="M83" s="223">
        <v>93.180432486260258</v>
      </c>
      <c r="N83" s="223">
        <v>104.90041752865849</v>
      </c>
      <c r="O83" s="223">
        <v>104.32165041019761</v>
      </c>
      <c r="P83" s="223">
        <v>104.41311600236079</v>
      </c>
      <c r="Q83" s="223">
        <v>95.466735742529181</v>
      </c>
      <c r="R83" s="223">
        <v>88.737328447191231</v>
      </c>
      <c r="S83" s="223">
        <v>85.246733163716641</v>
      </c>
      <c r="T83" s="223">
        <v>92.630521600417239</v>
      </c>
      <c r="U83" s="223">
        <v>89.860333921160134</v>
      </c>
      <c r="V83" s="223">
        <v>80.211255464385957</v>
      </c>
      <c r="W83" s="223">
        <v>75.354818471762357</v>
      </c>
      <c r="X83" s="223">
        <v>60.920399420907998</v>
      </c>
      <c r="Y83" s="223">
        <v>64.881195172089136</v>
      </c>
      <c r="DA83" s="89" t="s">
        <v>2013</v>
      </c>
    </row>
    <row r="84" spans="1:105" ht="12" customHeight="1" x14ac:dyDescent="0.25">
      <c r="A84" s="55" t="s">
        <v>91</v>
      </c>
      <c r="B84" s="259">
        <v>3.1675058260902218</v>
      </c>
      <c r="C84" s="259">
        <v>2.8954423350498621</v>
      </c>
      <c r="D84" s="259">
        <v>3.3134889546015018</v>
      </c>
      <c r="E84" s="259">
        <v>4.0646956778283112</v>
      </c>
      <c r="F84" s="259">
        <v>3.4927814048243508</v>
      </c>
      <c r="G84" s="259">
        <v>3.8119241913438668</v>
      </c>
      <c r="H84" s="259">
        <v>3.3477193789329558</v>
      </c>
      <c r="I84" s="259">
        <v>3.732210887787315</v>
      </c>
      <c r="J84" s="259">
        <v>3.3807773882041592</v>
      </c>
      <c r="K84" s="259">
        <v>2.9937066767701919</v>
      </c>
      <c r="L84" s="259">
        <v>2.2425423825221928</v>
      </c>
      <c r="M84" s="259">
        <v>2.6116415145511809</v>
      </c>
      <c r="N84" s="259">
        <v>2.9449518580041811</v>
      </c>
      <c r="O84" s="259">
        <v>2.9282767557005842</v>
      </c>
      <c r="P84" s="259">
        <v>2.8732089923280668</v>
      </c>
      <c r="Q84" s="259">
        <v>2.613057061252412</v>
      </c>
      <c r="R84" s="259">
        <v>2.422172216530762</v>
      </c>
      <c r="S84" s="259">
        <v>2.3189900917228892</v>
      </c>
      <c r="T84" s="259">
        <v>2.4974539502518929</v>
      </c>
      <c r="U84" s="259">
        <v>2.4220444677792901</v>
      </c>
      <c r="V84" s="259">
        <v>2.1571471220610312</v>
      </c>
      <c r="W84" s="259">
        <v>2.0153142916574041</v>
      </c>
      <c r="X84" s="259">
        <v>1.614035178955366</v>
      </c>
      <c r="Y84" s="259">
        <v>1.701090940382193</v>
      </c>
      <c r="DA84" s="67" t="s">
        <v>2014</v>
      </c>
    </row>
    <row r="85" spans="1:105" ht="12" customHeight="1" x14ac:dyDescent="0.25">
      <c r="A85" s="173" t="s">
        <v>92</v>
      </c>
      <c r="B85" s="224">
        <v>0.35084998431455461</v>
      </c>
      <c r="C85" s="224">
        <v>0.32071476853125941</v>
      </c>
      <c r="D85" s="224">
        <v>0.36701986091793642</v>
      </c>
      <c r="E85" s="224">
        <v>0.45022755856136498</v>
      </c>
      <c r="F85" s="224">
        <v>0.38687925717548027</v>
      </c>
      <c r="G85" s="224">
        <v>0.42222922898048437</v>
      </c>
      <c r="H85" s="224">
        <v>0.37081140685317948</v>
      </c>
      <c r="I85" s="224">
        <v>0.41339975467546042</v>
      </c>
      <c r="J85" s="224">
        <v>0.37447308978955729</v>
      </c>
      <c r="K85" s="224">
        <v>0.3315990556152118</v>
      </c>
      <c r="L85" s="224">
        <v>0.24839605763371519</v>
      </c>
      <c r="M85" s="224">
        <v>0.28927946299834911</v>
      </c>
      <c r="N85" s="224">
        <v>0.3261987096210805</v>
      </c>
      <c r="O85" s="224">
        <v>0.32435168558927879</v>
      </c>
      <c r="P85" s="224">
        <v>0.31825208389120291</v>
      </c>
      <c r="Q85" s="224">
        <v>0.28943625656565131</v>
      </c>
      <c r="R85" s="224">
        <v>0.26829282433425949</v>
      </c>
      <c r="S85" s="224">
        <v>0.25686381714121848</v>
      </c>
      <c r="T85" s="224">
        <v>0.28239386601183941</v>
      </c>
      <c r="U85" s="224">
        <v>0.26990505591870351</v>
      </c>
      <c r="V85" s="224">
        <v>0.23893721921689109</v>
      </c>
      <c r="W85" s="224">
        <v>0.22485316074036249</v>
      </c>
      <c r="X85" s="224">
        <v>0.17877921882739409</v>
      </c>
      <c r="Y85" s="224">
        <v>0.18842198326353549</v>
      </c>
      <c r="DA85" s="177" t="s">
        <v>2015</v>
      </c>
    </row>
    <row r="86" spans="1:105" ht="12" customHeight="1" x14ac:dyDescent="0.25">
      <c r="A86" s="173" t="s">
        <v>93</v>
      </c>
      <c r="B86" s="224">
        <v>15.265893708266571</v>
      </c>
      <c r="C86" s="224">
        <v>13.954675177297471</v>
      </c>
      <c r="D86" s="224">
        <v>15.969463976298011</v>
      </c>
      <c r="E86" s="224">
        <v>19.58992834774666</v>
      </c>
      <c r="F86" s="224">
        <v>16.833569565387059</v>
      </c>
      <c r="G86" s="224">
        <v>18.371688238014929</v>
      </c>
      <c r="H86" s="224">
        <v>16.134438580331452</v>
      </c>
      <c r="I86" s="224">
        <v>17.98750747054617</v>
      </c>
      <c r="J86" s="224">
        <v>16.293762693197881</v>
      </c>
      <c r="K86" s="224">
        <v>14.428263255229121</v>
      </c>
      <c r="L86" s="224">
        <v>10.80800337157503</v>
      </c>
      <c r="M86" s="224">
        <v>12.586888218749261</v>
      </c>
      <c r="N86" s="224">
        <v>14.19328787652036</v>
      </c>
      <c r="O86" s="224">
        <v>14.112921697792491</v>
      </c>
      <c r="P86" s="224">
        <v>13.84752088448618</v>
      </c>
      <c r="Q86" s="224">
        <v>12.593710490488141</v>
      </c>
      <c r="R86" s="224">
        <v>11.673734992404659</v>
      </c>
      <c r="S86" s="224">
        <v>11.17644550458882</v>
      </c>
      <c r="T86" s="224">
        <v>12.020763958481339</v>
      </c>
      <c r="U86" s="224">
        <v>11.64443835124481</v>
      </c>
      <c r="V86" s="224">
        <v>10.396438234535029</v>
      </c>
      <c r="W86" s="224">
        <v>9.7005380001831121</v>
      </c>
      <c r="X86" s="224">
        <v>7.7788931847836187</v>
      </c>
      <c r="Y86" s="224">
        <v>8.1984611583253049</v>
      </c>
      <c r="DA86" s="177" t="s">
        <v>2016</v>
      </c>
    </row>
    <row r="87" spans="1:105" ht="12" customHeight="1" x14ac:dyDescent="0.25">
      <c r="A87" s="173" t="s">
        <v>94</v>
      </c>
      <c r="B87" s="224">
        <v>4.7851925911185713</v>
      </c>
      <c r="C87" s="224">
        <v>4.3741827072797337</v>
      </c>
      <c r="D87" s="224">
        <v>5.0057312178281359</v>
      </c>
      <c r="E87" s="224">
        <v>6.1405890661625238</v>
      </c>
      <c r="F87" s="224">
        <v>5.2765906736760444</v>
      </c>
      <c r="G87" s="224">
        <v>5.7587238666075811</v>
      </c>
      <c r="H87" s="224">
        <v>5.0574435687739614</v>
      </c>
      <c r="I87" s="224">
        <v>5.6382999335399573</v>
      </c>
      <c r="J87" s="224">
        <v>5.1073847369128504</v>
      </c>
      <c r="K87" s="224">
        <v>4.5226319369853867</v>
      </c>
      <c r="L87" s="224">
        <v>3.3878381866657148</v>
      </c>
      <c r="M87" s="224">
        <v>3.9454410859012672</v>
      </c>
      <c r="N87" s="224">
        <v>4.4489773928899083</v>
      </c>
      <c r="O87" s="224">
        <v>4.4237860971574543</v>
      </c>
      <c r="P87" s="224">
        <v>4.3405945048550327</v>
      </c>
      <c r="Q87" s="224">
        <v>3.9475795708667301</v>
      </c>
      <c r="R87" s="224">
        <v>3.6592073326232639</v>
      </c>
      <c r="S87" s="224">
        <v>3.5033287435139391</v>
      </c>
      <c r="T87" s="224">
        <v>3.8515294166456839</v>
      </c>
      <c r="U87" s="224">
        <v>3.681196327857569</v>
      </c>
      <c r="V87" s="224">
        <v>3.258830446787369</v>
      </c>
      <c r="W87" s="224">
        <v>3.0667399942070932</v>
      </c>
      <c r="X87" s="224">
        <v>2.4383441118008431</v>
      </c>
      <c r="Y87" s="224">
        <v>2.5698603922643382</v>
      </c>
      <c r="DA87" s="177" t="s">
        <v>2017</v>
      </c>
    </row>
    <row r="88" spans="1:105" ht="12" customHeight="1" x14ac:dyDescent="0.25">
      <c r="A88" s="56" t="s">
        <v>95</v>
      </c>
      <c r="B88" s="260">
        <v>60.77434087050711</v>
      </c>
      <c r="C88" s="260">
        <v>26.207085789010861</v>
      </c>
      <c r="D88" s="260">
        <v>32.643565578848403</v>
      </c>
      <c r="E88" s="260">
        <v>47.783357795432138</v>
      </c>
      <c r="F88" s="260">
        <v>33.002609613428689</v>
      </c>
      <c r="G88" s="260">
        <v>38.103582587794598</v>
      </c>
      <c r="H88" s="260">
        <v>31.32875482033559</v>
      </c>
      <c r="I88" s="260">
        <v>35.874009176749148</v>
      </c>
      <c r="J88" s="260">
        <v>30.25507552324029</v>
      </c>
      <c r="K88" s="260">
        <v>27.453738107938211</v>
      </c>
      <c r="L88" s="260">
        <v>25.526868811291521</v>
      </c>
      <c r="M88" s="260">
        <v>25.882216192781719</v>
      </c>
      <c r="N88" s="260">
        <v>33.732029651393432</v>
      </c>
      <c r="O88" s="260">
        <v>29.462604322147559</v>
      </c>
      <c r="P88" s="260">
        <v>31.300799920441079</v>
      </c>
      <c r="Q88" s="260">
        <v>26.981413048637378</v>
      </c>
      <c r="R88" s="260">
        <v>25.650012770125269</v>
      </c>
      <c r="S88" s="260">
        <v>24.518903912187259</v>
      </c>
      <c r="T88" s="260">
        <v>28.705535846605219</v>
      </c>
      <c r="U88" s="260">
        <v>27.64370918164639</v>
      </c>
      <c r="V88" s="260">
        <v>25.515724208542739</v>
      </c>
      <c r="W88" s="260">
        <v>22.737139112298319</v>
      </c>
      <c r="X88" s="260">
        <v>19.109511643302579</v>
      </c>
      <c r="Y88" s="260">
        <v>23.066160408523299</v>
      </c>
      <c r="DA88" s="68" t="s">
        <v>2018</v>
      </c>
    </row>
    <row r="89" spans="1:105" ht="12" customHeight="1" x14ac:dyDescent="0.25">
      <c r="A89" s="37" t="s">
        <v>159</v>
      </c>
      <c r="B89" s="226">
        <v>2.0816139081779061</v>
      </c>
      <c r="C89" s="226">
        <v>0.93759510205496377</v>
      </c>
      <c r="D89" s="226">
        <v>1.0299412635244909</v>
      </c>
      <c r="E89" s="226">
        <v>1.3261026411781001</v>
      </c>
      <c r="F89" s="226">
        <v>1.114205501583075</v>
      </c>
      <c r="G89" s="226">
        <v>1.510306596759984</v>
      </c>
      <c r="H89" s="226">
        <v>0.81879375524305753</v>
      </c>
      <c r="I89" s="226">
        <v>1.5779728078877391</v>
      </c>
      <c r="J89" s="226">
        <v>1.283754572288178</v>
      </c>
      <c r="K89" s="226">
        <v>1.3022841415556039</v>
      </c>
      <c r="L89" s="226">
        <v>1.937841621073318</v>
      </c>
      <c r="M89" s="226">
        <v>1.1933914654744231</v>
      </c>
      <c r="N89" s="226">
        <v>1.120180708994009</v>
      </c>
      <c r="O89" s="226">
        <v>0.70320424394721992</v>
      </c>
      <c r="P89" s="226">
        <v>0.75295243291246972</v>
      </c>
      <c r="Q89" s="226">
        <v>0.88039973940681426</v>
      </c>
      <c r="R89" s="226">
        <v>0.63201334907843409</v>
      </c>
      <c r="S89" s="226">
        <v>0.53817031371591295</v>
      </c>
      <c r="T89" s="226">
        <v>0.88883317732665257</v>
      </c>
      <c r="U89" s="226">
        <v>0.66805955170253351</v>
      </c>
      <c r="V89" s="226">
        <v>0.53710277961702835</v>
      </c>
      <c r="W89" s="226">
        <v>0.3953595839690352</v>
      </c>
      <c r="X89" s="226">
        <v>0.21964463900423861</v>
      </c>
      <c r="Y89" s="226">
        <v>0.33464988933915152</v>
      </c>
      <c r="DA89" s="69" t="s">
        <v>2019</v>
      </c>
    </row>
    <row r="90" spans="1:105" ht="12" customHeight="1" x14ac:dyDescent="0.25">
      <c r="A90" s="37" t="s">
        <v>35</v>
      </c>
      <c r="B90" s="226">
        <v>58.130608170693982</v>
      </c>
      <c r="C90" s="226">
        <v>15.086338610305891</v>
      </c>
      <c r="D90" s="226">
        <v>23.54950748080757</v>
      </c>
      <c r="E90" s="226">
        <v>41.349328431240387</v>
      </c>
      <c r="F90" s="226">
        <v>22.738988176429292</v>
      </c>
      <c r="G90" s="226">
        <v>28.74834107690366</v>
      </c>
      <c r="H90" s="226">
        <v>19.340488899037549</v>
      </c>
      <c r="I90" s="226">
        <v>23.942057124083892</v>
      </c>
      <c r="J90" s="226">
        <v>17.438836877941512</v>
      </c>
      <c r="K90" s="226">
        <v>17.012300612679439</v>
      </c>
      <c r="L90" s="226">
        <v>20.28710144078897</v>
      </c>
      <c r="M90" s="226">
        <v>18.41590115485247</v>
      </c>
      <c r="N90" s="226">
        <v>28.5281729904905</v>
      </c>
      <c r="O90" s="226">
        <v>23.1210329271284</v>
      </c>
      <c r="P90" s="226">
        <v>18.145965778532169</v>
      </c>
      <c r="Q90" s="226">
        <v>11.7251067313275</v>
      </c>
      <c r="R90" s="226">
        <v>11.104333161937999</v>
      </c>
      <c r="S90" s="226">
        <v>9.4812634316695927</v>
      </c>
      <c r="T90" s="226">
        <v>12.135458982601699</v>
      </c>
      <c r="U90" s="226">
        <v>10.29607497409968</v>
      </c>
      <c r="V90" s="226">
        <v>9.380067023060926</v>
      </c>
      <c r="W90" s="226">
        <v>6.1843171596152082</v>
      </c>
      <c r="X90" s="226">
        <v>3.7036385727555579</v>
      </c>
      <c r="Y90" s="226">
        <v>5.4286372656644044</v>
      </c>
      <c r="DA90" s="69" t="s">
        <v>2020</v>
      </c>
    </row>
    <row r="91" spans="1:105" ht="12" customHeight="1" x14ac:dyDescent="0.25">
      <c r="A91" s="37" t="s">
        <v>96</v>
      </c>
      <c r="B91" s="226">
        <v>5.8882995915833535E-4</v>
      </c>
      <c r="C91" s="226">
        <v>4.8779946975701358E-4</v>
      </c>
      <c r="D91" s="226">
        <v>3.6008696065818122E-3</v>
      </c>
      <c r="E91" s="226">
        <v>3.795233552738194E-3</v>
      </c>
      <c r="F91" s="226">
        <v>5.624509891359054E-3</v>
      </c>
      <c r="G91" s="226">
        <v>5.7678278684316691E-3</v>
      </c>
      <c r="H91" s="226">
        <v>5.6683917603436058E-3</v>
      </c>
      <c r="I91" s="226">
        <v>9.5857654258701963E-3</v>
      </c>
      <c r="J91" s="226">
        <v>9.2408264509355915E-3</v>
      </c>
      <c r="K91" s="226">
        <v>1.4231834809739821E-2</v>
      </c>
      <c r="L91" s="226">
        <v>1.5529649536085171E-2</v>
      </c>
      <c r="M91" s="226">
        <v>1.486927041108181E-2</v>
      </c>
      <c r="N91" s="226">
        <v>1.566770437836322E-2</v>
      </c>
      <c r="O91" s="226">
        <v>1.5003825459293629E-2</v>
      </c>
      <c r="P91" s="226">
        <v>1.46285489836071E-2</v>
      </c>
      <c r="Q91" s="226">
        <v>1.3951596646451009E-2</v>
      </c>
      <c r="R91" s="226">
        <v>1.3501040643887879E-2</v>
      </c>
      <c r="S91" s="226">
        <v>1.29715010139063E-2</v>
      </c>
      <c r="T91" s="226">
        <v>1.423900578371191E-2</v>
      </c>
      <c r="U91" s="226">
        <v>1.3464209284061539E-2</v>
      </c>
      <c r="V91" s="226">
        <v>1.3532441037635011E-2</v>
      </c>
      <c r="W91" s="226">
        <v>1.1555705487909511E-2</v>
      </c>
      <c r="X91" s="226">
        <v>9.6791867047884804E-3</v>
      </c>
      <c r="Y91" s="226">
        <v>8.3288883754387248E-3</v>
      </c>
      <c r="DA91" s="69" t="s">
        <v>2021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6.9426461698197386</v>
      </c>
      <c r="Q92" s="226">
        <v>7.1746172669166723</v>
      </c>
      <c r="R92" s="226">
        <v>7.424866180897074</v>
      </c>
      <c r="S92" s="226">
        <v>7.8984751957417014</v>
      </c>
      <c r="T92" s="226">
        <v>9.5702158399362744</v>
      </c>
      <c r="U92" s="226">
        <v>10.59007565049113</v>
      </c>
      <c r="V92" s="226">
        <v>10.96085674495081</v>
      </c>
      <c r="W92" s="226">
        <v>10.67581322952943</v>
      </c>
      <c r="X92" s="226">
        <v>10.91532504337729</v>
      </c>
      <c r="Y92" s="226">
        <v>13.99352114133532</v>
      </c>
      <c r="DA92" s="69" t="s">
        <v>2022</v>
      </c>
    </row>
    <row r="93" spans="1:105" ht="12" customHeight="1" x14ac:dyDescent="0.25">
      <c r="A93" s="37" t="s">
        <v>40</v>
      </c>
      <c r="B93" s="226">
        <v>0.56152996167607006</v>
      </c>
      <c r="C93" s="226">
        <v>10.18266427718024</v>
      </c>
      <c r="D93" s="226">
        <v>8.060515964909758</v>
      </c>
      <c r="E93" s="226">
        <v>5.1041314894609098</v>
      </c>
      <c r="F93" s="226">
        <v>9.143791425524963</v>
      </c>
      <c r="G93" s="226">
        <v>7.8391670862625249</v>
      </c>
      <c r="H93" s="226">
        <v>11.163803774294649</v>
      </c>
      <c r="I93" s="226">
        <v>10.344393479351661</v>
      </c>
      <c r="J93" s="226">
        <v>11.523243246559669</v>
      </c>
      <c r="K93" s="226">
        <v>9.1249215188934318</v>
      </c>
      <c r="L93" s="226">
        <v>3.286396099893147</v>
      </c>
      <c r="M93" s="226">
        <v>6.2580543020437371</v>
      </c>
      <c r="N93" s="226">
        <v>4.0680082475305497</v>
      </c>
      <c r="O93" s="226">
        <v>5.6233633256126474</v>
      </c>
      <c r="P93" s="226">
        <v>5.444606990193102</v>
      </c>
      <c r="Q93" s="226">
        <v>7.1873377143399386</v>
      </c>
      <c r="R93" s="226">
        <v>6.4752990375678694</v>
      </c>
      <c r="S93" s="226">
        <v>6.5880234700461493</v>
      </c>
      <c r="T93" s="226">
        <v>6.0967888409568811</v>
      </c>
      <c r="U93" s="226">
        <v>6.0760347960689884</v>
      </c>
      <c r="V93" s="226">
        <v>4.6241652198763354</v>
      </c>
      <c r="W93" s="226">
        <v>5.4700934336967437</v>
      </c>
      <c r="X93" s="226">
        <v>4.2612242014607116</v>
      </c>
      <c r="Y93" s="226">
        <v>3.301023223808988</v>
      </c>
      <c r="DA93" s="69" t="s">
        <v>2023</v>
      </c>
    </row>
    <row r="94" spans="1:105" ht="12" customHeight="1" x14ac:dyDescent="0.25">
      <c r="A94" s="132" t="s">
        <v>1939</v>
      </c>
      <c r="B94" s="316">
        <v>29.58343753776396</v>
      </c>
      <c r="C94" s="316">
        <v>55.990957035507122</v>
      </c>
      <c r="D94" s="316">
        <v>60.976455888363361</v>
      </c>
      <c r="E94" s="316">
        <v>66.778750387183223</v>
      </c>
      <c r="F94" s="316">
        <v>65.69014815187434</v>
      </c>
      <c r="G94" s="316">
        <v>69.347632974176122</v>
      </c>
      <c r="H94" s="316">
        <v>63.704310847204461</v>
      </c>
      <c r="I94" s="316">
        <v>69.696853695768866</v>
      </c>
      <c r="J94" s="316">
        <v>65.609672863218051</v>
      </c>
      <c r="K94" s="316">
        <v>57.273637016545329</v>
      </c>
      <c r="L94" s="316">
        <v>37.579602039770762</v>
      </c>
      <c r="M94" s="316">
        <v>47.864966011278483</v>
      </c>
      <c r="N94" s="316">
        <v>49.254972040229511</v>
      </c>
      <c r="O94" s="316">
        <v>53.069709851810252</v>
      </c>
      <c r="P94" s="316">
        <v>51.732739616359268</v>
      </c>
      <c r="Q94" s="316">
        <v>49.041539314718861</v>
      </c>
      <c r="R94" s="316">
        <v>45.06390831117303</v>
      </c>
      <c r="S94" s="316">
        <v>43.4722010945625</v>
      </c>
      <c r="T94" s="316">
        <v>45.272844562421263</v>
      </c>
      <c r="U94" s="316">
        <v>44.199040536713362</v>
      </c>
      <c r="V94" s="316">
        <v>38.644178233242897</v>
      </c>
      <c r="W94" s="316">
        <v>37.610233912676058</v>
      </c>
      <c r="X94" s="316">
        <v>29.800836083238181</v>
      </c>
      <c r="Y94" s="316">
        <v>29.157200289330461</v>
      </c>
      <c r="DA94" s="139" t="s">
        <v>2024</v>
      </c>
    </row>
    <row r="95" spans="1:105" ht="12" customHeight="1" x14ac:dyDescent="0.25">
      <c r="J95" s="131"/>
    </row>
    <row r="96" spans="1:105" ht="15" customHeight="1" x14ac:dyDescent="0.25">
      <c r="A96" s="32" t="s">
        <v>340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0.99999999999999989</v>
      </c>
      <c r="C98" s="232">
        <f t="shared" si="4"/>
        <v>0.99999999999999978</v>
      </c>
      <c r="D98" s="232">
        <f t="shared" si="4"/>
        <v>1.0000000000000002</v>
      </c>
      <c r="E98" s="232">
        <f t="shared" si="4"/>
        <v>1</v>
      </c>
      <c r="F98" s="232">
        <f t="shared" si="4"/>
        <v>1</v>
      </c>
      <c r="G98" s="232">
        <f t="shared" si="4"/>
        <v>1.0000000000000002</v>
      </c>
      <c r="H98" s="232">
        <f t="shared" si="4"/>
        <v>0.99999999999999989</v>
      </c>
      <c r="I98" s="232">
        <f t="shared" si="4"/>
        <v>1</v>
      </c>
      <c r="J98" s="232">
        <f t="shared" si="4"/>
        <v>0.99999999999999978</v>
      </c>
      <c r="K98" s="232">
        <f t="shared" si="4"/>
        <v>0.99999999999999956</v>
      </c>
      <c r="L98" s="232">
        <f t="shared" si="4"/>
        <v>1.0000000000000002</v>
      </c>
      <c r="M98" s="232">
        <f t="shared" si="4"/>
        <v>1.0000000000000002</v>
      </c>
      <c r="N98" s="232">
        <f t="shared" si="4"/>
        <v>1</v>
      </c>
      <c r="O98" s="232">
        <f t="shared" si="4"/>
        <v>0.99999999999999989</v>
      </c>
      <c r="P98" s="232">
        <f t="shared" si="4"/>
        <v>0.99999999999999989</v>
      </c>
      <c r="Q98" s="232">
        <f t="shared" si="4"/>
        <v>1.0000000000000004</v>
      </c>
      <c r="R98" s="232">
        <f t="shared" si="4"/>
        <v>0.99999999999999978</v>
      </c>
      <c r="S98" s="232">
        <f t="shared" si="4"/>
        <v>1.0000000000000002</v>
      </c>
      <c r="T98" s="232">
        <f t="shared" si="4"/>
        <v>1</v>
      </c>
      <c r="U98" s="232">
        <f t="shared" si="4"/>
        <v>1</v>
      </c>
      <c r="V98" s="232">
        <f t="shared" si="4"/>
        <v>1</v>
      </c>
      <c r="W98" s="232">
        <f t="shared" si="4"/>
        <v>1</v>
      </c>
      <c r="X98" s="232">
        <f t="shared" si="4"/>
        <v>1</v>
      </c>
      <c r="Y98" s="232">
        <f t="shared" si="4"/>
        <v>0.99999999999999978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3.6150920491655201E-3</v>
      </c>
      <c r="C99" s="266">
        <f t="shared" si="5"/>
        <v>3.6808678580387108E-3</v>
      </c>
      <c r="D99" s="266">
        <f t="shared" si="5"/>
        <v>3.6505869965252919E-3</v>
      </c>
      <c r="E99" s="266">
        <f t="shared" si="5"/>
        <v>3.6030685293807099E-3</v>
      </c>
      <c r="F99" s="266">
        <f t="shared" si="5"/>
        <v>3.6282313150462677E-3</v>
      </c>
      <c r="G99" s="266">
        <f t="shared" si="5"/>
        <v>3.6039308150765314E-3</v>
      </c>
      <c r="H99" s="266">
        <f t="shared" si="5"/>
        <v>3.7005851742763982E-3</v>
      </c>
      <c r="I99" s="266">
        <f t="shared" si="5"/>
        <v>3.6739264628814564E-3</v>
      </c>
      <c r="J99" s="266">
        <f t="shared" si="5"/>
        <v>3.6642183932347251E-3</v>
      </c>
      <c r="K99" s="266">
        <f t="shared" si="5"/>
        <v>3.6568482616901221E-3</v>
      </c>
      <c r="L99" s="266">
        <f t="shared" si="5"/>
        <v>3.6396317042075286E-3</v>
      </c>
      <c r="M99" s="266">
        <f t="shared" si="5"/>
        <v>3.6550916008394117E-3</v>
      </c>
      <c r="N99" s="266">
        <f t="shared" si="5"/>
        <v>3.6128333072808737E-3</v>
      </c>
      <c r="O99" s="266">
        <f t="shared" si="5"/>
        <v>3.5868148125545478E-3</v>
      </c>
      <c r="P99" s="266">
        <f t="shared" si="5"/>
        <v>3.5725467496562947E-3</v>
      </c>
      <c r="Q99" s="266">
        <f t="shared" si="5"/>
        <v>3.6519773886265457E-3</v>
      </c>
      <c r="R99" s="266">
        <f t="shared" si="5"/>
        <v>3.6605819828898056E-3</v>
      </c>
      <c r="S99" s="266">
        <f t="shared" si="5"/>
        <v>3.664401936731071E-3</v>
      </c>
      <c r="T99" s="266">
        <f t="shared" si="5"/>
        <v>3.6692256858158233E-3</v>
      </c>
      <c r="U99" s="266">
        <f t="shared" si="5"/>
        <v>3.6781327133939569E-3</v>
      </c>
      <c r="V99" s="266">
        <f t="shared" si="5"/>
        <v>3.6409015117825519E-3</v>
      </c>
      <c r="W99" s="266">
        <f t="shared" si="5"/>
        <v>3.6436610137864016E-3</v>
      </c>
      <c r="X99" s="266">
        <f t="shared" si="5"/>
        <v>3.6586695496241264E-3</v>
      </c>
      <c r="Y99" s="266">
        <f t="shared" si="5"/>
        <v>3.6868671330118332E-3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1.3152881195158785E-3</v>
      </c>
      <c r="C100" s="267">
        <f t="shared" si="6"/>
        <v>1.3392194990729843E-3</v>
      </c>
      <c r="D100" s="267">
        <f t="shared" si="6"/>
        <v>1.3282023363408487E-3</v>
      </c>
      <c r="E100" s="267">
        <f t="shared" si="6"/>
        <v>1.3109135717830277E-3</v>
      </c>
      <c r="F100" s="267">
        <f t="shared" si="6"/>
        <v>1.3200686119838631E-3</v>
      </c>
      <c r="G100" s="267">
        <f t="shared" si="6"/>
        <v>1.3112272993772126E-3</v>
      </c>
      <c r="H100" s="267">
        <f t="shared" si="6"/>
        <v>1.3463933003050039E-3</v>
      </c>
      <c r="I100" s="267">
        <f t="shared" si="6"/>
        <v>1.3366939936476636E-3</v>
      </c>
      <c r="J100" s="267">
        <f t="shared" si="6"/>
        <v>1.333161882017829E-3</v>
      </c>
      <c r="K100" s="267">
        <f t="shared" si="6"/>
        <v>1.3304803883440728E-3</v>
      </c>
      <c r="L100" s="267">
        <f t="shared" si="6"/>
        <v>1.3242164445197253E-3</v>
      </c>
      <c r="M100" s="267">
        <f t="shared" si="6"/>
        <v>1.3298412579663295E-3</v>
      </c>
      <c r="N100" s="267">
        <f t="shared" si="6"/>
        <v>1.3144663157206985E-3</v>
      </c>
      <c r="O100" s="267">
        <f t="shared" si="6"/>
        <v>1.3049999407195091E-3</v>
      </c>
      <c r="P100" s="267">
        <f t="shared" si="6"/>
        <v>1.3036620820971393E-3</v>
      </c>
      <c r="Q100" s="267">
        <f t="shared" si="6"/>
        <v>1.3287082062294652E-3</v>
      </c>
      <c r="R100" s="267">
        <f t="shared" si="6"/>
        <v>1.3318388376086388E-3</v>
      </c>
      <c r="S100" s="267">
        <f t="shared" si="6"/>
        <v>1.333228661114149E-3</v>
      </c>
      <c r="T100" s="267">
        <f t="shared" si="6"/>
        <v>1.3349836979918875E-3</v>
      </c>
      <c r="U100" s="267">
        <f t="shared" si="6"/>
        <v>1.3382243644519355E-3</v>
      </c>
      <c r="V100" s="267">
        <f t="shared" si="6"/>
        <v>1.3246784418339806E-3</v>
      </c>
      <c r="W100" s="267">
        <f t="shared" si="6"/>
        <v>1.3256824384548355E-3</v>
      </c>
      <c r="X100" s="267">
        <f t="shared" si="6"/>
        <v>1.3311430321576278E-3</v>
      </c>
      <c r="Y100" s="267">
        <f t="shared" si="6"/>
        <v>1.3414022305195262E-3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4.1339170629970168E-2</v>
      </c>
      <c r="C101" s="267">
        <f t="shared" si="7"/>
        <v>4.2091327794809362E-2</v>
      </c>
      <c r="D101" s="267">
        <f t="shared" si="7"/>
        <v>4.1745061175895867E-2</v>
      </c>
      <c r="E101" s="267">
        <f t="shared" si="7"/>
        <v>4.1201679708799337E-2</v>
      </c>
      <c r="F101" s="267">
        <f t="shared" si="7"/>
        <v>4.1489420290783667E-2</v>
      </c>
      <c r="G101" s="267">
        <f t="shared" si="7"/>
        <v>4.1211540087187075E-2</v>
      </c>
      <c r="H101" s="267">
        <f t="shared" si="7"/>
        <v>4.231679854056894E-2</v>
      </c>
      <c r="I101" s="267">
        <f t="shared" si="7"/>
        <v>4.2011951802465829E-2</v>
      </c>
      <c r="J101" s="267">
        <f t="shared" si="7"/>
        <v>4.1900938433468322E-2</v>
      </c>
      <c r="K101" s="267">
        <f t="shared" si="7"/>
        <v>4.1816659770202241E-2</v>
      </c>
      <c r="L101" s="267">
        <f t="shared" si="7"/>
        <v>4.1619785611051049E-2</v>
      </c>
      <c r="M101" s="267">
        <f t="shared" si="7"/>
        <v>4.1796572065198073E-2</v>
      </c>
      <c r="N101" s="267">
        <f t="shared" si="7"/>
        <v>4.1313341545977669E-2</v>
      </c>
      <c r="O101" s="267">
        <f t="shared" si="7"/>
        <v>4.101581579050629E-2</v>
      </c>
      <c r="P101" s="267">
        <f t="shared" si="7"/>
        <v>4.073420437705981E-2</v>
      </c>
      <c r="Q101" s="267">
        <f t="shared" si="7"/>
        <v>4.1760960537664399E-2</v>
      </c>
      <c r="R101" s="267">
        <f t="shared" si="7"/>
        <v>4.1859355484629206E-2</v>
      </c>
      <c r="S101" s="267">
        <f t="shared" si="7"/>
        <v>4.1903037283458955E-2</v>
      </c>
      <c r="T101" s="267">
        <f t="shared" si="7"/>
        <v>4.1958197645568351E-2</v>
      </c>
      <c r="U101" s="267">
        <f t="shared" si="7"/>
        <v>4.2060050967102226E-2</v>
      </c>
      <c r="V101" s="267">
        <f t="shared" si="7"/>
        <v>4.1634306068980532E-2</v>
      </c>
      <c r="W101" s="267">
        <f t="shared" si="7"/>
        <v>4.1665861427084665E-2</v>
      </c>
      <c r="X101" s="267">
        <f t="shared" si="7"/>
        <v>4.1837486496505767E-2</v>
      </c>
      <c r="Y101" s="267">
        <f t="shared" si="7"/>
        <v>4.2159930488294653E-2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1.4510618986283681E-2</v>
      </c>
      <c r="C102" s="267">
        <f t="shared" si="8"/>
        <v>1.477463652389902E-2</v>
      </c>
      <c r="D102" s="267">
        <f t="shared" si="8"/>
        <v>1.4653092165409162E-2</v>
      </c>
      <c r="E102" s="267">
        <f t="shared" si="8"/>
        <v>1.446235777685979E-2</v>
      </c>
      <c r="F102" s="267">
        <f t="shared" si="8"/>
        <v>1.4563358689273819E-2</v>
      </c>
      <c r="G102" s="267">
        <f t="shared" si="8"/>
        <v>1.4465818905655183E-2</v>
      </c>
      <c r="H102" s="267">
        <f t="shared" si="8"/>
        <v>1.4853779865054938E-2</v>
      </c>
      <c r="I102" s="267">
        <f t="shared" si="8"/>
        <v>1.4746774455937738E-2</v>
      </c>
      <c r="J102" s="267">
        <f t="shared" si="8"/>
        <v>1.4707807232470067E-2</v>
      </c>
      <c r="K102" s="267">
        <f t="shared" si="8"/>
        <v>1.4678224259403808E-2</v>
      </c>
      <c r="L102" s="267">
        <f t="shared" si="8"/>
        <v>1.4609118714513734E-2</v>
      </c>
      <c r="M102" s="267">
        <f t="shared" si="8"/>
        <v>1.4671173197924292E-2</v>
      </c>
      <c r="N102" s="267">
        <f t="shared" si="8"/>
        <v>1.4501552621601752E-2</v>
      </c>
      <c r="O102" s="267">
        <f t="shared" si="8"/>
        <v>1.4397116978349606E-2</v>
      </c>
      <c r="P102" s="267">
        <f t="shared" si="8"/>
        <v>1.438235735539045E-2</v>
      </c>
      <c r="Q102" s="267">
        <f t="shared" si="8"/>
        <v>1.4658673060652893E-2</v>
      </c>
      <c r="R102" s="267">
        <f t="shared" si="8"/>
        <v>1.4693211043970497E-2</v>
      </c>
      <c r="S102" s="267">
        <f t="shared" si="8"/>
        <v>1.470854395776134E-2</v>
      </c>
      <c r="T102" s="267">
        <f t="shared" si="8"/>
        <v>1.4727906005560492E-2</v>
      </c>
      <c r="U102" s="267">
        <f t="shared" si="8"/>
        <v>1.4763657926045184E-2</v>
      </c>
      <c r="V102" s="267">
        <f t="shared" si="8"/>
        <v>1.4614215595493939E-2</v>
      </c>
      <c r="W102" s="267">
        <f t="shared" si="8"/>
        <v>1.4625291961358249E-2</v>
      </c>
      <c r="X102" s="267">
        <f t="shared" si="8"/>
        <v>1.4685534727551018E-2</v>
      </c>
      <c r="Y102" s="267">
        <f t="shared" si="8"/>
        <v>1.4798717015389975E-2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1.557655321785587E-2</v>
      </c>
      <c r="C103" s="268">
        <f t="shared" si="9"/>
        <v>1.3194044120058987E-2</v>
      </c>
      <c r="D103" s="268">
        <f t="shared" si="9"/>
        <v>1.3078726737487358E-2</v>
      </c>
      <c r="E103" s="268">
        <f t="shared" si="9"/>
        <v>1.3521496358092877E-2</v>
      </c>
      <c r="F103" s="268">
        <f t="shared" si="9"/>
        <v>1.3067344473862352E-2</v>
      </c>
      <c r="G103" s="268">
        <f t="shared" si="9"/>
        <v>1.3098724756854691E-2</v>
      </c>
      <c r="H103" s="268">
        <f t="shared" si="9"/>
        <v>1.3104047735497925E-2</v>
      </c>
      <c r="I103" s="268">
        <f t="shared" si="9"/>
        <v>1.3060550965773191E-2</v>
      </c>
      <c r="J103" s="268">
        <f t="shared" si="9"/>
        <v>1.3203926822569148E-2</v>
      </c>
      <c r="K103" s="268">
        <f t="shared" si="9"/>
        <v>1.3118280469979194E-2</v>
      </c>
      <c r="L103" s="268">
        <f t="shared" si="9"/>
        <v>1.3347636460154508E-2</v>
      </c>
      <c r="M103" s="268">
        <f t="shared" si="9"/>
        <v>1.306990494333044E-2</v>
      </c>
      <c r="N103" s="268">
        <f t="shared" si="9"/>
        <v>1.3437277184182606E-2</v>
      </c>
      <c r="O103" s="268">
        <f t="shared" si="9"/>
        <v>1.3139628794706225E-2</v>
      </c>
      <c r="P103" s="268">
        <f t="shared" si="9"/>
        <v>1.5191148748794949E-2</v>
      </c>
      <c r="Q103" s="268">
        <f t="shared" si="9"/>
        <v>1.5844425856553015E-2</v>
      </c>
      <c r="R103" s="268">
        <f t="shared" si="9"/>
        <v>1.6161839678883523E-2</v>
      </c>
      <c r="S103" s="268">
        <f t="shared" si="9"/>
        <v>1.670845462769923E-2</v>
      </c>
      <c r="T103" s="268">
        <f t="shared" si="9"/>
        <v>1.6676764079933095E-2</v>
      </c>
      <c r="U103" s="268">
        <f t="shared" si="9"/>
        <v>1.754356346080984E-2</v>
      </c>
      <c r="V103" s="268">
        <f t="shared" si="9"/>
        <v>1.82460393679203E-2</v>
      </c>
      <c r="W103" s="268">
        <f t="shared" si="9"/>
        <v>1.938337805327902E-2</v>
      </c>
      <c r="X103" s="268">
        <f t="shared" si="9"/>
        <v>2.2222294563590254E-2</v>
      </c>
      <c r="Y103" s="268">
        <f t="shared" si="9"/>
        <v>2.2587980400439793E-2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6.2102423932568658E-3</v>
      </c>
      <c r="C104" s="269">
        <f t="shared" si="10"/>
        <v>2.3087978078843274E-2</v>
      </c>
      <c r="D104" s="269">
        <f t="shared" si="10"/>
        <v>2.0009621038544766E-2</v>
      </c>
      <c r="E104" s="269">
        <f t="shared" si="10"/>
        <v>1.547729953078953E-2</v>
      </c>
      <c r="F104" s="269">
        <f t="shared" si="10"/>
        <v>2.130336007495464E-2</v>
      </c>
      <c r="G104" s="269">
        <f t="shared" si="10"/>
        <v>1.9525567100953864E-2</v>
      </c>
      <c r="H104" s="269">
        <f t="shared" si="10"/>
        <v>2.1824281932866178E-2</v>
      </c>
      <c r="I104" s="269">
        <f t="shared" si="10"/>
        <v>2.0782776424958571E-2</v>
      </c>
      <c r="J104" s="269">
        <f t="shared" si="10"/>
        <v>2.345208981149699E-2</v>
      </c>
      <c r="K104" s="269">
        <f t="shared" si="10"/>
        <v>2.2415013107866626E-2</v>
      </c>
      <c r="L104" s="269">
        <f t="shared" si="10"/>
        <v>1.6094141257784651E-2</v>
      </c>
      <c r="M104" s="269">
        <f t="shared" si="10"/>
        <v>1.9796915632796775E-2</v>
      </c>
      <c r="N104" s="269">
        <f t="shared" si="10"/>
        <v>1.6070437062953066E-2</v>
      </c>
      <c r="O104" s="269">
        <f t="shared" si="10"/>
        <v>1.938507497679872E-2</v>
      </c>
      <c r="P104" s="269">
        <f t="shared" si="10"/>
        <v>2.0503033559778887E-2</v>
      </c>
      <c r="Q104" s="269">
        <f t="shared" si="10"/>
        <v>2.3587652360715618E-2</v>
      </c>
      <c r="R104" s="269">
        <f t="shared" si="10"/>
        <v>2.3256313450038358E-2</v>
      </c>
      <c r="S104" s="269">
        <f t="shared" si="10"/>
        <v>2.4263624204388285E-2</v>
      </c>
      <c r="T104" s="269">
        <f t="shared" si="10"/>
        <v>2.1973899668811848E-2</v>
      </c>
      <c r="U104" s="269">
        <f t="shared" si="10"/>
        <v>2.3080152052948145E-2</v>
      </c>
      <c r="V104" s="269">
        <f t="shared" si="10"/>
        <v>2.2633597771976519E-2</v>
      </c>
      <c r="W104" s="269">
        <f t="shared" si="10"/>
        <v>2.6432307169652128E-2</v>
      </c>
      <c r="X104" s="269">
        <f t="shared" si="10"/>
        <v>2.8384194174335461E-2</v>
      </c>
      <c r="Y104" s="269">
        <f t="shared" si="10"/>
        <v>2.3386041898299962E-2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0.9037142051497461</v>
      </c>
      <c r="C105" s="269">
        <f t="shared" si="11"/>
        <v>0.85082908056002016</v>
      </c>
      <c r="D105" s="269">
        <f t="shared" si="11"/>
        <v>0.86133215494916671</v>
      </c>
      <c r="E105" s="269">
        <f t="shared" si="11"/>
        <v>0.87623282298460481</v>
      </c>
      <c r="F105" s="269">
        <f t="shared" si="11"/>
        <v>0.85756770824780482</v>
      </c>
      <c r="G105" s="269">
        <f t="shared" si="11"/>
        <v>0.86364994307254672</v>
      </c>
      <c r="H105" s="269">
        <f t="shared" si="11"/>
        <v>0.85464285488242631</v>
      </c>
      <c r="I105" s="269">
        <f t="shared" si="11"/>
        <v>0.858476820747471</v>
      </c>
      <c r="J105" s="269">
        <f t="shared" si="11"/>
        <v>0.84993066535475381</v>
      </c>
      <c r="K105" s="269">
        <f t="shared" si="11"/>
        <v>0.85346827157789962</v>
      </c>
      <c r="L105" s="269">
        <f t="shared" si="11"/>
        <v>0.87381246476449004</v>
      </c>
      <c r="M105" s="269">
        <f t="shared" si="11"/>
        <v>0.86194782678016824</v>
      </c>
      <c r="N105" s="269">
        <f t="shared" si="11"/>
        <v>0.87424945102746443</v>
      </c>
      <c r="O105" s="269">
        <f t="shared" si="11"/>
        <v>0.86434765698599425</v>
      </c>
      <c r="P105" s="269">
        <f t="shared" si="11"/>
        <v>0.85888563756955461</v>
      </c>
      <c r="Q105" s="269">
        <f t="shared" si="11"/>
        <v>0.84706094402931997</v>
      </c>
      <c r="R105" s="269">
        <f t="shared" si="11"/>
        <v>0.84766215017068991</v>
      </c>
      <c r="S105" s="269">
        <f t="shared" si="11"/>
        <v>0.84381878499056751</v>
      </c>
      <c r="T105" s="269">
        <f t="shared" si="11"/>
        <v>0.85111724933522437</v>
      </c>
      <c r="U105" s="269">
        <f t="shared" si="11"/>
        <v>0.84655066115031585</v>
      </c>
      <c r="V105" s="269">
        <f t="shared" si="11"/>
        <v>0.84790717133434768</v>
      </c>
      <c r="W105" s="269">
        <f t="shared" si="11"/>
        <v>0.83453313184410338</v>
      </c>
      <c r="X105" s="269">
        <f t="shared" si="11"/>
        <v>0.82517814599054251</v>
      </c>
      <c r="Y105" s="269">
        <f t="shared" si="11"/>
        <v>0.84037777290105631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0.84549318271296314</v>
      </c>
      <c r="C106" s="318">
        <f t="shared" si="12"/>
        <v>0.63437928607086524</v>
      </c>
      <c r="D106" s="318">
        <f t="shared" si="12"/>
        <v>0.67374195771281031</v>
      </c>
      <c r="E106" s="318">
        <f t="shared" si="12"/>
        <v>0.73113313988345363</v>
      </c>
      <c r="F106" s="318">
        <f t="shared" si="12"/>
        <v>0.65784870754510583</v>
      </c>
      <c r="G106" s="318">
        <f t="shared" si="12"/>
        <v>0.68059775150110513</v>
      </c>
      <c r="H106" s="318">
        <f t="shared" si="12"/>
        <v>0.65004021176180682</v>
      </c>
      <c r="I106" s="318">
        <f t="shared" si="12"/>
        <v>0.66363829176348521</v>
      </c>
      <c r="J106" s="318">
        <f t="shared" si="12"/>
        <v>0.63006732337197058</v>
      </c>
      <c r="K106" s="318">
        <f t="shared" si="12"/>
        <v>0.64332752369165092</v>
      </c>
      <c r="L106" s="318">
        <f t="shared" si="12"/>
        <v>0.72292989047275957</v>
      </c>
      <c r="M106" s="318">
        <f t="shared" si="12"/>
        <v>0.67635174272269949</v>
      </c>
      <c r="N106" s="318">
        <f t="shared" si="12"/>
        <v>0.72358910356228023</v>
      </c>
      <c r="O106" s="318">
        <f t="shared" si="12"/>
        <v>0.68261257907850692</v>
      </c>
      <c r="P106" s="318">
        <f t="shared" si="12"/>
        <v>0.66666969794662823</v>
      </c>
      <c r="Q106" s="318">
        <f t="shared" si="12"/>
        <v>0.62592670314761212</v>
      </c>
      <c r="R106" s="318">
        <f t="shared" si="12"/>
        <v>0.62963421157658128</v>
      </c>
      <c r="S106" s="318">
        <f t="shared" si="12"/>
        <v>0.6163473080744285</v>
      </c>
      <c r="T106" s="318">
        <f t="shared" si="12"/>
        <v>0.64511193994011418</v>
      </c>
      <c r="U106" s="318">
        <f t="shared" si="12"/>
        <v>0.63017423565392794</v>
      </c>
      <c r="V106" s="318">
        <f t="shared" si="12"/>
        <v>0.63571719222206879</v>
      </c>
      <c r="W106" s="318">
        <f t="shared" si="12"/>
        <v>0.58673025212861574</v>
      </c>
      <c r="X106" s="318">
        <f t="shared" si="12"/>
        <v>0.55907632560614851</v>
      </c>
      <c r="Y106" s="318">
        <f t="shared" si="12"/>
        <v>0.62113363010449507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5.8221022436782871E-2</v>
      </c>
      <c r="C107" s="318">
        <f t="shared" si="13"/>
        <v>0.21644979448915483</v>
      </c>
      <c r="D107" s="318">
        <f t="shared" si="13"/>
        <v>0.18759019723635637</v>
      </c>
      <c r="E107" s="318">
        <f t="shared" si="13"/>
        <v>0.14509968310115123</v>
      </c>
      <c r="F107" s="318">
        <f t="shared" si="13"/>
        <v>0.19971900070269899</v>
      </c>
      <c r="G107" s="318">
        <f t="shared" si="13"/>
        <v>0.18305219157144167</v>
      </c>
      <c r="H107" s="318">
        <f t="shared" si="13"/>
        <v>0.20460264312061957</v>
      </c>
      <c r="I107" s="318">
        <f t="shared" si="13"/>
        <v>0.19483852898398574</v>
      </c>
      <c r="J107" s="318">
        <f t="shared" si="13"/>
        <v>0.21986334198278323</v>
      </c>
      <c r="K107" s="318">
        <f t="shared" si="13"/>
        <v>0.21014074788624876</v>
      </c>
      <c r="L107" s="318">
        <f t="shared" si="13"/>
        <v>0.15088257429173044</v>
      </c>
      <c r="M107" s="318">
        <f t="shared" si="13"/>
        <v>0.18559608405746889</v>
      </c>
      <c r="N107" s="318">
        <f t="shared" si="13"/>
        <v>0.15066034746518431</v>
      </c>
      <c r="O107" s="318">
        <f t="shared" si="13"/>
        <v>0.18173507790748725</v>
      </c>
      <c r="P107" s="318">
        <f t="shared" si="13"/>
        <v>0.19221593962292624</v>
      </c>
      <c r="Q107" s="318">
        <f t="shared" si="13"/>
        <v>0.22113424088170788</v>
      </c>
      <c r="R107" s="318">
        <f t="shared" si="13"/>
        <v>0.21802793859410863</v>
      </c>
      <c r="S107" s="318">
        <f t="shared" si="13"/>
        <v>0.22747147691613906</v>
      </c>
      <c r="T107" s="318">
        <f t="shared" si="13"/>
        <v>0.20600530939511022</v>
      </c>
      <c r="U107" s="318">
        <f t="shared" si="13"/>
        <v>0.216376425496388</v>
      </c>
      <c r="V107" s="318">
        <f t="shared" si="13"/>
        <v>0.21218997911227896</v>
      </c>
      <c r="W107" s="318">
        <f t="shared" si="13"/>
        <v>0.24780287971548765</v>
      </c>
      <c r="X107" s="318">
        <f t="shared" si="13"/>
        <v>0.26610182038439389</v>
      </c>
      <c r="Y107" s="318">
        <f t="shared" si="13"/>
        <v>0.21924414279656126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1.3718829454205864E-2</v>
      </c>
      <c r="C108" s="319">
        <f t="shared" si="14"/>
        <v>5.1002845565257394E-2</v>
      </c>
      <c r="D108" s="319">
        <f t="shared" si="14"/>
        <v>4.4202554600630224E-2</v>
      </c>
      <c r="E108" s="319">
        <f t="shared" si="14"/>
        <v>3.4190361539689997E-2</v>
      </c>
      <c r="F108" s="319">
        <f t="shared" si="14"/>
        <v>4.7060508296290708E-2</v>
      </c>
      <c r="G108" s="319">
        <f t="shared" si="14"/>
        <v>4.3133247962348777E-2</v>
      </c>
      <c r="H108" s="319">
        <f t="shared" si="14"/>
        <v>4.8211258569004059E-2</v>
      </c>
      <c r="I108" s="319">
        <f t="shared" si="14"/>
        <v>4.5910505146864733E-2</v>
      </c>
      <c r="J108" s="319">
        <f t="shared" si="14"/>
        <v>5.1807192069988878E-2</v>
      </c>
      <c r="K108" s="319">
        <f t="shared" si="14"/>
        <v>4.9516222164613988E-2</v>
      </c>
      <c r="L108" s="319">
        <f t="shared" si="14"/>
        <v>3.5553005043278907E-2</v>
      </c>
      <c r="M108" s="319">
        <f t="shared" si="14"/>
        <v>4.3732674521776482E-2</v>
      </c>
      <c r="N108" s="319">
        <f t="shared" si="14"/>
        <v>3.5500640934818854E-2</v>
      </c>
      <c r="O108" s="319">
        <f t="shared" si="14"/>
        <v>4.282289172037082E-2</v>
      </c>
      <c r="P108" s="319">
        <f t="shared" si="14"/>
        <v>4.54274095576679E-2</v>
      </c>
      <c r="Q108" s="319">
        <f t="shared" si="14"/>
        <v>5.2106658560238481E-2</v>
      </c>
      <c r="R108" s="319">
        <f t="shared" si="14"/>
        <v>5.1374709351289884E-2</v>
      </c>
      <c r="S108" s="319">
        <f t="shared" si="14"/>
        <v>5.3599924338279557E-2</v>
      </c>
      <c r="T108" s="319">
        <f t="shared" si="14"/>
        <v>4.8541773881094229E-2</v>
      </c>
      <c r="U108" s="319">
        <f t="shared" si="14"/>
        <v>5.098555736493271E-2</v>
      </c>
      <c r="V108" s="319">
        <f t="shared" si="14"/>
        <v>4.9999089907664475E-2</v>
      </c>
      <c r="W108" s="319">
        <f t="shared" si="14"/>
        <v>5.8390686092281437E-2</v>
      </c>
      <c r="X108" s="319">
        <f t="shared" si="14"/>
        <v>6.2702531465693434E-2</v>
      </c>
      <c r="Y108" s="319">
        <f t="shared" si="14"/>
        <v>5.1661287932987784E-2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</v>
      </c>
      <c r="C110" s="232">
        <f t="shared" si="15"/>
        <v>1</v>
      </c>
      <c r="D110" s="232">
        <f t="shared" si="15"/>
        <v>0.99999999999999989</v>
      </c>
      <c r="E110" s="232">
        <f t="shared" si="15"/>
        <v>1.0000000000000002</v>
      </c>
      <c r="F110" s="232">
        <f t="shared" si="15"/>
        <v>1</v>
      </c>
      <c r="G110" s="232">
        <f t="shared" si="15"/>
        <v>1.0000000000000004</v>
      </c>
      <c r="H110" s="232">
        <f t="shared" si="15"/>
        <v>1</v>
      </c>
      <c r="I110" s="232">
        <f t="shared" si="15"/>
        <v>1.0000000000000004</v>
      </c>
      <c r="J110" s="232">
        <f t="shared" si="15"/>
        <v>1.0000000000000002</v>
      </c>
      <c r="K110" s="232">
        <f t="shared" si="15"/>
        <v>1</v>
      </c>
      <c r="L110" s="232">
        <f t="shared" si="15"/>
        <v>0.99999999999999989</v>
      </c>
      <c r="M110" s="232">
        <f t="shared" si="15"/>
        <v>1</v>
      </c>
      <c r="N110" s="232">
        <f t="shared" si="15"/>
        <v>1</v>
      </c>
      <c r="O110" s="232">
        <f t="shared" si="15"/>
        <v>1.0000000000000002</v>
      </c>
      <c r="P110" s="232">
        <f t="shared" si="15"/>
        <v>1</v>
      </c>
      <c r="Q110" s="232">
        <f t="shared" si="15"/>
        <v>0.99999999999999978</v>
      </c>
      <c r="R110" s="232">
        <f t="shared" si="15"/>
        <v>0.99999999999999989</v>
      </c>
      <c r="S110" s="232">
        <f t="shared" si="15"/>
        <v>0.99999999999999989</v>
      </c>
      <c r="T110" s="232">
        <f t="shared" si="15"/>
        <v>0.99999999999999989</v>
      </c>
      <c r="U110" s="232">
        <f t="shared" si="15"/>
        <v>0.99999999999999989</v>
      </c>
      <c r="V110" s="232">
        <f t="shared" si="15"/>
        <v>0.99999999999999989</v>
      </c>
      <c r="W110" s="232">
        <f t="shared" si="15"/>
        <v>1</v>
      </c>
      <c r="X110" s="232">
        <f t="shared" si="15"/>
        <v>1.0000000000000004</v>
      </c>
      <c r="Y110" s="232">
        <f t="shared" si="15"/>
        <v>0.99999999999999933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3.3879391573194443E-3</v>
      </c>
      <c r="C111" s="299">
        <f t="shared" si="16"/>
        <v>3.4759414408027413E-3</v>
      </c>
      <c r="D111" s="299">
        <f t="shared" si="16"/>
        <v>3.4349695886863323E-3</v>
      </c>
      <c r="E111" s="299">
        <f t="shared" si="16"/>
        <v>3.3773949081068893E-3</v>
      </c>
      <c r="F111" s="299">
        <f t="shared" si="16"/>
        <v>3.409448032074042E-3</v>
      </c>
      <c r="G111" s="299">
        <f t="shared" si="16"/>
        <v>3.3795023258823991E-3</v>
      </c>
      <c r="H111" s="299">
        <f t="shared" si="16"/>
        <v>3.4977395939308534E-3</v>
      </c>
      <c r="I111" s="299">
        <f t="shared" si="16"/>
        <v>3.463735966031401E-3</v>
      </c>
      <c r="J111" s="299">
        <f t="shared" si="16"/>
        <v>3.4558751663176673E-3</v>
      </c>
      <c r="K111" s="299">
        <f t="shared" si="16"/>
        <v>3.445329217718545E-3</v>
      </c>
      <c r="L111" s="299">
        <f t="shared" si="16"/>
        <v>3.418660199731062E-3</v>
      </c>
      <c r="M111" s="299">
        <f t="shared" si="16"/>
        <v>3.4400369016993229E-3</v>
      </c>
      <c r="N111" s="299">
        <f t="shared" si="16"/>
        <v>3.3885328088665988E-3</v>
      </c>
      <c r="O111" s="299">
        <f t="shared" si="16"/>
        <v>3.3595475447231416E-3</v>
      </c>
      <c r="P111" s="299">
        <f t="shared" si="16"/>
        <v>3.3530814059591686E-3</v>
      </c>
      <c r="Q111" s="299">
        <f t="shared" si="16"/>
        <v>3.4342657755916245E-3</v>
      </c>
      <c r="R111" s="299">
        <f t="shared" si="16"/>
        <v>3.4537462788028638E-3</v>
      </c>
      <c r="S111" s="299">
        <f t="shared" si="16"/>
        <v>3.4604312891864759E-3</v>
      </c>
      <c r="T111" s="299">
        <f t="shared" si="16"/>
        <v>3.4435062560113595E-3</v>
      </c>
      <c r="U111" s="299">
        <f t="shared" si="16"/>
        <v>3.439898073803582E-3</v>
      </c>
      <c r="V111" s="299">
        <f t="shared" si="16"/>
        <v>3.4165500144411405E-3</v>
      </c>
      <c r="W111" s="299">
        <f t="shared" si="16"/>
        <v>3.4087989806081604E-3</v>
      </c>
      <c r="X111" s="299">
        <f t="shared" si="16"/>
        <v>3.4437556599669862E-3</v>
      </c>
      <c r="Y111" s="299">
        <f t="shared" si="16"/>
        <v>3.4931388499724382E-3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1.2495657668844518E-3</v>
      </c>
      <c r="C112" s="233">
        <f t="shared" si="17"/>
        <v>1.282023445650855E-3</v>
      </c>
      <c r="D112" s="233">
        <f t="shared" si="17"/>
        <v>1.2669118921567754E-3</v>
      </c>
      <c r="E112" s="233">
        <f t="shared" si="17"/>
        <v>1.2456767558244272E-3</v>
      </c>
      <c r="F112" s="233">
        <f t="shared" si="17"/>
        <v>1.2574988354342473E-3</v>
      </c>
      <c r="G112" s="233">
        <f t="shared" si="17"/>
        <v>1.2464540298504705E-3</v>
      </c>
      <c r="H112" s="233">
        <f t="shared" si="17"/>
        <v>1.2900632080743758E-3</v>
      </c>
      <c r="I112" s="233">
        <f t="shared" si="17"/>
        <v>1.2775217286085361E-3</v>
      </c>
      <c r="J112" s="233">
        <f t="shared" si="17"/>
        <v>1.274622448023348E-3</v>
      </c>
      <c r="K112" s="233">
        <f t="shared" si="17"/>
        <v>1.2707328101825043E-3</v>
      </c>
      <c r="L112" s="233">
        <f t="shared" si="17"/>
        <v>1.2608965379337575E-3</v>
      </c>
      <c r="M112" s="233">
        <f t="shared" si="17"/>
        <v>1.2687808575003361E-3</v>
      </c>
      <c r="N112" s="233">
        <f t="shared" si="17"/>
        <v>1.2497847220121385E-3</v>
      </c>
      <c r="O112" s="233">
        <f t="shared" si="17"/>
        <v>1.2390941540485669E-3</v>
      </c>
      <c r="P112" s="233">
        <f t="shared" si="17"/>
        <v>1.2367092630371902E-3</v>
      </c>
      <c r="Q112" s="233">
        <f t="shared" si="17"/>
        <v>1.2705181428454679E-3</v>
      </c>
      <c r="R112" s="233">
        <f t="shared" si="17"/>
        <v>1.2738372553629963E-3</v>
      </c>
      <c r="S112" s="233">
        <f t="shared" si="17"/>
        <v>1.2763028722878403E-3</v>
      </c>
      <c r="T112" s="233">
        <f t="shared" si="17"/>
        <v>1.2805216927867511E-3</v>
      </c>
      <c r="U112" s="233">
        <f t="shared" si="17"/>
        <v>1.2883383459205027E-3</v>
      </c>
      <c r="V112" s="233">
        <f t="shared" si="17"/>
        <v>1.266167220214967E-3</v>
      </c>
      <c r="W112" s="233">
        <f t="shared" si="17"/>
        <v>1.2769795511385514E-3</v>
      </c>
      <c r="X112" s="233">
        <f t="shared" si="17"/>
        <v>1.279303393756042E-3</v>
      </c>
      <c r="Y112" s="233">
        <f t="shared" si="17"/>
        <v>1.2883663263165625E-3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2.4375300187896996E-2</v>
      </c>
      <c r="C113" s="233">
        <f t="shared" si="18"/>
        <v>2.5008452667182671E-2</v>
      </c>
      <c r="D113" s="233">
        <f t="shared" si="18"/>
        <v>2.4713671341953153E-2</v>
      </c>
      <c r="E113" s="233">
        <f t="shared" si="18"/>
        <v>2.4299437184496626E-2</v>
      </c>
      <c r="F113" s="233">
        <f t="shared" si="18"/>
        <v>2.4530050687980379E-2</v>
      </c>
      <c r="G113" s="233">
        <f t="shared" si="18"/>
        <v>2.4314599481844369E-2</v>
      </c>
      <c r="H113" s="233">
        <f t="shared" si="18"/>
        <v>2.5165284446434538E-2</v>
      </c>
      <c r="I113" s="233">
        <f t="shared" si="18"/>
        <v>2.4920637597999829E-2</v>
      </c>
      <c r="J113" s="233">
        <f t="shared" si="18"/>
        <v>2.4864081283425751E-2</v>
      </c>
      <c r="K113" s="233">
        <f t="shared" si="18"/>
        <v>2.4788206053401506E-2</v>
      </c>
      <c r="L113" s="233">
        <f t="shared" si="18"/>
        <v>2.4596329727123081E-2</v>
      </c>
      <c r="M113" s="233">
        <f t="shared" si="18"/>
        <v>2.4750129279980413E-2</v>
      </c>
      <c r="N113" s="233">
        <f t="shared" si="18"/>
        <v>2.4379571349212776E-2</v>
      </c>
      <c r="O113" s="233">
        <f t="shared" si="18"/>
        <v>2.411807744215571E-2</v>
      </c>
      <c r="P113" s="233">
        <f t="shared" si="18"/>
        <v>2.4124508153616782E-2</v>
      </c>
      <c r="Q113" s="233">
        <f t="shared" si="18"/>
        <v>2.4645897946369739E-2</v>
      </c>
      <c r="R113" s="233">
        <f t="shared" si="18"/>
        <v>2.4848764517146911E-2</v>
      </c>
      <c r="S113" s="233">
        <f t="shared" si="18"/>
        <v>2.4896861347489252E-2</v>
      </c>
      <c r="T113" s="233">
        <f t="shared" si="18"/>
        <v>2.4713233733477915E-2</v>
      </c>
      <c r="U113" s="233">
        <f t="shared" si="18"/>
        <v>2.4633109350405104E-2</v>
      </c>
      <c r="V113" s="233">
        <f t="shared" si="18"/>
        <v>2.4418512597029395E-2</v>
      </c>
      <c r="W113" s="233">
        <f t="shared" si="18"/>
        <v>2.4321391237808004E-2</v>
      </c>
      <c r="X113" s="233">
        <f t="shared" si="18"/>
        <v>2.4533535385429642E-2</v>
      </c>
      <c r="Y113" s="233">
        <f t="shared" si="18"/>
        <v>2.4859503767691273E-2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1.3608895590228405E-2</v>
      </c>
      <c r="C114" s="233">
        <f t="shared" si="19"/>
        <v>1.3962388918182227E-2</v>
      </c>
      <c r="D114" s="233">
        <f t="shared" si="19"/>
        <v>1.3797810502898147E-2</v>
      </c>
      <c r="E114" s="233">
        <f t="shared" si="19"/>
        <v>1.356654076036053E-2</v>
      </c>
      <c r="F114" s="233">
        <f t="shared" si="19"/>
        <v>1.3695293845098561E-2</v>
      </c>
      <c r="G114" s="233">
        <f t="shared" si="19"/>
        <v>1.3575005973913703E-2</v>
      </c>
      <c r="H114" s="233">
        <f t="shared" si="19"/>
        <v>1.4049949165342916E-2</v>
      </c>
      <c r="I114" s="233">
        <f t="shared" si="19"/>
        <v>1.3913361168839823E-2</v>
      </c>
      <c r="J114" s="233">
        <f t="shared" si="19"/>
        <v>1.3881785394425831E-2</v>
      </c>
      <c r="K114" s="233">
        <f t="shared" si="19"/>
        <v>1.383942373835083E-2</v>
      </c>
      <c r="L114" s="233">
        <f t="shared" si="19"/>
        <v>1.3732297882651361E-2</v>
      </c>
      <c r="M114" s="233">
        <f t="shared" si="19"/>
        <v>1.3818165217228782E-2</v>
      </c>
      <c r="N114" s="233">
        <f t="shared" si="19"/>
        <v>1.3611280208589923E-2</v>
      </c>
      <c r="O114" s="233">
        <f t="shared" si="19"/>
        <v>1.3494850303840502E-2</v>
      </c>
      <c r="P114" s="233">
        <f t="shared" si="19"/>
        <v>1.3468876694745217E-2</v>
      </c>
      <c r="Q114" s="233">
        <f t="shared" si="19"/>
        <v>1.3837085817887741E-2</v>
      </c>
      <c r="R114" s="233">
        <f t="shared" si="19"/>
        <v>1.3873233939819634E-2</v>
      </c>
      <c r="S114" s="233">
        <f t="shared" si="19"/>
        <v>1.3900086726751668E-2</v>
      </c>
      <c r="T114" s="233">
        <f t="shared" si="19"/>
        <v>1.3946033478179359E-2</v>
      </c>
      <c r="U114" s="233">
        <f t="shared" si="19"/>
        <v>1.403116386441544E-2</v>
      </c>
      <c r="V114" s="233">
        <f t="shared" si="19"/>
        <v>1.378970035537842E-2</v>
      </c>
      <c r="W114" s="233">
        <f t="shared" si="19"/>
        <v>1.390745636832757E-2</v>
      </c>
      <c r="X114" s="233">
        <f t="shared" si="19"/>
        <v>1.3932765105480622E-2</v>
      </c>
      <c r="Y114" s="233">
        <f t="shared" si="19"/>
        <v>1.4031468596105949E-2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1.1245486994332723E-2</v>
      </c>
      <c r="C115" s="300">
        <f t="shared" si="20"/>
        <v>1.1678874436280118E-2</v>
      </c>
      <c r="D115" s="300">
        <f t="shared" si="20"/>
        <v>1.1115658655722251E-2</v>
      </c>
      <c r="E115" s="300">
        <f t="shared" si="20"/>
        <v>1.0858016306962436E-2</v>
      </c>
      <c r="F115" s="300">
        <f t="shared" si="20"/>
        <v>1.129464444021056E-2</v>
      </c>
      <c r="G115" s="300">
        <f t="shared" si="20"/>
        <v>1.1063386339560355E-2</v>
      </c>
      <c r="H115" s="300">
        <f t="shared" si="20"/>
        <v>1.1404886142779526E-2</v>
      </c>
      <c r="I115" s="300">
        <f t="shared" si="20"/>
        <v>1.1212218331586178E-2</v>
      </c>
      <c r="J115" s="300">
        <f t="shared" si="20"/>
        <v>1.1745162196322363E-2</v>
      </c>
      <c r="K115" s="300">
        <f t="shared" si="20"/>
        <v>1.1507130602054653E-2</v>
      </c>
      <c r="L115" s="300">
        <f t="shared" si="20"/>
        <v>1.0799101532672172E-2</v>
      </c>
      <c r="M115" s="300">
        <f t="shared" si="20"/>
        <v>1.1077695321074445E-2</v>
      </c>
      <c r="N115" s="300">
        <f t="shared" si="20"/>
        <v>1.0868751465963705E-2</v>
      </c>
      <c r="O115" s="300">
        <f t="shared" si="20"/>
        <v>1.1078664514984734E-2</v>
      </c>
      <c r="P115" s="300">
        <f t="shared" si="20"/>
        <v>1.3001022604061021E-2</v>
      </c>
      <c r="Q115" s="300">
        <f t="shared" si="20"/>
        <v>1.4142760908142914E-2</v>
      </c>
      <c r="R115" s="300">
        <f t="shared" si="20"/>
        <v>1.4357216703283651E-2</v>
      </c>
      <c r="S115" s="300">
        <f t="shared" si="20"/>
        <v>1.5051244651338886E-2</v>
      </c>
      <c r="T115" s="300">
        <f t="shared" si="20"/>
        <v>1.4603066079697073E-2</v>
      </c>
      <c r="U115" s="300">
        <f t="shared" si="20"/>
        <v>1.5631850328904236E-2</v>
      </c>
      <c r="V115" s="300">
        <f t="shared" si="20"/>
        <v>1.6099547804852284E-2</v>
      </c>
      <c r="W115" s="300">
        <f t="shared" si="20"/>
        <v>1.8138064812368525E-2</v>
      </c>
      <c r="X115" s="300">
        <f t="shared" si="20"/>
        <v>2.1298097975898541E-2</v>
      </c>
      <c r="Y115" s="300">
        <f t="shared" si="20"/>
        <v>2.0164664853392772E-2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3.1474630787506112E-2</v>
      </c>
      <c r="C116" s="301">
        <f t="shared" si="21"/>
        <v>5.2537041793497476E-2</v>
      </c>
      <c r="D116" s="301">
        <f t="shared" si="21"/>
        <v>4.803169180753198E-2</v>
      </c>
      <c r="E116" s="301">
        <f t="shared" si="21"/>
        <v>4.2007302721608249E-2</v>
      </c>
      <c r="F116" s="301">
        <f t="shared" si="21"/>
        <v>4.9901786926573849E-2</v>
      </c>
      <c r="G116" s="301">
        <f t="shared" si="21"/>
        <v>4.7378861385649236E-2</v>
      </c>
      <c r="H116" s="301">
        <f t="shared" si="21"/>
        <v>5.0624908502471276E-2</v>
      </c>
      <c r="I116" s="301">
        <f t="shared" si="21"/>
        <v>4.9120783817558675E-2</v>
      </c>
      <c r="J116" s="301">
        <f t="shared" si="21"/>
        <v>5.3106885778317341E-2</v>
      </c>
      <c r="K116" s="301">
        <f t="shared" si="21"/>
        <v>5.1531383929342686E-2</v>
      </c>
      <c r="L116" s="301">
        <f t="shared" si="21"/>
        <v>4.2773325745537431E-2</v>
      </c>
      <c r="M116" s="301">
        <f t="shared" si="21"/>
        <v>4.7729890348207425E-2</v>
      </c>
      <c r="N116" s="301">
        <f t="shared" si="21"/>
        <v>4.27561266738124E-2</v>
      </c>
      <c r="O116" s="301">
        <f t="shared" si="21"/>
        <v>4.7194899076145887E-2</v>
      </c>
      <c r="P116" s="301">
        <f t="shared" si="21"/>
        <v>4.8804749612308254E-2</v>
      </c>
      <c r="Q116" s="301">
        <f t="shared" si="21"/>
        <v>5.3232991426217555E-2</v>
      </c>
      <c r="R116" s="301">
        <f t="shared" si="21"/>
        <v>5.2769257196310107E-2</v>
      </c>
      <c r="S116" s="301">
        <f t="shared" si="21"/>
        <v>5.4332100595728287E-2</v>
      </c>
      <c r="T116" s="301">
        <f t="shared" si="21"/>
        <v>5.0689653293406411E-2</v>
      </c>
      <c r="U116" s="301">
        <f t="shared" si="21"/>
        <v>5.2216350515325936E-2</v>
      </c>
      <c r="V116" s="301">
        <f t="shared" si="21"/>
        <v>5.1728922854539984E-2</v>
      </c>
      <c r="W116" s="301">
        <f t="shared" si="21"/>
        <v>5.7612591491415836E-2</v>
      </c>
      <c r="X116" s="301">
        <f t="shared" si="21"/>
        <v>6.1042105743772328E-2</v>
      </c>
      <c r="Y116" s="301">
        <f t="shared" si="21"/>
        <v>5.2885920855856298E-2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2.499282414384783E-2</v>
      </c>
      <c r="C117" s="302">
        <f t="shared" si="22"/>
        <v>2.2991662187699369E-2</v>
      </c>
      <c r="D117" s="302">
        <f t="shared" si="22"/>
        <v>2.3445616064738443E-2</v>
      </c>
      <c r="E117" s="302">
        <f t="shared" si="22"/>
        <v>2.403922832007049E-2</v>
      </c>
      <c r="F117" s="302">
        <f t="shared" si="22"/>
        <v>2.3281425508826014E-2</v>
      </c>
      <c r="G117" s="302">
        <f t="shared" si="22"/>
        <v>2.3536825677326612E-2</v>
      </c>
      <c r="H117" s="302">
        <f t="shared" si="22"/>
        <v>2.3164558614102698E-2</v>
      </c>
      <c r="I117" s="302">
        <f t="shared" si="22"/>
        <v>2.3327049091034186E-2</v>
      </c>
      <c r="J117" s="302">
        <f t="shared" si="22"/>
        <v>2.2947806828030853E-2</v>
      </c>
      <c r="K117" s="302">
        <f t="shared" si="22"/>
        <v>2.3105777207834487E-2</v>
      </c>
      <c r="L117" s="302">
        <f t="shared" si="22"/>
        <v>2.3948469029778031E-2</v>
      </c>
      <c r="M117" s="302">
        <f t="shared" si="22"/>
        <v>2.3471882335993777E-2</v>
      </c>
      <c r="N117" s="302">
        <f t="shared" si="22"/>
        <v>2.3963967342480439E-2</v>
      </c>
      <c r="O117" s="302">
        <f t="shared" si="22"/>
        <v>2.3565514221909549E-2</v>
      </c>
      <c r="P117" s="302">
        <f t="shared" si="22"/>
        <v>2.3361242172006122E-2</v>
      </c>
      <c r="Q117" s="302">
        <f t="shared" si="22"/>
        <v>2.2875968578711919E-2</v>
      </c>
      <c r="R117" s="302">
        <f t="shared" si="22"/>
        <v>2.290161437562439E-2</v>
      </c>
      <c r="S117" s="302">
        <f t="shared" si="22"/>
        <v>2.2733167596356386E-2</v>
      </c>
      <c r="T117" s="302">
        <f t="shared" si="22"/>
        <v>2.3089286337968213E-2</v>
      </c>
      <c r="U117" s="302">
        <f t="shared" si="22"/>
        <v>2.2917778947755089E-2</v>
      </c>
      <c r="V117" s="302">
        <f t="shared" si="22"/>
        <v>2.2967162636596993E-2</v>
      </c>
      <c r="W117" s="302">
        <f t="shared" si="22"/>
        <v>2.2363974324579056E-2</v>
      </c>
      <c r="X117" s="302">
        <f t="shared" si="22"/>
        <v>2.1939228001653141E-2</v>
      </c>
      <c r="Y117" s="302">
        <f t="shared" si="22"/>
        <v>2.2703717209304412E-2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6.4818066436582835E-3</v>
      </c>
      <c r="C118" s="302">
        <f t="shared" si="23"/>
        <v>2.9545379605798113E-2</v>
      </c>
      <c r="D118" s="302">
        <f t="shared" si="23"/>
        <v>2.4586075742793534E-2</v>
      </c>
      <c r="E118" s="302">
        <f t="shared" si="23"/>
        <v>1.7968074401537758E-2</v>
      </c>
      <c r="F118" s="302">
        <f t="shared" si="23"/>
        <v>2.6620361417747828E-2</v>
      </c>
      <c r="G118" s="302">
        <f t="shared" si="23"/>
        <v>2.384203570832262E-2</v>
      </c>
      <c r="H118" s="302">
        <f t="shared" si="23"/>
        <v>2.7460349888368579E-2</v>
      </c>
      <c r="I118" s="302">
        <f t="shared" si="23"/>
        <v>2.5793734726524485E-2</v>
      </c>
      <c r="J118" s="302">
        <f t="shared" si="23"/>
        <v>3.0159078950286491E-2</v>
      </c>
      <c r="K118" s="302">
        <f t="shared" si="23"/>
        <v>2.84256067215082E-2</v>
      </c>
      <c r="L118" s="302">
        <f t="shared" si="23"/>
        <v>1.8824856715759401E-2</v>
      </c>
      <c r="M118" s="302">
        <f t="shared" si="23"/>
        <v>2.4258008012213655E-2</v>
      </c>
      <c r="N118" s="302">
        <f t="shared" si="23"/>
        <v>1.8792159331331961E-2</v>
      </c>
      <c r="O118" s="302">
        <f t="shared" si="23"/>
        <v>2.3629384854236338E-2</v>
      </c>
      <c r="P118" s="302">
        <f t="shared" si="23"/>
        <v>2.5443507440302125E-2</v>
      </c>
      <c r="Q118" s="302">
        <f t="shared" si="23"/>
        <v>3.0357022847505633E-2</v>
      </c>
      <c r="R118" s="302">
        <f t="shared" si="23"/>
        <v>2.9867642820685717E-2</v>
      </c>
      <c r="S118" s="302">
        <f t="shared" si="23"/>
        <v>3.1598932999371901E-2</v>
      </c>
      <c r="T118" s="302">
        <f t="shared" si="23"/>
        <v>2.7600366955438198E-2</v>
      </c>
      <c r="U118" s="302">
        <f t="shared" si="23"/>
        <v>2.9298571567570843E-2</v>
      </c>
      <c r="V118" s="302">
        <f t="shared" si="23"/>
        <v>2.8761760217942991E-2</v>
      </c>
      <c r="W118" s="302">
        <f t="shared" si="23"/>
        <v>3.524861716683679E-2</v>
      </c>
      <c r="X118" s="302">
        <f t="shared" si="23"/>
        <v>3.9102877742119187E-2</v>
      </c>
      <c r="Y118" s="302">
        <f t="shared" si="23"/>
        <v>3.0182203646551883E-2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0.80730207345572058</v>
      </c>
      <c r="C119" s="301">
        <f t="shared" si="24"/>
        <v>0.79145964862724194</v>
      </c>
      <c r="D119" s="301">
        <f t="shared" si="24"/>
        <v>0.795617406985487</v>
      </c>
      <c r="E119" s="301">
        <f t="shared" si="24"/>
        <v>0.80077914182442722</v>
      </c>
      <c r="F119" s="301">
        <f t="shared" si="24"/>
        <v>0.79461135242396108</v>
      </c>
      <c r="G119" s="301">
        <f t="shared" si="24"/>
        <v>0.79697506163745413</v>
      </c>
      <c r="H119" s="301">
        <f t="shared" si="24"/>
        <v>0.7926372413794277</v>
      </c>
      <c r="I119" s="301">
        <f t="shared" si="24"/>
        <v>0.79435008922935968</v>
      </c>
      <c r="J119" s="301">
        <f t="shared" si="24"/>
        <v>0.7913364826918956</v>
      </c>
      <c r="K119" s="301">
        <f t="shared" si="24"/>
        <v>0.79276740816621061</v>
      </c>
      <c r="L119" s="301">
        <f t="shared" si="24"/>
        <v>0.79966908152392535</v>
      </c>
      <c r="M119" s="301">
        <f t="shared" si="24"/>
        <v>0.79577289893641934</v>
      </c>
      <c r="N119" s="301">
        <f t="shared" si="24"/>
        <v>0.80009372237609422</v>
      </c>
      <c r="O119" s="301">
        <f t="shared" si="24"/>
        <v>0.79744632074705923</v>
      </c>
      <c r="P119" s="301">
        <f t="shared" si="24"/>
        <v>0.79471152068546624</v>
      </c>
      <c r="Q119" s="301">
        <f t="shared" si="24"/>
        <v>0.78946415378842683</v>
      </c>
      <c r="R119" s="301">
        <f t="shared" si="24"/>
        <v>0.78926614389858363</v>
      </c>
      <c r="S119" s="301">
        <f t="shared" si="24"/>
        <v>0.78749792350747716</v>
      </c>
      <c r="T119" s="301">
        <f t="shared" si="24"/>
        <v>0.79053596754110689</v>
      </c>
      <c r="U119" s="301">
        <f t="shared" si="24"/>
        <v>0.78860206601191796</v>
      </c>
      <c r="V119" s="301">
        <f t="shared" si="24"/>
        <v>0.78905993683994513</v>
      </c>
      <c r="W119" s="301">
        <f t="shared" si="24"/>
        <v>0.78332265313008076</v>
      </c>
      <c r="X119" s="301">
        <f t="shared" si="24"/>
        <v>0.7778060725862197</v>
      </c>
      <c r="Y119" s="301">
        <f t="shared" si="24"/>
        <v>0.78363089811857478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0.79388970809869575</v>
      </c>
      <c r="C120" s="302">
        <f t="shared" si="25"/>
        <v>0.73032338713868561</v>
      </c>
      <c r="D120" s="302">
        <f t="shared" si="25"/>
        <v>0.74474309852698595</v>
      </c>
      <c r="E120" s="302">
        <f t="shared" si="25"/>
        <v>0.7635990172257684</v>
      </c>
      <c r="F120" s="302">
        <f t="shared" si="25"/>
        <v>0.73952763380976783</v>
      </c>
      <c r="G120" s="302">
        <f t="shared" si="25"/>
        <v>0.74764034504449273</v>
      </c>
      <c r="H120" s="302">
        <f t="shared" si="25"/>
        <v>0.73581539127149764</v>
      </c>
      <c r="I120" s="302">
        <f t="shared" si="25"/>
        <v>0.74097685347990949</v>
      </c>
      <c r="J120" s="302">
        <f t="shared" si="25"/>
        <v>0.72893033453745137</v>
      </c>
      <c r="K120" s="302">
        <f t="shared" si="25"/>
        <v>0.73394821719003678</v>
      </c>
      <c r="L120" s="302">
        <f t="shared" si="25"/>
        <v>0.76071607506353722</v>
      </c>
      <c r="M120" s="302">
        <f t="shared" si="25"/>
        <v>0.74557743890803807</v>
      </c>
      <c r="N120" s="302">
        <f t="shared" si="25"/>
        <v>0.76120837440820199</v>
      </c>
      <c r="O120" s="302">
        <f t="shared" si="25"/>
        <v>0.74855162822536192</v>
      </c>
      <c r="P120" s="302">
        <f t="shared" si="25"/>
        <v>0.74206298664019443</v>
      </c>
      <c r="Q120" s="302">
        <f t="shared" si="25"/>
        <v>0.72664841367673183</v>
      </c>
      <c r="R120" s="302">
        <f t="shared" si="25"/>
        <v>0.72746304487277513</v>
      </c>
      <c r="S120" s="302">
        <f t="shared" si="25"/>
        <v>0.72211238247249721</v>
      </c>
      <c r="T120" s="302">
        <f t="shared" si="25"/>
        <v>0.73342438955899003</v>
      </c>
      <c r="U120" s="302">
        <f t="shared" si="25"/>
        <v>0.72797650775222034</v>
      </c>
      <c r="V120" s="302">
        <f t="shared" si="25"/>
        <v>0.72954516610366904</v>
      </c>
      <c r="W120" s="302">
        <f t="shared" si="25"/>
        <v>0.71038506678074687</v>
      </c>
      <c r="X120" s="302">
        <f t="shared" si="25"/>
        <v>0.69689312475839393</v>
      </c>
      <c r="Y120" s="302">
        <f t="shared" si="25"/>
        <v>0.72117689958966968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1.3412365357024831E-2</v>
      </c>
      <c r="C121" s="302">
        <f t="shared" si="26"/>
        <v>6.1136261488556387E-2</v>
      </c>
      <c r="D121" s="302">
        <f t="shared" si="26"/>
        <v>5.0874308458501022E-2</v>
      </c>
      <c r="E121" s="302">
        <f t="shared" si="26"/>
        <v>3.7180124598658867E-2</v>
      </c>
      <c r="F121" s="302">
        <f t="shared" si="26"/>
        <v>5.5083718614193297E-2</v>
      </c>
      <c r="G121" s="302">
        <f t="shared" si="26"/>
        <v>4.9334716592961396E-2</v>
      </c>
      <c r="H121" s="302">
        <f t="shared" si="26"/>
        <v>5.6821850107929971E-2</v>
      </c>
      <c r="I121" s="302">
        <f t="shared" si="26"/>
        <v>5.3373235749450132E-2</v>
      </c>
      <c r="J121" s="302">
        <f t="shared" si="26"/>
        <v>6.2406148154444223E-2</v>
      </c>
      <c r="K121" s="302">
        <f t="shared" si="26"/>
        <v>5.881919097617385E-2</v>
      </c>
      <c r="L121" s="302">
        <f t="shared" si="26"/>
        <v>3.8953006460388108E-2</v>
      </c>
      <c r="M121" s="302">
        <f t="shared" si="26"/>
        <v>5.0195460028381246E-2</v>
      </c>
      <c r="N121" s="302">
        <f t="shared" si="26"/>
        <v>3.8885347967892225E-2</v>
      </c>
      <c r="O121" s="302">
        <f t="shared" si="26"/>
        <v>4.8894692521697328E-2</v>
      </c>
      <c r="P121" s="302">
        <f t="shared" si="26"/>
        <v>5.2648534045271783E-2</v>
      </c>
      <c r="Q121" s="302">
        <f t="shared" si="26"/>
        <v>6.2815740111694898E-2</v>
      </c>
      <c r="R121" s="302">
        <f t="shared" si="26"/>
        <v>6.1803099025808536E-2</v>
      </c>
      <c r="S121" s="302">
        <f t="shared" si="26"/>
        <v>6.5385541034979996E-2</v>
      </c>
      <c r="T121" s="302">
        <f t="shared" si="26"/>
        <v>5.7111577982116732E-2</v>
      </c>
      <c r="U121" s="302">
        <f t="shared" si="26"/>
        <v>6.0625558259697607E-2</v>
      </c>
      <c r="V121" s="302">
        <f t="shared" si="26"/>
        <v>5.9514770736276042E-2</v>
      </c>
      <c r="W121" s="302">
        <f t="shared" si="26"/>
        <v>7.2937586349333977E-2</v>
      </c>
      <c r="X121" s="302">
        <f t="shared" si="26"/>
        <v>8.0912947827825751E-2</v>
      </c>
      <c r="Y121" s="302">
        <f t="shared" si="26"/>
        <v>6.2453998528905021E-2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0.10735610806011137</v>
      </c>
      <c r="C122" s="301">
        <f t="shared" si="27"/>
        <v>0.10059562867116198</v>
      </c>
      <c r="D122" s="301">
        <f t="shared" si="27"/>
        <v>0.10202187922556434</v>
      </c>
      <c r="E122" s="301">
        <f t="shared" si="27"/>
        <v>0.10386648953821377</v>
      </c>
      <c r="F122" s="301">
        <f t="shared" si="27"/>
        <v>0.10129992480866727</v>
      </c>
      <c r="G122" s="301">
        <f t="shared" si="27"/>
        <v>0.10206712882584568</v>
      </c>
      <c r="H122" s="301">
        <f t="shared" si="27"/>
        <v>0.10132992756153889</v>
      </c>
      <c r="I122" s="301">
        <f t="shared" si="27"/>
        <v>0.10174165216001622</v>
      </c>
      <c r="J122" s="301">
        <f t="shared" si="27"/>
        <v>0.10033510504127222</v>
      </c>
      <c r="K122" s="301">
        <f t="shared" si="27"/>
        <v>0.1008503854827386</v>
      </c>
      <c r="L122" s="301">
        <f t="shared" si="27"/>
        <v>0.10375030685042563</v>
      </c>
      <c r="M122" s="301">
        <f t="shared" si="27"/>
        <v>0.10214240313788998</v>
      </c>
      <c r="N122" s="301">
        <f t="shared" si="27"/>
        <v>0.10365223039544824</v>
      </c>
      <c r="O122" s="301">
        <f t="shared" si="27"/>
        <v>0.10206854621704237</v>
      </c>
      <c r="P122" s="301">
        <f t="shared" si="27"/>
        <v>0.1012995315808061</v>
      </c>
      <c r="Q122" s="301">
        <f t="shared" si="27"/>
        <v>9.9972326194518096E-2</v>
      </c>
      <c r="R122" s="301">
        <f t="shared" si="27"/>
        <v>0.10015780021069003</v>
      </c>
      <c r="S122" s="301">
        <f t="shared" si="27"/>
        <v>9.9585049009740231E-2</v>
      </c>
      <c r="T122" s="301">
        <f t="shared" si="27"/>
        <v>0.10078801792533425</v>
      </c>
      <c r="U122" s="301">
        <f t="shared" si="27"/>
        <v>0.10015722350930713</v>
      </c>
      <c r="V122" s="301">
        <f t="shared" si="27"/>
        <v>0.10022066231359869</v>
      </c>
      <c r="W122" s="301">
        <f t="shared" si="27"/>
        <v>9.8012064428252582E-2</v>
      </c>
      <c r="X122" s="301">
        <f t="shared" si="27"/>
        <v>9.6664364149476573E-2</v>
      </c>
      <c r="Y122" s="301">
        <f t="shared" si="27"/>
        <v>9.9646038632089429E-2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9.0047675224157381E-2</v>
      </c>
      <c r="C123" s="302">
        <f t="shared" si="28"/>
        <v>8.2837606411563694E-2</v>
      </c>
      <c r="D123" s="302">
        <f t="shared" si="28"/>
        <v>8.4473175527366232E-2</v>
      </c>
      <c r="E123" s="302">
        <f t="shared" si="28"/>
        <v>8.6611925564959627E-2</v>
      </c>
      <c r="F123" s="302">
        <f t="shared" si="28"/>
        <v>8.3881606612681778E-2</v>
      </c>
      <c r="G123" s="302">
        <f t="shared" si="28"/>
        <v>8.4801798396250114E-2</v>
      </c>
      <c r="H123" s="302">
        <f t="shared" si="28"/>
        <v>8.3460542065516868E-2</v>
      </c>
      <c r="I123" s="302">
        <f t="shared" si="28"/>
        <v>8.4045985695637662E-2</v>
      </c>
      <c r="J123" s="302">
        <f t="shared" si="28"/>
        <v>8.2679598130405152E-2</v>
      </c>
      <c r="K123" s="302">
        <f t="shared" si="28"/>
        <v>8.3248756116462305E-2</v>
      </c>
      <c r="L123" s="302">
        <f t="shared" si="28"/>
        <v>8.6284925180817665E-2</v>
      </c>
      <c r="M123" s="302">
        <f t="shared" si="28"/>
        <v>8.4567811357624464E-2</v>
      </c>
      <c r="N123" s="302">
        <f t="shared" si="28"/>
        <v>8.6340764689818994E-2</v>
      </c>
      <c r="O123" s="302">
        <f t="shared" si="28"/>
        <v>8.4905161534820972E-2</v>
      </c>
      <c r="P123" s="302">
        <f t="shared" si="28"/>
        <v>8.4169181355021855E-2</v>
      </c>
      <c r="Q123" s="302">
        <f t="shared" si="28"/>
        <v>8.2420769143888351E-2</v>
      </c>
      <c r="R123" s="302">
        <f t="shared" si="28"/>
        <v>8.251316944158768E-2</v>
      </c>
      <c r="S123" s="302">
        <f t="shared" si="28"/>
        <v>8.1906265604519135E-2</v>
      </c>
      <c r="T123" s="302">
        <f t="shared" si="28"/>
        <v>8.3189340482385243E-2</v>
      </c>
      <c r="U123" s="302">
        <f t="shared" si="28"/>
        <v>8.2571409444117394E-2</v>
      </c>
      <c r="V123" s="302">
        <f t="shared" si="28"/>
        <v>8.2749335970091875E-2</v>
      </c>
      <c r="W123" s="302">
        <f t="shared" si="28"/>
        <v>8.0576083963556713E-2</v>
      </c>
      <c r="X123" s="302">
        <f t="shared" si="28"/>
        <v>7.9045747947132428E-2</v>
      </c>
      <c r="Y123" s="302">
        <f t="shared" si="28"/>
        <v>8.1800157592346587E-2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1.7308432835953978E-2</v>
      </c>
      <c r="C124" s="303">
        <f t="shared" si="29"/>
        <v>1.7758022259598282E-2</v>
      </c>
      <c r="D124" s="303">
        <f t="shared" si="29"/>
        <v>1.7548703698198095E-2</v>
      </c>
      <c r="E124" s="303">
        <f t="shared" si="29"/>
        <v>1.7254563973254141E-2</v>
      </c>
      <c r="F124" s="303">
        <f t="shared" si="29"/>
        <v>1.741831819598549E-2</v>
      </c>
      <c r="G124" s="303">
        <f t="shared" si="29"/>
        <v>1.7265330429595566E-2</v>
      </c>
      <c r="H124" s="303">
        <f t="shared" si="29"/>
        <v>1.7869385496022013E-2</v>
      </c>
      <c r="I124" s="303">
        <f t="shared" si="29"/>
        <v>1.7695666464378559E-2</v>
      </c>
      <c r="J124" s="303">
        <f t="shared" si="29"/>
        <v>1.7655506910867074E-2</v>
      </c>
      <c r="K124" s="303">
        <f t="shared" si="29"/>
        <v>1.7601629366276291E-2</v>
      </c>
      <c r="L124" s="303">
        <f t="shared" si="29"/>
        <v>1.7465381669607982E-2</v>
      </c>
      <c r="M124" s="303">
        <f t="shared" si="29"/>
        <v>1.7574591780265519E-2</v>
      </c>
      <c r="N124" s="303">
        <f t="shared" si="29"/>
        <v>1.7311465705629251E-2</v>
      </c>
      <c r="O124" s="303">
        <f t="shared" si="29"/>
        <v>1.7163384682221394E-2</v>
      </c>
      <c r="P124" s="303">
        <f t="shared" si="29"/>
        <v>1.7130350225784248E-2</v>
      </c>
      <c r="Q124" s="303">
        <f t="shared" si="29"/>
        <v>1.7551557050629749E-2</v>
      </c>
      <c r="R124" s="303">
        <f t="shared" si="29"/>
        <v>1.7644630769102346E-2</v>
      </c>
      <c r="S124" s="303">
        <f t="shared" si="29"/>
        <v>1.7678783405221096E-2</v>
      </c>
      <c r="T124" s="303">
        <f t="shared" si="29"/>
        <v>1.7598677442949007E-2</v>
      </c>
      <c r="U124" s="303">
        <f t="shared" si="29"/>
        <v>1.758581406518973E-2</v>
      </c>
      <c r="V124" s="303">
        <f t="shared" si="29"/>
        <v>1.7471326343506823E-2</v>
      </c>
      <c r="W124" s="303">
        <f t="shared" si="29"/>
        <v>1.7435980464695855E-2</v>
      </c>
      <c r="X124" s="303">
        <f t="shared" si="29"/>
        <v>1.7618616202344138E-2</v>
      </c>
      <c r="Y124" s="303">
        <f t="shared" si="29"/>
        <v>1.7845881039742845E-2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0.99999999999999978</v>
      </c>
      <c r="C126" s="232">
        <f t="shared" si="30"/>
        <v>1.0000000000000002</v>
      </c>
      <c r="D126" s="232">
        <f t="shared" si="30"/>
        <v>1.0000000000000004</v>
      </c>
      <c r="E126" s="232">
        <f t="shared" si="30"/>
        <v>1.0000000000000002</v>
      </c>
      <c r="F126" s="232">
        <f t="shared" si="30"/>
        <v>0.99999999999999978</v>
      </c>
      <c r="G126" s="232">
        <f t="shared" si="30"/>
        <v>0.99999999999999978</v>
      </c>
      <c r="H126" s="232">
        <f t="shared" si="30"/>
        <v>1</v>
      </c>
      <c r="I126" s="232">
        <f t="shared" si="30"/>
        <v>1.0000000000000002</v>
      </c>
      <c r="J126" s="232">
        <f t="shared" si="30"/>
        <v>1</v>
      </c>
      <c r="K126" s="232">
        <f t="shared" si="30"/>
        <v>1.0000000000000004</v>
      </c>
      <c r="L126" s="232">
        <f t="shared" si="30"/>
        <v>0.99999999999999989</v>
      </c>
      <c r="M126" s="232">
        <f t="shared" si="30"/>
        <v>1</v>
      </c>
      <c r="N126" s="232">
        <f t="shared" si="30"/>
        <v>0.99999999999999978</v>
      </c>
      <c r="O126" s="232">
        <f t="shared" si="30"/>
        <v>1.0000000000000002</v>
      </c>
      <c r="P126" s="232">
        <f t="shared" si="30"/>
        <v>1.0000000000000004</v>
      </c>
      <c r="Q126" s="232">
        <f t="shared" si="30"/>
        <v>0.99999999999999978</v>
      </c>
      <c r="R126" s="232">
        <f t="shared" si="30"/>
        <v>1</v>
      </c>
      <c r="S126" s="232">
        <f t="shared" si="30"/>
        <v>0.99999999999999989</v>
      </c>
      <c r="T126" s="232">
        <f t="shared" si="30"/>
        <v>1</v>
      </c>
      <c r="U126" s="232">
        <f t="shared" si="30"/>
        <v>0.99999999999999989</v>
      </c>
      <c r="V126" s="232">
        <f t="shared" si="30"/>
        <v>1</v>
      </c>
      <c r="W126" s="232">
        <f t="shared" si="30"/>
        <v>1</v>
      </c>
      <c r="X126" s="232">
        <f t="shared" si="30"/>
        <v>0.99999999999999978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2.7802888648442659E-2</v>
      </c>
      <c r="C127" s="299">
        <f t="shared" si="31"/>
        <v>2.7909745443189259E-2</v>
      </c>
      <c r="D127" s="299">
        <f t="shared" si="31"/>
        <v>2.8014953543868504E-2</v>
      </c>
      <c r="E127" s="299">
        <f t="shared" si="31"/>
        <v>2.8069639397862813E-2</v>
      </c>
      <c r="F127" s="299">
        <f t="shared" si="31"/>
        <v>2.8013387613441725E-2</v>
      </c>
      <c r="G127" s="299">
        <f t="shared" si="31"/>
        <v>2.8066872353400239E-2</v>
      </c>
      <c r="H127" s="299">
        <f t="shared" si="31"/>
        <v>2.791080780664542E-2</v>
      </c>
      <c r="I127" s="299">
        <f t="shared" si="31"/>
        <v>2.7989703356376575E-2</v>
      </c>
      <c r="J127" s="299">
        <f t="shared" si="31"/>
        <v>2.7935426920973148E-2</v>
      </c>
      <c r="K127" s="299">
        <f t="shared" si="31"/>
        <v>2.7977632031633733E-2</v>
      </c>
      <c r="L127" s="299">
        <f t="shared" si="31"/>
        <v>2.8104411822411655E-2</v>
      </c>
      <c r="M127" s="299">
        <f t="shared" si="31"/>
        <v>2.8027789149146474E-2</v>
      </c>
      <c r="N127" s="299">
        <f t="shared" si="31"/>
        <v>2.8073785856949793E-2</v>
      </c>
      <c r="O127" s="299">
        <f t="shared" si="31"/>
        <v>2.806969353136634E-2</v>
      </c>
      <c r="P127" s="299">
        <f t="shared" si="31"/>
        <v>2.751770182074734E-2</v>
      </c>
      <c r="Q127" s="299">
        <f t="shared" si="31"/>
        <v>2.7371387959673678E-2</v>
      </c>
      <c r="R127" s="299">
        <f t="shared" si="31"/>
        <v>2.7295978579885114E-2</v>
      </c>
      <c r="S127" s="299">
        <f t="shared" si="31"/>
        <v>2.7203272262284361E-2</v>
      </c>
      <c r="T127" s="299">
        <f t="shared" si="31"/>
        <v>2.6961458351980643E-2</v>
      </c>
      <c r="U127" s="299">
        <f t="shared" si="31"/>
        <v>2.6953432756040001E-2</v>
      </c>
      <c r="V127" s="299">
        <f t="shared" si="31"/>
        <v>2.6893322010385575E-2</v>
      </c>
      <c r="W127" s="299">
        <f t="shared" si="31"/>
        <v>2.674433211477513E-2</v>
      </c>
      <c r="X127" s="299">
        <f t="shared" si="31"/>
        <v>2.6494166064207157E-2</v>
      </c>
      <c r="Y127" s="299">
        <f t="shared" si="31"/>
        <v>2.6218551243858336E-2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3.0795975072430912E-3</v>
      </c>
      <c r="C128" s="233">
        <f t="shared" si="32"/>
        <v>3.0914335406457575E-3</v>
      </c>
      <c r="D128" s="233">
        <f t="shared" si="32"/>
        <v>3.1030869558246778E-3</v>
      </c>
      <c r="E128" s="233">
        <f t="shared" si="32"/>
        <v>3.1091442551856108E-3</v>
      </c>
      <c r="F128" s="233">
        <f t="shared" si="32"/>
        <v>3.1029135049469719E-3</v>
      </c>
      <c r="G128" s="233">
        <f t="shared" si="32"/>
        <v>3.1088377624561288E-3</v>
      </c>
      <c r="H128" s="233">
        <f t="shared" si="32"/>
        <v>3.0915512137369514E-3</v>
      </c>
      <c r="I128" s="233">
        <f t="shared" si="32"/>
        <v>3.1002901092293186E-3</v>
      </c>
      <c r="J128" s="233">
        <f t="shared" si="32"/>
        <v>3.0942781592739011E-3</v>
      </c>
      <c r="K128" s="233">
        <f t="shared" si="32"/>
        <v>3.0989530243653225E-3</v>
      </c>
      <c r="L128" s="233">
        <f t="shared" si="32"/>
        <v>3.1129958359805252E-3</v>
      </c>
      <c r="M128" s="233">
        <f t="shared" si="32"/>
        <v>3.1045086965120522E-3</v>
      </c>
      <c r="N128" s="233">
        <f t="shared" si="32"/>
        <v>3.1096035392992019E-3</v>
      </c>
      <c r="O128" s="233">
        <f t="shared" si="32"/>
        <v>3.1091502513036634E-3</v>
      </c>
      <c r="P128" s="233">
        <f t="shared" si="32"/>
        <v>3.0480086800973088E-3</v>
      </c>
      <c r="Q128" s="233">
        <f t="shared" si="32"/>
        <v>3.0318021697762023E-3</v>
      </c>
      <c r="R128" s="233">
        <f t="shared" si="32"/>
        <v>3.0234494212198885E-3</v>
      </c>
      <c r="S128" s="233">
        <f t="shared" si="32"/>
        <v>3.0131807707857922E-3</v>
      </c>
      <c r="T128" s="233">
        <f t="shared" si="32"/>
        <v>3.0486049428719553E-3</v>
      </c>
      <c r="U128" s="233">
        <f t="shared" si="32"/>
        <v>3.0036061979861707E-3</v>
      </c>
      <c r="V128" s="233">
        <f t="shared" si="32"/>
        <v>2.9788490135649348E-3</v>
      </c>
      <c r="W128" s="233">
        <f t="shared" si="32"/>
        <v>2.9839254516235282E-3</v>
      </c>
      <c r="X128" s="233">
        <f t="shared" si="32"/>
        <v>2.9346363537799906E-3</v>
      </c>
      <c r="Y128" s="233">
        <f t="shared" si="32"/>
        <v>2.9041077736587633E-3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0.13399689414740398</v>
      </c>
      <c r="C129" s="233">
        <f t="shared" si="33"/>
        <v>0.13451189382228099</v>
      </c>
      <c r="D129" s="233">
        <f t="shared" si="33"/>
        <v>0.13501894756437333</v>
      </c>
      <c r="E129" s="233">
        <f t="shared" si="33"/>
        <v>0.13528250775344902</v>
      </c>
      <c r="F129" s="233">
        <f t="shared" si="33"/>
        <v>0.13501140051355093</v>
      </c>
      <c r="G129" s="233">
        <f t="shared" si="33"/>
        <v>0.13526917189584658</v>
      </c>
      <c r="H129" s="233">
        <f t="shared" si="33"/>
        <v>0.1345170139162894</v>
      </c>
      <c r="I129" s="233">
        <f t="shared" si="33"/>
        <v>0.13489725349353987</v>
      </c>
      <c r="J129" s="233">
        <f t="shared" si="33"/>
        <v>0.13463566651020825</v>
      </c>
      <c r="K129" s="233">
        <f t="shared" si="33"/>
        <v>0.13483907536520798</v>
      </c>
      <c r="L129" s="233">
        <f t="shared" si="33"/>
        <v>0.13545009454453522</v>
      </c>
      <c r="M129" s="233">
        <f t="shared" si="33"/>
        <v>0.13508080916672324</v>
      </c>
      <c r="N129" s="233">
        <f t="shared" si="33"/>
        <v>0.1353024917431124</v>
      </c>
      <c r="O129" s="233">
        <f t="shared" si="33"/>
        <v>0.13528276865156774</v>
      </c>
      <c r="P129" s="233">
        <f t="shared" si="33"/>
        <v>0.13262242728368615</v>
      </c>
      <c r="Q129" s="233">
        <f t="shared" si="33"/>
        <v>0.13191726303969359</v>
      </c>
      <c r="R129" s="233">
        <f t="shared" si="33"/>
        <v>0.13155382516785882</v>
      </c>
      <c r="S129" s="233">
        <f t="shared" si="33"/>
        <v>0.13110702416155254</v>
      </c>
      <c r="T129" s="233">
        <f t="shared" si="33"/>
        <v>0.12977109219286953</v>
      </c>
      <c r="U129" s="233">
        <f t="shared" si="33"/>
        <v>0.12958374227121364</v>
      </c>
      <c r="V129" s="233">
        <f t="shared" si="33"/>
        <v>0.12961320919794206</v>
      </c>
      <c r="W129" s="233">
        <f t="shared" si="33"/>
        <v>0.12873148919890487</v>
      </c>
      <c r="X129" s="233">
        <f t="shared" si="33"/>
        <v>0.12768946459195221</v>
      </c>
      <c r="Y129" s="233">
        <f t="shared" si="33"/>
        <v>0.12636113031795926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4.2002188496821705E-2</v>
      </c>
      <c r="C130" s="233">
        <f t="shared" si="34"/>
        <v>4.2163618457998209E-2</v>
      </c>
      <c r="D130" s="233">
        <f t="shared" si="34"/>
        <v>4.2322557715425674E-2</v>
      </c>
      <c r="E130" s="233">
        <f t="shared" si="34"/>
        <v>4.2405172352221958E-2</v>
      </c>
      <c r="F130" s="233">
        <f t="shared" si="34"/>
        <v>4.2320192043793857E-2</v>
      </c>
      <c r="G130" s="233">
        <f t="shared" si="34"/>
        <v>4.2400992141864491E-2</v>
      </c>
      <c r="H130" s="233">
        <f t="shared" si="34"/>
        <v>4.2165223384403601E-2</v>
      </c>
      <c r="I130" s="233">
        <f t="shared" si="34"/>
        <v>4.2284411926042917E-2</v>
      </c>
      <c r="J130" s="233">
        <f t="shared" si="34"/>
        <v>4.2202415803281094E-2</v>
      </c>
      <c r="K130" s="233">
        <f t="shared" si="34"/>
        <v>4.2266175617446833E-2</v>
      </c>
      <c r="L130" s="233">
        <f t="shared" si="34"/>
        <v>4.2457703510004149E-2</v>
      </c>
      <c r="M130" s="233">
        <f t="shared" si="34"/>
        <v>4.2341948632649187E-2</v>
      </c>
      <c r="N130" s="233">
        <f t="shared" si="34"/>
        <v>4.2411436462342585E-2</v>
      </c>
      <c r="O130" s="233">
        <f t="shared" si="34"/>
        <v>4.2405254132415665E-2</v>
      </c>
      <c r="P130" s="233">
        <f t="shared" si="34"/>
        <v>4.1571353016194738E-2</v>
      </c>
      <c r="Q130" s="233">
        <f t="shared" si="34"/>
        <v>4.1350314747465852E-2</v>
      </c>
      <c r="R130" s="233">
        <f t="shared" si="34"/>
        <v>4.1236392808477518E-2</v>
      </c>
      <c r="S130" s="233">
        <f t="shared" si="34"/>
        <v>4.1096340158698917E-2</v>
      </c>
      <c r="T130" s="233">
        <f t="shared" si="34"/>
        <v>4.1579485358617857E-2</v>
      </c>
      <c r="U130" s="233">
        <f t="shared" si="34"/>
        <v>4.096575393418083E-2</v>
      </c>
      <c r="V130" s="233">
        <f t="shared" si="34"/>
        <v>4.0628094248372659E-2</v>
      </c>
      <c r="W130" s="233">
        <f t="shared" si="34"/>
        <v>4.0697331058614256E-2</v>
      </c>
      <c r="X130" s="233">
        <f t="shared" si="34"/>
        <v>4.0025084125827295E-2</v>
      </c>
      <c r="Y130" s="233">
        <f t="shared" si="34"/>
        <v>3.9608709202228927E-2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0.53344881578035597</v>
      </c>
      <c r="C131" s="300">
        <f t="shared" si="35"/>
        <v>0.25261532040371992</v>
      </c>
      <c r="D131" s="300">
        <f t="shared" si="35"/>
        <v>0.27599547960697718</v>
      </c>
      <c r="E131" s="300">
        <f t="shared" si="35"/>
        <v>0.32997836218170395</v>
      </c>
      <c r="F131" s="300">
        <f t="shared" si="35"/>
        <v>0.2646930306257082</v>
      </c>
      <c r="G131" s="300">
        <f t="shared" si="35"/>
        <v>0.28055342525630039</v>
      </c>
      <c r="H131" s="300">
        <f t="shared" si="35"/>
        <v>0.26119598318620441</v>
      </c>
      <c r="I131" s="300">
        <f t="shared" si="35"/>
        <v>0.2690370145874672</v>
      </c>
      <c r="J131" s="300">
        <f t="shared" si="35"/>
        <v>0.24999825608658593</v>
      </c>
      <c r="K131" s="300">
        <f t="shared" si="35"/>
        <v>0.25656841688491755</v>
      </c>
      <c r="L131" s="300">
        <f t="shared" si="35"/>
        <v>0.31991263094984695</v>
      </c>
      <c r="M131" s="300">
        <f t="shared" si="35"/>
        <v>0.27776449950045179</v>
      </c>
      <c r="N131" s="300">
        <f t="shared" si="35"/>
        <v>0.32156239647166263</v>
      </c>
      <c r="O131" s="300">
        <f t="shared" si="35"/>
        <v>0.28242080341232356</v>
      </c>
      <c r="P131" s="300">
        <f t="shared" si="35"/>
        <v>0.29977842936641563</v>
      </c>
      <c r="Q131" s="300">
        <f t="shared" si="35"/>
        <v>0.28262632883358879</v>
      </c>
      <c r="R131" s="300">
        <f t="shared" si="35"/>
        <v>0.28905549917912993</v>
      </c>
      <c r="S131" s="300">
        <f t="shared" si="35"/>
        <v>0.28762279799155027</v>
      </c>
      <c r="T131" s="300">
        <f t="shared" si="35"/>
        <v>0.30989284471950895</v>
      </c>
      <c r="U131" s="300">
        <f t="shared" si="35"/>
        <v>0.30762971797879002</v>
      </c>
      <c r="V131" s="300">
        <f t="shared" si="35"/>
        <v>0.31810653082062529</v>
      </c>
      <c r="W131" s="300">
        <f t="shared" si="35"/>
        <v>0.30173437576282647</v>
      </c>
      <c r="X131" s="300">
        <f t="shared" si="35"/>
        <v>0.31368001235960641</v>
      </c>
      <c r="Y131" s="300">
        <f t="shared" si="35"/>
        <v>0.35551380253312592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0.25966961541973249</v>
      </c>
      <c r="C132" s="235">
        <f t="shared" si="36"/>
        <v>0.53970798833216604</v>
      </c>
      <c r="D132" s="235">
        <f t="shared" si="36"/>
        <v>0.51554497461353099</v>
      </c>
      <c r="E132" s="235">
        <f t="shared" si="36"/>
        <v>0.4611551740595769</v>
      </c>
      <c r="F132" s="235">
        <f t="shared" si="36"/>
        <v>0.52685907569855805</v>
      </c>
      <c r="G132" s="235">
        <f t="shared" si="36"/>
        <v>0.51060070059013196</v>
      </c>
      <c r="H132" s="235">
        <f t="shared" si="36"/>
        <v>0.53111942049272021</v>
      </c>
      <c r="I132" s="235">
        <f t="shared" si="36"/>
        <v>0.52269132652734429</v>
      </c>
      <c r="J132" s="235">
        <f t="shared" si="36"/>
        <v>0.54213395651967766</v>
      </c>
      <c r="K132" s="235">
        <f t="shared" si="36"/>
        <v>0.53524974707642903</v>
      </c>
      <c r="L132" s="235">
        <f t="shared" si="36"/>
        <v>0.47096216333722141</v>
      </c>
      <c r="M132" s="235">
        <f t="shared" si="36"/>
        <v>0.51368044485451725</v>
      </c>
      <c r="N132" s="235">
        <f t="shared" si="36"/>
        <v>0.46954028592663316</v>
      </c>
      <c r="O132" s="235">
        <f t="shared" si="36"/>
        <v>0.50871233002102323</v>
      </c>
      <c r="P132" s="235">
        <f t="shared" si="36"/>
        <v>0.49546207983285917</v>
      </c>
      <c r="Q132" s="235">
        <f t="shared" si="36"/>
        <v>0.51370290324980172</v>
      </c>
      <c r="R132" s="235">
        <f t="shared" si="36"/>
        <v>0.50783485484342883</v>
      </c>
      <c r="S132" s="235">
        <f t="shared" si="36"/>
        <v>0.50995738465512797</v>
      </c>
      <c r="T132" s="235">
        <f t="shared" si="36"/>
        <v>0.48874651443415101</v>
      </c>
      <c r="U132" s="235">
        <f t="shared" si="36"/>
        <v>0.49186374686178924</v>
      </c>
      <c r="V132" s="235">
        <f t="shared" si="36"/>
        <v>0.48177999470910948</v>
      </c>
      <c r="W132" s="235">
        <f t="shared" si="36"/>
        <v>0.49910854641325569</v>
      </c>
      <c r="X132" s="235">
        <f t="shared" si="36"/>
        <v>0.48917663650462667</v>
      </c>
      <c r="Y132" s="235">
        <f t="shared" si="36"/>
        <v>0.44939369892916875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341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2">
        <f>IF(B$5=0,0,B$5/PPA_fec!B$5)</f>
        <v>0.64489196527159065</v>
      </c>
      <c r="C136" s="322">
        <f>IF(C$5=0,0,C$5/PPA_fec!C$5)</f>
        <v>0.63336797356986463</v>
      </c>
      <c r="D136" s="322">
        <f>IF(D$5=0,0,D$5/PPA_fec!D$5)</f>
        <v>0.64051913147969253</v>
      </c>
      <c r="E136" s="322">
        <f>IF(E$5=0,0,E$5/PPA_fec!E$5)</f>
        <v>0.65144610661406277</v>
      </c>
      <c r="F136" s="322">
        <f>IF(F$5=0,0,F$5/PPA_fec!F$5)</f>
        <v>0.64692814804694188</v>
      </c>
      <c r="G136" s="322">
        <f>IF(G$5=0,0,G$5/PPA_fec!G$5)</f>
        <v>0.6550520383909334</v>
      </c>
      <c r="H136" s="322">
        <f>IF(H$5=0,0,H$5/PPA_fec!H$5)</f>
        <v>0.64214859791009526</v>
      </c>
      <c r="I136" s="322">
        <f>IF(I$5=0,0,I$5/PPA_fec!I$5)</f>
        <v>0.64680815065762243</v>
      </c>
      <c r="J136" s="322">
        <f>IF(J$5=0,0,J$5/PPA_fec!J$5)</f>
        <v>0.64852181995918412</v>
      </c>
      <c r="K136" s="322">
        <f>IF(K$5=0,0,K$5/PPA_fec!K$5)</f>
        <v>0.64982887203807871</v>
      </c>
      <c r="L136" s="322">
        <f>IF(L$5=0,0,L$5/PPA_fec!L$5)</f>
        <v>0.65290275891410809</v>
      </c>
      <c r="M136" s="322">
        <f>IF(M$5=0,0,M$5/PPA_fec!M$5)</f>
        <v>0.6501411840301633</v>
      </c>
      <c r="N136" s="322">
        <f>IF(N$5=0,0,N$5/PPA_fec!N$5)</f>
        <v>0.65774570233268304</v>
      </c>
      <c r="O136" s="322">
        <f>IF(O$5=0,0,O$5/PPA_fec!O$5)</f>
        <v>0.6625169419928908</v>
      </c>
      <c r="P136" s="322">
        <f>IF(P$5=0,0,P$5/PPA_fec!P$5)</f>
        <v>0.67562251585086985</v>
      </c>
      <c r="Q136" s="322">
        <f>IF(Q$5=0,0,Q$5/PPA_fec!Q$5)</f>
        <v>0.66288704442138291</v>
      </c>
      <c r="R136" s="322">
        <f>IF(R$5=0,0,R$5/PPA_fec!R$5)</f>
        <v>0.66132885665608565</v>
      </c>
      <c r="S136" s="322">
        <f>IF(S$5=0,0,S$5/PPA_fec!S$5)</f>
        <v>0.66063945474278596</v>
      </c>
      <c r="T136" s="322">
        <f>IF(T$5=0,0,T$5/PPA_fec!T$5)</f>
        <v>0.65977094480686749</v>
      </c>
      <c r="U136" s="322">
        <f>IF(U$5=0,0,U$5/PPA_fec!U$5)</f>
        <v>0.65817323247333348</v>
      </c>
      <c r="V136" s="322">
        <f>IF(V$5=0,0,V$5/PPA_fec!V$5)</f>
        <v>0.66490359313651004</v>
      </c>
      <c r="W136" s="322">
        <f>IF(W$5=0,0,W$5/PPA_fec!W$5)</f>
        <v>0.66440003290118155</v>
      </c>
      <c r="X136" s="322">
        <f>IF(X$5=0,0,X$5/PPA_fec!X$5)</f>
        <v>0.66167454168944295</v>
      </c>
      <c r="Y136" s="322">
        <f>IF(Y$5=0,0,Y$5/PPA_fec!Y$5)</f>
        <v>0.65661397878009331</v>
      </c>
      <c r="DA136" s="95"/>
    </row>
    <row r="137" spans="1:105" ht="12" customHeight="1" x14ac:dyDescent="0.25">
      <c r="A137" s="55" t="s">
        <v>91</v>
      </c>
      <c r="B137" s="305">
        <f>IF(B$6=0,0,B$6/PPA_fec!B$6)</f>
        <v>0.4662687632448701</v>
      </c>
      <c r="C137" s="305">
        <f>IF(C$6=0,0,C$6/PPA_fec!C$6)</f>
        <v>0.46626876324487015</v>
      </c>
      <c r="D137" s="305">
        <f>IF(D$6=0,0,D$6/PPA_fec!D$6)</f>
        <v>0.46765416248108443</v>
      </c>
      <c r="E137" s="305">
        <f>IF(E$6=0,0,E$6/PPA_fec!E$6)</f>
        <v>0.4694409930657541</v>
      </c>
      <c r="F137" s="305">
        <f>IF(F$6=0,0,F$6/PPA_fec!F$6)</f>
        <v>0.46944099306575438</v>
      </c>
      <c r="G137" s="305">
        <f>IF(G$6=0,0,G$6/PPA_fec!G$6)</f>
        <v>0.47215244532715528</v>
      </c>
      <c r="H137" s="305">
        <f>IF(H$6=0,0,H$6/PPA_fec!H$6)</f>
        <v>0.47526511622168532</v>
      </c>
      <c r="I137" s="305">
        <f>IF(I$6=0,0,I$6/PPA_fec!I$6)</f>
        <v>0.47526511622168555</v>
      </c>
      <c r="J137" s="305">
        <f>IF(J$6=0,0,J$6/PPA_fec!J$6)</f>
        <v>0.47526511622168555</v>
      </c>
      <c r="K137" s="305">
        <f>IF(K$6=0,0,K$6/PPA_fec!K$6)</f>
        <v>0.47526511622168532</v>
      </c>
      <c r="L137" s="305">
        <f>IF(L$6=0,0,L$6/PPA_fec!L$6)</f>
        <v>0.47526511622168549</v>
      </c>
      <c r="M137" s="305">
        <f>IF(M$6=0,0,M$6/PPA_fec!M$6)</f>
        <v>0.47526511622168527</v>
      </c>
      <c r="N137" s="305">
        <f>IF(N$6=0,0,N$6/PPA_fec!N$6)</f>
        <v>0.47526511622168544</v>
      </c>
      <c r="O137" s="305">
        <f>IF(O$6=0,0,O$6/PPA_fec!O$6)</f>
        <v>0.47526511622168516</v>
      </c>
      <c r="P137" s="305">
        <f>IF(P$6=0,0,P$6/PPA_fec!P$6)</f>
        <v>0.48273860459951712</v>
      </c>
      <c r="Q137" s="305">
        <f>IF(Q$6=0,0,Q$6/PPA_fec!Q$6)</f>
        <v>0.48416969948804522</v>
      </c>
      <c r="R137" s="305">
        <f>IF(R$6=0,0,R$6/PPA_fec!R$6)</f>
        <v>0.48416969948804561</v>
      </c>
      <c r="S137" s="305">
        <f>IF(S$6=0,0,S$6/PPA_fec!S$6)</f>
        <v>0.4841696994880455</v>
      </c>
      <c r="T137" s="305">
        <f>IF(T$6=0,0,T$6/PPA_fec!T$6)</f>
        <v>0.48416969948804545</v>
      </c>
      <c r="U137" s="305">
        <f>IF(U$6=0,0,U$6/PPA_fec!U$6)</f>
        <v>0.48416969948804545</v>
      </c>
      <c r="V137" s="305">
        <f>IF(V$6=0,0,V$6/PPA_fec!V$6)</f>
        <v>0.48416969948804528</v>
      </c>
      <c r="W137" s="305">
        <f>IF(W$6=0,0,W$6/PPA_fec!W$6)</f>
        <v>0.48416969948804556</v>
      </c>
      <c r="X137" s="305">
        <f>IF(X$6=0,0,X$6/PPA_fec!X$6)</f>
        <v>0.48416969948804539</v>
      </c>
      <c r="Y137" s="305">
        <f>IF(Y$6=0,0,Y$6/PPA_fec!Y$6)</f>
        <v>0.4841696994880455</v>
      </c>
      <c r="DA137" s="76"/>
    </row>
    <row r="138" spans="1:105" ht="12" customHeight="1" x14ac:dyDescent="0.25">
      <c r="A138" s="173" t="s">
        <v>92</v>
      </c>
      <c r="B138" s="306">
        <f>IF(B$7=0,0,B$7/PPA_fec!B$7)</f>
        <v>0.12117410575615398</v>
      </c>
      <c r="C138" s="306">
        <f>IF(C$7=0,0,C$7/PPA_fec!C$7)</f>
        <v>0.12117410575615395</v>
      </c>
      <c r="D138" s="306">
        <f>IF(D$7=0,0,D$7/PPA_fec!D$7)</f>
        <v>0.12153414384319042</v>
      </c>
      <c r="E138" s="306">
        <f>IF(E$7=0,0,E$7/PPA_fec!E$7)</f>
        <v>0.12199850606365806</v>
      </c>
      <c r="F138" s="306">
        <f>IF(F$7=0,0,F$7/PPA_fec!F$7)</f>
        <v>0.12199850606365803</v>
      </c>
      <c r="G138" s="306">
        <f>IF(G$7=0,0,G$7/PPA_fec!G$7)</f>
        <v>0.12270315932155432</v>
      </c>
      <c r="H138" s="306">
        <f>IF(H$7=0,0,H$7/PPA_fec!H$7)</f>
        <v>0.12351208143234094</v>
      </c>
      <c r="I138" s="306">
        <f>IF(I$7=0,0,I$7/PPA_fec!I$7)</f>
        <v>0.12351208143234094</v>
      </c>
      <c r="J138" s="306">
        <f>IF(J$7=0,0,J$7/PPA_fec!J$7)</f>
        <v>0.12351208143234092</v>
      </c>
      <c r="K138" s="306">
        <f>IF(K$7=0,0,K$7/PPA_fec!K$7)</f>
        <v>0.12351208143234095</v>
      </c>
      <c r="L138" s="306">
        <f>IF(L$7=0,0,L$7/PPA_fec!L$7)</f>
        <v>0.12351208143234095</v>
      </c>
      <c r="M138" s="306">
        <f>IF(M$7=0,0,M$7/PPA_fec!M$7)</f>
        <v>0.12351208143234095</v>
      </c>
      <c r="N138" s="306">
        <f>IF(N$7=0,0,N$7/PPA_fec!N$7)</f>
        <v>0.12351208143234091</v>
      </c>
      <c r="O138" s="306">
        <f>IF(O$7=0,0,O$7/PPA_fec!O$7)</f>
        <v>0.12351208143234095</v>
      </c>
      <c r="P138" s="306">
        <f>IF(P$7=0,0,P$7/PPA_fec!P$7)</f>
        <v>0.1258262079608336</v>
      </c>
      <c r="Q138" s="306">
        <f>IF(Q$7=0,0,Q$7/PPA_fec!Q$7)</f>
        <v>0.12582620796083357</v>
      </c>
      <c r="R138" s="306">
        <f>IF(R$7=0,0,R$7/PPA_fec!R$7)</f>
        <v>0.12582620796083357</v>
      </c>
      <c r="S138" s="306">
        <f>IF(S$7=0,0,S$7/PPA_fec!S$7)</f>
        <v>0.12582620796083355</v>
      </c>
      <c r="T138" s="306">
        <f>IF(T$7=0,0,T$7/PPA_fec!T$7)</f>
        <v>0.12582620796083357</v>
      </c>
      <c r="U138" s="306">
        <f>IF(U$7=0,0,U$7/PPA_fec!U$7)</f>
        <v>0.1258262079608336</v>
      </c>
      <c r="V138" s="306">
        <f>IF(V$7=0,0,V$7/PPA_fec!V$7)</f>
        <v>0.12582620796083355</v>
      </c>
      <c r="W138" s="306">
        <f>IF(W$7=0,0,W$7/PPA_fec!W$7)</f>
        <v>0.12582620796083357</v>
      </c>
      <c r="X138" s="306">
        <f>IF(X$7=0,0,X$7/PPA_fec!X$7)</f>
        <v>0.12582620796083355</v>
      </c>
      <c r="Y138" s="306">
        <f>IF(Y$7=0,0,Y$7/PPA_fec!Y$7)</f>
        <v>0.12582620796083357</v>
      </c>
      <c r="DA138" s="77"/>
    </row>
    <row r="139" spans="1:105" ht="12" customHeight="1" x14ac:dyDescent="0.25">
      <c r="A139" s="173" t="s">
        <v>93</v>
      </c>
      <c r="B139" s="306">
        <f>IF(B$8=0,0,B$8/PPA_fec!B$8)</f>
        <v>0.66648247475656197</v>
      </c>
      <c r="C139" s="306">
        <f>IF(C$8=0,0,C$8/PPA_fec!C$8)</f>
        <v>0.66648247475656164</v>
      </c>
      <c r="D139" s="306">
        <f>IF(D$8=0,0,D$8/PPA_fec!D$8)</f>
        <v>0.66846275819878131</v>
      </c>
      <c r="E139" s="306">
        <f>IF(E$8=0,0,E$8/PPA_fec!E$8)</f>
        <v>0.67101684580643839</v>
      </c>
      <c r="F139" s="306">
        <f>IF(F$8=0,0,F$8/PPA_fec!F$8)</f>
        <v>0.6710168458064385</v>
      </c>
      <c r="G139" s="306">
        <f>IF(G$8=0,0,G$8/PPA_fec!G$8)</f>
        <v>0.67489258348353798</v>
      </c>
      <c r="H139" s="306">
        <f>IF(H$8=0,0,H$8/PPA_fec!H$8)</f>
        <v>0.67934182127174403</v>
      </c>
      <c r="I139" s="306">
        <f>IF(I$8=0,0,I$8/PPA_fec!I$8)</f>
        <v>0.67934182127174436</v>
      </c>
      <c r="J139" s="306">
        <f>IF(J$8=0,0,J$8/PPA_fec!J$8)</f>
        <v>0.67934182127174392</v>
      </c>
      <c r="K139" s="306">
        <f>IF(K$8=0,0,K$8/PPA_fec!K$8)</f>
        <v>0.67934182127174436</v>
      </c>
      <c r="L139" s="306">
        <f>IF(L$8=0,0,L$8/PPA_fec!L$8)</f>
        <v>0.67934182127174458</v>
      </c>
      <c r="M139" s="306">
        <f>IF(M$8=0,0,M$8/PPA_fec!M$8)</f>
        <v>0.67934182127174403</v>
      </c>
      <c r="N139" s="306">
        <f>IF(N$8=0,0,N$8/PPA_fec!N$8)</f>
        <v>0.67934182127174425</v>
      </c>
      <c r="O139" s="306">
        <f>IF(O$8=0,0,O$8/PPA_fec!O$8)</f>
        <v>0.67934182127174414</v>
      </c>
      <c r="P139" s="306">
        <f>IF(P$8=0,0,P$8/PPA_fec!P$8)</f>
        <v>0.68802364106030289</v>
      </c>
      <c r="Q139" s="306">
        <f>IF(Q$8=0,0,Q$8/PPA_fec!Q$8)</f>
        <v>0.69206999257521773</v>
      </c>
      <c r="R139" s="306">
        <f>IF(R$8=0,0,R$8/PPA_fec!R$8)</f>
        <v>0.69206999257521784</v>
      </c>
      <c r="S139" s="306">
        <f>IF(S$8=0,0,S$8/PPA_fec!S$8)</f>
        <v>0.69206999257521784</v>
      </c>
      <c r="T139" s="306">
        <f>IF(T$8=0,0,T$8/PPA_fec!T$8)</f>
        <v>0.69206999257521773</v>
      </c>
      <c r="U139" s="306">
        <f>IF(U$8=0,0,U$8/PPA_fec!U$8)</f>
        <v>0.69206999257521773</v>
      </c>
      <c r="V139" s="306">
        <f>IF(V$8=0,0,V$8/PPA_fec!V$8)</f>
        <v>0.69206999257521817</v>
      </c>
      <c r="W139" s="306">
        <f>IF(W$8=0,0,W$8/PPA_fec!W$8)</f>
        <v>0.69206999257521795</v>
      </c>
      <c r="X139" s="306">
        <f>IF(X$8=0,0,X$8/PPA_fec!X$8)</f>
        <v>0.69206999257521806</v>
      </c>
      <c r="Y139" s="306">
        <f>IF(Y$8=0,0,Y$8/PPA_fec!Y$8)</f>
        <v>0.69206999257521773</v>
      </c>
      <c r="DA139" s="77"/>
    </row>
    <row r="140" spans="1:105" ht="12" customHeight="1" x14ac:dyDescent="0.25">
      <c r="A140" s="173" t="s">
        <v>94</v>
      </c>
      <c r="B140" s="306">
        <f>IF(B$9=0,0,B$9/PPA_fec!B$9)</f>
        <v>0.46788907976864641</v>
      </c>
      <c r="C140" s="306">
        <f>IF(C$9=0,0,C$9/PPA_fec!C$9)</f>
        <v>0.46788907976864635</v>
      </c>
      <c r="D140" s="306">
        <f>IF(D$9=0,0,D$9/PPA_fec!D$9)</f>
        <v>0.46927929336398483</v>
      </c>
      <c r="E140" s="306">
        <f>IF(E$9=0,0,E$9/PPA_fec!E$9)</f>
        <v>0.47107233330975617</v>
      </c>
      <c r="F140" s="306">
        <f>IF(F$9=0,0,F$9/PPA_fec!F$9)</f>
        <v>0.47107233330975634</v>
      </c>
      <c r="G140" s="306">
        <f>IF(G$9=0,0,G$9/PPA_fec!G$9)</f>
        <v>0.47379320805717573</v>
      </c>
      <c r="H140" s="306">
        <f>IF(H$9=0,0,H$9/PPA_fec!H$9)</f>
        <v>0.47691669570050227</v>
      </c>
      <c r="I140" s="306">
        <f>IF(I$9=0,0,I$9/PPA_fec!I$9)</f>
        <v>0.47691669570050221</v>
      </c>
      <c r="J140" s="306">
        <f>IF(J$9=0,0,J$9/PPA_fec!J$9)</f>
        <v>0.47691669570050216</v>
      </c>
      <c r="K140" s="306">
        <f>IF(K$9=0,0,K$9/PPA_fec!K$9)</f>
        <v>0.47691669570050205</v>
      </c>
      <c r="L140" s="306">
        <f>IF(L$9=0,0,L$9/PPA_fec!L$9)</f>
        <v>0.47691669570050216</v>
      </c>
      <c r="M140" s="306">
        <f>IF(M$9=0,0,M$9/PPA_fec!M$9)</f>
        <v>0.4769166957005021</v>
      </c>
      <c r="N140" s="306">
        <f>IF(N$9=0,0,N$9/PPA_fec!N$9)</f>
        <v>0.4769166957005021</v>
      </c>
      <c r="O140" s="306">
        <f>IF(O$9=0,0,O$9/PPA_fec!O$9)</f>
        <v>0.47691669570050199</v>
      </c>
      <c r="P140" s="306">
        <f>IF(P$9=0,0,P$9/PPA_fec!P$9)</f>
        <v>0.48585222301574804</v>
      </c>
      <c r="Q140" s="306">
        <f>IF(Q$9=0,0,Q$9/PPA_fec!Q$9)</f>
        <v>0.48585222301574815</v>
      </c>
      <c r="R140" s="306">
        <f>IF(R$9=0,0,R$9/PPA_fec!R$9)</f>
        <v>0.4858522230157481</v>
      </c>
      <c r="S140" s="306">
        <f>IF(S$9=0,0,S$9/PPA_fec!S$9)</f>
        <v>0.48585222301574815</v>
      </c>
      <c r="T140" s="306">
        <f>IF(T$9=0,0,T$9/PPA_fec!T$9)</f>
        <v>0.48585222301574815</v>
      </c>
      <c r="U140" s="306">
        <f>IF(U$9=0,0,U$9/PPA_fec!U$9)</f>
        <v>0.48585222301574821</v>
      </c>
      <c r="V140" s="306">
        <f>IF(V$9=0,0,V$9/PPA_fec!V$9)</f>
        <v>0.48585222301574821</v>
      </c>
      <c r="W140" s="306">
        <f>IF(W$9=0,0,W$9/PPA_fec!W$9)</f>
        <v>0.48585222301574815</v>
      </c>
      <c r="X140" s="306">
        <f>IF(X$9=0,0,X$9/PPA_fec!X$9)</f>
        <v>0.48585222301574821</v>
      </c>
      <c r="Y140" s="306">
        <f>IF(Y$9=0,0,Y$9/PPA_fec!Y$9)</f>
        <v>0.48585222301574826</v>
      </c>
      <c r="DA140" s="77"/>
    </row>
    <row r="141" spans="1:105" ht="12" customHeight="1" x14ac:dyDescent="0.25">
      <c r="A141" s="56" t="s">
        <v>95</v>
      </c>
      <c r="B141" s="307">
        <f>IF(B$10=0,0,B$10/PPA_fec!B$10)</f>
        <v>0.66008629201025104</v>
      </c>
      <c r="C141" s="307">
        <f>IF(C$10=0,0,C$10/PPA_fec!C$10)</f>
        <v>0.71328374155060514</v>
      </c>
      <c r="D141" s="307">
        <f>IF(D$10=0,0,D$10/PPA_fec!D$10)</f>
        <v>0.6948049181099285</v>
      </c>
      <c r="E141" s="307">
        <f>IF(E$10=0,0,E$10/PPA_fec!E$10)</f>
        <v>0.6781036056711599</v>
      </c>
      <c r="F141" s="307">
        <f>IF(F$10=0,0,F$10/PPA_fec!F$10)</f>
        <v>0.70166082469062163</v>
      </c>
      <c r="G141" s="307">
        <f>IF(G$10=0,0,G$10/PPA_fec!G$10)</f>
        <v>0.69492783748576081</v>
      </c>
      <c r="H141" s="307">
        <f>IF(H$10=0,0,H$10/PPA_fec!H$10)</f>
        <v>0.72292727997734696</v>
      </c>
      <c r="I141" s="307">
        <f>IF(I$10=0,0,I$10/PPA_fec!I$10)</f>
        <v>0.71120736145450347</v>
      </c>
      <c r="J141" s="307">
        <f>IF(J$10=0,0,J$10/PPA_fec!J$10)</f>
        <v>0.72531925942741304</v>
      </c>
      <c r="K141" s="307">
        <f>IF(K$10=0,0,K$10/PPA_fec!K$10)</f>
        <v>0.71752526279706619</v>
      </c>
      <c r="L141" s="307">
        <f>IF(L$10=0,0,L$10/PPA_fec!L$10)</f>
        <v>0.6859060008887623</v>
      </c>
      <c r="M141" s="307">
        <f>IF(M$10=0,0,M$10/PPA_fec!M$10)</f>
        <v>0.70423314407295701</v>
      </c>
      <c r="N141" s="307">
        <f>IF(N$10=0,0,N$10/PPA_fec!N$10)</f>
        <v>0.68803871674793748</v>
      </c>
      <c r="O141" s="307">
        <f>IF(O$10=0,0,O$10/PPA_fec!O$10)</f>
        <v>0.69866461747259934</v>
      </c>
      <c r="P141" s="307">
        <f>IF(P$10=0,0,P$10/PPA_fec!P$10)</f>
        <v>0.76064001272056658</v>
      </c>
      <c r="Q141" s="307">
        <f>IF(Q$10=0,0,Q$10/PPA_fec!Q$10)</f>
        <v>0.78707072435606307</v>
      </c>
      <c r="R141" s="307">
        <f>IF(R$10=0,0,R$10/PPA_fec!R$10)</f>
        <v>0.79166943760449993</v>
      </c>
      <c r="S141" s="307">
        <f>IF(S$10=0,0,S$10/PPA_fec!S$10)</f>
        <v>0.80383755355260789</v>
      </c>
      <c r="T141" s="307">
        <f>IF(T$10=0,0,T$10/PPA_fec!T$10)</f>
        <v>0.79565190317639722</v>
      </c>
      <c r="U141" s="307">
        <f>IF(U$10=0,0,U$10/PPA_fec!U$10)</f>
        <v>0.81149777683715441</v>
      </c>
      <c r="V141" s="307">
        <f>IF(V$10=0,0,V$10/PPA_fec!V$10)</f>
        <v>0.81771227548235981</v>
      </c>
      <c r="W141" s="307">
        <f>IF(W$10=0,0,W$10/PPA_fec!W$10)</f>
        <v>0.84165823795830597</v>
      </c>
      <c r="X141" s="307">
        <f>IF(X$10=0,0,X$10/PPA_fec!X$10)</f>
        <v>0.87061459568011357</v>
      </c>
      <c r="Y141" s="307">
        <f>IF(Y$10=0,0,Y$10/PPA_fec!Y$10)</f>
        <v>0.86440714063477386</v>
      </c>
      <c r="DA141" s="78"/>
    </row>
    <row r="142" spans="1:105" ht="12" customHeight="1" x14ac:dyDescent="0.25">
      <c r="A142" s="174" t="s">
        <v>1853</v>
      </c>
      <c r="B142" s="308">
        <f>IF(B$16=0,0,B$16/PPA_fec!B$16)</f>
        <v>0.57993639453512957</v>
      </c>
      <c r="C142" s="308">
        <f>IF(C$16=0,0,C$16/PPA_fec!C$16)</f>
        <v>0.57993639453512935</v>
      </c>
      <c r="D142" s="308">
        <f>IF(D$16=0,0,D$16/PPA_fec!D$16)</f>
        <v>0.58165952827552958</v>
      </c>
      <c r="E142" s="308">
        <f>IF(E$16=0,0,E$16/PPA_fec!E$16)</f>
        <v>0.58388195484278882</v>
      </c>
      <c r="F142" s="308">
        <f>IF(F$16=0,0,F$16/PPA_fec!F$16)</f>
        <v>0.5838819548427886</v>
      </c>
      <c r="G142" s="308">
        <f>IF(G$16=0,0,G$16/PPA_fec!G$16)</f>
        <v>0.58725440861277267</v>
      </c>
      <c r="H142" s="308">
        <f>IF(H$16=0,0,H$16/PPA_fec!H$16)</f>
        <v>0.59112589063825915</v>
      </c>
      <c r="I142" s="308">
        <f>IF(I$16=0,0,I$16/PPA_fec!I$16)</f>
        <v>0.59112589063825904</v>
      </c>
      <c r="J142" s="308">
        <f>IF(J$16=0,0,J$16/PPA_fec!J$16)</f>
        <v>0.59112589063825927</v>
      </c>
      <c r="K142" s="308">
        <f>IF(K$16=0,0,K$16/PPA_fec!K$16)</f>
        <v>0.59112589063825915</v>
      </c>
      <c r="L142" s="308">
        <f>IF(L$16=0,0,L$16/PPA_fec!L$16)</f>
        <v>0.59112589063825927</v>
      </c>
      <c r="M142" s="308">
        <f>IF(M$16=0,0,M$16/PPA_fec!M$16)</f>
        <v>0.59112589063825938</v>
      </c>
      <c r="N142" s="308">
        <f>IF(N$16=0,0,N$16/PPA_fec!N$16)</f>
        <v>0.59112589063825915</v>
      </c>
      <c r="O142" s="308">
        <f>IF(O$16=0,0,O$16/PPA_fec!O$16)</f>
        <v>0.59112589063825915</v>
      </c>
      <c r="P142" s="308">
        <f>IF(P$16=0,0,P$16/PPA_fec!P$16)</f>
        <v>0.60041330157443296</v>
      </c>
      <c r="Q142" s="308">
        <f>IF(Q$16=0,0,Q$16/PPA_fec!Q$16)</f>
        <v>0.60220124528649377</v>
      </c>
      <c r="R142" s="308">
        <f>IF(R$16=0,0,R$16/PPA_fec!R$16)</f>
        <v>0.6022012452864941</v>
      </c>
      <c r="S142" s="308">
        <f>IF(S$16=0,0,S$16/PPA_fec!S$16)</f>
        <v>0.60220124528649366</v>
      </c>
      <c r="T142" s="308">
        <f>IF(T$16=0,0,T$16/PPA_fec!T$16)</f>
        <v>0.6022012452864941</v>
      </c>
      <c r="U142" s="308">
        <f>IF(U$16=0,0,U$16/PPA_fec!U$16)</f>
        <v>0.60220124528649388</v>
      </c>
      <c r="V142" s="308">
        <f>IF(V$16=0,0,V$16/PPA_fec!V$16)</f>
        <v>0.60220124528649377</v>
      </c>
      <c r="W142" s="308">
        <f>IF(W$16=0,0,W$16/PPA_fec!W$16)</f>
        <v>0.60220124528649344</v>
      </c>
      <c r="X142" s="308">
        <f>IF(X$16=0,0,X$16/PPA_fec!X$16)</f>
        <v>0.60220124528649377</v>
      </c>
      <c r="Y142" s="308">
        <f>IF(Y$16=0,0,Y$16/PPA_fec!Y$16)</f>
        <v>0.60220124528649399</v>
      </c>
      <c r="DA142" s="79"/>
    </row>
    <row r="143" spans="1:105" ht="12" customHeight="1" x14ac:dyDescent="0.25">
      <c r="A143" s="174" t="s">
        <v>1855</v>
      </c>
      <c r="B143" s="308">
        <f>IF(B$17=0,0,B$17/PPA_fec!B$17)</f>
        <v>0.65443958536618962</v>
      </c>
      <c r="C143" s="308">
        <f>IF(C$17=0,0,C$17/PPA_fec!C$17)</f>
        <v>0.64534737911492801</v>
      </c>
      <c r="D143" s="308">
        <f>IF(D$17=0,0,D$17/PPA_fec!D$17)</f>
        <v>0.65294293485932975</v>
      </c>
      <c r="E143" s="308">
        <f>IF(E$17=0,0,E$17/PPA_fec!E$17)</f>
        <v>0.66423062052145465</v>
      </c>
      <c r="F143" s="308">
        <f>IF(F$17=0,0,F$17/PPA_fec!F$17)</f>
        <v>0.66053992363510428</v>
      </c>
      <c r="G143" s="308">
        <f>IF(G$17=0,0,G$17/PPA_fec!G$17)</f>
        <v>0.66913457539262622</v>
      </c>
      <c r="H143" s="308">
        <f>IF(H$17=0,0,H$17/PPA_fec!H$17)</f>
        <v>0.65336769398465899</v>
      </c>
      <c r="I143" s="308">
        <f>IF(I$17=0,0,I$17/PPA_fec!I$17)</f>
        <v>0.65880238889683096</v>
      </c>
      <c r="J143" s="308">
        <f>IF(J$17=0,0,J$17/PPA_fec!J$17)</f>
        <v>0.66147353636695461</v>
      </c>
      <c r="K143" s="308">
        <f>IF(K$17=0,0,K$17/PPA_fec!K$17)</f>
        <v>0.66283569238076667</v>
      </c>
      <c r="L143" s="308">
        <f>IF(L$17=0,0,L$17/PPA_fec!L$17)</f>
        <v>0.66492293526352675</v>
      </c>
      <c r="M143" s="308">
        <f>IF(M$17=0,0,M$17/PPA_fec!M$17)</f>
        <v>0.66257278891713789</v>
      </c>
      <c r="N143" s="308">
        <f>IF(N$17=0,0,N$17/PPA_fec!N$17)</f>
        <v>0.67056527203258753</v>
      </c>
      <c r="O143" s="308">
        <f>IF(O$17=0,0,O$17/PPA_fec!O$17)</f>
        <v>0.67725881061285009</v>
      </c>
      <c r="P143" s="308">
        <f>IF(P$17=0,0,P$17/PPA_fec!P$17)</f>
        <v>0.69067602206966927</v>
      </c>
      <c r="Q143" s="308">
        <f>IF(Q$17=0,0,Q$17/PPA_fec!Q$17)</f>
        <v>0.67570565444159858</v>
      </c>
      <c r="R143" s="308">
        <f>IF(R$17=0,0,R$17/PPA_fec!R$17)</f>
        <v>0.67361277609673587</v>
      </c>
      <c r="S143" s="308">
        <f>IF(S$17=0,0,S$17/PPA_fec!S$17)</f>
        <v>0.67285590233606529</v>
      </c>
      <c r="T143" s="308">
        <f>IF(T$17=0,0,T$17/PPA_fec!T$17)</f>
        <v>0.67122162603908853</v>
      </c>
      <c r="U143" s="308">
        <f>IF(U$17=0,0,U$17/PPA_fec!U$17)</f>
        <v>0.66929016032268684</v>
      </c>
      <c r="V143" s="308">
        <f>IF(V$17=0,0,V$17/PPA_fec!V$17)</f>
        <v>0.6770955657906742</v>
      </c>
      <c r="W143" s="308">
        <f>IF(W$17=0,0,W$17/PPA_fec!W$17)</f>
        <v>0.67722330677637699</v>
      </c>
      <c r="X143" s="308">
        <f>IF(X$17=0,0,X$17/PPA_fec!X$17)</f>
        <v>0.67355932070215674</v>
      </c>
      <c r="Y143" s="308">
        <f>IF(Y$17=0,0,Y$17/PPA_fec!Y$17)</f>
        <v>0.6658843937213812</v>
      </c>
      <c r="DA143" s="79"/>
    </row>
    <row r="144" spans="1:105" ht="12" customHeight="1" x14ac:dyDescent="0.25">
      <c r="A144" s="41" t="s">
        <v>1870</v>
      </c>
      <c r="B144" s="309">
        <f>IF(B$30=0,0,B$30/PPA_fec!B$30)</f>
        <v>0.57650275048828448</v>
      </c>
      <c r="C144" s="309">
        <f>IF(C$30=0,0,C$30/PPA_fec!C$30)</f>
        <v>0.57650275048828459</v>
      </c>
      <c r="D144" s="309">
        <f>IF(D$30=0,0,D$30/PPA_fec!D$30)</f>
        <v>0.5782156820272617</v>
      </c>
      <c r="E144" s="309">
        <f>IF(E$30=0,0,E$30/PPA_fec!E$30)</f>
        <v>0.58042495021745699</v>
      </c>
      <c r="F144" s="309">
        <f>IF(F$30=0,0,F$30/PPA_fec!F$30)</f>
        <v>0.58042495021745721</v>
      </c>
      <c r="G144" s="309">
        <f>IF(G$30=0,0,G$30/PPA_fec!G$30)</f>
        <v>0.58377743661529524</v>
      </c>
      <c r="H144" s="309">
        <f>IF(H$30=0,0,H$30/PPA_fec!H$30)</f>
        <v>0.58762599665944981</v>
      </c>
      <c r="I144" s="309">
        <f>IF(I$30=0,0,I$30/PPA_fec!I$30)</f>
        <v>0.58762599665944981</v>
      </c>
      <c r="J144" s="309">
        <f>IF(J$30=0,0,J$30/PPA_fec!J$30)</f>
        <v>0.58762599665944981</v>
      </c>
      <c r="K144" s="309">
        <f>IF(K$30=0,0,K$30/PPA_fec!K$30)</f>
        <v>0.58762599665944992</v>
      </c>
      <c r="L144" s="309">
        <f>IF(L$30=0,0,L$30/PPA_fec!L$30)</f>
        <v>0.58762599665944981</v>
      </c>
      <c r="M144" s="309">
        <f>IF(M$30=0,0,M$30/PPA_fec!M$30)</f>
        <v>0.5876259966594497</v>
      </c>
      <c r="N144" s="309">
        <f>IF(N$30=0,0,N$30/PPA_fec!N$30)</f>
        <v>0.58762599665945014</v>
      </c>
      <c r="O144" s="309">
        <f>IF(O$30=0,0,O$30/PPA_fec!O$30)</f>
        <v>0.58762599665944981</v>
      </c>
      <c r="P144" s="309">
        <f>IF(P$30=0,0,P$30/PPA_fec!P$30)</f>
        <v>0.59863577717591254</v>
      </c>
      <c r="Q144" s="309">
        <f>IF(Q$30=0,0,Q$30/PPA_fec!Q$30)</f>
        <v>0.59863577717591254</v>
      </c>
      <c r="R144" s="309">
        <f>IF(R$30=0,0,R$30/PPA_fec!R$30)</f>
        <v>0.59863577717591276</v>
      </c>
      <c r="S144" s="309">
        <f>IF(S$30=0,0,S$30/PPA_fec!S$30)</f>
        <v>0.59863577717591276</v>
      </c>
      <c r="T144" s="309">
        <f>IF(T$30=0,0,T$30/PPA_fec!T$30)</f>
        <v>0.59863577717591232</v>
      </c>
      <c r="U144" s="309">
        <f>IF(U$30=0,0,U$30/PPA_fec!U$30)</f>
        <v>0.59863577717591254</v>
      </c>
      <c r="V144" s="309">
        <f>IF(V$30=0,0,V$30/PPA_fec!V$30)</f>
        <v>0.59863577717591243</v>
      </c>
      <c r="W144" s="309">
        <f>IF(W$30=0,0,W$30/PPA_fec!W$30)</f>
        <v>0.59863577717591265</v>
      </c>
      <c r="X144" s="309">
        <f>IF(X$30=0,0,X$30/PPA_fec!X$30)</f>
        <v>0.59863577717591288</v>
      </c>
      <c r="Y144" s="309">
        <f>IF(Y$30=0,0,Y$30/PPA_fec!Y$30)</f>
        <v>0.59863577717591288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2">
        <f>IF(B$32=0,0,B$32/PPA_fec!B$32)</f>
        <v>0.70546693004039129</v>
      </c>
      <c r="C146" s="322">
        <f>IF(C$32=0,0,C$32/PPA_fec!C$32)</f>
        <v>0.68760624342555254</v>
      </c>
      <c r="D146" s="322">
        <f>IF(D$32=0,0,D$32/PPA_fec!D$32)</f>
        <v>0.69808638250676325</v>
      </c>
      <c r="E146" s="322">
        <f>IF(E$32=0,0,E$32/PPA_fec!E$32)</f>
        <v>0.70998670852234669</v>
      </c>
      <c r="F146" s="322">
        <f>IF(F$32=0,0,F$32/PPA_fec!F$32)</f>
        <v>0.7033119354302344</v>
      </c>
      <c r="G146" s="322">
        <f>IF(G$32=0,0,G$32/PPA_fec!G$32)</f>
        <v>0.71522045103662968</v>
      </c>
      <c r="H146" s="322">
        <f>IF(H$32=0,0,H$32/PPA_fec!H$32)</f>
        <v>0.70109239569186121</v>
      </c>
      <c r="I146" s="322">
        <f>IF(I$32=0,0,I$32/PPA_fec!I$32)</f>
        <v>0.71316835495798858</v>
      </c>
      <c r="J146" s="322">
        <f>IF(J$32=0,0,J$32/PPA_fec!J$32)</f>
        <v>0.71479054133067221</v>
      </c>
      <c r="K146" s="322">
        <f>IF(K$32=0,0,K$32/PPA_fec!K$32)</f>
        <v>0.71697847282619354</v>
      </c>
      <c r="L146" s="322">
        <f>IF(L$32=0,0,L$32/PPA_fec!L$32)</f>
        <v>0.72257163233057331</v>
      </c>
      <c r="M146" s="322">
        <f>IF(M$32=0,0,M$32/PPA_fec!M$32)</f>
        <v>0.7180815065335221</v>
      </c>
      <c r="N146" s="322">
        <f>IF(N$32=0,0,N$32/PPA_fec!N$32)</f>
        <v>0.72899600512638374</v>
      </c>
      <c r="O146" s="322">
        <f>IF(O$32=0,0,O$32/PPA_fec!O$32)</f>
        <v>0.74787732666610818</v>
      </c>
      <c r="P146" s="322">
        <f>IF(P$32=0,0,P$32/PPA_fec!P$32)</f>
        <v>0.74931954592269023</v>
      </c>
      <c r="Q146" s="322">
        <f>IF(Q$32=0,0,Q$32/PPA_fec!Q$32)</f>
        <v>0.7429748820317883</v>
      </c>
      <c r="R146" s="322">
        <f>IF(R$32=0,0,R$32/PPA_fec!R$32)</f>
        <v>0.74103898541644331</v>
      </c>
      <c r="S146" s="322">
        <f>IF(S$32=0,0,S$32/PPA_fec!S$32)</f>
        <v>0.7396074143496536</v>
      </c>
      <c r="T146" s="322">
        <f>IF(T$32=0,0,T$32/PPA_fec!T$32)</f>
        <v>0.75322101899928529</v>
      </c>
      <c r="U146" s="322">
        <f>IF(U$32=0,0,U$32/PPA_fec!U$32)</f>
        <v>0.76300106056899175</v>
      </c>
      <c r="V146" s="322">
        <f>IF(V$32=0,0,V$32/PPA_fec!V$32)</f>
        <v>0.77636153314895473</v>
      </c>
      <c r="W146" s="322">
        <f>IF(W$32=0,0,W$32/PPA_fec!W$32)</f>
        <v>0.78547515954469926</v>
      </c>
      <c r="X146" s="322">
        <f>IF(X$32=0,0,X$32/PPA_fec!X$32)</f>
        <v>0.78404835128351558</v>
      </c>
      <c r="Y146" s="322">
        <f>IF(Y$32=0,0,Y$32/PPA_fec!Y$32)</f>
        <v>0.77853301206153014</v>
      </c>
      <c r="DA146" s="95"/>
    </row>
    <row r="147" spans="1:105" ht="12" customHeight="1" x14ac:dyDescent="0.25">
      <c r="A147" s="55" t="s">
        <v>91</v>
      </c>
      <c r="B147" s="305">
        <f>IF(B$33=0,0,B$33/PPA_fec!B$33)</f>
        <v>0.45282753643255591</v>
      </c>
      <c r="C147" s="305">
        <f>IF(C$33=0,0,C$33/PPA_fec!C$33)</f>
        <v>0.45282753643255585</v>
      </c>
      <c r="D147" s="305">
        <f>IF(D$33=0,0,D$33/PPA_fec!D$33)</f>
        <v>0.45431034746486215</v>
      </c>
      <c r="E147" s="305">
        <f>IF(E$33=0,0,E$33/PPA_fec!E$33)</f>
        <v>0.45431034746486221</v>
      </c>
      <c r="F147" s="305">
        <f>IF(F$33=0,0,F$33/PPA_fec!F$33)</f>
        <v>0.45431034746486215</v>
      </c>
      <c r="G147" s="305">
        <f>IF(G$33=0,0,G$33/PPA_fec!G$33)</f>
        <v>0.45794491354249206</v>
      </c>
      <c r="H147" s="305">
        <f>IF(H$33=0,0,H$33/PPA_fec!H$33)</f>
        <v>0.46460437552935402</v>
      </c>
      <c r="I147" s="305">
        <f>IF(I$33=0,0,I$33/PPA_fec!I$33)</f>
        <v>0.46801245307663208</v>
      </c>
      <c r="J147" s="305">
        <f>IF(J$33=0,0,J$33/PPA_fec!J$33)</f>
        <v>0.46801245307663203</v>
      </c>
      <c r="K147" s="305">
        <f>IF(K$33=0,0,K$33/PPA_fec!K$33)</f>
        <v>0.4680124530766322</v>
      </c>
      <c r="L147" s="305">
        <f>IF(L$33=0,0,L$33/PPA_fec!L$33)</f>
        <v>0.46801245307663225</v>
      </c>
      <c r="M147" s="305">
        <f>IF(M$33=0,0,M$33/PPA_fec!M$33)</f>
        <v>0.46801245307663203</v>
      </c>
      <c r="N147" s="305">
        <f>IF(N$33=0,0,N$33/PPA_fec!N$33)</f>
        <v>0.46801245307663197</v>
      </c>
      <c r="O147" s="305">
        <f>IF(O$33=0,0,O$33/PPA_fec!O$33)</f>
        <v>0.47602715123859929</v>
      </c>
      <c r="P147" s="305">
        <f>IF(P$33=0,0,P$33/PPA_fec!P$33)</f>
        <v>0.47602715123859923</v>
      </c>
      <c r="Q147" s="305">
        <f>IF(Q$33=0,0,Q$33/PPA_fec!Q$33)</f>
        <v>0.48342443611473929</v>
      </c>
      <c r="R147" s="305">
        <f>IF(R$33=0,0,R$33/PPA_fec!R$33)</f>
        <v>0.4848998526866185</v>
      </c>
      <c r="S147" s="305">
        <f>IF(S$33=0,0,S$33/PPA_fec!S$33)</f>
        <v>0.48489985268661839</v>
      </c>
      <c r="T147" s="305">
        <f>IF(T$33=0,0,T$33/PPA_fec!T$33)</f>
        <v>0.49140986741795661</v>
      </c>
      <c r="U147" s="305">
        <f>IF(U$33=0,0,U$33/PPA_fec!U$33)</f>
        <v>0.49726888067616098</v>
      </c>
      <c r="V147" s="305">
        <f>IF(V$33=0,0,V$33/PPA_fec!V$33)</f>
        <v>0.50254199260854504</v>
      </c>
      <c r="W147" s="305">
        <f>IF(W$33=0,0,W$33/PPA_fec!W$33)</f>
        <v>0.50728779334769036</v>
      </c>
      <c r="X147" s="305">
        <f>IF(X$33=0,0,X$33/PPA_fec!X$33)</f>
        <v>0.51155901401292136</v>
      </c>
      <c r="Y147" s="305">
        <f>IF(Y$33=0,0,Y$33/PPA_fec!Y$33)</f>
        <v>0.51524459811959888</v>
      </c>
      <c r="DA147" s="76"/>
    </row>
    <row r="148" spans="1:105" ht="12" customHeight="1" x14ac:dyDescent="0.25">
      <c r="A148" s="173" t="s">
        <v>92</v>
      </c>
      <c r="B148" s="306">
        <f>IF(B$34=0,0,B$34/PPA_fec!B$34)</f>
        <v>0.11769308629746077</v>
      </c>
      <c r="C148" s="306">
        <f>IF(C$34=0,0,C$34/PPA_fec!C$34)</f>
        <v>0.11769308629746081</v>
      </c>
      <c r="D148" s="306">
        <f>IF(D$34=0,0,D$34/PPA_fec!D$34)</f>
        <v>0.11807847939471568</v>
      </c>
      <c r="E148" s="306">
        <f>IF(E$34=0,0,E$34/PPA_fec!E$34)</f>
        <v>0.11807847939471564</v>
      </c>
      <c r="F148" s="306">
        <f>IF(F$34=0,0,F$34/PPA_fec!F$34)</f>
        <v>0.11807847939471566</v>
      </c>
      <c r="G148" s="306">
        <f>IF(G$34=0,0,G$34/PPA_fec!G$34)</f>
        <v>0.11902312887959078</v>
      </c>
      <c r="H148" s="306">
        <f>IF(H$34=0,0,H$34/PPA_fec!H$34)</f>
        <v>0.12075397025131723</v>
      </c>
      <c r="I148" s="306">
        <f>IF(I$34=0,0,I$34/PPA_fec!I$34)</f>
        <v>0.12163975376183478</v>
      </c>
      <c r="J148" s="306">
        <f>IF(J$34=0,0,J$34/PPA_fec!J$34)</f>
        <v>0.12163975376183485</v>
      </c>
      <c r="K148" s="306">
        <f>IF(K$34=0,0,K$34/PPA_fec!K$34)</f>
        <v>0.12163975376183481</v>
      </c>
      <c r="L148" s="306">
        <f>IF(L$34=0,0,L$34/PPA_fec!L$34)</f>
        <v>0.12163975376183481</v>
      </c>
      <c r="M148" s="306">
        <f>IF(M$34=0,0,M$34/PPA_fec!M$34)</f>
        <v>0.12163975376183481</v>
      </c>
      <c r="N148" s="306">
        <f>IF(N$34=0,0,N$34/PPA_fec!N$34)</f>
        <v>0.12163975376183482</v>
      </c>
      <c r="O148" s="306">
        <f>IF(O$34=0,0,O$34/PPA_fec!O$34)</f>
        <v>0.12372283062119668</v>
      </c>
      <c r="P148" s="306">
        <f>IF(P$34=0,0,P$34/PPA_fec!P$34)</f>
        <v>0.12372283062119672</v>
      </c>
      <c r="Q148" s="306">
        <f>IF(Q$34=0,0,Q$34/PPA_fec!Q$34)</f>
        <v>0.12602890861601154</v>
      </c>
      <c r="R148" s="306">
        <f>IF(R$34=0,0,R$34/PPA_fec!R$34)</f>
        <v>0.12602890861601149</v>
      </c>
      <c r="S148" s="306">
        <f>IF(S$34=0,0,S$34/PPA_fec!S$34)</f>
        <v>0.12602890861601146</v>
      </c>
      <c r="T148" s="306">
        <f>IF(T$34=0,0,T$34/PPA_fec!T$34)</f>
        <v>0.12877291990554809</v>
      </c>
      <c r="U148" s="306">
        <f>IF(U$34=0,0,U$34/PPA_fec!U$34)</f>
        <v>0.13124121655387386</v>
      </c>
      <c r="V148" s="306">
        <f>IF(V$34=0,0,V$34/PPA_fec!V$34)</f>
        <v>0.1312412165538738</v>
      </c>
      <c r="W148" s="306">
        <f>IF(W$34=0,0,W$34/PPA_fec!W$34)</f>
        <v>0.13391572303338103</v>
      </c>
      <c r="X148" s="306">
        <f>IF(X$34=0,0,X$34/PPA_fec!X$34)</f>
        <v>0.13391572303338115</v>
      </c>
      <c r="Y148" s="306">
        <f>IF(Y$34=0,0,Y$34/PPA_fec!Y$34)</f>
        <v>0.13391572303338115</v>
      </c>
      <c r="DA148" s="77"/>
    </row>
    <row r="149" spans="1:105" ht="12" customHeight="1" x14ac:dyDescent="0.25">
      <c r="A149" s="173" t="s">
        <v>93</v>
      </c>
      <c r="B149" s="306">
        <f>IF(B$35=0,0,B$35/PPA_fec!B$35)</f>
        <v>0.64518961183133861</v>
      </c>
      <c r="C149" s="306">
        <f>IF(C$35=0,0,C$35/PPA_fec!C$35)</f>
        <v>0.64518961183133883</v>
      </c>
      <c r="D149" s="306">
        <f>IF(D$35=0,0,D$35/PPA_fec!D$35)</f>
        <v>0.64730232406145172</v>
      </c>
      <c r="E149" s="306">
        <f>IF(E$35=0,0,E$35/PPA_fec!E$35)</f>
        <v>0.64730232406145161</v>
      </c>
      <c r="F149" s="306">
        <f>IF(F$35=0,0,F$35/PPA_fec!F$35)</f>
        <v>0.64730232406145172</v>
      </c>
      <c r="G149" s="306">
        <f>IF(G$35=0,0,G$35/PPA_fec!G$35)</f>
        <v>0.65248086133697913</v>
      </c>
      <c r="H149" s="306">
        <f>IF(H$35=0,0,H$35/PPA_fec!H$35)</f>
        <v>0.66196927656931792</v>
      </c>
      <c r="I149" s="306">
        <f>IF(I$35=0,0,I$35/PPA_fec!I$35)</f>
        <v>0.66682511251768428</v>
      </c>
      <c r="J149" s="306">
        <f>IF(J$35=0,0,J$35/PPA_fec!J$35)</f>
        <v>0.66682511251768417</v>
      </c>
      <c r="K149" s="306">
        <f>IF(K$35=0,0,K$35/PPA_fec!K$35)</f>
        <v>0.66682511251768428</v>
      </c>
      <c r="L149" s="306">
        <f>IF(L$35=0,0,L$35/PPA_fec!L$35)</f>
        <v>0.66682511251768439</v>
      </c>
      <c r="M149" s="306">
        <f>IF(M$35=0,0,M$35/PPA_fec!M$35)</f>
        <v>0.66682511251768428</v>
      </c>
      <c r="N149" s="306">
        <f>IF(N$35=0,0,N$35/PPA_fec!N$35)</f>
        <v>0.66682511251768417</v>
      </c>
      <c r="O149" s="306">
        <f>IF(O$35=0,0,O$35/PPA_fec!O$35)</f>
        <v>0.67675860318164893</v>
      </c>
      <c r="P149" s="306">
        <f>IF(P$35=0,0,P$35/PPA_fec!P$35)</f>
        <v>0.67824447105935537</v>
      </c>
      <c r="Q149" s="306">
        <f>IF(Q$35=0,0,Q$35/PPA_fec!Q$35)</f>
        <v>0.68703602586915291</v>
      </c>
      <c r="R149" s="306">
        <f>IF(R$35=0,0,R$35/PPA_fec!R$35)</f>
        <v>0.6908863144601386</v>
      </c>
      <c r="S149" s="306">
        <f>IF(S$35=0,0,S$35/PPA_fec!S$35)</f>
        <v>0.69088631446013848</v>
      </c>
      <c r="T149" s="306">
        <f>IF(T$35=0,0,T$35/PPA_fec!T$35)</f>
        <v>0.69841368492985767</v>
      </c>
      <c r="U149" s="306">
        <f>IF(U$35=0,0,U$35/PPA_fec!U$35)</f>
        <v>0.70518831835260487</v>
      </c>
      <c r="V149" s="306">
        <f>IF(V$35=0,0,V$35/PPA_fec!V$35)</f>
        <v>0.71128548843307737</v>
      </c>
      <c r="W149" s="306">
        <f>IF(W$35=0,0,W$35/PPA_fec!W$35)</f>
        <v>0.71677294150550286</v>
      </c>
      <c r="X149" s="306">
        <f>IF(X$35=0,0,X$35/PPA_fec!X$35)</f>
        <v>0.72171164927068565</v>
      </c>
      <c r="Y149" s="306">
        <f>IF(Y$35=0,0,Y$35/PPA_fec!Y$35)</f>
        <v>0.72615648625935014</v>
      </c>
      <c r="DA149" s="77"/>
    </row>
    <row r="150" spans="1:105" ht="12" customHeight="1" x14ac:dyDescent="0.25">
      <c r="A150" s="173" t="s">
        <v>94</v>
      </c>
      <c r="B150" s="306">
        <f>IF(B$36=0,0,B$36/PPA_fec!B$36)</f>
        <v>0.45473681621298612</v>
      </c>
      <c r="C150" s="306">
        <f>IF(C$36=0,0,C$36/PPA_fec!C$36)</f>
        <v>0.45473681621298645</v>
      </c>
      <c r="D150" s="306">
        <f>IF(D$36=0,0,D$36/PPA_fec!D$36)</f>
        <v>0.45622587929688913</v>
      </c>
      <c r="E150" s="306">
        <f>IF(E$36=0,0,E$36/PPA_fec!E$36)</f>
        <v>0.45622587929688924</v>
      </c>
      <c r="F150" s="306">
        <f>IF(F$36=0,0,F$36/PPA_fec!F$36)</f>
        <v>0.45622587929688935</v>
      </c>
      <c r="G150" s="306">
        <f>IF(G$36=0,0,G$36/PPA_fec!G$36)</f>
        <v>0.45987576998038832</v>
      </c>
      <c r="H150" s="306">
        <f>IF(H$36=0,0,H$36/PPA_fec!H$36)</f>
        <v>0.46656331059563994</v>
      </c>
      <c r="I150" s="306">
        <f>IF(I$36=0,0,I$36/PPA_fec!I$36)</f>
        <v>0.46998575779367402</v>
      </c>
      <c r="J150" s="306">
        <f>IF(J$36=0,0,J$36/PPA_fec!J$36)</f>
        <v>0.4699857577936743</v>
      </c>
      <c r="K150" s="306">
        <f>IF(K$36=0,0,K$36/PPA_fec!K$36)</f>
        <v>0.46998575779367407</v>
      </c>
      <c r="L150" s="306">
        <f>IF(L$36=0,0,L$36/PPA_fec!L$36)</f>
        <v>0.46998575779367424</v>
      </c>
      <c r="M150" s="306">
        <f>IF(M$36=0,0,M$36/PPA_fec!M$36)</f>
        <v>0.46998575779367407</v>
      </c>
      <c r="N150" s="306">
        <f>IF(N$36=0,0,N$36/PPA_fec!N$36)</f>
        <v>0.46998575779367402</v>
      </c>
      <c r="O150" s="306">
        <f>IF(O$36=0,0,O$36/PPA_fec!O$36)</f>
        <v>0.47803424873526612</v>
      </c>
      <c r="P150" s="306">
        <f>IF(P$36=0,0,P$36/PPA_fec!P$36)</f>
        <v>0.47803424873526634</v>
      </c>
      <c r="Q150" s="306">
        <f>IF(Q$36=0,0,Q$36/PPA_fec!Q$36)</f>
        <v>0.48694436060581875</v>
      </c>
      <c r="R150" s="306">
        <f>IF(R$36=0,0,R$36/PPA_fec!R$36)</f>
        <v>0.48694436060581814</v>
      </c>
      <c r="S150" s="306">
        <f>IF(S$36=0,0,S$36/PPA_fec!S$36)</f>
        <v>0.48694436060581836</v>
      </c>
      <c r="T150" s="306">
        <f>IF(T$36=0,0,T$36/PPA_fec!T$36)</f>
        <v>0.49754653781699837</v>
      </c>
      <c r="U150" s="306">
        <f>IF(U$36=0,0,U$36/PPA_fec!U$36)</f>
        <v>0.50708342222235747</v>
      </c>
      <c r="V150" s="306">
        <f>IF(V$36=0,0,V$36/PPA_fec!V$36)</f>
        <v>0.50708342222235736</v>
      </c>
      <c r="W150" s="306">
        <f>IF(W$36=0,0,W$36/PPA_fec!W$36)</f>
        <v>0.51741705013282191</v>
      </c>
      <c r="X150" s="306">
        <f>IF(X$36=0,0,X$36/PPA_fec!X$36)</f>
        <v>0.51741705013282169</v>
      </c>
      <c r="Y150" s="306">
        <f>IF(Y$36=0,0,Y$36/PPA_fec!Y$36)</f>
        <v>0.51741705013282169</v>
      </c>
      <c r="DA150" s="77"/>
    </row>
    <row r="151" spans="1:105" ht="12" customHeight="1" x14ac:dyDescent="0.25">
      <c r="A151" s="56" t="s">
        <v>95</v>
      </c>
      <c r="B151" s="307">
        <f>IF(B$37=0,0,B$37/PPA_fec!B$37)</f>
        <v>0.64099022384268189</v>
      </c>
      <c r="C151" s="307">
        <f>IF(C$37=0,0,C$37/PPA_fec!C$37)</f>
        <v>0.69264868956370895</v>
      </c>
      <c r="D151" s="307">
        <f>IF(D$37=0,0,D$37/PPA_fec!D$37)</f>
        <v>0.67490849323013835</v>
      </c>
      <c r="E151" s="307">
        <f>IF(E$37=0,0,E$37/PPA_fec!E$37)</f>
        <v>0.65617828871853456</v>
      </c>
      <c r="F151" s="307">
        <f>IF(F$37=0,0,F$37/PPA_fec!F$37)</f>
        <v>0.67897382546820118</v>
      </c>
      <c r="G151" s="307">
        <f>IF(G$37=0,0,G$37/PPA_fec!G$37)</f>
        <v>0.67394567510161629</v>
      </c>
      <c r="H151" s="307">
        <f>IF(H$37=0,0,H$37/PPA_fec!H$37)</f>
        <v>0.70663664478769783</v>
      </c>
      <c r="I151" s="307">
        <f>IF(I$37=0,0,I$37/PPA_fec!I$37)</f>
        <v>0.70028028329786052</v>
      </c>
      <c r="J151" s="307">
        <f>IF(J$37=0,0,J$37/PPA_fec!J$37)</f>
        <v>0.71417536431913842</v>
      </c>
      <c r="K151" s="307">
        <f>IF(K$37=0,0,K$37/PPA_fec!K$37)</f>
        <v>0.70650111562019446</v>
      </c>
      <c r="L151" s="307">
        <f>IF(L$37=0,0,L$37/PPA_fec!L$37)</f>
        <v>0.67536765597555215</v>
      </c>
      <c r="M151" s="307">
        <f>IF(M$37=0,0,M$37/PPA_fec!M$37)</f>
        <v>0.69341321865761019</v>
      </c>
      <c r="N151" s="307">
        <f>IF(N$37=0,0,N$37/PPA_fec!N$37)</f>
        <v>0.67746760452361388</v>
      </c>
      <c r="O151" s="307">
        <f>IF(O$37=0,0,O$37/PPA_fec!O$37)</f>
        <v>0.69971103088994957</v>
      </c>
      <c r="P151" s="307">
        <f>IF(P$37=0,0,P$37/PPA_fec!P$37)</f>
        <v>0.74776902309730298</v>
      </c>
      <c r="Q151" s="307">
        <f>IF(Q$37=0,0,Q$37/PPA_fec!Q$37)</f>
        <v>0.78817451744291001</v>
      </c>
      <c r="R151" s="307">
        <f>IF(R$37=0,0,R$37/PPA_fec!R$37)</f>
        <v>0.79277967995662157</v>
      </c>
      <c r="S151" s="307">
        <f>IF(S$37=0,0,S$37/PPA_fec!S$37)</f>
        <v>0.80496486054942784</v>
      </c>
      <c r="T151" s="307">
        <f>IF(T$37=0,0,T$37/PPA_fec!T$37)</f>
        <v>0.81411494947516183</v>
      </c>
      <c r="U151" s="307">
        <f>IF(U$37=0,0,U$37/PPA_fec!U$37)</f>
        <v>0.84624353274213759</v>
      </c>
      <c r="V151" s="307">
        <f>IF(V$37=0,0,V$37/PPA_fec!V$37)</f>
        <v>0.85272544084358537</v>
      </c>
      <c r="W151" s="307">
        <f>IF(W$37=0,0,W$37/PPA_fec!W$37)</f>
        <v>0.89558063519108844</v>
      </c>
      <c r="X151" s="307">
        <f>IF(X$37=0,0,X$37/PPA_fec!X$37)</f>
        <v>0.92639450338652773</v>
      </c>
      <c r="Y151" s="307">
        <f>IF(Y$37=0,0,Y$37/PPA_fec!Y$37)</f>
        <v>0.91978933933052021</v>
      </c>
      <c r="DA151" s="78"/>
    </row>
    <row r="152" spans="1:105" ht="12" customHeight="1" x14ac:dyDescent="0.25">
      <c r="A152" s="174" t="s">
        <v>1883</v>
      </c>
      <c r="B152" s="308">
        <f>IF(B$43=0,0,B$43/PPA_fec!B$43)</f>
        <v>0.66605157359612477</v>
      </c>
      <c r="C152" s="308">
        <f>IF(C$43=0,0,C$43/PPA_fec!C$43)</f>
        <v>0.62831039680120571</v>
      </c>
      <c r="D152" s="308">
        <f>IF(D$43=0,0,D$43/PPA_fec!D$43)</f>
        <v>0.63771001650511105</v>
      </c>
      <c r="E152" s="308">
        <f>IF(E$43=0,0,E$43/PPA_fec!E$43)</f>
        <v>0.65063872728001515</v>
      </c>
      <c r="F152" s="308">
        <f>IF(F$43=0,0,F$43/PPA_fec!F$43)</f>
        <v>0.63863029195692844</v>
      </c>
      <c r="G152" s="308">
        <f>IF(G$43=0,0,G$43/PPA_fec!G$43)</f>
        <v>0.64921494017633252</v>
      </c>
      <c r="H152" s="308">
        <f>IF(H$43=0,0,H$43/PPA_fec!H$43)</f>
        <v>0.64386087438374418</v>
      </c>
      <c r="I152" s="308">
        <f>IF(I$43=0,0,I$43/PPA_fec!I$43)</f>
        <v>0.65306864971604239</v>
      </c>
      <c r="J152" s="308">
        <f>IF(J$43=0,0,J$43/PPA_fec!J$43)</f>
        <v>0.65087438736407</v>
      </c>
      <c r="K152" s="308">
        <f>IF(K$43=0,0,K$43/PPA_fec!K$43)</f>
        <v>0.65301958765400492</v>
      </c>
      <c r="L152" s="308">
        <f>IF(L$43=0,0,L$43/PPA_fec!L$43)</f>
        <v>0.66426718170891907</v>
      </c>
      <c r="M152" s="308">
        <f>IF(M$43=0,0,M$43/PPA_fec!M$43)</f>
        <v>0.65669171834951856</v>
      </c>
      <c r="N152" s="308">
        <f>IF(N$43=0,0,N$43/PPA_fec!N$43)</f>
        <v>0.66789498980886519</v>
      </c>
      <c r="O152" s="308">
        <f>IF(O$43=0,0,O$43/PPA_fec!O$43)</f>
        <v>0.67727704546430967</v>
      </c>
      <c r="P152" s="308">
        <f>IF(P$43=0,0,P$43/PPA_fec!P$43)</f>
        <v>0.67582316165995249</v>
      </c>
      <c r="Q152" s="308">
        <f>IF(Q$43=0,0,Q$43/PPA_fec!Q$43)</f>
        <v>0.67404432496224842</v>
      </c>
      <c r="R152" s="308">
        <f>IF(R$43=0,0,R$43/PPA_fec!R$43)</f>
        <v>0.67439120247334405</v>
      </c>
      <c r="S152" s="308">
        <f>IF(S$43=0,0,S$43/PPA_fec!S$43)</f>
        <v>0.67260535916190867</v>
      </c>
      <c r="T152" s="308">
        <f>IF(T$43=0,0,T$43/PPA_fec!T$43)</f>
        <v>0.68605002572662854</v>
      </c>
      <c r="U152" s="308">
        <f>IF(U$43=0,0,U$43/PPA_fec!U$43)</f>
        <v>0.69331196203859324</v>
      </c>
      <c r="V152" s="308">
        <f>IF(V$43=0,0,V$43/PPA_fec!V$43)</f>
        <v>0.70360706219383662</v>
      </c>
      <c r="W152" s="308">
        <f>IF(W$43=0,0,W$43/PPA_fec!W$43)</f>
        <v>0.70632590396877193</v>
      </c>
      <c r="X152" s="308">
        <f>IF(X$43=0,0,X$43/PPA_fec!X$43)</f>
        <v>0.70683724876765364</v>
      </c>
      <c r="Y152" s="308">
        <f>IF(Y$43=0,0,Y$43/PPA_fec!Y$43)</f>
        <v>0.71171331046426878</v>
      </c>
      <c r="DA152" s="79"/>
    </row>
    <row r="153" spans="1:105" ht="12" customHeight="1" x14ac:dyDescent="0.25">
      <c r="A153" s="174" t="s">
        <v>1898</v>
      </c>
      <c r="B153" s="308">
        <f>IF(B$56=0,0,B$56/PPA_fec!B$56)</f>
        <v>0.72542287603736844</v>
      </c>
      <c r="C153" s="308">
        <f>IF(C$56=0,0,C$56/PPA_fec!C$56)</f>
        <v>0.70718277756264325</v>
      </c>
      <c r="D153" s="308">
        <f>IF(D$56=0,0,D$56/PPA_fec!D$56)</f>
        <v>0.71856717647001978</v>
      </c>
      <c r="E153" s="308">
        <f>IF(E$56=0,0,E$56/PPA_fec!E$56)</f>
        <v>0.73148127875418367</v>
      </c>
      <c r="F153" s="308">
        <f>IF(F$56=0,0,F$56/PPA_fec!F$56)</f>
        <v>0.72469706857572558</v>
      </c>
      <c r="G153" s="308">
        <f>IF(G$56=0,0,G$56/PPA_fec!G$56)</f>
        <v>0.73742094467783825</v>
      </c>
      <c r="H153" s="308">
        <f>IF(H$56=0,0,H$56/PPA_fec!H$56)</f>
        <v>0.72040237759059189</v>
      </c>
      <c r="I153" s="308">
        <f>IF(I$56=0,0,I$56/PPA_fec!I$56)</f>
        <v>0.73353332764711299</v>
      </c>
      <c r="J153" s="308">
        <f>IF(J$56=0,0,J$56/PPA_fec!J$56)</f>
        <v>0.7356952095191559</v>
      </c>
      <c r="K153" s="308">
        <f>IF(K$56=0,0,K$56/PPA_fec!K$56)</f>
        <v>0.73809026029510139</v>
      </c>
      <c r="L153" s="308">
        <f>IF(L$56=0,0,L$56/PPA_fec!L$56)</f>
        <v>0.74369271305137608</v>
      </c>
      <c r="M153" s="308">
        <f>IF(M$56=0,0,M$56/PPA_fec!M$56)</f>
        <v>0.73902266322855059</v>
      </c>
      <c r="N153" s="308">
        <f>IF(N$56=0,0,N$56/PPA_fec!N$56)</f>
        <v>0.7509158326073424</v>
      </c>
      <c r="O153" s="308">
        <f>IF(O$56=0,0,O$56/PPA_fec!O$56)</f>
        <v>0.77158194423206372</v>
      </c>
      <c r="P153" s="308">
        <f>IF(P$56=0,0,P$56/PPA_fec!P$56)</f>
        <v>0.77281622795557936</v>
      </c>
      <c r="Q153" s="308">
        <f>IF(Q$56=0,0,Q$56/PPA_fec!Q$56)</f>
        <v>0.76452532425600284</v>
      </c>
      <c r="R153" s="308">
        <f>IF(R$56=0,0,R$56/PPA_fec!R$56)</f>
        <v>0.7619577833589648</v>
      </c>
      <c r="S153" s="308">
        <f>IF(S$56=0,0,S$56/PPA_fec!S$56)</f>
        <v>0.76031422356324574</v>
      </c>
      <c r="T153" s="308">
        <f>IF(T$56=0,0,T$56/PPA_fec!T$56)</f>
        <v>0.77423008818489691</v>
      </c>
      <c r="U153" s="308">
        <f>IF(U$56=0,0,U$56/PPA_fec!U$56)</f>
        <v>0.78413523050070644</v>
      </c>
      <c r="V153" s="308">
        <f>IF(V$56=0,0,V$56/PPA_fec!V$56)</f>
        <v>0.79857964671646431</v>
      </c>
      <c r="W153" s="308">
        <f>IF(W$56=0,0,W$56/PPA_fec!W$56)</f>
        <v>0.80820165080809769</v>
      </c>
      <c r="X153" s="308">
        <f>IF(X$56=0,0,X$56/PPA_fec!X$56)</f>
        <v>0.80563468363869417</v>
      </c>
      <c r="Y153" s="308">
        <f>IF(Y$56=0,0,Y$56/PPA_fec!Y$56)</f>
        <v>0.79807340310889419</v>
      </c>
      <c r="DA153" s="79"/>
    </row>
    <row r="154" spans="1:105" ht="12" customHeight="1" x14ac:dyDescent="0.25">
      <c r="A154" s="41" t="s">
        <v>1913</v>
      </c>
      <c r="B154" s="309">
        <f>IF(B$69=0,0,B$69/PPA_fec!B$69)</f>
        <v>0.69700670503739182</v>
      </c>
      <c r="C154" s="309">
        <f>IF(C$69=0,0,C$69/PPA_fec!C$69)</f>
        <v>0.68602407067607474</v>
      </c>
      <c r="D154" s="309">
        <f>IF(D$69=0,0,D$69/PPA_fec!D$69)</f>
        <v>0.69517141201004673</v>
      </c>
      <c r="E154" s="309">
        <f>IF(E$69=0,0,E$69/PPA_fec!E$69)</f>
        <v>0.70479834083323678</v>
      </c>
      <c r="F154" s="309">
        <f>IF(F$69=0,0,F$69/PPA_fec!F$69)</f>
        <v>0.70090215245862275</v>
      </c>
      <c r="G154" s="309">
        <f>IF(G$69=0,0,G$69/PPA_fec!G$69)</f>
        <v>0.71186455967344842</v>
      </c>
      <c r="H154" s="309">
        <f>IF(H$69=0,0,H$69/PPA_fec!H$69)</f>
        <v>0.69898485511485053</v>
      </c>
      <c r="I154" s="309">
        <f>IF(I$69=0,0,I$69/PPA_fec!I$69)</f>
        <v>0.71059352001289133</v>
      </c>
      <c r="J154" s="309">
        <f>IF(J$69=0,0,J$69/PPA_fec!J$69)</f>
        <v>0.71334309078979097</v>
      </c>
      <c r="K154" s="309">
        <f>IF(K$69=0,0,K$69/PPA_fec!K$69)</f>
        <v>0.71507555135750911</v>
      </c>
      <c r="L154" s="309">
        <f>IF(L$69=0,0,L$69/PPA_fec!L$69)</f>
        <v>0.7178896141950829</v>
      </c>
      <c r="M154" s="309">
        <f>IF(M$69=0,0,M$69/PPA_fec!M$69)</f>
        <v>0.71502189269446259</v>
      </c>
      <c r="N154" s="309">
        <f>IF(N$69=0,0,N$69/PPA_fec!N$69)</f>
        <v>0.72401457845663542</v>
      </c>
      <c r="O154" s="309">
        <f>IF(O$69=0,0,O$69/PPA_fec!O$69)</f>
        <v>0.74426594358829523</v>
      </c>
      <c r="P154" s="309">
        <f>IF(P$69=0,0,P$69/PPA_fec!P$69)</f>
        <v>0.74580182471298007</v>
      </c>
      <c r="Q154" s="309">
        <f>IF(Q$69=0,0,Q$69/PPA_fec!Q$69)</f>
        <v>0.74093552056545964</v>
      </c>
      <c r="R154" s="309">
        <f>IF(R$69=0,0,R$69/PPA_fec!R$69)</f>
        <v>0.73877542184555467</v>
      </c>
      <c r="S154" s="309">
        <f>IF(S$69=0,0,S$69/PPA_fec!S$69)</f>
        <v>0.73770134070199977</v>
      </c>
      <c r="T154" s="309">
        <f>IF(T$69=0,0,T$69/PPA_fec!T$69)</f>
        <v>0.75001482812703735</v>
      </c>
      <c r="U154" s="309">
        <f>IF(U$69=0,0,U$69/PPA_fec!U$69)</f>
        <v>0.75994408228406307</v>
      </c>
      <c r="V154" s="309">
        <f>IF(V$69=0,0,V$69/PPA_fec!V$69)</f>
        <v>0.77324588178534059</v>
      </c>
      <c r="W154" s="309">
        <f>IF(W$69=0,0,W$69/PPA_fec!W$69)</f>
        <v>0.78401693257992633</v>
      </c>
      <c r="X154" s="309">
        <f>IF(X$69=0,0,X$69/PPA_fec!X$69)</f>
        <v>0.78322615298998877</v>
      </c>
      <c r="Y154" s="309">
        <f>IF(Y$69=0,0,Y$69/PPA_fec!Y$69)</f>
        <v>0.77497445634259976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2">
        <f>IF(B$83=0,0,B$83/PPA_fec!B$83)</f>
        <v>0.58941145453255195</v>
      </c>
      <c r="C156" s="322">
        <f>IF(C$83=0,0,C$83/PPA_fec!C$83)</f>
        <v>0.58715480124496844</v>
      </c>
      <c r="D156" s="322">
        <f>IF(D$83=0,0,D$83/PPA_fec!D$83)</f>
        <v>0.58765809709408823</v>
      </c>
      <c r="E156" s="322">
        <f>IF(E$83=0,0,E$83/PPA_fec!E$83)</f>
        <v>0.5882230757677418</v>
      </c>
      <c r="F156" s="322">
        <f>IF(F$83=0,0,F$83/PPA_fec!F$83)</f>
        <v>0.58940424664607838</v>
      </c>
      <c r="G156" s="322">
        <f>IF(G$83=0,0,G$83/PPA_fec!G$83)</f>
        <v>0.59140544923785954</v>
      </c>
      <c r="H156" s="322">
        <f>IF(H$83=0,0,H$83/PPA_fec!H$83)</f>
        <v>0.594712319609632</v>
      </c>
      <c r="I156" s="322">
        <f>IF(I$83=0,0,I$83/PPA_fec!I$83)</f>
        <v>0.60114141358309592</v>
      </c>
      <c r="J156" s="322">
        <f>IF(J$83=0,0,J$83/PPA_fec!J$83)</f>
        <v>0.60230938617915031</v>
      </c>
      <c r="K156" s="322">
        <f>IF(K$83=0,0,K$83/PPA_fec!K$83)</f>
        <v>0.60140078411216191</v>
      </c>
      <c r="L156" s="322">
        <f>IF(L$83=0,0,L$83/PPA_fec!L$83)</f>
        <v>0.60468745741960461</v>
      </c>
      <c r="M156" s="322">
        <f>IF(M$83=0,0,M$83/PPA_fec!M$83)</f>
        <v>0.60634055853410385</v>
      </c>
      <c r="N156" s="322">
        <f>IF(N$83=0,0,N$83/PPA_fec!N$83)</f>
        <v>0.61247199206079006</v>
      </c>
      <c r="O156" s="322">
        <f>IF(O$83=0,0,O$83/PPA_fec!O$83)</f>
        <v>0.61256128533363274</v>
      </c>
      <c r="P156" s="322">
        <f>IF(P$83=0,0,P$83/PPA_fec!P$83)</f>
        <v>0.62484896669432533</v>
      </c>
      <c r="Q156" s="322">
        <f>IF(Q$83=0,0,Q$83/PPA_fec!Q$83)</f>
        <v>0.63821314620748126</v>
      </c>
      <c r="R156" s="322">
        <f>IF(R$83=0,0,R$83/PPA_fec!R$83)</f>
        <v>0.63997630913596248</v>
      </c>
      <c r="S156" s="322">
        <f>IF(S$83=0,0,S$83/PPA_fec!S$83)</f>
        <v>0.6421572911296306</v>
      </c>
      <c r="T156" s="322">
        <f>IF(T$83=0,0,T$83/PPA_fec!T$83)</f>
        <v>0.65865978471260145</v>
      </c>
      <c r="U156" s="322">
        <f>IF(U$83=0,0,U$83/PPA_fec!U$83)</f>
        <v>0.66852754422075311</v>
      </c>
      <c r="V156" s="322">
        <f>IF(V$83=0,0,V$83/PPA_fec!V$83)</f>
        <v>0.67408366996846858</v>
      </c>
      <c r="W156" s="322">
        <f>IF(W$83=0,0,W$83/PPA_fec!W$83)</f>
        <v>0.68620300145197521</v>
      </c>
      <c r="X156" s="322">
        <f>IF(X$83=0,0,X$83/PPA_fec!X$83)</f>
        <v>0.69772822052592642</v>
      </c>
      <c r="Y156" s="322">
        <f>IF(Y$83=0,0,Y$83/PPA_fec!Y$83)</f>
        <v>0.70506288354219504</v>
      </c>
      <c r="DA156" s="95"/>
    </row>
    <row r="157" spans="1:105" ht="12" customHeight="1" x14ac:dyDescent="0.25">
      <c r="A157" s="55" t="s">
        <v>91</v>
      </c>
      <c r="B157" s="334">
        <f>IF(B$84=0,0,B$84/PPA_fec!B$84)</f>
        <v>0.44256908655037941</v>
      </c>
      <c r="C157" s="334">
        <f>IF(C$84=0,0,C$84/PPA_fec!C$84)</f>
        <v>0.44256908655037946</v>
      </c>
      <c r="D157" s="334">
        <f>IF(D$84=0,0,D$84/PPA_fec!D$84)</f>
        <v>0.44461817770149059</v>
      </c>
      <c r="E157" s="334">
        <f>IF(E$84=0,0,E$84/PPA_fec!E$84)</f>
        <v>0.44591437642155946</v>
      </c>
      <c r="F157" s="334">
        <f>IF(F$84=0,0,F$84/PPA_fec!F$84)</f>
        <v>0.4459143764215594</v>
      </c>
      <c r="G157" s="334">
        <f>IF(G$84=0,0,G$84/PPA_fec!G$84)</f>
        <v>0.44828264377771004</v>
      </c>
      <c r="H157" s="334">
        <f>IF(H$84=0,0,H$84/PPA_fec!H$84)</f>
        <v>0.4482826437777101</v>
      </c>
      <c r="I157" s="334">
        <f>IF(I$84=0,0,I$84/PPA_fec!I$84)</f>
        <v>0.45440963068599011</v>
      </c>
      <c r="J157" s="334">
        <f>IF(J$84=0,0,J$84/PPA_fec!J$84)</f>
        <v>0.45440963068599016</v>
      </c>
      <c r="K157" s="334">
        <f>IF(K$84=0,0,K$84/PPA_fec!K$84)</f>
        <v>0.45440963068599016</v>
      </c>
      <c r="L157" s="334">
        <f>IF(L$84=0,0,L$84/PPA_fec!L$84)</f>
        <v>0.45896338967151046</v>
      </c>
      <c r="M157" s="334">
        <f>IF(M$84=0,0,M$84/PPA_fec!M$84)</f>
        <v>0.45896338967151046</v>
      </c>
      <c r="N157" s="334">
        <f>IF(N$84=0,0,N$84/PPA_fec!N$84)</f>
        <v>0.46436534301927335</v>
      </c>
      <c r="O157" s="334">
        <f>IF(O$84=0,0,O$84/PPA_fec!O$84)</f>
        <v>0.46436534301927324</v>
      </c>
      <c r="P157" s="334">
        <f>IF(P$84=0,0,P$84/PPA_fec!P$84)</f>
        <v>0.46436534301927312</v>
      </c>
      <c r="Q157" s="334">
        <f>IF(Q$84=0,0,Q$84/PPA_fec!Q$84)</f>
        <v>0.47177524553762984</v>
      </c>
      <c r="R157" s="334">
        <f>IF(R$84=0,0,R$84/PPA_fec!R$84)</f>
        <v>0.47177524553762978</v>
      </c>
      <c r="S157" s="334">
        <f>IF(S$84=0,0,S$84/PPA_fec!S$84)</f>
        <v>0.47177524553762984</v>
      </c>
      <c r="T157" s="334">
        <f>IF(T$84=0,0,T$84/PPA_fec!T$84)</f>
        <v>0.47959772098386683</v>
      </c>
      <c r="U157" s="334">
        <f>IF(U$84=0,0,U$84/PPA_fec!U$84)</f>
        <v>0.48663794888548007</v>
      </c>
      <c r="V157" s="334">
        <f>IF(V$84=0,0,V$84/PPA_fec!V$84)</f>
        <v>0.48958808671635168</v>
      </c>
      <c r="W157" s="334">
        <f>IF(W$84=0,0,W$84/PPA_fec!W$84)</f>
        <v>0.49562927804471674</v>
      </c>
      <c r="X157" s="334">
        <f>IF(X$84=0,0,X$84/PPA_fec!X$84)</f>
        <v>0.49923971466032691</v>
      </c>
      <c r="Y157" s="334">
        <f>IF(Y$84=0,0,Y$84/PPA_fec!Y$84)</f>
        <v>0.49923971466032702</v>
      </c>
      <c r="DA157" s="67"/>
    </row>
    <row r="158" spans="1:105" ht="12" customHeight="1" x14ac:dyDescent="0.25">
      <c r="A158" s="173" t="s">
        <v>92</v>
      </c>
      <c r="B158" s="335">
        <f>IF(B$85=0,0,B$85/PPA_fec!B$85)</f>
        <v>0.11117535134360004</v>
      </c>
      <c r="C158" s="335">
        <f>IF(C$85=0,0,C$85/PPA_fec!C$85)</f>
        <v>0.11117535134360002</v>
      </c>
      <c r="D158" s="335">
        <f>IF(D$85=0,0,D$85/PPA_fec!D$85)</f>
        <v>0.11169009228593631</v>
      </c>
      <c r="E158" s="335">
        <f>IF(E$85=0,0,E$85/PPA_fec!E$85)</f>
        <v>0.11201570325266244</v>
      </c>
      <c r="F158" s="335">
        <f>IF(F$85=0,0,F$85/PPA_fec!F$85)</f>
        <v>0.11201570325266245</v>
      </c>
      <c r="G158" s="335">
        <f>IF(G$85=0,0,G$85/PPA_fec!G$85)</f>
        <v>0.11261062269777747</v>
      </c>
      <c r="H158" s="335">
        <f>IF(H$85=0,0,H$85/PPA_fec!H$85)</f>
        <v>0.11261062269777747</v>
      </c>
      <c r="I158" s="335">
        <f>IF(I$85=0,0,I$85/PPA_fec!I$85)</f>
        <v>0.11414974945313919</v>
      </c>
      <c r="J158" s="335">
        <f>IF(J$85=0,0,J$85/PPA_fec!J$85)</f>
        <v>0.11414974945313916</v>
      </c>
      <c r="K158" s="335">
        <f>IF(K$85=0,0,K$85/PPA_fec!K$85)</f>
        <v>0.11414974945313919</v>
      </c>
      <c r="L158" s="335">
        <f>IF(L$85=0,0,L$85/PPA_fec!L$85)</f>
        <v>0.11529367425614659</v>
      </c>
      <c r="M158" s="335">
        <f>IF(M$85=0,0,M$85/PPA_fec!M$85)</f>
        <v>0.1152936742561466</v>
      </c>
      <c r="N158" s="335">
        <f>IF(N$85=0,0,N$85/PPA_fec!N$85)</f>
        <v>0.11665066930986889</v>
      </c>
      <c r="O158" s="335">
        <f>IF(O$85=0,0,O$85/PPA_fec!O$85)</f>
        <v>0.11665066930986887</v>
      </c>
      <c r="P158" s="335">
        <f>IF(P$85=0,0,P$85/PPA_fec!P$85)</f>
        <v>0.11665066930986887</v>
      </c>
      <c r="Q158" s="335">
        <f>IF(Q$85=0,0,Q$85/PPA_fec!Q$85)</f>
        <v>0.11851207025479535</v>
      </c>
      <c r="R158" s="335">
        <f>IF(R$85=0,0,R$85/PPA_fec!R$85)</f>
        <v>0.11851207025479533</v>
      </c>
      <c r="S158" s="335">
        <f>IF(S$85=0,0,S$85/PPA_fec!S$85)</f>
        <v>0.11851207025479532</v>
      </c>
      <c r="T158" s="335">
        <f>IF(T$85=0,0,T$85/PPA_fec!T$85)</f>
        <v>0.12298673632762945</v>
      </c>
      <c r="U158" s="335">
        <f>IF(U$85=0,0,U$85/PPA_fec!U$85)</f>
        <v>0.12298673632762938</v>
      </c>
      <c r="V158" s="335">
        <f>IF(V$85=0,0,V$85/PPA_fec!V$85)</f>
        <v>0.12298673632762938</v>
      </c>
      <c r="W158" s="335">
        <f>IF(W$85=0,0,W$85/PPA_fec!W$85)</f>
        <v>0.12541126881378403</v>
      </c>
      <c r="X158" s="335">
        <f>IF(X$85=0,0,X$85/PPA_fec!X$85)</f>
        <v>0.125411268813784</v>
      </c>
      <c r="Y158" s="335">
        <f>IF(Y$85=0,0,Y$85/PPA_fec!Y$85)</f>
        <v>0.12541126881378395</v>
      </c>
      <c r="DA158" s="177"/>
    </row>
    <row r="159" spans="1:105" ht="12" customHeight="1" x14ac:dyDescent="0.25">
      <c r="A159" s="173" t="s">
        <v>93</v>
      </c>
      <c r="B159" s="335">
        <f>IF(B$86=0,0,B$86/PPA_fec!B$86)</f>
        <v>0.62364242393709735</v>
      </c>
      <c r="C159" s="335">
        <f>IF(C$86=0,0,C$86/PPA_fec!C$86)</f>
        <v>0.62364242393709735</v>
      </c>
      <c r="D159" s="335">
        <f>IF(D$86=0,0,D$86/PPA_fec!D$86)</f>
        <v>0.62652988311845992</v>
      </c>
      <c r="E159" s="335">
        <f>IF(E$86=0,0,E$86/PPA_fec!E$86)</f>
        <v>0.62835641040256973</v>
      </c>
      <c r="F159" s="335">
        <f>IF(F$86=0,0,F$86/PPA_fec!F$86)</f>
        <v>0.62835641040256984</v>
      </c>
      <c r="G159" s="335">
        <f>IF(G$86=0,0,G$86/PPA_fec!G$86)</f>
        <v>0.63169363398958778</v>
      </c>
      <c r="H159" s="335">
        <f>IF(H$86=0,0,H$86/PPA_fec!H$86)</f>
        <v>0.63169363398958789</v>
      </c>
      <c r="I159" s="335">
        <f>IF(I$86=0,0,I$86/PPA_fec!I$86)</f>
        <v>0.64032742492309802</v>
      </c>
      <c r="J159" s="335">
        <f>IF(J$86=0,0,J$86/PPA_fec!J$86)</f>
        <v>0.64032742492309824</v>
      </c>
      <c r="K159" s="335">
        <f>IF(K$86=0,0,K$86/PPA_fec!K$86)</f>
        <v>0.64032742492309824</v>
      </c>
      <c r="L159" s="335">
        <f>IF(L$86=0,0,L$86/PPA_fec!L$86)</f>
        <v>0.64674431525290155</v>
      </c>
      <c r="M159" s="335">
        <f>IF(M$86=0,0,M$86/PPA_fec!M$86)</f>
        <v>0.64674431525290188</v>
      </c>
      <c r="N159" s="335">
        <f>IF(N$86=0,0,N$86/PPA_fec!N$86)</f>
        <v>0.65435643137708199</v>
      </c>
      <c r="O159" s="335">
        <f>IF(O$86=0,0,O$86/PPA_fec!O$86)</f>
        <v>0.65435643137708233</v>
      </c>
      <c r="P159" s="335">
        <f>IF(P$86=0,0,P$86/PPA_fec!P$86)</f>
        <v>0.65435643137708221</v>
      </c>
      <c r="Q159" s="335">
        <f>IF(Q$86=0,0,Q$86/PPA_fec!Q$86)</f>
        <v>0.66479803181444019</v>
      </c>
      <c r="R159" s="335">
        <f>IF(R$86=0,0,R$86/PPA_fec!R$86)</f>
        <v>0.66479803181443997</v>
      </c>
      <c r="S159" s="335">
        <f>IF(S$86=0,0,S$86/PPA_fec!S$86)</f>
        <v>0.66479803181443997</v>
      </c>
      <c r="T159" s="335">
        <f>IF(T$86=0,0,T$86/PPA_fec!T$86)</f>
        <v>0.67493423054872936</v>
      </c>
      <c r="U159" s="335">
        <f>IF(U$86=0,0,U$86/PPA_fec!U$86)</f>
        <v>0.68405680940958902</v>
      </c>
      <c r="V159" s="335">
        <f>IF(V$86=0,0,V$86/PPA_fec!V$86)</f>
        <v>0.68989884384018052</v>
      </c>
      <c r="W159" s="335">
        <f>IF(W$86=0,0,W$86/PPA_fec!W$86)</f>
        <v>0.69752496137189512</v>
      </c>
      <c r="X159" s="335">
        <f>IF(X$86=0,0,X$86/PPA_fec!X$86)</f>
        <v>0.70349935239091654</v>
      </c>
      <c r="Y159" s="335">
        <f>IF(Y$86=0,0,Y$86/PPA_fec!Y$86)</f>
        <v>0.70349935239091643</v>
      </c>
      <c r="DA159" s="177"/>
    </row>
    <row r="160" spans="1:105" ht="12" customHeight="1" x14ac:dyDescent="0.25">
      <c r="A160" s="173" t="s">
        <v>94</v>
      </c>
      <c r="B160" s="335">
        <f>IF(B$87=0,0,B$87/PPA_fec!B$87)</f>
        <v>0.44271789248802912</v>
      </c>
      <c r="C160" s="335">
        <f>IF(C$87=0,0,C$87/PPA_fec!C$87)</f>
        <v>0.44271789248802901</v>
      </c>
      <c r="D160" s="335">
        <f>IF(D$87=0,0,D$87/PPA_fec!D$87)</f>
        <v>0.44476767260938083</v>
      </c>
      <c r="E160" s="335">
        <f>IF(E$87=0,0,E$87/PPA_fec!E$87)</f>
        <v>0.44606430715308004</v>
      </c>
      <c r="F160" s="335">
        <f>IF(F$87=0,0,F$87/PPA_fec!F$87)</f>
        <v>0.44606430715307999</v>
      </c>
      <c r="G160" s="335">
        <f>IF(G$87=0,0,G$87/PPA_fec!G$87)</f>
        <v>0.4484333707967601</v>
      </c>
      <c r="H160" s="335">
        <f>IF(H$87=0,0,H$87/PPA_fec!H$87)</f>
        <v>0.44843337079675988</v>
      </c>
      <c r="I160" s="335">
        <f>IF(I$87=0,0,I$87/PPA_fec!I$87)</f>
        <v>0.4545624177947743</v>
      </c>
      <c r="J160" s="335">
        <f>IF(J$87=0,0,J$87/PPA_fec!J$87)</f>
        <v>0.45456241779477408</v>
      </c>
      <c r="K160" s="335">
        <f>IF(K$87=0,0,K$87/PPA_fec!K$87)</f>
        <v>0.45456241779477424</v>
      </c>
      <c r="L160" s="335">
        <f>IF(L$87=0,0,L$87/PPA_fec!L$87)</f>
        <v>0.45911770790028511</v>
      </c>
      <c r="M160" s="335">
        <f>IF(M$87=0,0,M$87/PPA_fec!M$87)</f>
        <v>0.45911770790028522</v>
      </c>
      <c r="N160" s="335">
        <f>IF(N$87=0,0,N$87/PPA_fec!N$87)</f>
        <v>0.46452147755821854</v>
      </c>
      <c r="O160" s="335">
        <f>IF(O$87=0,0,O$87/PPA_fec!O$87)</f>
        <v>0.46452147755821843</v>
      </c>
      <c r="P160" s="335">
        <f>IF(P$87=0,0,P$87/PPA_fec!P$87)</f>
        <v>0.46452147755821843</v>
      </c>
      <c r="Q160" s="335">
        <f>IF(Q$87=0,0,Q$87/PPA_fec!Q$87)</f>
        <v>0.47193387152373129</v>
      </c>
      <c r="R160" s="335">
        <f>IF(R$87=0,0,R$87/PPA_fec!R$87)</f>
        <v>0.47193387152373129</v>
      </c>
      <c r="S160" s="335">
        <f>IF(S$87=0,0,S$87/PPA_fec!S$87)</f>
        <v>0.47193387152373134</v>
      </c>
      <c r="T160" s="335">
        <f>IF(T$87=0,0,T$87/PPA_fec!T$87)</f>
        <v>0.48975270195162207</v>
      </c>
      <c r="U160" s="335">
        <f>IF(U$87=0,0,U$87/PPA_fec!U$87)</f>
        <v>0.48975270195162213</v>
      </c>
      <c r="V160" s="335">
        <f>IF(V$87=0,0,V$87/PPA_fec!V$87)</f>
        <v>0.48975270195162213</v>
      </c>
      <c r="W160" s="335">
        <f>IF(W$87=0,0,W$87/PPA_fec!W$87)</f>
        <v>0.49940757508282296</v>
      </c>
      <c r="X160" s="335">
        <f>IF(X$87=0,0,X$87/PPA_fec!X$87)</f>
        <v>0.49940757508282307</v>
      </c>
      <c r="Y160" s="335">
        <f>IF(Y$87=0,0,Y$87/PPA_fec!Y$87)</f>
        <v>0.49940757508282302</v>
      </c>
      <c r="DA160" s="177"/>
    </row>
    <row r="161" spans="1:105" ht="12" customHeight="1" x14ac:dyDescent="0.25">
      <c r="A161" s="56" t="s">
        <v>95</v>
      </c>
      <c r="B161" s="336">
        <f>IF(B$88=0,0,B$88/PPA_fec!B$88)</f>
        <v>0.62809203412770687</v>
      </c>
      <c r="C161" s="336">
        <f>IF(C$88=0,0,C$88/PPA_fec!C$88)</f>
        <v>0.6787110133379104</v>
      </c>
      <c r="D161" s="336">
        <f>IF(D$88=0,0,D$88/PPA_fec!D$88)</f>
        <v>0.66222124909858726</v>
      </c>
      <c r="E161" s="336">
        <f>IF(E$88=0,0,E$88/PPA_fec!E$88)</f>
        <v>0.64572014445622183</v>
      </c>
      <c r="F161" s="336">
        <f>IF(F$88=0,0,F$88/PPA_fec!F$88)</f>
        <v>0.66815236682020462</v>
      </c>
      <c r="G161" s="336">
        <f>IF(G$88=0,0,G$88/PPA_fec!G$88)</f>
        <v>0.66143505548093484</v>
      </c>
      <c r="H161" s="336">
        <f>IF(H$88=0,0,H$88/PPA_fec!H$88)</f>
        <v>0.68357853519918355</v>
      </c>
      <c r="I161" s="336">
        <f>IF(I$88=0,0,I$88/PPA_fec!I$88)</f>
        <v>0.68168800094153248</v>
      </c>
      <c r="J161" s="336">
        <f>IF(J$88=0,0,J$88/PPA_fec!J$88)</f>
        <v>0.69521417071987957</v>
      </c>
      <c r="K161" s="336">
        <f>IF(K$88=0,0,K$88/PPA_fec!K$88)</f>
        <v>0.68774367157962801</v>
      </c>
      <c r="L161" s="336">
        <f>IF(L$88=0,0,L$88/PPA_fec!L$88)</f>
        <v>0.66402514609292962</v>
      </c>
      <c r="M161" s="336">
        <f>IF(M$88=0,0,M$88/PPA_fec!M$88)</f>
        <v>0.68176764129574441</v>
      </c>
      <c r="N161" s="336">
        <f>IF(N$88=0,0,N$88/PPA_fec!N$88)</f>
        <v>0.6739296377745394</v>
      </c>
      <c r="O161" s="336">
        <f>IF(O$88=0,0,O$88/PPA_fec!O$88)</f>
        <v>0.68433764135353381</v>
      </c>
      <c r="P161" s="336">
        <f>IF(P$88=0,0,P$88/PPA_fec!P$88)</f>
        <v>0.73133974877141672</v>
      </c>
      <c r="Q161" s="336">
        <f>IF(Q$88=0,0,Q$88/PPA_fec!Q$88)</f>
        <v>0.76882787245390338</v>
      </c>
      <c r="R161" s="336">
        <f>IF(R$88=0,0,R$88/PPA_fec!R$88)</f>
        <v>0.77331999598665646</v>
      </c>
      <c r="S161" s="336">
        <f>IF(S$88=0,0,S$88/PPA_fec!S$88)</f>
        <v>0.78520607738526249</v>
      </c>
      <c r="T161" s="336">
        <f>IF(T$88=0,0,T$88/PPA_fec!T$88)</f>
        <v>0.80654956201310124</v>
      </c>
      <c r="U161" s="336">
        <f>IF(U$88=0,0,U$88/PPA_fec!U$88)</f>
        <v>0.8226183389817362</v>
      </c>
      <c r="V161" s="336">
        <f>IF(V$88=0,0,V$88/PPA_fec!V$88)</f>
        <v>0.82891799955880896</v>
      </c>
      <c r="W161" s="336">
        <f>IF(W$88=0,0,W$88/PPA_fec!W$88)</f>
        <v>0.87001124686324238</v>
      </c>
      <c r="X161" s="336">
        <f>IF(X$88=0,0,X$88/PPA_fec!X$88)</f>
        <v>0.89994357637234501</v>
      </c>
      <c r="Y161" s="336">
        <f>IF(Y$88=0,0,Y$88/PPA_fec!Y$88)</f>
        <v>0.89352700660497342</v>
      </c>
      <c r="DA161" s="68"/>
    </row>
    <row r="162" spans="1:105" ht="12" customHeight="1" x14ac:dyDescent="0.25">
      <c r="A162" s="41" t="s">
        <v>1939</v>
      </c>
      <c r="B162" s="337">
        <f>IF(B$94=0,0,B$94/PPA_fec!B$94)</f>
        <v>0.58087192609737304</v>
      </c>
      <c r="C162" s="337">
        <f>IF(C$94=0,0,C$94/PPA_fec!C$94)</f>
        <v>0.58087192609737293</v>
      </c>
      <c r="D162" s="337">
        <f>IF(D$94=0,0,D$94/PPA_fec!D$94)</f>
        <v>0.58356135823320632</v>
      </c>
      <c r="E162" s="337">
        <f>IF(E$94=0,0,E$94/PPA_fec!E$94)</f>
        <v>0.5852626190532968</v>
      </c>
      <c r="F162" s="337">
        <f>IF(F$94=0,0,F$94/PPA_fec!F$94)</f>
        <v>0.5852626190532968</v>
      </c>
      <c r="G162" s="337">
        <f>IF(G$94=0,0,G$94/PPA_fec!G$94)</f>
        <v>0.58837096995824423</v>
      </c>
      <c r="H162" s="337">
        <f>IF(H$94=0,0,H$94/PPA_fec!H$94)</f>
        <v>0.58837096995824445</v>
      </c>
      <c r="I162" s="337">
        <f>IF(I$94=0,0,I$94/PPA_fec!I$94)</f>
        <v>0.59641264027536223</v>
      </c>
      <c r="J162" s="337">
        <f>IF(J$94=0,0,J$94/PPA_fec!J$94)</f>
        <v>0.59641264027536189</v>
      </c>
      <c r="K162" s="337">
        <f>IF(K$94=0,0,K$94/PPA_fec!K$94)</f>
        <v>0.59641264027536212</v>
      </c>
      <c r="L162" s="337">
        <f>IF(L$94=0,0,L$94/PPA_fec!L$94)</f>
        <v>0.60238944894385749</v>
      </c>
      <c r="M162" s="337">
        <f>IF(M$94=0,0,M$94/PPA_fec!M$94)</f>
        <v>0.60238944894385749</v>
      </c>
      <c r="N162" s="337">
        <f>IF(N$94=0,0,N$94/PPA_fec!N$94)</f>
        <v>0.6094795127127961</v>
      </c>
      <c r="O162" s="337">
        <f>IF(O$94=0,0,O$94/PPA_fec!O$94)</f>
        <v>0.6094795127127961</v>
      </c>
      <c r="P162" s="337">
        <f>IF(P$94=0,0,P$94/PPA_fec!P$94)</f>
        <v>0.6094795127127961</v>
      </c>
      <c r="Q162" s="337">
        <f>IF(Q$94=0,0,Q$94/PPA_fec!Q$94)</f>
        <v>0.61920500976813919</v>
      </c>
      <c r="R162" s="337">
        <f>IF(R$94=0,0,R$94/PPA_fec!R$94)</f>
        <v>0.61920500976813919</v>
      </c>
      <c r="S162" s="337">
        <f>IF(S$94=0,0,S$94/PPA_fec!S$94)</f>
        <v>0.61920500976813908</v>
      </c>
      <c r="T162" s="337">
        <f>IF(T$94=0,0,T$94/PPA_fec!T$94)</f>
        <v>0.62995950879132523</v>
      </c>
      <c r="U162" s="337">
        <f>IF(U$94=0,0,U$94/PPA_fec!U$94)</f>
        <v>0.63963855791219271</v>
      </c>
      <c r="V162" s="337">
        <f>IF(V$94=0,0,V$94/PPA_fec!V$94)</f>
        <v>0.64258436381521167</v>
      </c>
      <c r="W162" s="337">
        <f>IF(W$94=0,0,W$94/PPA_fec!W$94)</f>
        <v>0.65100092743369031</v>
      </c>
      <c r="X162" s="337">
        <f>IF(X$94=0,0,X$94/PPA_fec!X$94)</f>
        <v>0.65525212549167922</v>
      </c>
      <c r="Y162" s="337">
        <f>IF(Y$94=0,0,Y$94/PPA_fec!Y$94)</f>
        <v>0.65525212549167933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ES: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1035.013028852735</v>
      </c>
      <c r="C5" s="223">
        <v>608.53265276974662</v>
      </c>
      <c r="D5" s="223">
        <v>756.12096159248631</v>
      </c>
      <c r="E5" s="223">
        <v>1101.6212972065489</v>
      </c>
      <c r="F5" s="223">
        <v>814.12720438197516</v>
      </c>
      <c r="G5" s="223">
        <v>933.63449225308409</v>
      </c>
      <c r="H5" s="223">
        <v>585.49360794825668</v>
      </c>
      <c r="I5" s="223">
        <v>712.46933206112476</v>
      </c>
      <c r="J5" s="223">
        <v>676.49416311798655</v>
      </c>
      <c r="K5" s="223">
        <v>589.6149134226871</v>
      </c>
      <c r="L5" s="223">
        <v>496.76467314134612</v>
      </c>
      <c r="M5" s="223">
        <v>542.12925070829169</v>
      </c>
      <c r="N5" s="223">
        <v>661.35285354581583</v>
      </c>
      <c r="O5" s="223">
        <v>641.05898766560153</v>
      </c>
      <c r="P5" s="223">
        <v>620.89399947569109</v>
      </c>
      <c r="Q5" s="223">
        <v>387.63075641030952</v>
      </c>
      <c r="R5" s="223">
        <v>391.33583208741419</v>
      </c>
      <c r="S5" s="223">
        <v>383.97946711712768</v>
      </c>
      <c r="T5" s="223">
        <v>390.67168611392901</v>
      </c>
      <c r="U5" s="223">
        <v>341.074835302125</v>
      </c>
      <c r="V5" s="223">
        <v>386.02697680594861</v>
      </c>
      <c r="W5" s="223">
        <v>382.17425941572827</v>
      </c>
      <c r="X5" s="223">
        <v>252.15908735954309</v>
      </c>
      <c r="Y5" s="223">
        <v>281.26626297261117</v>
      </c>
      <c r="DA5" s="89" t="s">
        <v>2025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2026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2027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2028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2029</v>
      </c>
    </row>
    <row r="10" spans="1:105" ht="12" customHeight="1" x14ac:dyDescent="0.25">
      <c r="A10" s="56" t="s">
        <v>95</v>
      </c>
      <c r="B10" s="260">
        <v>23.348977147711899</v>
      </c>
      <c r="C10" s="260">
        <v>10.395333570222069</v>
      </c>
      <c r="D10" s="260">
        <v>14.06364166841427</v>
      </c>
      <c r="E10" s="260">
        <v>22.15933969873614</v>
      </c>
      <c r="F10" s="260">
        <v>15.407573093088761</v>
      </c>
      <c r="G10" s="260">
        <v>18.567457348718811</v>
      </c>
      <c r="H10" s="260">
        <v>11.66419170424021</v>
      </c>
      <c r="I10" s="260">
        <v>14.63853949051639</v>
      </c>
      <c r="J10" s="260">
        <v>11.859021437051091</v>
      </c>
      <c r="K10" s="260">
        <v>10.949506083058511</v>
      </c>
      <c r="L10" s="260">
        <v>10.816329034661671</v>
      </c>
      <c r="M10" s="260">
        <v>10.95759708048999</v>
      </c>
      <c r="N10" s="260">
        <v>14.7437756669463</v>
      </c>
      <c r="O10" s="260">
        <v>12.929404570748201</v>
      </c>
      <c r="P10" s="260">
        <v>11.02885724890386</v>
      </c>
      <c r="Q10" s="260">
        <v>7.505656408156165</v>
      </c>
      <c r="R10" s="260">
        <v>7.7546241341307134</v>
      </c>
      <c r="S10" s="260">
        <v>7.3235286562794784</v>
      </c>
      <c r="T10" s="260">
        <v>8.0918175848871687</v>
      </c>
      <c r="U10" s="260">
        <v>6.9814497313372916</v>
      </c>
      <c r="V10" s="260">
        <v>6.8970844226189616</v>
      </c>
      <c r="W10" s="260">
        <v>5.9610514293494763</v>
      </c>
      <c r="X10" s="260">
        <v>3.5351708702771889</v>
      </c>
      <c r="Y10" s="260">
        <v>4.9695928259150239</v>
      </c>
      <c r="DA10" s="68" t="s">
        <v>2030</v>
      </c>
    </row>
    <row r="11" spans="1:105" ht="12" customHeight="1" x14ac:dyDescent="0.25">
      <c r="A11" s="37" t="s">
        <v>159</v>
      </c>
      <c r="B11" s="226">
        <v>1.169676566712422</v>
      </c>
      <c r="C11" s="226">
        <v>0.87446574461406323</v>
      </c>
      <c r="D11" s="226">
        <v>0.85191281811828523</v>
      </c>
      <c r="E11" s="226">
        <v>0.99843925187493543</v>
      </c>
      <c r="F11" s="226">
        <v>1.037382215041603</v>
      </c>
      <c r="G11" s="226">
        <v>1.3278113166700729</v>
      </c>
      <c r="H11" s="226">
        <v>0.68504013112014017</v>
      </c>
      <c r="I11" s="226">
        <v>1.302559083253181</v>
      </c>
      <c r="J11" s="226">
        <v>1.162383998500369</v>
      </c>
      <c r="K11" s="226">
        <v>1.1258107459875339</v>
      </c>
      <c r="L11" s="226">
        <v>1.3585556401126671</v>
      </c>
      <c r="M11" s="226">
        <v>0.97125784353706113</v>
      </c>
      <c r="N11" s="226">
        <v>0.81531913310771598</v>
      </c>
      <c r="O11" s="226">
        <v>0.56009583996821877</v>
      </c>
      <c r="P11" s="226">
        <v>0.64199792954682422</v>
      </c>
      <c r="Q11" s="226">
        <v>0.77199916976311433</v>
      </c>
      <c r="R11" s="226">
        <v>0.60843406847436465</v>
      </c>
      <c r="S11" s="226">
        <v>0.57386513589836607</v>
      </c>
      <c r="T11" s="226">
        <v>0.80107787093053207</v>
      </c>
      <c r="U11" s="226">
        <v>0.61759606782679177</v>
      </c>
      <c r="V11" s="226">
        <v>0.57323046860334348</v>
      </c>
      <c r="W11" s="226">
        <v>0.52789140037895477</v>
      </c>
      <c r="X11" s="226">
        <v>0.29160594457797012</v>
      </c>
      <c r="Y11" s="226">
        <v>0.40982449190074882</v>
      </c>
      <c r="DA11" s="69" t="s">
        <v>2031</v>
      </c>
    </row>
    <row r="12" spans="1:105" ht="12" customHeight="1" x14ac:dyDescent="0.25">
      <c r="A12" s="37" t="s">
        <v>35</v>
      </c>
      <c r="B12" s="226">
        <v>22.17930058099947</v>
      </c>
      <c r="C12" s="226">
        <v>9.5208678256080095</v>
      </c>
      <c r="D12" s="226">
        <v>13.21172885029598</v>
      </c>
      <c r="E12" s="226">
        <v>21.160900446861209</v>
      </c>
      <c r="F12" s="226">
        <v>14.370190878047159</v>
      </c>
      <c r="G12" s="226">
        <v>17.239646032048739</v>
      </c>
      <c r="H12" s="226">
        <v>10.97915157312007</v>
      </c>
      <c r="I12" s="226">
        <v>13.335980407263211</v>
      </c>
      <c r="J12" s="226">
        <v>10.69663743855072</v>
      </c>
      <c r="K12" s="226">
        <v>9.8236953370709799</v>
      </c>
      <c r="L12" s="226">
        <v>9.4577733945489992</v>
      </c>
      <c r="M12" s="226">
        <v>9.9863392369529294</v>
      </c>
      <c r="N12" s="226">
        <v>13.92845653383859</v>
      </c>
      <c r="O12" s="226">
        <v>12.369308730779981</v>
      </c>
      <c r="P12" s="226">
        <v>10.386859319357031</v>
      </c>
      <c r="Q12" s="226">
        <v>6.7336572383930502</v>
      </c>
      <c r="R12" s="226">
        <v>7.1461900656563486</v>
      </c>
      <c r="S12" s="226">
        <v>6.7496635203811124</v>
      </c>
      <c r="T12" s="226">
        <v>7.2907397139566363</v>
      </c>
      <c r="U12" s="226">
        <v>6.3638536635104996</v>
      </c>
      <c r="V12" s="226">
        <v>6.3238539540156191</v>
      </c>
      <c r="W12" s="226">
        <v>5.4331600289705211</v>
      </c>
      <c r="X12" s="226">
        <v>3.2435649256992192</v>
      </c>
      <c r="Y12" s="226">
        <v>4.5597683340142749</v>
      </c>
      <c r="DA12" s="69" t="s">
        <v>2032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2033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2034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2035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2036</v>
      </c>
    </row>
    <row r="17" spans="1:105" ht="12" customHeight="1" x14ac:dyDescent="0.25">
      <c r="A17" s="57" t="s">
        <v>1855</v>
      </c>
      <c r="B17" s="294">
        <f t="shared" ref="B17:Y17" si="0">B18+B29</f>
        <v>1011.664051705023</v>
      </c>
      <c r="C17" s="294">
        <f t="shared" si="0"/>
        <v>598.13731919952454</v>
      </c>
      <c r="D17" s="294">
        <f t="shared" si="0"/>
        <v>742.05731992407209</v>
      </c>
      <c r="E17" s="294">
        <f t="shared" si="0"/>
        <v>1079.461957507812</v>
      </c>
      <c r="F17" s="294">
        <f t="shared" si="0"/>
        <v>798.71963128888638</v>
      </c>
      <c r="G17" s="294">
        <f t="shared" si="0"/>
        <v>915.0670349043653</v>
      </c>
      <c r="H17" s="294">
        <f t="shared" si="0"/>
        <v>573.82941624401644</v>
      </c>
      <c r="I17" s="294">
        <f t="shared" si="0"/>
        <v>697.83079257060831</v>
      </c>
      <c r="J17" s="294">
        <f t="shared" si="0"/>
        <v>664.63514168093559</v>
      </c>
      <c r="K17" s="294">
        <f t="shared" si="0"/>
        <v>578.66540733962859</v>
      </c>
      <c r="L17" s="294">
        <f t="shared" si="0"/>
        <v>485.94834410668437</v>
      </c>
      <c r="M17" s="294">
        <f t="shared" si="0"/>
        <v>531.17165362780167</v>
      </c>
      <c r="N17" s="294">
        <f t="shared" si="0"/>
        <v>646.60907787886958</v>
      </c>
      <c r="O17" s="294">
        <f t="shared" si="0"/>
        <v>628.12958309485327</v>
      </c>
      <c r="P17" s="294">
        <f t="shared" si="0"/>
        <v>609.86514222678727</v>
      </c>
      <c r="Q17" s="294">
        <f t="shared" si="0"/>
        <v>380.12510000215332</v>
      </c>
      <c r="R17" s="294">
        <f t="shared" si="0"/>
        <v>383.58120795328352</v>
      </c>
      <c r="S17" s="294">
        <f t="shared" si="0"/>
        <v>376.65593846084818</v>
      </c>
      <c r="T17" s="294">
        <f t="shared" si="0"/>
        <v>382.57986852904179</v>
      </c>
      <c r="U17" s="294">
        <f t="shared" si="0"/>
        <v>334.09338557078769</v>
      </c>
      <c r="V17" s="294">
        <f t="shared" si="0"/>
        <v>379.12989238332972</v>
      </c>
      <c r="W17" s="294">
        <f t="shared" si="0"/>
        <v>376.2132079863789</v>
      </c>
      <c r="X17" s="294">
        <f t="shared" si="0"/>
        <v>248.62391648926589</v>
      </c>
      <c r="Y17" s="294">
        <f t="shared" si="0"/>
        <v>276.29667014669621</v>
      </c>
      <c r="DA17" s="70"/>
    </row>
    <row r="18" spans="1:105" ht="12" customHeight="1" x14ac:dyDescent="0.25">
      <c r="A18" s="60" t="s">
        <v>1856</v>
      </c>
      <c r="B18" s="329">
        <v>1011.664051705023</v>
      </c>
      <c r="C18" s="329">
        <v>598.13731919952454</v>
      </c>
      <c r="D18" s="329">
        <v>742.05731992407209</v>
      </c>
      <c r="E18" s="329">
        <v>1079.461957507812</v>
      </c>
      <c r="F18" s="329">
        <v>798.71963128888638</v>
      </c>
      <c r="G18" s="329">
        <v>915.0670349043653</v>
      </c>
      <c r="H18" s="329">
        <v>573.82941624401644</v>
      </c>
      <c r="I18" s="329">
        <v>697.83079257060831</v>
      </c>
      <c r="J18" s="329">
        <v>664.63514168093559</v>
      </c>
      <c r="K18" s="329">
        <v>578.66540733962859</v>
      </c>
      <c r="L18" s="329">
        <v>485.94834410668437</v>
      </c>
      <c r="M18" s="329">
        <v>531.17165362780167</v>
      </c>
      <c r="N18" s="329">
        <v>646.60907787886958</v>
      </c>
      <c r="O18" s="329">
        <v>628.12958309485327</v>
      </c>
      <c r="P18" s="329">
        <v>609.86514222678727</v>
      </c>
      <c r="Q18" s="329">
        <v>380.12510000215332</v>
      </c>
      <c r="R18" s="329">
        <v>383.58120795328352</v>
      </c>
      <c r="S18" s="329">
        <v>376.65593846084818</v>
      </c>
      <c r="T18" s="329">
        <v>382.57986852904179</v>
      </c>
      <c r="U18" s="329">
        <v>334.09338557078769</v>
      </c>
      <c r="V18" s="329">
        <v>379.12989238332972</v>
      </c>
      <c r="W18" s="329">
        <v>376.2132079863789</v>
      </c>
      <c r="X18" s="329">
        <v>248.62391648926589</v>
      </c>
      <c r="Y18" s="329">
        <v>276.29667014669621</v>
      </c>
      <c r="DA18" s="72" t="s">
        <v>2037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2038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2039</v>
      </c>
    </row>
    <row r="21" spans="1:105" ht="12" customHeight="1" x14ac:dyDescent="0.25">
      <c r="A21" s="64" t="s">
        <v>31</v>
      </c>
      <c r="B21" s="229">
        <v>25.574565223216851</v>
      </c>
      <c r="C21" s="229">
        <v>20.108422858595411</v>
      </c>
      <c r="D21" s="229">
        <v>20.002662355668221</v>
      </c>
      <c r="E21" s="229">
        <v>21.661676806318869</v>
      </c>
      <c r="F21" s="229">
        <v>22.230875220574209</v>
      </c>
      <c r="G21" s="229">
        <v>23.31113814608484</v>
      </c>
      <c r="H21" s="229">
        <v>19.302304828058151</v>
      </c>
      <c r="I21" s="229">
        <v>19.148041099215678</v>
      </c>
      <c r="J21" s="229">
        <v>18.81013326001019</v>
      </c>
      <c r="K21" s="229">
        <v>15.53220038986065</v>
      </c>
      <c r="L21" s="229">
        <v>14.71312045274432</v>
      </c>
      <c r="M21" s="229">
        <v>15.620211839945039</v>
      </c>
      <c r="N21" s="229">
        <v>14.50145854419346</v>
      </c>
      <c r="O21" s="229">
        <v>9.6712870529379789</v>
      </c>
      <c r="P21" s="229">
        <v>12.76735801129105</v>
      </c>
      <c r="Q21" s="229">
        <v>9.675600059391213</v>
      </c>
      <c r="R21" s="229">
        <v>9.7643262203123911</v>
      </c>
      <c r="S21" s="229">
        <v>9.8100265543929961</v>
      </c>
      <c r="T21" s="229">
        <v>8.8278648434516533</v>
      </c>
      <c r="U21" s="229">
        <v>6.8887491966337553</v>
      </c>
      <c r="V21" s="229">
        <v>7.3979670355851974</v>
      </c>
      <c r="W21" s="229">
        <v>4.4536861848028764</v>
      </c>
      <c r="X21" s="229">
        <v>0.36675349968793852</v>
      </c>
      <c r="Y21" s="229">
        <v>9.6662673873995394E-2</v>
      </c>
      <c r="DA21" s="73" t="s">
        <v>2040</v>
      </c>
    </row>
    <row r="22" spans="1:105" ht="12" customHeight="1" x14ac:dyDescent="0.25">
      <c r="A22" s="64" t="s">
        <v>159</v>
      </c>
      <c r="B22" s="229">
        <v>37.266549950473873</v>
      </c>
      <c r="C22" s="229">
        <v>33.099825308573827</v>
      </c>
      <c r="D22" s="229">
        <v>31.958313751823461</v>
      </c>
      <c r="E22" s="229">
        <v>38.703956683029062</v>
      </c>
      <c r="F22" s="229">
        <v>43.957135394884162</v>
      </c>
      <c r="G22" s="229">
        <v>57.367992544769272</v>
      </c>
      <c r="H22" s="229">
        <v>23.018460351042481</v>
      </c>
      <c r="I22" s="229">
        <v>46.92776921933762</v>
      </c>
      <c r="J22" s="229">
        <v>47.446236522128437</v>
      </c>
      <c r="K22" s="229">
        <v>45.351823050211273</v>
      </c>
      <c r="L22" s="229">
        <v>48.431954006728553</v>
      </c>
      <c r="M22" s="229">
        <v>36.07782229869165</v>
      </c>
      <c r="N22" s="229">
        <v>31.347301126514349</v>
      </c>
      <c r="O22" s="229">
        <v>25.218480520997691</v>
      </c>
      <c r="P22" s="229">
        <v>33.346221034412707</v>
      </c>
      <c r="Q22" s="229">
        <v>36.687799373792807</v>
      </c>
      <c r="R22" s="229">
        <v>27.782000278678471</v>
      </c>
      <c r="S22" s="229">
        <v>27.307563300913479</v>
      </c>
      <c r="T22" s="229">
        <v>35.169653285986563</v>
      </c>
      <c r="U22" s="229">
        <v>27.552328566259622</v>
      </c>
      <c r="V22" s="229">
        <v>29.671441460903601</v>
      </c>
      <c r="W22" s="229">
        <v>32.205983423070847</v>
      </c>
      <c r="X22" s="229">
        <v>19.367616656216811</v>
      </c>
      <c r="Y22" s="229">
        <v>20.807745590169429</v>
      </c>
      <c r="DA22" s="73" t="s">
        <v>2041</v>
      </c>
    </row>
    <row r="23" spans="1:105" ht="12" customHeight="1" x14ac:dyDescent="0.25">
      <c r="A23" s="64" t="s">
        <v>32</v>
      </c>
      <c r="B23" s="229">
        <v>242.17800878729659</v>
      </c>
      <c r="C23" s="229">
        <v>184.55010392629731</v>
      </c>
      <c r="D23" s="229">
        <v>194.47687804261619</v>
      </c>
      <c r="E23" s="229">
        <v>198.80548235612611</v>
      </c>
      <c r="F23" s="229">
        <v>123.62159993308229</v>
      </c>
      <c r="G23" s="229">
        <v>89.550235920934469</v>
      </c>
      <c r="H23" s="229">
        <v>162.59133703732601</v>
      </c>
      <c r="I23" s="229">
        <v>151.2947721073977</v>
      </c>
      <c r="J23" s="229">
        <v>161.76299728757189</v>
      </c>
      <c r="K23" s="229">
        <v>122.0465819233803</v>
      </c>
      <c r="L23" s="229">
        <v>85.637508800735787</v>
      </c>
      <c r="M23" s="229">
        <v>108.52642477393189</v>
      </c>
      <c r="N23" s="229">
        <v>65.240540167922248</v>
      </c>
      <c r="O23" s="229">
        <v>36.308038803772817</v>
      </c>
      <c r="P23" s="229">
        <v>24.244361092253161</v>
      </c>
      <c r="Q23" s="229">
        <v>13.757385162961461</v>
      </c>
      <c r="R23" s="229">
        <v>19.729263997043191</v>
      </c>
      <c r="S23" s="229">
        <v>18.35336573647108</v>
      </c>
      <c r="T23" s="229">
        <v>18.497627998798048</v>
      </c>
      <c r="U23" s="229">
        <v>15.746699889077339</v>
      </c>
      <c r="V23" s="229">
        <v>14.726413768322169</v>
      </c>
      <c r="W23" s="229">
        <v>8.0833501877076408</v>
      </c>
      <c r="X23" s="229">
        <v>13.461420643365541</v>
      </c>
      <c r="Y23" s="229">
        <v>9.1605936151132017</v>
      </c>
      <c r="DA23" s="73" t="s">
        <v>2042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2043</v>
      </c>
    </row>
    <row r="25" spans="1:105" ht="12" customHeight="1" x14ac:dyDescent="0.25">
      <c r="A25" s="64" t="s">
        <v>35</v>
      </c>
      <c r="B25" s="229">
        <v>706.64492774403561</v>
      </c>
      <c r="C25" s="229">
        <v>360.37896710605798</v>
      </c>
      <c r="D25" s="229">
        <v>495.61946577396418</v>
      </c>
      <c r="E25" s="229">
        <v>820.29084166233861</v>
      </c>
      <c r="F25" s="229">
        <v>608.91002074034577</v>
      </c>
      <c r="G25" s="229">
        <v>744.83766829257672</v>
      </c>
      <c r="H25" s="229">
        <v>368.9173140275899</v>
      </c>
      <c r="I25" s="229">
        <v>480.46021014465742</v>
      </c>
      <c r="J25" s="229">
        <v>436.61577461122488</v>
      </c>
      <c r="K25" s="229">
        <v>395.73480197617641</v>
      </c>
      <c r="L25" s="229">
        <v>337.16576084647568</v>
      </c>
      <c r="M25" s="229">
        <v>370.94719471523308</v>
      </c>
      <c r="N25" s="229">
        <v>535.51977804023943</v>
      </c>
      <c r="O25" s="229">
        <v>556.93177671714488</v>
      </c>
      <c r="P25" s="229">
        <v>539.50720208883035</v>
      </c>
      <c r="Q25" s="229">
        <v>320.00431540600778</v>
      </c>
      <c r="R25" s="229">
        <v>326.30561745724953</v>
      </c>
      <c r="S25" s="229">
        <v>321.18498286907072</v>
      </c>
      <c r="T25" s="229">
        <v>320.08472240080562</v>
      </c>
      <c r="U25" s="229">
        <v>283.905607918817</v>
      </c>
      <c r="V25" s="229">
        <v>327.3340701185187</v>
      </c>
      <c r="W25" s="229">
        <v>331.4701881907975</v>
      </c>
      <c r="X25" s="229">
        <v>215.4281256899956</v>
      </c>
      <c r="Y25" s="229">
        <v>231.5100764335416</v>
      </c>
      <c r="DA25" s="73" t="s">
        <v>2044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2045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14.72159183399801</v>
      </c>
      <c r="DA27" s="73" t="s">
        <v>2046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2047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2048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2049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2094.3400994375302</v>
      </c>
      <c r="C32" s="223">
        <v>1642.9070968049959</v>
      </c>
      <c r="D32" s="223">
        <v>2055.402711334445</v>
      </c>
      <c r="E32" s="223">
        <v>2680.2846473285481</v>
      </c>
      <c r="F32" s="223">
        <v>2018.691200109221</v>
      </c>
      <c r="G32" s="223">
        <v>2283.1531263934439</v>
      </c>
      <c r="H32" s="223">
        <v>1669.9552338489191</v>
      </c>
      <c r="I32" s="223">
        <v>1943.381228515296</v>
      </c>
      <c r="J32" s="223">
        <v>1891.8419228717009</v>
      </c>
      <c r="K32" s="223">
        <v>1669.0489481521629</v>
      </c>
      <c r="L32" s="223">
        <v>1310.3758841901099</v>
      </c>
      <c r="M32" s="223">
        <v>1419.2548926510201</v>
      </c>
      <c r="N32" s="223">
        <v>1643.9732148041221</v>
      </c>
      <c r="O32" s="223">
        <v>1724.7563673425079</v>
      </c>
      <c r="P32" s="223">
        <v>1694.3454898038869</v>
      </c>
      <c r="Q32" s="223">
        <v>1280.5235644498921</v>
      </c>
      <c r="R32" s="223">
        <v>1277.339700847097</v>
      </c>
      <c r="S32" s="223">
        <v>1245.9276342734811</v>
      </c>
      <c r="T32" s="223">
        <v>1188.512381108</v>
      </c>
      <c r="U32" s="223">
        <v>1278.2684072330551</v>
      </c>
      <c r="V32" s="223">
        <v>1166.439198645837</v>
      </c>
      <c r="W32" s="223">
        <v>1276.330656469255</v>
      </c>
      <c r="X32" s="223">
        <v>1313.288579894564</v>
      </c>
      <c r="Y32" s="223">
        <v>1207.520855498052</v>
      </c>
      <c r="DA32" s="89" t="s">
        <v>2050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2051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2052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2053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2054</v>
      </c>
    </row>
    <row r="37" spans="1:105" ht="12" customHeight="1" x14ac:dyDescent="0.25">
      <c r="A37" s="56" t="s">
        <v>95</v>
      </c>
      <c r="B37" s="260">
        <v>36.333616179142417</v>
      </c>
      <c r="C37" s="260">
        <v>21.55486205485213</v>
      </c>
      <c r="D37" s="260">
        <v>29.37221247130315</v>
      </c>
      <c r="E37" s="260">
        <v>41.437547564058931</v>
      </c>
      <c r="F37" s="260">
        <v>29.354755027507721</v>
      </c>
      <c r="G37" s="260">
        <v>34.896015720231908</v>
      </c>
      <c r="H37" s="260">
        <v>25.568552089295121</v>
      </c>
      <c r="I37" s="260">
        <v>30.691804237725609</v>
      </c>
      <c r="J37" s="260">
        <v>25.47376937791449</v>
      </c>
      <c r="K37" s="260">
        <v>23.813617788556972</v>
      </c>
      <c r="L37" s="260">
        <v>21.937333503793749</v>
      </c>
      <c r="M37" s="260">
        <v>22.048114912526501</v>
      </c>
      <c r="N37" s="260">
        <v>28.1826819508764</v>
      </c>
      <c r="O37" s="260">
        <v>26.736368698648459</v>
      </c>
      <c r="P37" s="260">
        <v>23.118648917157891</v>
      </c>
      <c r="Q37" s="260">
        <v>19.053269217286779</v>
      </c>
      <c r="R37" s="260">
        <v>19.452502101964459</v>
      </c>
      <c r="S37" s="260">
        <v>18.259417640818238</v>
      </c>
      <c r="T37" s="260">
        <v>18.922903139192531</v>
      </c>
      <c r="U37" s="260">
        <v>20.111428176908269</v>
      </c>
      <c r="V37" s="260">
        <v>16.009142756721381</v>
      </c>
      <c r="W37" s="260">
        <v>15.284462453578261</v>
      </c>
      <c r="X37" s="260">
        <v>14.130574651842201</v>
      </c>
      <c r="Y37" s="260">
        <v>16.38836286983129</v>
      </c>
      <c r="DA37" s="68" t="s">
        <v>2055</v>
      </c>
    </row>
    <row r="38" spans="1:105" ht="12" customHeight="1" x14ac:dyDescent="0.25">
      <c r="A38" s="37" t="s">
        <v>159</v>
      </c>
      <c r="B38" s="226">
        <v>1.820147373472027</v>
      </c>
      <c r="C38" s="226">
        <v>1.8132163214890491</v>
      </c>
      <c r="D38" s="226">
        <v>1.779237902299192</v>
      </c>
      <c r="E38" s="226">
        <v>1.86706258182191</v>
      </c>
      <c r="F38" s="226">
        <v>1.9764372110036741</v>
      </c>
      <c r="G38" s="226">
        <v>2.495512643965649</v>
      </c>
      <c r="H38" s="226">
        <v>1.501645782230719</v>
      </c>
      <c r="I38" s="226">
        <v>2.7310025304899952</v>
      </c>
      <c r="J38" s="226">
        <v>2.4968587891969869</v>
      </c>
      <c r="K38" s="226">
        <v>2.4484781874022792</v>
      </c>
      <c r="L38" s="226">
        <v>2.7553792109231829</v>
      </c>
      <c r="M38" s="226">
        <v>1.954297496677093</v>
      </c>
      <c r="N38" s="226">
        <v>1.5584800213932</v>
      </c>
      <c r="O38" s="226">
        <v>1.1582071550185029</v>
      </c>
      <c r="P38" s="226">
        <v>1.3457536355555271</v>
      </c>
      <c r="Q38" s="226">
        <v>1.9597363930800991</v>
      </c>
      <c r="R38" s="226">
        <v>1.5262590154192071</v>
      </c>
      <c r="S38" s="226">
        <v>1.430791586633386</v>
      </c>
      <c r="T38" s="226">
        <v>1.873339184867499</v>
      </c>
      <c r="U38" s="226">
        <v>1.7791059791904149</v>
      </c>
      <c r="V38" s="226">
        <v>1.3305518451068279</v>
      </c>
      <c r="W38" s="226">
        <v>1.3535424722110641</v>
      </c>
      <c r="X38" s="226">
        <v>1.1655899304400179</v>
      </c>
      <c r="Y38" s="226">
        <v>1.3514894924972169</v>
      </c>
      <c r="DA38" s="69" t="s">
        <v>2056</v>
      </c>
    </row>
    <row r="39" spans="1:105" ht="12" customHeight="1" x14ac:dyDescent="0.25">
      <c r="A39" s="37" t="s">
        <v>35</v>
      </c>
      <c r="B39" s="226">
        <v>34.513468805670399</v>
      </c>
      <c r="C39" s="226">
        <v>19.741645733363079</v>
      </c>
      <c r="D39" s="226">
        <v>27.59297456900396</v>
      </c>
      <c r="E39" s="226">
        <v>39.570484982237019</v>
      </c>
      <c r="F39" s="226">
        <v>27.378317816504051</v>
      </c>
      <c r="G39" s="226">
        <v>32.400503076266261</v>
      </c>
      <c r="H39" s="226">
        <v>24.0669063070644</v>
      </c>
      <c r="I39" s="226">
        <v>27.960801707235621</v>
      </c>
      <c r="J39" s="226">
        <v>22.976910588717509</v>
      </c>
      <c r="K39" s="226">
        <v>21.365139601154691</v>
      </c>
      <c r="L39" s="226">
        <v>19.181954292870561</v>
      </c>
      <c r="M39" s="226">
        <v>20.093817415849411</v>
      </c>
      <c r="N39" s="226">
        <v>26.624201929483199</v>
      </c>
      <c r="O39" s="226">
        <v>25.57816154362996</v>
      </c>
      <c r="P39" s="226">
        <v>21.77289528160237</v>
      </c>
      <c r="Q39" s="226">
        <v>17.09353282420668</v>
      </c>
      <c r="R39" s="226">
        <v>17.926243086545249</v>
      </c>
      <c r="S39" s="226">
        <v>16.828626054184859</v>
      </c>
      <c r="T39" s="226">
        <v>17.049563954325031</v>
      </c>
      <c r="U39" s="226">
        <v>18.332322197717851</v>
      </c>
      <c r="V39" s="226">
        <v>14.67859091161456</v>
      </c>
      <c r="W39" s="226">
        <v>13.93091998136719</v>
      </c>
      <c r="X39" s="226">
        <v>12.96498472140218</v>
      </c>
      <c r="Y39" s="226">
        <v>15.03687337733407</v>
      </c>
      <c r="DA39" s="69" t="s">
        <v>2057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2058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2059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2060</v>
      </c>
    </row>
    <row r="43" spans="1:105" ht="12" customHeight="1" x14ac:dyDescent="0.25">
      <c r="A43" s="57" t="s">
        <v>1883</v>
      </c>
      <c r="B43" s="261">
        <f t="shared" ref="B43:Y43" si="1">B44+B55</f>
        <v>59.652361833576492</v>
      </c>
      <c r="C43" s="261">
        <f t="shared" si="1"/>
        <v>46.995716949279547</v>
      </c>
      <c r="D43" s="261">
        <f t="shared" si="1"/>
        <v>58.725521706178029</v>
      </c>
      <c r="E43" s="261">
        <f t="shared" si="1"/>
        <v>76.488321732304058</v>
      </c>
      <c r="F43" s="261">
        <f t="shared" si="1"/>
        <v>57.661925944397481</v>
      </c>
      <c r="G43" s="261">
        <f t="shared" si="1"/>
        <v>65.166872773136603</v>
      </c>
      <c r="H43" s="261">
        <f t="shared" si="1"/>
        <v>47.663382079989091</v>
      </c>
      <c r="I43" s="261">
        <f t="shared" si="1"/>
        <v>55.440273167465833</v>
      </c>
      <c r="J43" s="261">
        <f t="shared" si="1"/>
        <v>54.097627637501027</v>
      </c>
      <c r="K43" s="261">
        <f t="shared" si="1"/>
        <v>47.687980590249452</v>
      </c>
      <c r="L43" s="261">
        <f t="shared" si="1"/>
        <v>37.346044947429483</v>
      </c>
      <c r="M43" s="261">
        <f t="shared" si="1"/>
        <v>40.498747180825902</v>
      </c>
      <c r="N43" s="261">
        <f t="shared" si="1"/>
        <v>46.834508198644819</v>
      </c>
      <c r="O43" s="261">
        <f t="shared" si="1"/>
        <v>49.217970975184343</v>
      </c>
      <c r="P43" s="261">
        <f t="shared" si="1"/>
        <v>48.441357706861702</v>
      </c>
      <c r="Q43" s="261">
        <f t="shared" si="1"/>
        <v>36.564356383553758</v>
      </c>
      <c r="R43" s="261">
        <f t="shared" si="1"/>
        <v>36.460498514351663</v>
      </c>
      <c r="S43" s="261">
        <f t="shared" si="1"/>
        <v>35.584585989352533</v>
      </c>
      <c r="T43" s="261">
        <f t="shared" si="1"/>
        <v>33.90114428895096</v>
      </c>
      <c r="U43" s="261">
        <f t="shared" si="1"/>
        <v>36.468318233511511</v>
      </c>
      <c r="V43" s="261">
        <f t="shared" si="1"/>
        <v>33.345798721423662</v>
      </c>
      <c r="W43" s="261">
        <f t="shared" si="1"/>
        <v>36.552063594657277</v>
      </c>
      <c r="X43" s="261">
        <f t="shared" si="1"/>
        <v>37.656753775151387</v>
      </c>
      <c r="Y43" s="261">
        <f t="shared" si="1"/>
        <v>34.525579496470179</v>
      </c>
      <c r="DA43" s="70"/>
    </row>
    <row r="44" spans="1:105" ht="12" customHeight="1" x14ac:dyDescent="0.25">
      <c r="A44" s="60" t="s">
        <v>1884</v>
      </c>
      <c r="B44" s="262">
        <v>59.652361833576492</v>
      </c>
      <c r="C44" s="262">
        <v>46.995716949279547</v>
      </c>
      <c r="D44" s="262">
        <v>58.725521706178029</v>
      </c>
      <c r="E44" s="262">
        <v>76.488321732304058</v>
      </c>
      <c r="F44" s="262">
        <v>57.661925944397481</v>
      </c>
      <c r="G44" s="262">
        <v>65.166872773136603</v>
      </c>
      <c r="H44" s="262">
        <v>47.663382079989091</v>
      </c>
      <c r="I44" s="262">
        <v>55.440273167465833</v>
      </c>
      <c r="J44" s="262">
        <v>54.097627637501027</v>
      </c>
      <c r="K44" s="262">
        <v>47.687980590249452</v>
      </c>
      <c r="L44" s="262">
        <v>37.346044947429483</v>
      </c>
      <c r="M44" s="262">
        <v>40.498747180825902</v>
      </c>
      <c r="N44" s="262">
        <v>46.834508198644819</v>
      </c>
      <c r="O44" s="262">
        <v>49.217970975184343</v>
      </c>
      <c r="P44" s="262">
        <v>48.441357706861702</v>
      </c>
      <c r="Q44" s="262">
        <v>36.564356383553758</v>
      </c>
      <c r="R44" s="262">
        <v>36.460498514351663</v>
      </c>
      <c r="S44" s="262">
        <v>35.584585989352533</v>
      </c>
      <c r="T44" s="262">
        <v>33.90114428895096</v>
      </c>
      <c r="U44" s="262">
        <v>36.468318233511511</v>
      </c>
      <c r="V44" s="262">
        <v>33.345798721423662</v>
      </c>
      <c r="W44" s="262">
        <v>36.552063594657277</v>
      </c>
      <c r="X44" s="262">
        <v>37.656753775151387</v>
      </c>
      <c r="Y44" s="262">
        <v>34.525579496470179</v>
      </c>
      <c r="DA44" s="72" t="s">
        <v>2061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2062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2063</v>
      </c>
    </row>
    <row r="47" spans="1:105" ht="12" customHeight="1" x14ac:dyDescent="0.25">
      <c r="A47" s="64" t="s">
        <v>31</v>
      </c>
      <c r="B47" s="229">
        <v>1.507993899615756</v>
      </c>
      <c r="C47" s="229">
        <v>1.579921062647722</v>
      </c>
      <c r="D47" s="229">
        <v>1.5829865844721229</v>
      </c>
      <c r="E47" s="229">
        <v>1.5348992090913169</v>
      </c>
      <c r="F47" s="229">
        <v>1.6049124504168519</v>
      </c>
      <c r="G47" s="229">
        <v>1.6601122276486411</v>
      </c>
      <c r="H47" s="229">
        <v>1.6032868026635381</v>
      </c>
      <c r="I47" s="229">
        <v>1.5212464690069789</v>
      </c>
      <c r="J47" s="229">
        <v>1.531040899128842</v>
      </c>
      <c r="K47" s="229">
        <v>1.2800130460897079</v>
      </c>
      <c r="L47" s="229">
        <v>1.130731001368537</v>
      </c>
      <c r="M47" s="229">
        <v>1.1909502434784429</v>
      </c>
      <c r="N47" s="229">
        <v>1.0503543830660029</v>
      </c>
      <c r="O47" s="229">
        <v>0.75780720774028087</v>
      </c>
      <c r="P47" s="229">
        <v>1.0141064205412971</v>
      </c>
      <c r="Q47" s="229">
        <v>0.93069910088628771</v>
      </c>
      <c r="R47" s="229">
        <v>0.92812732810597898</v>
      </c>
      <c r="S47" s="229">
        <v>0.92680268074126004</v>
      </c>
      <c r="T47" s="229">
        <v>0.7822542283049948</v>
      </c>
      <c r="U47" s="229">
        <v>0.75194873285049746</v>
      </c>
      <c r="V47" s="229">
        <v>0.65067704940270799</v>
      </c>
      <c r="W47" s="229">
        <v>0.43271054073001952</v>
      </c>
      <c r="X47" s="229">
        <v>5.5548743777109728E-2</v>
      </c>
      <c r="Y47" s="229">
        <v>1.2078809452919149E-2</v>
      </c>
      <c r="DA47" s="73" t="s">
        <v>2064</v>
      </c>
    </row>
    <row r="48" spans="1:105" ht="12" customHeight="1" x14ac:dyDescent="0.25">
      <c r="A48" s="64" t="s">
        <v>159</v>
      </c>
      <c r="B48" s="229">
        <v>2.1974070524578679</v>
      </c>
      <c r="C48" s="229">
        <v>2.600657025303315</v>
      </c>
      <c r="D48" s="229">
        <v>2.529142422741129</v>
      </c>
      <c r="E48" s="229">
        <v>2.7424780192527169</v>
      </c>
      <c r="F48" s="229">
        <v>3.173395252320915</v>
      </c>
      <c r="G48" s="229">
        <v>4.0854850287617923</v>
      </c>
      <c r="H48" s="229">
        <v>1.9119578737982801</v>
      </c>
      <c r="I48" s="229">
        <v>3.7282509920148388</v>
      </c>
      <c r="J48" s="229">
        <v>3.8618614563222859</v>
      </c>
      <c r="K48" s="229">
        <v>3.7374566198693731</v>
      </c>
      <c r="L48" s="229">
        <v>3.722086829109625</v>
      </c>
      <c r="M48" s="229">
        <v>2.750723978078264</v>
      </c>
      <c r="N48" s="229">
        <v>2.270514723410908</v>
      </c>
      <c r="O48" s="229">
        <v>1.9760292712296641</v>
      </c>
      <c r="P48" s="229">
        <v>2.6486777312801011</v>
      </c>
      <c r="Q48" s="229">
        <v>3.5290112945029981</v>
      </c>
      <c r="R48" s="229">
        <v>2.6407591375275108</v>
      </c>
      <c r="S48" s="229">
        <v>2.579883217590766</v>
      </c>
      <c r="T48" s="229">
        <v>3.1164512006990281</v>
      </c>
      <c r="U48" s="229">
        <v>3.0075036789847842</v>
      </c>
      <c r="V48" s="229">
        <v>2.6097069490089631</v>
      </c>
      <c r="W48" s="229">
        <v>3.1290638638375121</v>
      </c>
      <c r="X48" s="229">
        <v>2.933432881008311</v>
      </c>
      <c r="Y48" s="229">
        <v>2.6001018185789069</v>
      </c>
      <c r="DA48" s="73" t="s">
        <v>2065</v>
      </c>
    </row>
    <row r="49" spans="1:105" ht="12" customHeight="1" x14ac:dyDescent="0.25">
      <c r="A49" s="64" t="s">
        <v>32</v>
      </c>
      <c r="B49" s="229">
        <v>14.27992838528489</v>
      </c>
      <c r="C49" s="229">
        <v>14.50012257835272</v>
      </c>
      <c r="D49" s="229">
        <v>15.390665675274221</v>
      </c>
      <c r="E49" s="229">
        <v>14.08692320358238</v>
      </c>
      <c r="F49" s="229">
        <v>8.9246079114977039</v>
      </c>
      <c r="G49" s="229">
        <v>6.3773566399687871</v>
      </c>
      <c r="H49" s="229">
        <v>13.505151183833471</v>
      </c>
      <c r="I49" s="229">
        <v>12.01985292673211</v>
      </c>
      <c r="J49" s="229">
        <v>13.1666140473056</v>
      </c>
      <c r="K49" s="229">
        <v>10.05789348394987</v>
      </c>
      <c r="L49" s="229">
        <v>6.5814037472181051</v>
      </c>
      <c r="M49" s="229">
        <v>8.2745082674124539</v>
      </c>
      <c r="N49" s="229">
        <v>4.7254341423752253</v>
      </c>
      <c r="O49" s="229">
        <v>2.844967102496911</v>
      </c>
      <c r="P49" s="229">
        <v>1.9257204367444021</v>
      </c>
      <c r="Q49" s="229">
        <v>1.3233273309273399</v>
      </c>
      <c r="R49" s="229">
        <v>1.8753233624027099</v>
      </c>
      <c r="S49" s="229">
        <v>1.733935017491774</v>
      </c>
      <c r="T49" s="229">
        <v>1.6391106991636939</v>
      </c>
      <c r="U49" s="229">
        <v>1.7188477458222511</v>
      </c>
      <c r="V49" s="229">
        <v>1.2952395452647909</v>
      </c>
      <c r="W49" s="229">
        <v>0.78536086412381356</v>
      </c>
      <c r="X49" s="229">
        <v>2.0388762665672249</v>
      </c>
      <c r="Y49" s="229">
        <v>1.1446927786915631</v>
      </c>
      <c r="DA49" s="73" t="s">
        <v>2066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2067</v>
      </c>
    </row>
    <row r="51" spans="1:105" ht="12" customHeight="1" x14ac:dyDescent="0.25">
      <c r="A51" s="64" t="s">
        <v>35</v>
      </c>
      <c r="B51" s="229">
        <v>41.667032496217971</v>
      </c>
      <c r="C51" s="229">
        <v>28.315016282975801</v>
      </c>
      <c r="D51" s="229">
        <v>39.22272702369056</v>
      </c>
      <c r="E51" s="229">
        <v>58.124021300377642</v>
      </c>
      <c r="F51" s="229">
        <v>43.959010330162009</v>
      </c>
      <c r="G51" s="229">
        <v>53.043918876757381</v>
      </c>
      <c r="H51" s="229">
        <v>30.6429862196938</v>
      </c>
      <c r="I51" s="229">
        <v>38.170922779711887</v>
      </c>
      <c r="J51" s="229">
        <v>35.538111234744314</v>
      </c>
      <c r="K51" s="229">
        <v>32.6126174403405</v>
      </c>
      <c r="L51" s="229">
        <v>25.911823369733209</v>
      </c>
      <c r="M51" s="229">
        <v>28.282564691856741</v>
      </c>
      <c r="N51" s="229">
        <v>38.788204949792679</v>
      </c>
      <c r="O51" s="229">
        <v>43.639167393717493</v>
      </c>
      <c r="P51" s="229">
        <v>42.852853118295897</v>
      </c>
      <c r="Q51" s="229">
        <v>30.78131865723714</v>
      </c>
      <c r="R51" s="229">
        <v>31.016288686315459</v>
      </c>
      <c r="S51" s="229">
        <v>30.343965073528739</v>
      </c>
      <c r="T51" s="229">
        <v>28.36332816078324</v>
      </c>
      <c r="U51" s="229">
        <v>30.990018075853978</v>
      </c>
      <c r="V51" s="229">
        <v>28.790175177747191</v>
      </c>
      <c r="W51" s="229">
        <v>32.20492832596593</v>
      </c>
      <c r="X51" s="229">
        <v>32.628895883798727</v>
      </c>
      <c r="Y51" s="229">
        <v>28.929120079139331</v>
      </c>
      <c r="DA51" s="73" t="s">
        <v>2068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2069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1.839586010607454</v>
      </c>
      <c r="DA53" s="73" t="s">
        <v>2070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2071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2072</v>
      </c>
    </row>
    <row r="56" spans="1:105" ht="12" customHeight="1" x14ac:dyDescent="0.25">
      <c r="A56" s="57" t="s">
        <v>1898</v>
      </c>
      <c r="B56" s="261">
        <f t="shared" ref="B56:Y56" si="2">B57+B68</f>
        <v>1789.5708550072941</v>
      </c>
      <c r="C56" s="261">
        <f t="shared" si="2"/>
        <v>1409.871508478386</v>
      </c>
      <c r="D56" s="261">
        <f t="shared" si="2"/>
        <v>1761.7656511853411</v>
      </c>
      <c r="E56" s="261">
        <f t="shared" si="2"/>
        <v>2294.6496519691209</v>
      </c>
      <c r="F56" s="261">
        <f t="shared" si="2"/>
        <v>1729.8577783319249</v>
      </c>
      <c r="G56" s="261">
        <f t="shared" si="2"/>
        <v>1955.006183194098</v>
      </c>
      <c r="H56" s="261">
        <f t="shared" si="2"/>
        <v>1429.9014623996729</v>
      </c>
      <c r="I56" s="261">
        <f t="shared" si="2"/>
        <v>1663.2081950239749</v>
      </c>
      <c r="J56" s="261">
        <f t="shared" si="2"/>
        <v>1622.9288291250321</v>
      </c>
      <c r="K56" s="261">
        <f t="shared" si="2"/>
        <v>1430.639417707484</v>
      </c>
      <c r="L56" s="261">
        <f t="shared" si="2"/>
        <v>1120.381348422884</v>
      </c>
      <c r="M56" s="261">
        <f t="shared" si="2"/>
        <v>1214.9624154247781</v>
      </c>
      <c r="N56" s="261">
        <f t="shared" si="2"/>
        <v>1405.0352459593439</v>
      </c>
      <c r="O56" s="261">
        <f t="shared" si="2"/>
        <v>1476.53912925553</v>
      </c>
      <c r="P56" s="261">
        <f t="shared" si="2"/>
        <v>1453.2407312058519</v>
      </c>
      <c r="Q56" s="261">
        <f t="shared" si="2"/>
        <v>1096.9306915066129</v>
      </c>
      <c r="R56" s="261">
        <f t="shared" si="2"/>
        <v>1093.8149554305501</v>
      </c>
      <c r="S56" s="261">
        <f t="shared" si="2"/>
        <v>1067.537579680577</v>
      </c>
      <c r="T56" s="261">
        <f t="shared" si="2"/>
        <v>1017.034328668529</v>
      </c>
      <c r="U56" s="261">
        <f t="shared" si="2"/>
        <v>1094.0495470053449</v>
      </c>
      <c r="V56" s="261">
        <f t="shared" si="2"/>
        <v>1000.37396164271</v>
      </c>
      <c r="W56" s="261">
        <f t="shared" si="2"/>
        <v>1096.561907839719</v>
      </c>
      <c r="X56" s="261">
        <f t="shared" si="2"/>
        <v>1129.702613254542</v>
      </c>
      <c r="Y56" s="261">
        <f t="shared" si="2"/>
        <v>1035.7673848941049</v>
      </c>
      <c r="DA56" s="70"/>
    </row>
    <row r="57" spans="1:105" ht="12" customHeight="1" x14ac:dyDescent="0.25">
      <c r="A57" s="60" t="s">
        <v>1899</v>
      </c>
      <c r="B57" s="262">
        <v>1789.5708550072941</v>
      </c>
      <c r="C57" s="262">
        <v>1409.871508478386</v>
      </c>
      <c r="D57" s="262">
        <v>1761.7656511853411</v>
      </c>
      <c r="E57" s="262">
        <v>2294.6496519691209</v>
      </c>
      <c r="F57" s="262">
        <v>1729.8577783319249</v>
      </c>
      <c r="G57" s="262">
        <v>1955.006183194098</v>
      </c>
      <c r="H57" s="262">
        <v>1429.9014623996729</v>
      </c>
      <c r="I57" s="262">
        <v>1663.2081950239749</v>
      </c>
      <c r="J57" s="262">
        <v>1622.9288291250321</v>
      </c>
      <c r="K57" s="262">
        <v>1430.639417707484</v>
      </c>
      <c r="L57" s="262">
        <v>1120.381348422884</v>
      </c>
      <c r="M57" s="262">
        <v>1214.9624154247781</v>
      </c>
      <c r="N57" s="262">
        <v>1405.0352459593439</v>
      </c>
      <c r="O57" s="262">
        <v>1476.53912925553</v>
      </c>
      <c r="P57" s="262">
        <v>1453.2407312058519</v>
      </c>
      <c r="Q57" s="262">
        <v>1096.9306915066129</v>
      </c>
      <c r="R57" s="262">
        <v>1093.8149554305501</v>
      </c>
      <c r="S57" s="262">
        <v>1067.537579680577</v>
      </c>
      <c r="T57" s="262">
        <v>1017.034328668529</v>
      </c>
      <c r="U57" s="262">
        <v>1094.0495470053449</v>
      </c>
      <c r="V57" s="262">
        <v>1000.37396164271</v>
      </c>
      <c r="W57" s="262">
        <v>1096.561907839719</v>
      </c>
      <c r="X57" s="262">
        <v>1129.702613254542</v>
      </c>
      <c r="Y57" s="262">
        <v>1035.7673848941049</v>
      </c>
      <c r="DA57" s="72" t="s">
        <v>2073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2074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2075</v>
      </c>
    </row>
    <row r="60" spans="1:105" ht="12" customHeight="1" x14ac:dyDescent="0.25">
      <c r="A60" s="64" t="s">
        <v>31</v>
      </c>
      <c r="B60" s="229">
        <v>45.239816988472683</v>
      </c>
      <c r="C60" s="229">
        <v>47.397631879431671</v>
      </c>
      <c r="D60" s="229">
        <v>47.489597534163693</v>
      </c>
      <c r="E60" s="229">
        <v>46.046976272739499</v>
      </c>
      <c r="F60" s="229">
        <v>48.147373512505567</v>
      </c>
      <c r="G60" s="229">
        <v>49.803366829459229</v>
      </c>
      <c r="H60" s="229">
        <v>48.09860407990616</v>
      </c>
      <c r="I60" s="229">
        <v>45.637394070209382</v>
      </c>
      <c r="J60" s="229">
        <v>45.931226973865293</v>
      </c>
      <c r="K60" s="229">
        <v>38.40039138269124</v>
      </c>
      <c r="L60" s="229">
        <v>33.9219300410561</v>
      </c>
      <c r="M60" s="229">
        <v>35.728507304353293</v>
      </c>
      <c r="N60" s="229">
        <v>31.510631491980082</v>
      </c>
      <c r="O60" s="229">
        <v>22.734216232208428</v>
      </c>
      <c r="P60" s="229">
        <v>30.423192616238911</v>
      </c>
      <c r="Q60" s="229">
        <v>27.920973026588641</v>
      </c>
      <c r="R60" s="229">
        <v>27.843819843179379</v>
      </c>
      <c r="S60" s="229">
        <v>27.80408042223781</v>
      </c>
      <c r="T60" s="229">
        <v>23.467626849149841</v>
      </c>
      <c r="U60" s="229">
        <v>22.558461985514931</v>
      </c>
      <c r="V60" s="229">
        <v>19.52031148208124</v>
      </c>
      <c r="W60" s="229">
        <v>12.98131622190059</v>
      </c>
      <c r="X60" s="229">
        <v>1.6664623133132921</v>
      </c>
      <c r="Y60" s="229">
        <v>0.3623642835875745</v>
      </c>
      <c r="DA60" s="73" t="s">
        <v>2076</v>
      </c>
    </row>
    <row r="61" spans="1:105" ht="12" customHeight="1" x14ac:dyDescent="0.25">
      <c r="A61" s="64" t="s">
        <v>159</v>
      </c>
      <c r="B61" s="229">
        <v>65.922211573736035</v>
      </c>
      <c r="C61" s="229">
        <v>78.019710759099439</v>
      </c>
      <c r="D61" s="229">
        <v>75.874272682233851</v>
      </c>
      <c r="E61" s="229">
        <v>82.274340577581498</v>
      </c>
      <c r="F61" s="229">
        <v>95.201857569627492</v>
      </c>
      <c r="G61" s="229">
        <v>122.56455086285381</v>
      </c>
      <c r="H61" s="229">
        <v>57.358736213948411</v>
      </c>
      <c r="I61" s="229">
        <v>111.8475297604452</v>
      </c>
      <c r="J61" s="229">
        <v>115.8558436896687</v>
      </c>
      <c r="K61" s="229">
        <v>112.1236985960812</v>
      </c>
      <c r="L61" s="229">
        <v>111.6626048732888</v>
      </c>
      <c r="M61" s="229">
        <v>82.521719342347936</v>
      </c>
      <c r="N61" s="229">
        <v>68.11544170232726</v>
      </c>
      <c r="O61" s="229">
        <v>59.280878136889939</v>
      </c>
      <c r="P61" s="229">
        <v>79.460331938403002</v>
      </c>
      <c r="Q61" s="229">
        <v>105.87033883509</v>
      </c>
      <c r="R61" s="229">
        <v>79.222774125825353</v>
      </c>
      <c r="S61" s="229">
        <v>77.396496527723016</v>
      </c>
      <c r="T61" s="229">
        <v>93.493536020970822</v>
      </c>
      <c r="U61" s="229">
        <v>90.225110369543501</v>
      </c>
      <c r="V61" s="229">
        <v>78.291208470268927</v>
      </c>
      <c r="W61" s="229">
        <v>93.871915915125413</v>
      </c>
      <c r="X61" s="229">
        <v>88.002986430249365</v>
      </c>
      <c r="Y61" s="229">
        <v>78.003054557367207</v>
      </c>
      <c r="DA61" s="73" t="s">
        <v>2077</v>
      </c>
    </row>
    <row r="62" spans="1:105" ht="12" customHeight="1" x14ac:dyDescent="0.25">
      <c r="A62" s="64" t="s">
        <v>32</v>
      </c>
      <c r="B62" s="229">
        <v>428.39785155854668</v>
      </c>
      <c r="C62" s="229">
        <v>435.0036773505816</v>
      </c>
      <c r="D62" s="229">
        <v>461.71997025822662</v>
      </c>
      <c r="E62" s="229">
        <v>422.60769610747138</v>
      </c>
      <c r="F62" s="229">
        <v>267.73823734493129</v>
      </c>
      <c r="G62" s="229">
        <v>191.32069919906371</v>
      </c>
      <c r="H62" s="229">
        <v>405.15453551500423</v>
      </c>
      <c r="I62" s="229">
        <v>360.59558780196352</v>
      </c>
      <c r="J62" s="229">
        <v>394.99842141916838</v>
      </c>
      <c r="K62" s="229">
        <v>301.73680451849623</v>
      </c>
      <c r="L62" s="229">
        <v>197.44211241654321</v>
      </c>
      <c r="M62" s="229">
        <v>248.23524802237381</v>
      </c>
      <c r="N62" s="229">
        <v>141.7630242712568</v>
      </c>
      <c r="O62" s="229">
        <v>85.349013074907333</v>
      </c>
      <c r="P62" s="229">
        <v>57.771613102332083</v>
      </c>
      <c r="Q62" s="229">
        <v>39.699819927820222</v>
      </c>
      <c r="R62" s="229">
        <v>56.259700872081332</v>
      </c>
      <c r="S62" s="229">
        <v>52.018050524753242</v>
      </c>
      <c r="T62" s="229">
        <v>49.173320974910823</v>
      </c>
      <c r="U62" s="229">
        <v>51.56543237466753</v>
      </c>
      <c r="V62" s="229">
        <v>38.857186357943732</v>
      </c>
      <c r="W62" s="229">
        <v>23.560825923714422</v>
      </c>
      <c r="X62" s="229">
        <v>61.166287997016781</v>
      </c>
      <c r="Y62" s="229">
        <v>34.340783360746897</v>
      </c>
      <c r="DA62" s="73" t="s">
        <v>2078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2079</v>
      </c>
    </row>
    <row r="64" spans="1:105" ht="12" customHeight="1" x14ac:dyDescent="0.25">
      <c r="A64" s="64" t="s">
        <v>35</v>
      </c>
      <c r="B64" s="229">
        <v>1250.0109748865391</v>
      </c>
      <c r="C64" s="229">
        <v>849.45048848927377</v>
      </c>
      <c r="D64" s="229">
        <v>1176.6818107107169</v>
      </c>
      <c r="E64" s="229">
        <v>1743.720639011329</v>
      </c>
      <c r="F64" s="229">
        <v>1318.7703099048611</v>
      </c>
      <c r="G64" s="229">
        <v>1591.3175663027221</v>
      </c>
      <c r="H64" s="229">
        <v>919.28958659081422</v>
      </c>
      <c r="I64" s="229">
        <v>1145.1276833913571</v>
      </c>
      <c r="J64" s="229">
        <v>1066.1433370423299</v>
      </c>
      <c r="K64" s="229">
        <v>978.37852321021512</v>
      </c>
      <c r="L64" s="229">
        <v>777.35470109199628</v>
      </c>
      <c r="M64" s="229">
        <v>848.47694075570246</v>
      </c>
      <c r="N64" s="229">
        <v>1163.6461484937799</v>
      </c>
      <c r="O64" s="229">
        <v>1309.1750218115251</v>
      </c>
      <c r="P64" s="229">
        <v>1285.585593548878</v>
      </c>
      <c r="Q64" s="229">
        <v>923.43955971711443</v>
      </c>
      <c r="R64" s="229">
        <v>930.4886605894643</v>
      </c>
      <c r="S64" s="229">
        <v>910.31895220586239</v>
      </c>
      <c r="T64" s="229">
        <v>850.89984482349723</v>
      </c>
      <c r="U64" s="229">
        <v>929.70054227561923</v>
      </c>
      <c r="V64" s="229">
        <v>863.70525533241596</v>
      </c>
      <c r="W64" s="229">
        <v>966.14784977897864</v>
      </c>
      <c r="X64" s="229">
        <v>978.8668765139621</v>
      </c>
      <c r="Y64" s="229">
        <v>867.87360237418</v>
      </c>
      <c r="DA64" s="73" t="s">
        <v>2080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2081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55.187580318223617</v>
      </c>
      <c r="DA66" s="73" t="s">
        <v>2082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2083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2084</v>
      </c>
    </row>
    <row r="69" spans="1:105" ht="12" customHeight="1" x14ac:dyDescent="0.25">
      <c r="A69" s="57" t="s">
        <v>1913</v>
      </c>
      <c r="B69" s="261">
        <f t="shared" ref="B69:Y69" si="3">B70+B81</f>
        <v>208.7832664175171</v>
      </c>
      <c r="C69" s="261">
        <f t="shared" si="3"/>
        <v>164.48500932247811</v>
      </c>
      <c r="D69" s="261">
        <f t="shared" si="3"/>
        <v>205.5393259716225</v>
      </c>
      <c r="E69" s="261">
        <f t="shared" si="3"/>
        <v>267.70912606306348</v>
      </c>
      <c r="F69" s="261">
        <f t="shared" si="3"/>
        <v>201.81674080539071</v>
      </c>
      <c r="G69" s="261">
        <f t="shared" si="3"/>
        <v>228.08405470597759</v>
      </c>
      <c r="H69" s="261">
        <f t="shared" si="3"/>
        <v>166.82183727996139</v>
      </c>
      <c r="I69" s="261">
        <f t="shared" si="3"/>
        <v>194.04095608612991</v>
      </c>
      <c r="J69" s="261">
        <f t="shared" si="3"/>
        <v>189.34169673125331</v>
      </c>
      <c r="K69" s="261">
        <f t="shared" si="3"/>
        <v>166.9079320658727</v>
      </c>
      <c r="L69" s="261">
        <f t="shared" si="3"/>
        <v>130.71115731600281</v>
      </c>
      <c r="M69" s="261">
        <f t="shared" si="3"/>
        <v>141.74561513289029</v>
      </c>
      <c r="N69" s="261">
        <f t="shared" si="3"/>
        <v>163.92077869525639</v>
      </c>
      <c r="O69" s="261">
        <f t="shared" si="3"/>
        <v>172.26289841314491</v>
      </c>
      <c r="P69" s="261">
        <f t="shared" si="3"/>
        <v>169.54475197401561</v>
      </c>
      <c r="Q69" s="261">
        <f t="shared" si="3"/>
        <v>127.9752473424379</v>
      </c>
      <c r="R69" s="261">
        <f t="shared" si="3"/>
        <v>127.6117448002305</v>
      </c>
      <c r="S69" s="261">
        <f t="shared" si="3"/>
        <v>124.5460509627336</v>
      </c>
      <c r="T69" s="261">
        <f t="shared" si="3"/>
        <v>118.6540050113281</v>
      </c>
      <c r="U69" s="261">
        <f t="shared" si="3"/>
        <v>127.6391138172899</v>
      </c>
      <c r="V69" s="261">
        <f t="shared" si="3"/>
        <v>116.7102955249825</v>
      </c>
      <c r="W69" s="261">
        <f t="shared" si="3"/>
        <v>127.93222258130019</v>
      </c>
      <c r="X69" s="261">
        <f t="shared" si="3"/>
        <v>131.79863821302951</v>
      </c>
      <c r="Y69" s="261">
        <f t="shared" si="3"/>
        <v>120.8395282376453</v>
      </c>
      <c r="DA69" s="70"/>
    </row>
    <row r="70" spans="1:105" ht="12" customHeight="1" x14ac:dyDescent="0.25">
      <c r="A70" s="60" t="s">
        <v>1914</v>
      </c>
      <c r="B70" s="262">
        <v>208.7832664175171</v>
      </c>
      <c r="C70" s="262">
        <v>164.48500932247811</v>
      </c>
      <c r="D70" s="262">
        <v>205.5393259716225</v>
      </c>
      <c r="E70" s="262">
        <v>267.70912606306348</v>
      </c>
      <c r="F70" s="262">
        <v>201.81674080539071</v>
      </c>
      <c r="G70" s="262">
        <v>228.08405470597759</v>
      </c>
      <c r="H70" s="262">
        <v>166.82183727996139</v>
      </c>
      <c r="I70" s="262">
        <v>194.04095608612991</v>
      </c>
      <c r="J70" s="262">
        <v>189.34169673125331</v>
      </c>
      <c r="K70" s="262">
        <v>166.9079320658727</v>
      </c>
      <c r="L70" s="262">
        <v>130.71115731600281</v>
      </c>
      <c r="M70" s="262">
        <v>141.74561513289029</v>
      </c>
      <c r="N70" s="262">
        <v>163.92077869525639</v>
      </c>
      <c r="O70" s="262">
        <v>172.26289841314491</v>
      </c>
      <c r="P70" s="262">
        <v>169.54475197401561</v>
      </c>
      <c r="Q70" s="262">
        <v>127.9752473424379</v>
      </c>
      <c r="R70" s="262">
        <v>127.6117448002305</v>
      </c>
      <c r="S70" s="262">
        <v>124.5460509627336</v>
      </c>
      <c r="T70" s="262">
        <v>118.6540050113281</v>
      </c>
      <c r="U70" s="262">
        <v>127.6391138172899</v>
      </c>
      <c r="V70" s="262">
        <v>116.7102955249825</v>
      </c>
      <c r="W70" s="262">
        <v>127.93222258130019</v>
      </c>
      <c r="X70" s="262">
        <v>131.79863821302951</v>
      </c>
      <c r="Y70" s="262">
        <v>120.8395282376453</v>
      </c>
      <c r="DA70" s="72" t="s">
        <v>2085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2086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2087</v>
      </c>
    </row>
    <row r="73" spans="1:105" ht="12" customHeight="1" x14ac:dyDescent="0.25">
      <c r="A73" s="64" t="s">
        <v>31</v>
      </c>
      <c r="B73" s="229">
        <v>5.2779786486551323</v>
      </c>
      <c r="C73" s="229">
        <v>5.5297237192670137</v>
      </c>
      <c r="D73" s="229">
        <v>5.5404530456524146</v>
      </c>
      <c r="E73" s="229">
        <v>5.3721472318195964</v>
      </c>
      <c r="F73" s="229">
        <v>5.6171935764589689</v>
      </c>
      <c r="G73" s="229">
        <v>5.8103927967702287</v>
      </c>
      <c r="H73" s="229">
        <v>5.6115038093223708</v>
      </c>
      <c r="I73" s="229">
        <v>5.324362641524413</v>
      </c>
      <c r="J73" s="229">
        <v>5.3586431469509392</v>
      </c>
      <c r="K73" s="229">
        <v>4.4800456613139676</v>
      </c>
      <c r="L73" s="229">
        <v>3.9575585047898678</v>
      </c>
      <c r="M73" s="229">
        <v>4.1683258521745392</v>
      </c>
      <c r="N73" s="229">
        <v>3.6762403407309989</v>
      </c>
      <c r="O73" s="229">
        <v>2.652325227090977</v>
      </c>
      <c r="P73" s="229">
        <v>3.549372471894531</v>
      </c>
      <c r="Q73" s="229">
        <v>3.2574468531019991</v>
      </c>
      <c r="R73" s="229">
        <v>3.248445648370919</v>
      </c>
      <c r="S73" s="229">
        <v>3.243809382594403</v>
      </c>
      <c r="T73" s="229">
        <v>2.7378897990674749</v>
      </c>
      <c r="U73" s="229">
        <v>2.631820564976735</v>
      </c>
      <c r="V73" s="229">
        <v>2.2773696729094728</v>
      </c>
      <c r="W73" s="229">
        <v>1.514486892555065</v>
      </c>
      <c r="X73" s="229">
        <v>0.19442060321988361</v>
      </c>
      <c r="Y73" s="229">
        <v>4.2275833085216909E-2</v>
      </c>
      <c r="DA73" s="73" t="s">
        <v>2088</v>
      </c>
    </row>
    <row r="74" spans="1:105" ht="12" customHeight="1" x14ac:dyDescent="0.25">
      <c r="A74" s="64" t="s">
        <v>159</v>
      </c>
      <c r="B74" s="229">
        <v>7.6909246836025176</v>
      </c>
      <c r="C74" s="229">
        <v>9.1022995885615838</v>
      </c>
      <c r="D74" s="229">
        <v>8.8519984795939273</v>
      </c>
      <c r="E74" s="229">
        <v>9.5986730673844853</v>
      </c>
      <c r="F74" s="229">
        <v>11.106883383123179</v>
      </c>
      <c r="G74" s="229">
        <v>14.29919760066624</v>
      </c>
      <c r="H74" s="229">
        <v>6.691852558293963</v>
      </c>
      <c r="I74" s="229">
        <v>13.048878472051911</v>
      </c>
      <c r="J74" s="229">
        <v>13.51651509712798</v>
      </c>
      <c r="K74" s="229">
        <v>13.081098169542781</v>
      </c>
      <c r="L74" s="229">
        <v>13.027303901883659</v>
      </c>
      <c r="M74" s="229">
        <v>9.6275339232739015</v>
      </c>
      <c r="N74" s="229">
        <v>7.9468015319381591</v>
      </c>
      <c r="O74" s="229">
        <v>6.9161024493038097</v>
      </c>
      <c r="P74" s="229">
        <v>9.2703720594803283</v>
      </c>
      <c r="Q74" s="229">
        <v>12.35153953076046</v>
      </c>
      <c r="R74" s="229">
        <v>9.2426569813462649</v>
      </c>
      <c r="S74" s="229">
        <v>9.0295912615676581</v>
      </c>
      <c r="T74" s="229">
        <v>10.90757920244657</v>
      </c>
      <c r="U74" s="229">
        <v>10.526262876446721</v>
      </c>
      <c r="V74" s="229">
        <v>9.1339743215313511</v>
      </c>
      <c r="W74" s="229">
        <v>10.951723523431269</v>
      </c>
      <c r="X74" s="229">
        <v>10.26701508352906</v>
      </c>
      <c r="Y74" s="229">
        <v>9.1003563650261494</v>
      </c>
      <c r="DA74" s="73" t="s">
        <v>2089</v>
      </c>
    </row>
    <row r="75" spans="1:105" ht="12" customHeight="1" x14ac:dyDescent="0.25">
      <c r="A75" s="64" t="s">
        <v>32</v>
      </c>
      <c r="B75" s="229">
        <v>49.979749348496981</v>
      </c>
      <c r="C75" s="229">
        <v>50.7504290242344</v>
      </c>
      <c r="D75" s="229">
        <v>53.867329863459616</v>
      </c>
      <c r="E75" s="229">
        <v>49.30423121253822</v>
      </c>
      <c r="F75" s="229">
        <v>31.23612769024189</v>
      </c>
      <c r="G75" s="229">
        <v>22.320748239890701</v>
      </c>
      <c r="H75" s="229">
        <v>47.268029143417017</v>
      </c>
      <c r="I75" s="229">
        <v>42.069485243562298</v>
      </c>
      <c r="J75" s="229">
        <v>46.083149165569523</v>
      </c>
      <c r="K75" s="229">
        <v>35.202627193824483</v>
      </c>
      <c r="L75" s="229">
        <v>23.034913115263311</v>
      </c>
      <c r="M75" s="229">
        <v>28.960778935943519</v>
      </c>
      <c r="N75" s="229">
        <v>16.539019498313241</v>
      </c>
      <c r="O75" s="229">
        <v>9.957384858739168</v>
      </c>
      <c r="P75" s="229">
        <v>6.7400215286053928</v>
      </c>
      <c r="Q75" s="229">
        <v>4.63164565824568</v>
      </c>
      <c r="R75" s="229">
        <v>6.5636317684094712</v>
      </c>
      <c r="S75" s="229">
        <v>6.068772561221194</v>
      </c>
      <c r="T75" s="229">
        <v>5.736887447072915</v>
      </c>
      <c r="U75" s="229">
        <v>6.015967110377864</v>
      </c>
      <c r="V75" s="229">
        <v>4.5333384084267587</v>
      </c>
      <c r="W75" s="229">
        <v>2.748763024433341</v>
      </c>
      <c r="X75" s="229">
        <v>7.1360669329852717</v>
      </c>
      <c r="Y75" s="229">
        <v>4.0064247254204606</v>
      </c>
      <c r="DA75" s="73" t="s">
        <v>2090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2091</v>
      </c>
    </row>
    <row r="77" spans="1:105" ht="12" customHeight="1" x14ac:dyDescent="0.25">
      <c r="A77" s="64" t="s">
        <v>35</v>
      </c>
      <c r="B77" s="229">
        <v>145.83461373676249</v>
      </c>
      <c r="C77" s="229">
        <v>99.102556990415081</v>
      </c>
      <c r="D77" s="229">
        <v>137.2795445829166</v>
      </c>
      <c r="E77" s="229">
        <v>203.4340745513212</v>
      </c>
      <c r="F77" s="229">
        <v>153.85653615556669</v>
      </c>
      <c r="G77" s="229">
        <v>185.6537160686504</v>
      </c>
      <c r="H77" s="229">
        <v>107.250451768928</v>
      </c>
      <c r="I77" s="229">
        <v>133.5982297289913</v>
      </c>
      <c r="J77" s="229">
        <v>124.3833893216048</v>
      </c>
      <c r="K77" s="229">
        <v>114.1441610411915</v>
      </c>
      <c r="L77" s="229">
        <v>90.69138179406599</v>
      </c>
      <c r="M77" s="229">
        <v>98.98897642149835</v>
      </c>
      <c r="N77" s="229">
        <v>135.75871732427399</v>
      </c>
      <c r="O77" s="229">
        <v>152.7370858780109</v>
      </c>
      <c r="P77" s="229">
        <v>149.98498591403529</v>
      </c>
      <c r="Q77" s="229">
        <v>107.73461530032969</v>
      </c>
      <c r="R77" s="229">
        <v>108.5570104021039</v>
      </c>
      <c r="S77" s="229">
        <v>106.2038777573503</v>
      </c>
      <c r="T77" s="229">
        <v>99.27164856274112</v>
      </c>
      <c r="U77" s="229">
        <v>108.4650632654886</v>
      </c>
      <c r="V77" s="229">
        <v>100.7656131221149</v>
      </c>
      <c r="W77" s="229">
        <v>112.7172491408805</v>
      </c>
      <c r="X77" s="229">
        <v>114.20113559329531</v>
      </c>
      <c r="Y77" s="229">
        <v>101.25192027698741</v>
      </c>
      <c r="DA77" s="73" t="s">
        <v>2092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2093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6.4385510371260706</v>
      </c>
      <c r="DA79" s="73" t="s">
        <v>2094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2095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2096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227.26916978817309</v>
      </c>
      <c r="C83" s="223">
        <v>60.960599863590161</v>
      </c>
      <c r="D83" s="223">
        <v>92.565090951507457</v>
      </c>
      <c r="E83" s="223">
        <v>159.7644628634107</v>
      </c>
      <c r="F83" s="223">
        <v>89.83149174725969</v>
      </c>
      <c r="G83" s="223">
        <v>114.03774291205769</v>
      </c>
      <c r="H83" s="223">
        <v>75.280168201412337</v>
      </c>
      <c r="I83" s="223">
        <v>94.465157662054807</v>
      </c>
      <c r="J83" s="223">
        <v>69.767483208788434</v>
      </c>
      <c r="K83" s="223">
        <v>67.469379063554214</v>
      </c>
      <c r="L83" s="223">
        <v>81.369574387226621</v>
      </c>
      <c r="M83" s="223">
        <v>71.007630439091173</v>
      </c>
      <c r="N83" s="223">
        <v>105.5914415287873</v>
      </c>
      <c r="O83" s="223">
        <v>84.61691947048044</v>
      </c>
      <c r="P83" s="223">
        <v>67.425469358835613</v>
      </c>
      <c r="Q83" s="223">
        <v>43.917332258596737</v>
      </c>
      <c r="R83" s="223">
        <v>41.32926478430673</v>
      </c>
      <c r="S83" s="223">
        <v>35.238262126615773</v>
      </c>
      <c r="T83" s="223">
        <v>44.389485722767517</v>
      </c>
      <c r="U83" s="223">
        <v>37.337460688522697</v>
      </c>
      <c r="V83" s="223">
        <v>31.950832849134809</v>
      </c>
      <c r="W83" s="223">
        <v>21.646155565180209</v>
      </c>
      <c r="X83" s="223">
        <v>12.91055366315071</v>
      </c>
      <c r="Y83" s="223">
        <v>18.73954883805855</v>
      </c>
      <c r="DA83" s="89" t="s">
        <v>2097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v>0</v>
      </c>
      <c r="R84" s="259">
        <v>0</v>
      </c>
      <c r="S84" s="259">
        <v>0</v>
      </c>
      <c r="T84" s="259">
        <v>0</v>
      </c>
      <c r="U84" s="259">
        <v>0</v>
      </c>
      <c r="V84" s="259">
        <v>0</v>
      </c>
      <c r="W84" s="259">
        <v>0</v>
      </c>
      <c r="X84" s="259">
        <v>0</v>
      </c>
      <c r="Y84" s="259">
        <v>0</v>
      </c>
      <c r="DA84" s="67" t="s">
        <v>2098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0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DA85" s="177" t="s">
        <v>2099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DA86" s="177" t="s">
        <v>2100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0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DA87" s="177" t="s">
        <v>2101</v>
      </c>
    </row>
    <row r="88" spans="1:105" ht="12" customHeight="1" x14ac:dyDescent="0.25">
      <c r="A88" s="56" t="s">
        <v>95</v>
      </c>
      <c r="B88" s="260">
        <v>227.26916978817309</v>
      </c>
      <c r="C88" s="260">
        <v>60.960599863590161</v>
      </c>
      <c r="D88" s="260">
        <v>92.565090951507457</v>
      </c>
      <c r="E88" s="260">
        <v>159.7644628634107</v>
      </c>
      <c r="F88" s="260">
        <v>89.83149174725969</v>
      </c>
      <c r="G88" s="260">
        <v>114.03774291205769</v>
      </c>
      <c r="H88" s="260">
        <v>75.280168201412337</v>
      </c>
      <c r="I88" s="260">
        <v>94.465157662054807</v>
      </c>
      <c r="J88" s="260">
        <v>69.767483208788434</v>
      </c>
      <c r="K88" s="260">
        <v>67.469379063554214</v>
      </c>
      <c r="L88" s="260">
        <v>81.369574387226621</v>
      </c>
      <c r="M88" s="260">
        <v>71.007630439091173</v>
      </c>
      <c r="N88" s="260">
        <v>105.5914415287873</v>
      </c>
      <c r="O88" s="260">
        <v>84.61691947048044</v>
      </c>
      <c r="P88" s="260">
        <v>67.425469358835613</v>
      </c>
      <c r="Q88" s="260">
        <v>43.917332258596737</v>
      </c>
      <c r="R88" s="260">
        <v>41.32926478430673</v>
      </c>
      <c r="S88" s="260">
        <v>35.238262126615773</v>
      </c>
      <c r="T88" s="260">
        <v>44.389485722767517</v>
      </c>
      <c r="U88" s="260">
        <v>37.337460688522697</v>
      </c>
      <c r="V88" s="260">
        <v>31.950832849134809</v>
      </c>
      <c r="W88" s="260">
        <v>21.646155565180209</v>
      </c>
      <c r="X88" s="260">
        <v>12.91055366315071</v>
      </c>
      <c r="Y88" s="260">
        <v>18.73954883805855</v>
      </c>
      <c r="DA88" s="68" t="s">
        <v>2102</v>
      </c>
    </row>
    <row r="89" spans="1:105" ht="12" customHeight="1" x14ac:dyDescent="0.25">
      <c r="A89" s="37" t="s">
        <v>159</v>
      </c>
      <c r="B89" s="226">
        <v>11.38514207948776</v>
      </c>
      <c r="C89" s="226">
        <v>5.1280659722683168</v>
      </c>
      <c r="D89" s="226">
        <v>5.6071812231238107</v>
      </c>
      <c r="E89" s="226">
        <v>7.1985498190021717</v>
      </c>
      <c r="F89" s="226">
        <v>6.0482978939145831</v>
      </c>
      <c r="G89" s="226">
        <v>8.1551610822249092</v>
      </c>
      <c r="H89" s="226">
        <v>4.421218169510607</v>
      </c>
      <c r="I89" s="226">
        <v>8.4056506623061171</v>
      </c>
      <c r="J89" s="226">
        <v>6.8383893669480234</v>
      </c>
      <c r="K89" s="226">
        <v>6.9370939107820044</v>
      </c>
      <c r="L89" s="226">
        <v>10.22020445782341</v>
      </c>
      <c r="M89" s="226">
        <v>6.2939636772868361</v>
      </c>
      <c r="N89" s="226">
        <v>5.839123201246851</v>
      </c>
      <c r="O89" s="226">
        <v>3.6655659065357309</v>
      </c>
      <c r="P89" s="226">
        <v>3.9248863912349159</v>
      </c>
      <c r="Q89" s="226">
        <v>4.517145762894895</v>
      </c>
      <c r="R89" s="226">
        <v>3.2427274726435069</v>
      </c>
      <c r="S89" s="226">
        <v>2.761238609583847</v>
      </c>
      <c r="T89" s="226">
        <v>4.3944928740001608</v>
      </c>
      <c r="U89" s="226">
        <v>3.3029628216562439</v>
      </c>
      <c r="V89" s="226">
        <v>2.655497564494361</v>
      </c>
      <c r="W89" s="226">
        <v>1.9169134018645231</v>
      </c>
      <c r="X89" s="226">
        <v>1.064953953886941</v>
      </c>
      <c r="Y89" s="226">
        <v>1.545383364399185</v>
      </c>
      <c r="DA89" s="69" t="s">
        <v>2103</v>
      </c>
    </row>
    <row r="90" spans="1:105" ht="12" customHeight="1" x14ac:dyDescent="0.25">
      <c r="A90" s="37" t="s">
        <v>35</v>
      </c>
      <c r="B90" s="226">
        <v>215.8840277086853</v>
      </c>
      <c r="C90" s="226">
        <v>55.832533891321837</v>
      </c>
      <c r="D90" s="226">
        <v>86.95790972838364</v>
      </c>
      <c r="E90" s="226">
        <v>152.56591304440849</v>
      </c>
      <c r="F90" s="226">
        <v>83.783193853345111</v>
      </c>
      <c r="G90" s="226">
        <v>105.8825818298327</v>
      </c>
      <c r="H90" s="226">
        <v>70.858950031901728</v>
      </c>
      <c r="I90" s="226">
        <v>86.059506999748692</v>
      </c>
      <c r="J90" s="226">
        <v>62.929093841840412</v>
      </c>
      <c r="K90" s="226">
        <v>60.532285152772211</v>
      </c>
      <c r="L90" s="226">
        <v>71.149369929403207</v>
      </c>
      <c r="M90" s="226">
        <v>64.713666761804333</v>
      </c>
      <c r="N90" s="226">
        <v>99.752318327540436</v>
      </c>
      <c r="O90" s="226">
        <v>80.951353563944707</v>
      </c>
      <c r="P90" s="226">
        <v>63.500582967600693</v>
      </c>
      <c r="Q90" s="226">
        <v>39.400186495701853</v>
      </c>
      <c r="R90" s="226">
        <v>38.086537311663221</v>
      </c>
      <c r="S90" s="226">
        <v>32.477023517031917</v>
      </c>
      <c r="T90" s="226">
        <v>39.99499284876736</v>
      </c>
      <c r="U90" s="226">
        <v>34.03449786686646</v>
      </c>
      <c r="V90" s="226">
        <v>29.295335284640451</v>
      </c>
      <c r="W90" s="226">
        <v>19.729242163315678</v>
      </c>
      <c r="X90" s="226">
        <v>11.845599709263761</v>
      </c>
      <c r="Y90" s="226">
        <v>17.194165473659371</v>
      </c>
      <c r="DA90" s="69" t="s">
        <v>2104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2105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2106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Q93" s="226">
        <v>0</v>
      </c>
      <c r="R93" s="226">
        <v>0</v>
      </c>
      <c r="S93" s="226">
        <v>0</v>
      </c>
      <c r="T93" s="226">
        <v>0</v>
      </c>
      <c r="U93" s="226">
        <v>0</v>
      </c>
      <c r="V93" s="226">
        <v>0</v>
      </c>
      <c r="W93" s="226">
        <v>0</v>
      </c>
      <c r="X93" s="226">
        <v>0</v>
      </c>
      <c r="Y93" s="226">
        <v>0</v>
      </c>
      <c r="DA93" s="69" t="s">
        <v>2107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</v>
      </c>
      <c r="M94" s="316">
        <v>0</v>
      </c>
      <c r="N94" s="316">
        <v>0</v>
      </c>
      <c r="O94" s="316">
        <v>0</v>
      </c>
      <c r="P94" s="316">
        <v>0</v>
      </c>
      <c r="Q94" s="316">
        <v>0</v>
      </c>
      <c r="R94" s="316">
        <v>0</v>
      </c>
      <c r="S94" s="316">
        <v>0</v>
      </c>
      <c r="T94" s="316">
        <v>0</v>
      </c>
      <c r="U94" s="316">
        <v>0</v>
      </c>
      <c r="V94" s="316">
        <v>0</v>
      </c>
      <c r="W94" s="316">
        <v>0</v>
      </c>
      <c r="X94" s="316">
        <v>0</v>
      </c>
      <c r="Y94" s="316">
        <v>0</v>
      </c>
      <c r="DA94" s="139" t="s">
        <v>2108</v>
      </c>
    </row>
    <row r="95" spans="1:105" ht="12" customHeight="1" x14ac:dyDescent="0.25">
      <c r="J95" s="131"/>
    </row>
    <row r="96" spans="1:105" ht="15" customHeight="1" x14ac:dyDescent="0.25">
      <c r="A96" s="32" t="s">
        <v>429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0.99999999999999989</v>
      </c>
      <c r="C98" s="232">
        <f t="shared" si="4"/>
        <v>1</v>
      </c>
      <c r="D98" s="232">
        <f t="shared" si="4"/>
        <v>1</v>
      </c>
      <c r="E98" s="232">
        <f t="shared" si="4"/>
        <v>0.99999999999999933</v>
      </c>
      <c r="F98" s="232">
        <f t="shared" si="4"/>
        <v>1</v>
      </c>
      <c r="G98" s="232">
        <f t="shared" si="4"/>
        <v>1</v>
      </c>
      <c r="H98" s="232">
        <f t="shared" si="4"/>
        <v>1</v>
      </c>
      <c r="I98" s="232">
        <f t="shared" si="4"/>
        <v>0.99999999999999989</v>
      </c>
      <c r="J98" s="232">
        <f t="shared" si="4"/>
        <v>1.0000000000000002</v>
      </c>
      <c r="K98" s="232">
        <f t="shared" si="4"/>
        <v>1</v>
      </c>
      <c r="L98" s="232">
        <f t="shared" si="4"/>
        <v>0.99999999999999989</v>
      </c>
      <c r="M98" s="232">
        <f t="shared" si="4"/>
        <v>1</v>
      </c>
      <c r="N98" s="232">
        <f t="shared" si="4"/>
        <v>1</v>
      </c>
      <c r="O98" s="232">
        <f t="shared" si="4"/>
        <v>0.99999999999999989</v>
      </c>
      <c r="P98" s="232">
        <f t="shared" si="4"/>
        <v>1</v>
      </c>
      <c r="Q98" s="232">
        <f t="shared" si="4"/>
        <v>0.99999999999999989</v>
      </c>
      <c r="R98" s="232">
        <f t="shared" si="4"/>
        <v>1.0000000000000002</v>
      </c>
      <c r="S98" s="232">
        <f t="shared" si="4"/>
        <v>0.99999999999999989</v>
      </c>
      <c r="T98" s="232">
        <f t="shared" si="4"/>
        <v>0.99999999999999989</v>
      </c>
      <c r="U98" s="232">
        <f t="shared" si="4"/>
        <v>0.99999999999999989</v>
      </c>
      <c r="V98" s="232">
        <f t="shared" si="4"/>
        <v>1.0000000000000002</v>
      </c>
      <c r="W98" s="232">
        <f t="shared" si="4"/>
        <v>1.0000000000000002</v>
      </c>
      <c r="X98" s="232">
        <f t="shared" si="4"/>
        <v>0.99999999999999989</v>
      </c>
      <c r="Y98" s="232">
        <f t="shared" si="4"/>
        <v>1.0000000000000002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2.255911423027513E-2</v>
      </c>
      <c r="C103" s="268">
        <f t="shared" si="9"/>
        <v>1.7082622473761324E-2</v>
      </c>
      <c r="D103" s="268">
        <f t="shared" si="9"/>
        <v>1.8599724624476042E-2</v>
      </c>
      <c r="E103" s="268">
        <f t="shared" si="9"/>
        <v>2.0115206337175021E-2</v>
      </c>
      <c r="F103" s="268">
        <f t="shared" si="9"/>
        <v>1.8925265007923478E-2</v>
      </c>
      <c r="G103" s="268">
        <f t="shared" si="9"/>
        <v>1.9887287265823995E-2</v>
      </c>
      <c r="H103" s="268">
        <f t="shared" si="9"/>
        <v>1.9921979584226375E-2</v>
      </c>
      <c r="I103" s="268">
        <f t="shared" si="9"/>
        <v>2.0546202947666677E-2</v>
      </c>
      <c r="J103" s="268">
        <f t="shared" si="9"/>
        <v>1.7530116420210372E-2</v>
      </c>
      <c r="K103" s="268">
        <f t="shared" si="9"/>
        <v>1.8570605718734517E-2</v>
      </c>
      <c r="L103" s="268">
        <f t="shared" si="9"/>
        <v>2.1773547153148838E-2</v>
      </c>
      <c r="M103" s="268">
        <f t="shared" si="9"/>
        <v>2.0212148793251596E-2</v>
      </c>
      <c r="N103" s="268">
        <f t="shared" si="9"/>
        <v>2.2293357604640487E-2</v>
      </c>
      <c r="O103" s="268">
        <f t="shared" si="9"/>
        <v>2.0168821932955449E-2</v>
      </c>
      <c r="P103" s="268">
        <f t="shared" si="9"/>
        <v>1.7762866541176255E-2</v>
      </c>
      <c r="Q103" s="268">
        <f t="shared" si="9"/>
        <v>1.9362902153748043E-2</v>
      </c>
      <c r="R103" s="268">
        <f t="shared" si="9"/>
        <v>1.9815778414072067E-2</v>
      </c>
      <c r="S103" s="268">
        <f t="shared" si="9"/>
        <v>1.9072709046823944E-2</v>
      </c>
      <c r="T103" s="268">
        <f t="shared" si="9"/>
        <v>2.0712577523540842E-2</v>
      </c>
      <c r="U103" s="268">
        <f t="shared" si="9"/>
        <v>2.0468967536561602E-2</v>
      </c>
      <c r="V103" s="268">
        <f t="shared" si="9"/>
        <v>1.7866845679249115E-2</v>
      </c>
      <c r="W103" s="268">
        <f t="shared" si="9"/>
        <v>1.559773135548896E-2</v>
      </c>
      <c r="X103" s="268">
        <f t="shared" si="9"/>
        <v>1.4019605271003129E-2</v>
      </c>
      <c r="Y103" s="268">
        <f t="shared" si="9"/>
        <v>1.7668641711213504E-2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0.97744088576972477</v>
      </c>
      <c r="C105" s="269">
        <f t="shared" si="11"/>
        <v>0.98291737752623864</v>
      </c>
      <c r="D105" s="269">
        <f t="shared" si="11"/>
        <v>0.98140027537552399</v>
      </c>
      <c r="E105" s="269">
        <f t="shared" si="11"/>
        <v>0.97988479366282433</v>
      </c>
      <c r="F105" s="269">
        <f t="shared" si="11"/>
        <v>0.98107473499207654</v>
      </c>
      <c r="G105" s="269">
        <f t="shared" si="11"/>
        <v>0.98011271273417599</v>
      </c>
      <c r="H105" s="269">
        <f t="shared" si="11"/>
        <v>0.98007802041577363</v>
      </c>
      <c r="I105" s="269">
        <f t="shared" si="11"/>
        <v>0.97945379705233326</v>
      </c>
      <c r="J105" s="269">
        <f t="shared" si="11"/>
        <v>0.98246988357978982</v>
      </c>
      <c r="K105" s="269">
        <f t="shared" si="11"/>
        <v>0.98142939428126552</v>
      </c>
      <c r="L105" s="269">
        <f t="shared" si="11"/>
        <v>0.97822645284685106</v>
      </c>
      <c r="M105" s="269">
        <f t="shared" si="11"/>
        <v>0.97978785120674838</v>
      </c>
      <c r="N105" s="269">
        <f t="shared" si="11"/>
        <v>0.97770664239535954</v>
      </c>
      <c r="O105" s="269">
        <f t="shared" si="11"/>
        <v>0.97983117806704445</v>
      </c>
      <c r="P105" s="269">
        <f t="shared" si="11"/>
        <v>0.9822371334588238</v>
      </c>
      <c r="Q105" s="269">
        <f t="shared" si="11"/>
        <v>0.98063709784625186</v>
      </c>
      <c r="R105" s="269">
        <f t="shared" si="11"/>
        <v>0.98018422158592811</v>
      </c>
      <c r="S105" s="269">
        <f t="shared" si="11"/>
        <v>0.98092729095317599</v>
      </c>
      <c r="T105" s="269">
        <f t="shared" si="11"/>
        <v>0.97928742247645906</v>
      </c>
      <c r="U105" s="269">
        <f t="shared" si="11"/>
        <v>0.97953103246343831</v>
      </c>
      <c r="V105" s="269">
        <f t="shared" si="11"/>
        <v>0.9821331543207511</v>
      </c>
      <c r="W105" s="269">
        <f t="shared" si="11"/>
        <v>0.9844022686445113</v>
      </c>
      <c r="X105" s="269">
        <f t="shared" si="11"/>
        <v>0.98598039472899679</v>
      </c>
      <c r="Y105" s="269">
        <f t="shared" si="11"/>
        <v>0.9823313582887867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0.97744088576972477</v>
      </c>
      <c r="C106" s="318">
        <f t="shared" si="12"/>
        <v>0.98291737752623864</v>
      </c>
      <c r="D106" s="318">
        <f t="shared" si="12"/>
        <v>0.98140027537552399</v>
      </c>
      <c r="E106" s="318">
        <f t="shared" si="12"/>
        <v>0.97988479366282433</v>
      </c>
      <c r="F106" s="318">
        <f t="shared" si="12"/>
        <v>0.98107473499207654</v>
      </c>
      <c r="G106" s="318">
        <f t="shared" si="12"/>
        <v>0.98011271273417599</v>
      </c>
      <c r="H106" s="318">
        <f t="shared" si="12"/>
        <v>0.98007802041577363</v>
      </c>
      <c r="I106" s="318">
        <f t="shared" si="12"/>
        <v>0.97945379705233326</v>
      </c>
      <c r="J106" s="318">
        <f t="shared" si="12"/>
        <v>0.98246988357978982</v>
      </c>
      <c r="K106" s="318">
        <f t="shared" si="12"/>
        <v>0.98142939428126552</v>
      </c>
      <c r="L106" s="318">
        <f t="shared" si="12"/>
        <v>0.97822645284685106</v>
      </c>
      <c r="M106" s="318">
        <f t="shared" si="12"/>
        <v>0.97978785120674838</v>
      </c>
      <c r="N106" s="318">
        <f t="shared" si="12"/>
        <v>0.97770664239535954</v>
      </c>
      <c r="O106" s="318">
        <f t="shared" si="12"/>
        <v>0.97983117806704445</v>
      </c>
      <c r="P106" s="318">
        <f t="shared" si="12"/>
        <v>0.9822371334588238</v>
      </c>
      <c r="Q106" s="318">
        <f t="shared" si="12"/>
        <v>0.98063709784625186</v>
      </c>
      <c r="R106" s="318">
        <f t="shared" si="12"/>
        <v>0.98018422158592811</v>
      </c>
      <c r="S106" s="318">
        <f t="shared" si="12"/>
        <v>0.98092729095317599</v>
      </c>
      <c r="T106" s="318">
        <f t="shared" si="12"/>
        <v>0.97928742247645906</v>
      </c>
      <c r="U106" s="318">
        <f t="shared" si="12"/>
        <v>0.97953103246343831</v>
      </c>
      <c r="V106" s="318">
        <f t="shared" si="12"/>
        <v>0.9821331543207511</v>
      </c>
      <c r="W106" s="318">
        <f t="shared" si="12"/>
        <v>0.9844022686445113</v>
      </c>
      <c r="X106" s="318">
        <f t="shared" si="12"/>
        <v>0.98598039472899679</v>
      </c>
      <c r="Y106" s="318">
        <f t="shared" si="12"/>
        <v>0.9823313582887867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</v>
      </c>
      <c r="C110" s="232">
        <f t="shared" si="15"/>
        <v>0.99999999999999989</v>
      </c>
      <c r="D110" s="232">
        <f t="shared" si="15"/>
        <v>0.99999999999999989</v>
      </c>
      <c r="E110" s="232">
        <f t="shared" si="15"/>
        <v>0.99999999999999978</v>
      </c>
      <c r="F110" s="232">
        <f t="shared" si="15"/>
        <v>1</v>
      </c>
      <c r="G110" s="232">
        <f t="shared" si="15"/>
        <v>1</v>
      </c>
      <c r="H110" s="232">
        <f t="shared" si="15"/>
        <v>0.99999999999999956</v>
      </c>
      <c r="I110" s="232">
        <f t="shared" si="15"/>
        <v>1.0000000000000002</v>
      </c>
      <c r="J110" s="232">
        <f t="shared" si="15"/>
        <v>1</v>
      </c>
      <c r="K110" s="232">
        <f t="shared" si="15"/>
        <v>1.0000000000000002</v>
      </c>
      <c r="L110" s="232">
        <f t="shared" si="15"/>
        <v>1.0000000000000002</v>
      </c>
      <c r="M110" s="232">
        <f t="shared" si="15"/>
        <v>1.0000000000000007</v>
      </c>
      <c r="N110" s="232">
        <f t="shared" si="15"/>
        <v>0.99999999999999956</v>
      </c>
      <c r="O110" s="232">
        <f t="shared" si="15"/>
        <v>0.99999999999999978</v>
      </c>
      <c r="P110" s="232">
        <f t="shared" si="15"/>
        <v>1.0000000000000002</v>
      </c>
      <c r="Q110" s="232">
        <f t="shared" si="15"/>
        <v>0.99999999999999944</v>
      </c>
      <c r="R110" s="232">
        <f t="shared" si="15"/>
        <v>0.99999999999999978</v>
      </c>
      <c r="S110" s="232">
        <f t="shared" si="15"/>
        <v>1.0000000000000002</v>
      </c>
      <c r="T110" s="232">
        <f t="shared" si="15"/>
        <v>1.0000000000000004</v>
      </c>
      <c r="U110" s="232">
        <f t="shared" si="15"/>
        <v>0.99999999999999967</v>
      </c>
      <c r="V110" s="232">
        <f t="shared" si="15"/>
        <v>1.0000000000000004</v>
      </c>
      <c r="W110" s="232">
        <f t="shared" si="15"/>
        <v>0.99999999999999967</v>
      </c>
      <c r="X110" s="232">
        <f t="shared" si="15"/>
        <v>1.0000000000000009</v>
      </c>
      <c r="Y110" s="232">
        <f t="shared" si="15"/>
        <v>0.99999999999999978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1.7348479451308036E-2</v>
      </c>
      <c r="C115" s="300">
        <f t="shared" si="20"/>
        <v>1.3119951880888717E-2</v>
      </c>
      <c r="D115" s="300">
        <f t="shared" si="20"/>
        <v>1.4290247020367897E-2</v>
      </c>
      <c r="E115" s="300">
        <f t="shared" si="20"/>
        <v>1.5460129432655567E-2</v>
      </c>
      <c r="F115" s="300">
        <f t="shared" si="20"/>
        <v>1.4541478669902304E-2</v>
      </c>
      <c r="G115" s="300">
        <f t="shared" si="20"/>
        <v>1.5284132858559072E-2</v>
      </c>
      <c r="H115" s="300">
        <f t="shared" si="20"/>
        <v>1.531092065885181E-2</v>
      </c>
      <c r="I115" s="300">
        <f t="shared" si="20"/>
        <v>1.5792992022040642E-2</v>
      </c>
      <c r="J115" s="300">
        <f t="shared" si="20"/>
        <v>1.3465062313053545E-2</v>
      </c>
      <c r="K115" s="300">
        <f t="shared" si="20"/>
        <v>1.4267776756889904E-2</v>
      </c>
      <c r="L115" s="300">
        <f t="shared" si="20"/>
        <v>1.6741252466922745E-2</v>
      </c>
      <c r="M115" s="300">
        <f t="shared" si="20"/>
        <v>1.5534993063397458E-2</v>
      </c>
      <c r="N115" s="300">
        <f t="shared" si="20"/>
        <v>1.7143029884604501E-2</v>
      </c>
      <c r="O115" s="300">
        <f t="shared" si="20"/>
        <v>1.550153355273224E-2</v>
      </c>
      <c r="P115" s="300">
        <f t="shared" si="20"/>
        <v>1.3644589640235518E-2</v>
      </c>
      <c r="Q115" s="300">
        <f t="shared" si="20"/>
        <v>1.4879280433602945E-2</v>
      </c>
      <c r="R115" s="300">
        <f t="shared" si="20"/>
        <v>1.522891842245574E-2</v>
      </c>
      <c r="S115" s="300">
        <f t="shared" si="20"/>
        <v>1.4655279438813937E-2</v>
      </c>
      <c r="T115" s="300">
        <f t="shared" si="20"/>
        <v>1.5921502745769891E-2</v>
      </c>
      <c r="U115" s="300">
        <f t="shared" si="20"/>
        <v>1.5733337429845073E-2</v>
      </c>
      <c r="V115" s="300">
        <f t="shared" si="20"/>
        <v>1.3724798322370335E-2</v>
      </c>
      <c r="W115" s="300">
        <f t="shared" si="20"/>
        <v>1.197531562538821E-2</v>
      </c>
      <c r="X115" s="300">
        <f t="shared" si="20"/>
        <v>1.0759687450397733E-2</v>
      </c>
      <c r="Y115" s="300">
        <f t="shared" si="20"/>
        <v>1.3571908754380704E-2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2.8482652769527321E-2</v>
      </c>
      <c r="C116" s="301">
        <f t="shared" si="21"/>
        <v>2.8605218786061207E-2</v>
      </c>
      <c r="D116" s="301">
        <f t="shared" si="21"/>
        <v>2.8571297187815425E-2</v>
      </c>
      <c r="E116" s="301">
        <f t="shared" si="21"/>
        <v>2.8537387552676659E-2</v>
      </c>
      <c r="F116" s="301">
        <f t="shared" si="21"/>
        <v>2.8564015111017322E-2</v>
      </c>
      <c r="G116" s="301">
        <f t="shared" si="21"/>
        <v>2.8542488902650473E-2</v>
      </c>
      <c r="H116" s="301">
        <f t="shared" si="21"/>
        <v>2.8541712444670957E-2</v>
      </c>
      <c r="I116" s="301">
        <f t="shared" si="21"/>
        <v>2.8527739361679995E-2</v>
      </c>
      <c r="J116" s="301">
        <f t="shared" si="21"/>
        <v>2.8595215585128866E-2</v>
      </c>
      <c r="K116" s="301">
        <f t="shared" si="21"/>
        <v>2.8571948499800295E-2</v>
      </c>
      <c r="L116" s="301">
        <f t="shared" si="21"/>
        <v>2.8500253551683421E-2</v>
      </c>
      <c r="M116" s="301">
        <f t="shared" si="21"/>
        <v>2.853521759236529E-2</v>
      </c>
      <c r="N116" s="301">
        <f t="shared" si="21"/>
        <v>2.8488607829431762E-2</v>
      </c>
      <c r="O116" s="301">
        <f t="shared" si="21"/>
        <v>2.8536187433254145E-2</v>
      </c>
      <c r="P116" s="301">
        <f t="shared" si="21"/>
        <v>2.8590011894485921E-2</v>
      </c>
      <c r="Q116" s="301">
        <f t="shared" si="21"/>
        <v>2.8554223755547725E-2</v>
      </c>
      <c r="R116" s="301">
        <f t="shared" si="21"/>
        <v>2.8544089321088234E-2</v>
      </c>
      <c r="S116" s="301">
        <f t="shared" si="21"/>
        <v>2.8560716538005383E-2</v>
      </c>
      <c r="T116" s="301">
        <f t="shared" si="21"/>
        <v>2.8524014413166106E-2</v>
      </c>
      <c r="U116" s="301">
        <f t="shared" si="21"/>
        <v>2.8529468480294352E-2</v>
      </c>
      <c r="V116" s="301">
        <f t="shared" si="21"/>
        <v>2.8587687005148705E-2</v>
      </c>
      <c r="W116" s="301">
        <f t="shared" si="21"/>
        <v>2.8638396648539455E-2</v>
      </c>
      <c r="X116" s="301">
        <f t="shared" si="21"/>
        <v>2.8673632247814582E-2</v>
      </c>
      <c r="Y116" s="301">
        <f t="shared" si="21"/>
        <v>2.8592118586829557E-2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2.8482652769527321E-2</v>
      </c>
      <c r="C117" s="302">
        <f t="shared" si="22"/>
        <v>2.8605218786061207E-2</v>
      </c>
      <c r="D117" s="302">
        <f t="shared" si="22"/>
        <v>2.8571297187815425E-2</v>
      </c>
      <c r="E117" s="302">
        <f t="shared" si="22"/>
        <v>2.8537387552676659E-2</v>
      </c>
      <c r="F117" s="302">
        <f t="shared" si="22"/>
        <v>2.8564015111017322E-2</v>
      </c>
      <c r="G117" s="302">
        <f t="shared" si="22"/>
        <v>2.8542488902650473E-2</v>
      </c>
      <c r="H117" s="302">
        <f t="shared" si="22"/>
        <v>2.8541712444670957E-2</v>
      </c>
      <c r="I117" s="302">
        <f t="shared" si="22"/>
        <v>2.8527739361679995E-2</v>
      </c>
      <c r="J117" s="302">
        <f t="shared" si="22"/>
        <v>2.8595215585128866E-2</v>
      </c>
      <c r="K117" s="302">
        <f t="shared" si="22"/>
        <v>2.8571948499800295E-2</v>
      </c>
      <c r="L117" s="302">
        <f t="shared" si="22"/>
        <v>2.8500253551683421E-2</v>
      </c>
      <c r="M117" s="302">
        <f t="shared" si="22"/>
        <v>2.853521759236529E-2</v>
      </c>
      <c r="N117" s="302">
        <f t="shared" si="22"/>
        <v>2.8488607829431762E-2</v>
      </c>
      <c r="O117" s="302">
        <f t="shared" si="22"/>
        <v>2.8536187433254145E-2</v>
      </c>
      <c r="P117" s="302">
        <f t="shared" si="22"/>
        <v>2.8590011894485921E-2</v>
      </c>
      <c r="Q117" s="302">
        <f t="shared" si="22"/>
        <v>2.8554223755547725E-2</v>
      </c>
      <c r="R117" s="302">
        <f t="shared" si="22"/>
        <v>2.8544089321088234E-2</v>
      </c>
      <c r="S117" s="302">
        <f t="shared" si="22"/>
        <v>2.8560716538005383E-2</v>
      </c>
      <c r="T117" s="302">
        <f t="shared" si="22"/>
        <v>2.8524014413166106E-2</v>
      </c>
      <c r="U117" s="302">
        <f t="shared" si="22"/>
        <v>2.8529468480294352E-2</v>
      </c>
      <c r="V117" s="302">
        <f t="shared" si="22"/>
        <v>2.8587687005148705E-2</v>
      </c>
      <c r="W117" s="302">
        <f t="shared" si="22"/>
        <v>2.8638396648539455E-2</v>
      </c>
      <c r="X117" s="302">
        <f t="shared" si="22"/>
        <v>2.8673632247814582E-2</v>
      </c>
      <c r="Y117" s="302">
        <f t="shared" si="22"/>
        <v>2.8592118586829557E-2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0.85447958308581928</v>
      </c>
      <c r="C119" s="301">
        <f t="shared" si="24"/>
        <v>0.8581565635818359</v>
      </c>
      <c r="D119" s="301">
        <f t="shared" si="24"/>
        <v>0.85713891563446287</v>
      </c>
      <c r="E119" s="301">
        <f t="shared" si="24"/>
        <v>0.85612162658029944</v>
      </c>
      <c r="F119" s="301">
        <f t="shared" si="24"/>
        <v>0.85692045333051992</v>
      </c>
      <c r="G119" s="301">
        <f t="shared" si="24"/>
        <v>0.85627466707951405</v>
      </c>
      <c r="H119" s="301">
        <f t="shared" si="24"/>
        <v>0.8562513733401288</v>
      </c>
      <c r="I119" s="301">
        <f t="shared" si="24"/>
        <v>0.8558321808503998</v>
      </c>
      <c r="J119" s="301">
        <f t="shared" si="24"/>
        <v>0.85785646755386669</v>
      </c>
      <c r="K119" s="301">
        <f t="shared" si="24"/>
        <v>0.85715845499400911</v>
      </c>
      <c r="L119" s="301">
        <f t="shared" si="24"/>
        <v>0.85500760655050223</v>
      </c>
      <c r="M119" s="301">
        <f t="shared" si="24"/>
        <v>0.85605652777095953</v>
      </c>
      <c r="N119" s="301">
        <f t="shared" si="24"/>
        <v>0.85465823488295245</v>
      </c>
      <c r="O119" s="301">
        <f t="shared" si="24"/>
        <v>0.85608562299762414</v>
      </c>
      <c r="P119" s="301">
        <f t="shared" si="24"/>
        <v>0.85770035683457813</v>
      </c>
      <c r="Q119" s="301">
        <f t="shared" si="24"/>
        <v>0.85662671266643187</v>
      </c>
      <c r="R119" s="301">
        <f t="shared" si="24"/>
        <v>0.85632267963264719</v>
      </c>
      <c r="S119" s="301">
        <f t="shared" si="24"/>
        <v>0.85682149614016223</v>
      </c>
      <c r="T119" s="301">
        <f t="shared" si="24"/>
        <v>0.85572043239498341</v>
      </c>
      <c r="U119" s="301">
        <f t="shared" si="24"/>
        <v>0.85588405440883031</v>
      </c>
      <c r="V119" s="301">
        <f t="shared" si="24"/>
        <v>0.85763061015446129</v>
      </c>
      <c r="W119" s="301">
        <f t="shared" si="24"/>
        <v>0.8591518994561842</v>
      </c>
      <c r="X119" s="301">
        <f t="shared" si="24"/>
        <v>0.86020896743443775</v>
      </c>
      <c r="Y119" s="301">
        <f t="shared" si="24"/>
        <v>0.85776355760488632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0.85447958308581928</v>
      </c>
      <c r="C120" s="302">
        <f t="shared" si="25"/>
        <v>0.8581565635818359</v>
      </c>
      <c r="D120" s="302">
        <f t="shared" si="25"/>
        <v>0.85713891563446287</v>
      </c>
      <c r="E120" s="302">
        <f t="shared" si="25"/>
        <v>0.85612162658029944</v>
      </c>
      <c r="F120" s="302">
        <f t="shared" si="25"/>
        <v>0.85692045333051992</v>
      </c>
      <c r="G120" s="302">
        <f t="shared" si="25"/>
        <v>0.85627466707951405</v>
      </c>
      <c r="H120" s="302">
        <f t="shared" si="25"/>
        <v>0.8562513733401288</v>
      </c>
      <c r="I120" s="302">
        <f t="shared" si="25"/>
        <v>0.8558321808503998</v>
      </c>
      <c r="J120" s="302">
        <f t="shared" si="25"/>
        <v>0.85785646755386669</v>
      </c>
      <c r="K120" s="302">
        <f t="shared" si="25"/>
        <v>0.85715845499400911</v>
      </c>
      <c r="L120" s="302">
        <f t="shared" si="25"/>
        <v>0.85500760655050223</v>
      </c>
      <c r="M120" s="302">
        <f t="shared" si="25"/>
        <v>0.85605652777095953</v>
      </c>
      <c r="N120" s="302">
        <f t="shared" si="25"/>
        <v>0.85465823488295245</v>
      </c>
      <c r="O120" s="302">
        <f t="shared" si="25"/>
        <v>0.85608562299762414</v>
      </c>
      <c r="P120" s="302">
        <f t="shared" si="25"/>
        <v>0.85770035683457813</v>
      </c>
      <c r="Q120" s="302">
        <f t="shared" si="25"/>
        <v>0.85662671266643187</v>
      </c>
      <c r="R120" s="302">
        <f t="shared" si="25"/>
        <v>0.85632267963264719</v>
      </c>
      <c r="S120" s="302">
        <f t="shared" si="25"/>
        <v>0.85682149614016223</v>
      </c>
      <c r="T120" s="302">
        <f t="shared" si="25"/>
        <v>0.85572043239498341</v>
      </c>
      <c r="U120" s="302">
        <f t="shared" si="25"/>
        <v>0.85588405440883031</v>
      </c>
      <c r="V120" s="302">
        <f t="shared" si="25"/>
        <v>0.85763061015446129</v>
      </c>
      <c r="W120" s="302">
        <f t="shared" si="25"/>
        <v>0.8591518994561842</v>
      </c>
      <c r="X120" s="302">
        <f t="shared" si="25"/>
        <v>0.86020896743443775</v>
      </c>
      <c r="Y120" s="302">
        <f t="shared" si="25"/>
        <v>0.85776355760488632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9.9689284693345329E-2</v>
      </c>
      <c r="C122" s="301">
        <f t="shared" si="27"/>
        <v>0.10011826575121403</v>
      </c>
      <c r="D122" s="301">
        <f t="shared" si="27"/>
        <v>9.9999540157353697E-2</v>
      </c>
      <c r="E122" s="301">
        <f t="shared" si="27"/>
        <v>9.9880856434368032E-2</v>
      </c>
      <c r="F122" s="301">
        <f t="shared" si="27"/>
        <v>9.9974052888560386E-2</v>
      </c>
      <c r="G122" s="301">
        <f t="shared" si="27"/>
        <v>9.9898711159276427E-2</v>
      </c>
      <c r="H122" s="301">
        <f t="shared" si="27"/>
        <v>9.9895993556348095E-2</v>
      </c>
      <c r="I122" s="301">
        <f t="shared" si="27"/>
        <v>9.9847087765879722E-2</v>
      </c>
      <c r="J122" s="301">
        <f t="shared" si="27"/>
        <v>0.10008325454795089</v>
      </c>
      <c r="K122" s="301">
        <f t="shared" si="27"/>
        <v>0.10000181974930081</v>
      </c>
      <c r="L122" s="301">
        <f t="shared" si="27"/>
        <v>9.975088743089168E-2</v>
      </c>
      <c r="M122" s="301">
        <f t="shared" si="27"/>
        <v>9.9873261573278263E-2</v>
      </c>
      <c r="N122" s="301">
        <f t="shared" si="27"/>
        <v>9.9710127403010884E-2</v>
      </c>
      <c r="O122" s="301">
        <f t="shared" si="27"/>
        <v>9.9876656016389342E-2</v>
      </c>
      <c r="P122" s="301">
        <f t="shared" si="27"/>
        <v>0.10006504163070053</v>
      </c>
      <c r="Q122" s="301">
        <f t="shared" si="27"/>
        <v>9.9939783144416844E-2</v>
      </c>
      <c r="R122" s="301">
        <f t="shared" si="27"/>
        <v>9.9904312623808569E-2</v>
      </c>
      <c r="S122" s="301">
        <f t="shared" si="27"/>
        <v>9.9962507883018623E-2</v>
      </c>
      <c r="T122" s="301">
        <f t="shared" si="27"/>
        <v>9.9834050446081152E-2</v>
      </c>
      <c r="U122" s="301">
        <f t="shared" si="27"/>
        <v>9.9853139681029934E-2</v>
      </c>
      <c r="V122" s="301">
        <f t="shared" si="27"/>
        <v>0.10005690451802018</v>
      </c>
      <c r="W122" s="301">
        <f t="shared" si="27"/>
        <v>0.10023438826988788</v>
      </c>
      <c r="X122" s="301">
        <f t="shared" si="27"/>
        <v>0.10035771286735078</v>
      </c>
      <c r="Y122" s="301">
        <f t="shared" si="27"/>
        <v>0.10007241505390317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9.9689284693345329E-2</v>
      </c>
      <c r="C123" s="302">
        <f t="shared" si="28"/>
        <v>0.10011826575121403</v>
      </c>
      <c r="D123" s="302">
        <f t="shared" si="28"/>
        <v>9.9999540157353697E-2</v>
      </c>
      <c r="E123" s="302">
        <f t="shared" si="28"/>
        <v>9.9880856434368032E-2</v>
      </c>
      <c r="F123" s="302">
        <f t="shared" si="28"/>
        <v>9.9974052888560386E-2</v>
      </c>
      <c r="G123" s="302">
        <f t="shared" si="28"/>
        <v>9.9898711159276427E-2</v>
      </c>
      <c r="H123" s="302">
        <f t="shared" si="28"/>
        <v>9.9895993556348095E-2</v>
      </c>
      <c r="I123" s="302">
        <f t="shared" si="28"/>
        <v>9.9847087765879722E-2</v>
      </c>
      <c r="J123" s="302">
        <f t="shared" si="28"/>
        <v>0.10008325454795089</v>
      </c>
      <c r="K123" s="302">
        <f t="shared" si="28"/>
        <v>0.10000181974930081</v>
      </c>
      <c r="L123" s="302">
        <f t="shared" si="28"/>
        <v>9.975088743089168E-2</v>
      </c>
      <c r="M123" s="302">
        <f t="shared" si="28"/>
        <v>9.9873261573278263E-2</v>
      </c>
      <c r="N123" s="302">
        <f t="shared" si="28"/>
        <v>9.9710127403010884E-2</v>
      </c>
      <c r="O123" s="302">
        <f t="shared" si="28"/>
        <v>9.9876656016389342E-2</v>
      </c>
      <c r="P123" s="302">
        <f t="shared" si="28"/>
        <v>0.10006504163070053</v>
      </c>
      <c r="Q123" s="302">
        <f t="shared" si="28"/>
        <v>9.9939783144416844E-2</v>
      </c>
      <c r="R123" s="302">
        <f t="shared" si="28"/>
        <v>9.9904312623808569E-2</v>
      </c>
      <c r="S123" s="302">
        <f t="shared" si="28"/>
        <v>9.9962507883018623E-2</v>
      </c>
      <c r="T123" s="302">
        <f t="shared" si="28"/>
        <v>9.9834050446081152E-2</v>
      </c>
      <c r="U123" s="302">
        <f t="shared" si="28"/>
        <v>9.9853139681029934E-2</v>
      </c>
      <c r="V123" s="302">
        <f t="shared" si="28"/>
        <v>0.10005690451802018</v>
      </c>
      <c r="W123" s="302">
        <f t="shared" si="28"/>
        <v>0.10023438826988788</v>
      </c>
      <c r="X123" s="302">
        <f t="shared" si="28"/>
        <v>0.10035771286735078</v>
      </c>
      <c r="Y123" s="302">
        <f t="shared" si="28"/>
        <v>0.10007241505390317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0</v>
      </c>
      <c r="M127" s="299">
        <f t="shared" si="31"/>
        <v>0</v>
      </c>
      <c r="N127" s="299">
        <f t="shared" si="31"/>
        <v>0</v>
      </c>
      <c r="O127" s="299">
        <f t="shared" si="31"/>
        <v>0</v>
      </c>
      <c r="P127" s="299">
        <f t="shared" si="31"/>
        <v>0</v>
      </c>
      <c r="Q127" s="299">
        <f t="shared" si="31"/>
        <v>0</v>
      </c>
      <c r="R127" s="299">
        <f t="shared" si="31"/>
        <v>0</v>
      </c>
      <c r="S127" s="299">
        <f t="shared" si="31"/>
        <v>0</v>
      </c>
      <c r="T127" s="299">
        <f t="shared" si="31"/>
        <v>0</v>
      </c>
      <c r="U127" s="299">
        <f t="shared" si="31"/>
        <v>0</v>
      </c>
      <c r="V127" s="299">
        <f t="shared" si="31"/>
        <v>0</v>
      </c>
      <c r="W127" s="299">
        <f t="shared" si="31"/>
        <v>0</v>
      </c>
      <c r="X127" s="299">
        <f t="shared" si="31"/>
        <v>0</v>
      </c>
      <c r="Y127" s="299">
        <f t="shared" si="31"/>
        <v>0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0</v>
      </c>
      <c r="M128" s="233">
        <f t="shared" si="32"/>
        <v>0</v>
      </c>
      <c r="N128" s="233">
        <f t="shared" si="32"/>
        <v>0</v>
      </c>
      <c r="O128" s="233">
        <f t="shared" si="32"/>
        <v>0</v>
      </c>
      <c r="P128" s="233">
        <f t="shared" si="32"/>
        <v>0</v>
      </c>
      <c r="Q128" s="233">
        <f t="shared" si="32"/>
        <v>0</v>
      </c>
      <c r="R128" s="233">
        <f t="shared" si="32"/>
        <v>0</v>
      </c>
      <c r="S128" s="233">
        <f t="shared" si="32"/>
        <v>0</v>
      </c>
      <c r="T128" s="233">
        <f t="shared" si="32"/>
        <v>0</v>
      </c>
      <c r="U128" s="233">
        <f t="shared" si="32"/>
        <v>0</v>
      </c>
      <c r="V128" s="233">
        <f t="shared" si="32"/>
        <v>0</v>
      </c>
      <c r="W128" s="233">
        <f t="shared" si="32"/>
        <v>0</v>
      </c>
      <c r="X128" s="233">
        <f t="shared" si="32"/>
        <v>0</v>
      </c>
      <c r="Y128" s="233">
        <f t="shared" si="32"/>
        <v>0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</v>
      </c>
      <c r="M129" s="233">
        <f t="shared" si="33"/>
        <v>0</v>
      </c>
      <c r="N129" s="233">
        <f t="shared" si="33"/>
        <v>0</v>
      </c>
      <c r="O129" s="233">
        <f t="shared" si="33"/>
        <v>0</v>
      </c>
      <c r="P129" s="233">
        <f t="shared" si="33"/>
        <v>0</v>
      </c>
      <c r="Q129" s="233">
        <f t="shared" si="33"/>
        <v>0</v>
      </c>
      <c r="R129" s="233">
        <f t="shared" si="33"/>
        <v>0</v>
      </c>
      <c r="S129" s="233">
        <f t="shared" si="33"/>
        <v>0</v>
      </c>
      <c r="T129" s="233">
        <f t="shared" si="33"/>
        <v>0</v>
      </c>
      <c r="U129" s="233">
        <f t="shared" si="33"/>
        <v>0</v>
      </c>
      <c r="V129" s="233">
        <f t="shared" si="33"/>
        <v>0</v>
      </c>
      <c r="W129" s="233">
        <f t="shared" si="33"/>
        <v>0</v>
      </c>
      <c r="X129" s="233">
        <f t="shared" si="33"/>
        <v>0</v>
      </c>
      <c r="Y129" s="233">
        <f t="shared" si="33"/>
        <v>0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0</v>
      </c>
      <c r="M130" s="233">
        <f t="shared" si="34"/>
        <v>0</v>
      </c>
      <c r="N130" s="233">
        <f t="shared" si="34"/>
        <v>0</v>
      </c>
      <c r="O130" s="233">
        <f t="shared" si="34"/>
        <v>0</v>
      </c>
      <c r="P130" s="233">
        <f t="shared" si="34"/>
        <v>0</v>
      </c>
      <c r="Q130" s="233">
        <f t="shared" si="34"/>
        <v>0</v>
      </c>
      <c r="R130" s="233">
        <f t="shared" si="34"/>
        <v>0</v>
      </c>
      <c r="S130" s="233">
        <f t="shared" si="34"/>
        <v>0</v>
      </c>
      <c r="T130" s="233">
        <f t="shared" si="34"/>
        <v>0</v>
      </c>
      <c r="U130" s="233">
        <f t="shared" si="34"/>
        <v>0</v>
      </c>
      <c r="V130" s="233">
        <f t="shared" si="34"/>
        <v>0</v>
      </c>
      <c r="W130" s="233">
        <f t="shared" si="34"/>
        <v>0</v>
      </c>
      <c r="X130" s="233">
        <f t="shared" si="34"/>
        <v>0</v>
      </c>
      <c r="Y130" s="233">
        <f t="shared" si="34"/>
        <v>0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1</v>
      </c>
      <c r="C131" s="300">
        <f t="shared" si="35"/>
        <v>1</v>
      </c>
      <c r="D131" s="300">
        <f t="shared" si="35"/>
        <v>1</v>
      </c>
      <c r="E131" s="300">
        <f t="shared" si="35"/>
        <v>1</v>
      </c>
      <c r="F131" s="300">
        <f t="shared" si="35"/>
        <v>1</v>
      </c>
      <c r="G131" s="300">
        <f t="shared" si="35"/>
        <v>1</v>
      </c>
      <c r="H131" s="300">
        <f t="shared" si="35"/>
        <v>1</v>
      </c>
      <c r="I131" s="300">
        <f t="shared" si="35"/>
        <v>1</v>
      </c>
      <c r="J131" s="300">
        <f t="shared" si="35"/>
        <v>1</v>
      </c>
      <c r="K131" s="300">
        <f t="shared" si="35"/>
        <v>1</v>
      </c>
      <c r="L131" s="300">
        <f t="shared" si="35"/>
        <v>1</v>
      </c>
      <c r="M131" s="300">
        <f t="shared" si="35"/>
        <v>1</v>
      </c>
      <c r="N131" s="300">
        <f t="shared" si="35"/>
        <v>1</v>
      </c>
      <c r="O131" s="300">
        <f t="shared" si="35"/>
        <v>1</v>
      </c>
      <c r="P131" s="300">
        <f t="shared" si="35"/>
        <v>1</v>
      </c>
      <c r="Q131" s="300">
        <f t="shared" si="35"/>
        <v>1</v>
      </c>
      <c r="R131" s="300">
        <f t="shared" si="35"/>
        <v>1</v>
      </c>
      <c r="S131" s="300">
        <f t="shared" si="35"/>
        <v>1</v>
      </c>
      <c r="T131" s="300">
        <f t="shared" si="35"/>
        <v>1</v>
      </c>
      <c r="U131" s="300">
        <f t="shared" si="35"/>
        <v>1</v>
      </c>
      <c r="V131" s="300">
        <f t="shared" si="35"/>
        <v>1</v>
      </c>
      <c r="W131" s="300">
        <f t="shared" si="35"/>
        <v>1</v>
      </c>
      <c r="X131" s="300">
        <f t="shared" si="35"/>
        <v>1</v>
      </c>
      <c r="Y131" s="300">
        <f t="shared" si="35"/>
        <v>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</v>
      </c>
      <c r="M132" s="235">
        <f t="shared" si="36"/>
        <v>0</v>
      </c>
      <c r="N132" s="235">
        <f t="shared" si="36"/>
        <v>0</v>
      </c>
      <c r="O132" s="235">
        <f t="shared" si="36"/>
        <v>0</v>
      </c>
      <c r="P132" s="235">
        <f t="shared" si="36"/>
        <v>0</v>
      </c>
      <c r="Q132" s="235">
        <f t="shared" si="36"/>
        <v>0</v>
      </c>
      <c r="R132" s="235">
        <f t="shared" si="36"/>
        <v>0</v>
      </c>
      <c r="S132" s="235">
        <f t="shared" si="36"/>
        <v>0</v>
      </c>
      <c r="T132" s="235">
        <f t="shared" si="36"/>
        <v>0</v>
      </c>
      <c r="U132" s="235">
        <f t="shared" si="36"/>
        <v>0</v>
      </c>
      <c r="V132" s="235">
        <f t="shared" si="36"/>
        <v>0</v>
      </c>
      <c r="W132" s="235">
        <f t="shared" si="36"/>
        <v>0</v>
      </c>
      <c r="X132" s="235">
        <f t="shared" si="36"/>
        <v>0</v>
      </c>
      <c r="Y132" s="235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>IF(B$5=0,0,B$5/PPA_fec!B$5)</f>
        <v>1.5844521407273751</v>
      </c>
      <c r="C136" s="320">
        <f>IF(C$5=0,0,C$5/PPA_fec!C$5)</f>
        <v>1.0827608924660799</v>
      </c>
      <c r="D136" s="320">
        <f>IF(D$5=0,0,D$5/PPA_fec!D$5)</f>
        <v>1.2172532096411002</v>
      </c>
      <c r="E136" s="320">
        <f>IF(E$5=0,0,E$5/PPA_fec!E$5)</f>
        <v>1.394217587462564</v>
      </c>
      <c r="F136" s="320">
        <f>IF(F$5=0,0,F$5/PPA_fec!F$5)</f>
        <v>1.1577906265818914</v>
      </c>
      <c r="G136" s="320">
        <f>IF(G$5=0,0,G$5/PPA_fec!G$5)</f>
        <v>1.2290217627399078</v>
      </c>
      <c r="H136" s="320">
        <f>IF(H$5=0,0,H$5/PPA_fec!H$5)</f>
        <v>0.95970943637309347</v>
      </c>
      <c r="I136" s="320">
        <f>IF(I$5=0,0,I$5/PPA_fec!I$5)</f>
        <v>1.0377352134166986</v>
      </c>
      <c r="J136" s="320">
        <f>IF(J$5=0,0,J$5/PPA_fec!J$5)</f>
        <v>1.079660276429685</v>
      </c>
      <c r="K136" s="320">
        <f>IF(K$5=0,0,K$5/PPA_fec!K$5)</f>
        <v>1.0812957075978966</v>
      </c>
      <c r="L136" s="320">
        <f>IF(L$5=0,0,L$5/PPA_fec!L$5)</f>
        <v>1.2351170265885827</v>
      </c>
      <c r="M136" s="320">
        <f>IF(M$5=0,0,M$5/PPA_fec!M$5)</f>
        <v>1.1165832367907869</v>
      </c>
      <c r="N136" s="320">
        <f>IF(N$5=0,0,N$5/PPA_fec!N$5)</f>
        <v>1.2155749359660459</v>
      </c>
      <c r="O136" s="320">
        <f>IF(O$5=0,0,O$5/PPA_fec!O$5)</f>
        <v>1.2141918381232828</v>
      </c>
      <c r="P136" s="320">
        <f>IF(P$5=0,0,P$5/PPA_fec!P$5)</f>
        <v>1.1967136114454111</v>
      </c>
      <c r="Q136" s="320">
        <f>IF(Q$5=0,0,Q$5/PPA_fec!Q$5)</f>
        <v>0.86244658793195594</v>
      </c>
      <c r="R136" s="320">
        <f>IF(R$5=0,0,R$5/PPA_fec!R$5)</f>
        <v>0.84895092342386558</v>
      </c>
      <c r="S136" s="320">
        <f>IF(S$5=0,0,S$5/PPA_fec!S$5)</f>
        <v>0.81248845366411671</v>
      </c>
      <c r="T136" s="320">
        <f>IF(T$5=0,0,T$5/PPA_fec!T$5)</f>
        <v>0.8327089511893514</v>
      </c>
      <c r="U136" s="320">
        <f>IF(U$5=0,0,U$5/PPA_fec!U$5)</f>
        <v>0.77236325921701532</v>
      </c>
      <c r="V136" s="320">
        <f>IF(V$5=0,0,V$5/PPA_fec!V$5)</f>
        <v>0.86191559335753842</v>
      </c>
      <c r="W136" s="320">
        <f>IF(W$5=0,0,W$5/PPA_fec!W$5)</f>
        <v>0.8125156227986069</v>
      </c>
      <c r="X136" s="320">
        <f>IF(X$5=0,0,X$5/PPA_fec!X$5)</f>
        <v>0.73245703658985495</v>
      </c>
      <c r="Y136" s="320">
        <f>IF(Y$5=0,0,Y$5/PPA_fec!Y$5)</f>
        <v>0.70494871463689213</v>
      </c>
      <c r="DA136" s="95"/>
    </row>
    <row r="137" spans="1:105" ht="12" customHeight="1" x14ac:dyDescent="0.25">
      <c r="A137" s="55" t="s">
        <v>91</v>
      </c>
      <c r="B137" s="273">
        <f>IF(B$6=0,0,B$6/PPA_fec!B$6)</f>
        <v>0</v>
      </c>
      <c r="C137" s="273">
        <f>IF(C$6=0,0,C$6/PPA_fec!C$6)</f>
        <v>0</v>
      </c>
      <c r="D137" s="273">
        <f>IF(D$6=0,0,D$6/PPA_fec!D$6)</f>
        <v>0</v>
      </c>
      <c r="E137" s="273">
        <f>IF(E$6=0,0,E$6/PPA_fec!E$6)</f>
        <v>0</v>
      </c>
      <c r="F137" s="273">
        <f>IF(F$6=0,0,F$6/PPA_fec!F$6)</f>
        <v>0</v>
      </c>
      <c r="G137" s="273">
        <f>IF(G$6=0,0,G$6/PPA_fec!G$6)</f>
        <v>0</v>
      </c>
      <c r="H137" s="273">
        <f>IF(H$6=0,0,H$6/PPA_fec!H$6)</f>
        <v>0</v>
      </c>
      <c r="I137" s="273">
        <f>IF(I$6=0,0,I$6/PPA_fec!I$6)</f>
        <v>0</v>
      </c>
      <c r="J137" s="273">
        <f>IF(J$6=0,0,J$6/PPA_fec!J$6)</f>
        <v>0</v>
      </c>
      <c r="K137" s="273">
        <f>IF(K$6=0,0,K$6/PPA_fec!K$6)</f>
        <v>0</v>
      </c>
      <c r="L137" s="273">
        <f>IF(L$6=0,0,L$6/PPA_fec!L$6)</f>
        <v>0</v>
      </c>
      <c r="M137" s="273">
        <f>IF(M$6=0,0,M$6/PPA_fec!M$6)</f>
        <v>0</v>
      </c>
      <c r="N137" s="273">
        <f>IF(N$6=0,0,N$6/PPA_fec!N$6)</f>
        <v>0</v>
      </c>
      <c r="O137" s="273">
        <f>IF(O$6=0,0,O$6/PPA_fec!O$6)</f>
        <v>0</v>
      </c>
      <c r="P137" s="273">
        <f>IF(P$6=0,0,P$6/PPA_fec!P$6)</f>
        <v>0</v>
      </c>
      <c r="Q137" s="273">
        <f>IF(Q$6=0,0,Q$6/PPA_fec!Q$6)</f>
        <v>0</v>
      </c>
      <c r="R137" s="273">
        <f>IF(R$6=0,0,R$6/PPA_fec!R$6)</f>
        <v>0</v>
      </c>
      <c r="S137" s="273">
        <f>IF(S$6=0,0,S$6/PPA_fec!S$6)</f>
        <v>0</v>
      </c>
      <c r="T137" s="273">
        <f>IF(T$6=0,0,T$6/PPA_fec!T$6)</f>
        <v>0</v>
      </c>
      <c r="U137" s="273">
        <f>IF(U$6=0,0,U$6/PPA_fec!U$6)</f>
        <v>0</v>
      </c>
      <c r="V137" s="273">
        <f>IF(V$6=0,0,V$6/PPA_fec!V$6)</f>
        <v>0</v>
      </c>
      <c r="W137" s="273">
        <f>IF(W$6=0,0,W$6/PPA_fec!W$6)</f>
        <v>0</v>
      </c>
      <c r="X137" s="273">
        <f>IF(X$6=0,0,X$6/PPA_fec!X$6)</f>
        <v>0</v>
      </c>
      <c r="Y137" s="273">
        <f>IF(Y$6=0,0,Y$6/PPA_fec!Y$6)</f>
        <v>0</v>
      </c>
      <c r="DA137" s="76"/>
    </row>
    <row r="138" spans="1:105" ht="12" customHeight="1" x14ac:dyDescent="0.25">
      <c r="A138" s="173" t="s">
        <v>92</v>
      </c>
      <c r="B138" s="274">
        <f>IF(B$7=0,0,B$7/PPA_fec!B$7)</f>
        <v>0</v>
      </c>
      <c r="C138" s="274">
        <f>IF(C$7=0,0,C$7/PPA_fec!C$7)</f>
        <v>0</v>
      </c>
      <c r="D138" s="274">
        <f>IF(D$7=0,0,D$7/PPA_fec!D$7)</f>
        <v>0</v>
      </c>
      <c r="E138" s="274">
        <f>IF(E$7=0,0,E$7/PPA_fec!E$7)</f>
        <v>0</v>
      </c>
      <c r="F138" s="274">
        <f>IF(F$7=0,0,F$7/PPA_fec!F$7)</f>
        <v>0</v>
      </c>
      <c r="G138" s="274">
        <f>IF(G$7=0,0,G$7/PPA_fec!G$7)</f>
        <v>0</v>
      </c>
      <c r="H138" s="274">
        <f>IF(H$7=0,0,H$7/PPA_fec!H$7)</f>
        <v>0</v>
      </c>
      <c r="I138" s="274">
        <f>IF(I$7=0,0,I$7/PPA_fec!I$7)</f>
        <v>0</v>
      </c>
      <c r="J138" s="274">
        <f>IF(J$7=0,0,J$7/PPA_fec!J$7)</f>
        <v>0</v>
      </c>
      <c r="K138" s="274">
        <f>IF(K$7=0,0,K$7/PPA_fec!K$7)</f>
        <v>0</v>
      </c>
      <c r="L138" s="274">
        <f>IF(L$7=0,0,L$7/PPA_fec!L$7)</f>
        <v>0</v>
      </c>
      <c r="M138" s="274">
        <f>IF(M$7=0,0,M$7/PPA_fec!M$7)</f>
        <v>0</v>
      </c>
      <c r="N138" s="274">
        <f>IF(N$7=0,0,N$7/PPA_fec!N$7)</f>
        <v>0</v>
      </c>
      <c r="O138" s="274">
        <f>IF(O$7=0,0,O$7/PPA_fec!O$7)</f>
        <v>0</v>
      </c>
      <c r="P138" s="274">
        <f>IF(P$7=0,0,P$7/PPA_fec!P$7)</f>
        <v>0</v>
      </c>
      <c r="Q138" s="274">
        <f>IF(Q$7=0,0,Q$7/PPA_fec!Q$7)</f>
        <v>0</v>
      </c>
      <c r="R138" s="274">
        <f>IF(R$7=0,0,R$7/PPA_fec!R$7)</f>
        <v>0</v>
      </c>
      <c r="S138" s="274">
        <f>IF(S$7=0,0,S$7/PPA_fec!S$7)</f>
        <v>0</v>
      </c>
      <c r="T138" s="274">
        <f>IF(T$7=0,0,T$7/PPA_fec!T$7)</f>
        <v>0</v>
      </c>
      <c r="U138" s="274">
        <f>IF(U$7=0,0,U$7/PPA_fec!U$7)</f>
        <v>0</v>
      </c>
      <c r="V138" s="274">
        <f>IF(V$7=0,0,V$7/PPA_fec!V$7)</f>
        <v>0</v>
      </c>
      <c r="W138" s="274">
        <f>IF(W$7=0,0,W$7/PPA_fec!W$7)</f>
        <v>0</v>
      </c>
      <c r="X138" s="274">
        <f>IF(X$7=0,0,X$7/PPA_fec!X$7)</f>
        <v>0</v>
      </c>
      <c r="Y138" s="274">
        <f>IF(Y$7=0,0,Y$7/PPA_fec!Y$7)</f>
        <v>0</v>
      </c>
      <c r="DA138" s="77"/>
    </row>
    <row r="139" spans="1:105" ht="12" customHeight="1" x14ac:dyDescent="0.25">
      <c r="A139" s="173" t="s">
        <v>93</v>
      </c>
      <c r="B139" s="274">
        <f>IF(B$8=0,0,B$8/PPA_fec!B$8)</f>
        <v>0</v>
      </c>
      <c r="C139" s="274">
        <f>IF(C$8=0,0,C$8/PPA_fec!C$8)</f>
        <v>0</v>
      </c>
      <c r="D139" s="274">
        <f>IF(D$8=0,0,D$8/PPA_fec!D$8)</f>
        <v>0</v>
      </c>
      <c r="E139" s="274">
        <f>IF(E$8=0,0,E$8/PPA_fec!E$8)</f>
        <v>0</v>
      </c>
      <c r="F139" s="274">
        <f>IF(F$8=0,0,F$8/PPA_fec!F$8)</f>
        <v>0</v>
      </c>
      <c r="G139" s="274">
        <f>IF(G$8=0,0,G$8/PPA_fec!G$8)</f>
        <v>0</v>
      </c>
      <c r="H139" s="274">
        <f>IF(H$8=0,0,H$8/PPA_fec!H$8)</f>
        <v>0</v>
      </c>
      <c r="I139" s="274">
        <f>IF(I$8=0,0,I$8/PPA_fec!I$8)</f>
        <v>0</v>
      </c>
      <c r="J139" s="274">
        <f>IF(J$8=0,0,J$8/PPA_fec!J$8)</f>
        <v>0</v>
      </c>
      <c r="K139" s="274">
        <f>IF(K$8=0,0,K$8/PPA_fec!K$8)</f>
        <v>0</v>
      </c>
      <c r="L139" s="274">
        <f>IF(L$8=0,0,L$8/PPA_fec!L$8)</f>
        <v>0</v>
      </c>
      <c r="M139" s="274">
        <f>IF(M$8=0,0,M$8/PPA_fec!M$8)</f>
        <v>0</v>
      </c>
      <c r="N139" s="274">
        <f>IF(N$8=0,0,N$8/PPA_fec!N$8)</f>
        <v>0</v>
      </c>
      <c r="O139" s="274">
        <f>IF(O$8=0,0,O$8/PPA_fec!O$8)</f>
        <v>0</v>
      </c>
      <c r="P139" s="274">
        <f>IF(P$8=0,0,P$8/PPA_fec!P$8)</f>
        <v>0</v>
      </c>
      <c r="Q139" s="274">
        <f>IF(Q$8=0,0,Q$8/PPA_fec!Q$8)</f>
        <v>0</v>
      </c>
      <c r="R139" s="274">
        <f>IF(R$8=0,0,R$8/PPA_fec!R$8)</f>
        <v>0</v>
      </c>
      <c r="S139" s="274">
        <f>IF(S$8=0,0,S$8/PPA_fec!S$8)</f>
        <v>0</v>
      </c>
      <c r="T139" s="274">
        <f>IF(T$8=0,0,T$8/PPA_fec!T$8)</f>
        <v>0</v>
      </c>
      <c r="U139" s="274">
        <f>IF(U$8=0,0,U$8/PPA_fec!U$8)</f>
        <v>0</v>
      </c>
      <c r="V139" s="274">
        <f>IF(V$8=0,0,V$8/PPA_fec!V$8)</f>
        <v>0</v>
      </c>
      <c r="W139" s="274">
        <f>IF(W$8=0,0,W$8/PPA_fec!W$8)</f>
        <v>0</v>
      </c>
      <c r="X139" s="274">
        <f>IF(X$8=0,0,X$8/PPA_fec!X$8)</f>
        <v>0</v>
      </c>
      <c r="Y139" s="274">
        <f>IF(Y$8=0,0,Y$8/PPA_fec!Y$8)</f>
        <v>0</v>
      </c>
      <c r="DA139" s="77"/>
    </row>
    <row r="140" spans="1:105" ht="12" customHeight="1" x14ac:dyDescent="0.25">
      <c r="A140" s="173" t="s">
        <v>94</v>
      </c>
      <c r="B140" s="274">
        <f>IF(B$9=0,0,B$9/PPA_fec!B$9)</f>
        <v>0</v>
      </c>
      <c r="C140" s="274">
        <f>IF(C$9=0,0,C$9/PPA_fec!C$9)</f>
        <v>0</v>
      </c>
      <c r="D140" s="274">
        <f>IF(D$9=0,0,D$9/PPA_fec!D$9)</f>
        <v>0</v>
      </c>
      <c r="E140" s="274">
        <f>IF(E$9=0,0,E$9/PPA_fec!E$9)</f>
        <v>0</v>
      </c>
      <c r="F140" s="274">
        <f>IF(F$9=0,0,F$9/PPA_fec!F$9)</f>
        <v>0</v>
      </c>
      <c r="G140" s="274">
        <f>IF(G$9=0,0,G$9/PPA_fec!G$9)</f>
        <v>0</v>
      </c>
      <c r="H140" s="274">
        <f>IF(H$9=0,0,H$9/PPA_fec!H$9)</f>
        <v>0</v>
      </c>
      <c r="I140" s="274">
        <f>IF(I$9=0,0,I$9/PPA_fec!I$9)</f>
        <v>0</v>
      </c>
      <c r="J140" s="274">
        <f>IF(J$9=0,0,J$9/PPA_fec!J$9)</f>
        <v>0</v>
      </c>
      <c r="K140" s="274">
        <f>IF(K$9=0,0,K$9/PPA_fec!K$9)</f>
        <v>0</v>
      </c>
      <c r="L140" s="274">
        <f>IF(L$9=0,0,L$9/PPA_fec!L$9)</f>
        <v>0</v>
      </c>
      <c r="M140" s="274">
        <f>IF(M$9=0,0,M$9/PPA_fec!M$9)</f>
        <v>0</v>
      </c>
      <c r="N140" s="274">
        <f>IF(N$9=0,0,N$9/PPA_fec!N$9)</f>
        <v>0</v>
      </c>
      <c r="O140" s="274">
        <f>IF(O$9=0,0,O$9/PPA_fec!O$9)</f>
        <v>0</v>
      </c>
      <c r="P140" s="274">
        <f>IF(P$9=0,0,P$9/PPA_fec!P$9)</f>
        <v>0</v>
      </c>
      <c r="Q140" s="274">
        <f>IF(Q$9=0,0,Q$9/PPA_fec!Q$9)</f>
        <v>0</v>
      </c>
      <c r="R140" s="274">
        <f>IF(R$9=0,0,R$9/PPA_fec!R$9)</f>
        <v>0</v>
      </c>
      <c r="S140" s="274">
        <f>IF(S$9=0,0,S$9/PPA_fec!S$9)</f>
        <v>0</v>
      </c>
      <c r="T140" s="274">
        <f>IF(T$9=0,0,T$9/PPA_fec!T$9)</f>
        <v>0</v>
      </c>
      <c r="U140" s="274">
        <f>IF(U$9=0,0,U$9/PPA_fec!U$9)</f>
        <v>0</v>
      </c>
      <c r="V140" s="274">
        <f>IF(V$9=0,0,V$9/PPA_fec!V$9)</f>
        <v>0</v>
      </c>
      <c r="W140" s="274">
        <f>IF(W$9=0,0,W$9/PPA_fec!W$9)</f>
        <v>0</v>
      </c>
      <c r="X140" s="274">
        <f>IF(X$9=0,0,X$9/PPA_fec!X$9)</f>
        <v>0</v>
      </c>
      <c r="Y140" s="274">
        <f>IF(Y$9=0,0,Y$9/PPA_fec!Y$9)</f>
        <v>0</v>
      </c>
      <c r="DA140" s="77"/>
    </row>
    <row r="141" spans="1:105" ht="12" customHeight="1" x14ac:dyDescent="0.25">
      <c r="A141" s="56" t="s">
        <v>95</v>
      </c>
      <c r="B141" s="275">
        <f>IF(B$10=0,0,B$10/PPA_fec!B$10)</f>
        <v>2.3487865619294825</v>
      </c>
      <c r="C141" s="275">
        <f>IF(C$10=0,0,C$10/PPA_fec!C$10)</f>
        <v>1.5787573956221157</v>
      </c>
      <c r="D141" s="275">
        <f>IF(D$10=0,0,D$10/PPA_fec!D$10)</f>
        <v>1.8778147872593416</v>
      </c>
      <c r="E141" s="275">
        <f>IF(E$10=0,0,E$10/PPA_fec!E$10)</f>
        <v>2.1589761958711526</v>
      </c>
      <c r="F141" s="275">
        <f>IF(F$10=0,0,F$10/PPA_fec!F$10)</f>
        <v>1.8186781145179127</v>
      </c>
      <c r="G141" s="275">
        <f>IF(G$10=0,0,G$10/PPA_fec!G$10)</f>
        <v>1.9795661113010099</v>
      </c>
      <c r="H141" s="275">
        <f>IF(H$10=0,0,H$10/PPA_fec!H$10)</f>
        <v>1.6425774788619047</v>
      </c>
      <c r="I141" s="275">
        <f>IF(I$10=0,0,I$10/PPA_fec!I$10)</f>
        <v>1.7950534652538745</v>
      </c>
      <c r="J141" s="275">
        <f>IF(J$10=0,0,J$10/PPA_fec!J$10)</f>
        <v>1.6031473114305521</v>
      </c>
      <c r="K141" s="275">
        <f>IF(K$10=0,0,K$10/PPA_fec!K$10)</f>
        <v>1.6901756071953451</v>
      </c>
      <c r="L141" s="275">
        <f>IF(L$10=0,0,L$10/PPA_fec!L$10)</f>
        <v>2.1166498687883526</v>
      </c>
      <c r="M141" s="275">
        <f>IF(M$10=0,0,M$10/PPA_fec!M$10)</f>
        <v>1.870423473703938</v>
      </c>
      <c r="N141" s="275">
        <f>IF(N$10=0,0,N$10/PPA_fec!N$10)</f>
        <v>2.1096033258896258</v>
      </c>
      <c r="O141" s="275">
        <f>IF(O$10=0,0,O$10/PPA_fec!O$10)</f>
        <v>1.9654251353978622</v>
      </c>
      <c r="P141" s="275">
        <f>IF(P$10=0,0,P$10/PPA_fec!P$10)</f>
        <v>1.5753886784689821</v>
      </c>
      <c r="Q141" s="275">
        <f>IF(Q$10=0,0,Q$10/PPA_fec!Q$10)</f>
        <v>1.2514121874700443</v>
      </c>
      <c r="R141" s="275">
        <f>IF(R$10=0,0,R$10/PPA_fec!R$10)</f>
        <v>1.2460323963018227</v>
      </c>
      <c r="S141" s="275">
        <f>IF(S$10=0,0,S$10/PPA_fec!S$10)</f>
        <v>1.128488356470146</v>
      </c>
      <c r="T141" s="275">
        <f>IF(T$10=0,0,T$10/PPA_fec!T$10)</f>
        <v>1.2472270317127356</v>
      </c>
      <c r="U141" s="275">
        <f>IF(U$10=0,0,U$10/PPA_fec!U$10)</f>
        <v>1.1110838886187104</v>
      </c>
      <c r="V141" s="275">
        <f>IF(V$10=0,0,V$10/PPA_fec!V$10)</f>
        <v>1.0379725158134283</v>
      </c>
      <c r="W141" s="275">
        <f>IF(W$10=0,0,W$10/PPA_fec!W$10)</f>
        <v>0.82826597928812717</v>
      </c>
      <c r="X141" s="275">
        <f>IF(X$10=0,0,X$10/PPA_fec!X$10)</f>
        <v>0.60800977300929715</v>
      </c>
      <c r="Y141" s="275">
        <f>IF(Y$10=0,0,Y$10/PPA_fec!Y$10)</f>
        <v>0.72592458744069488</v>
      </c>
      <c r="DA141" s="78"/>
    </row>
    <row r="142" spans="1:105" ht="12" customHeight="1" x14ac:dyDescent="0.25">
      <c r="A142" s="174" t="s">
        <v>1853</v>
      </c>
      <c r="B142" s="276">
        <f>IF(B$16=0,0,B$16/PPA_fec!B$16)</f>
        <v>0</v>
      </c>
      <c r="C142" s="276">
        <f>IF(C$16=0,0,C$16/PPA_fec!C$16)</f>
        <v>0</v>
      </c>
      <c r="D142" s="276">
        <f>IF(D$16=0,0,D$16/PPA_fec!D$16)</f>
        <v>0</v>
      </c>
      <c r="E142" s="276">
        <f>IF(E$16=0,0,E$16/PPA_fec!E$16)</f>
        <v>0</v>
      </c>
      <c r="F142" s="276">
        <f>IF(F$16=0,0,F$16/PPA_fec!F$16)</f>
        <v>0</v>
      </c>
      <c r="G142" s="276">
        <f>IF(G$16=0,0,G$16/PPA_fec!G$16)</f>
        <v>0</v>
      </c>
      <c r="H142" s="276">
        <f>IF(H$16=0,0,H$16/PPA_fec!H$16)</f>
        <v>0</v>
      </c>
      <c r="I142" s="276">
        <f>IF(I$16=0,0,I$16/PPA_fec!I$16)</f>
        <v>0</v>
      </c>
      <c r="J142" s="276">
        <f>IF(J$16=0,0,J$16/PPA_fec!J$16)</f>
        <v>0</v>
      </c>
      <c r="K142" s="276">
        <f>IF(K$16=0,0,K$16/PPA_fec!K$16)</f>
        <v>0</v>
      </c>
      <c r="L142" s="276">
        <f>IF(L$16=0,0,L$16/PPA_fec!L$16)</f>
        <v>0</v>
      </c>
      <c r="M142" s="276">
        <f>IF(M$16=0,0,M$16/PPA_fec!M$16)</f>
        <v>0</v>
      </c>
      <c r="N142" s="276">
        <f>IF(N$16=0,0,N$16/PPA_fec!N$16)</f>
        <v>0</v>
      </c>
      <c r="O142" s="276">
        <f>IF(O$16=0,0,O$16/PPA_fec!O$16)</f>
        <v>0</v>
      </c>
      <c r="P142" s="276">
        <f>IF(P$16=0,0,P$16/PPA_fec!P$16)</f>
        <v>0</v>
      </c>
      <c r="Q142" s="276">
        <f>IF(Q$16=0,0,Q$16/PPA_fec!Q$16)</f>
        <v>0</v>
      </c>
      <c r="R142" s="276">
        <f>IF(R$16=0,0,R$16/PPA_fec!R$16)</f>
        <v>0</v>
      </c>
      <c r="S142" s="276">
        <f>IF(S$16=0,0,S$16/PPA_fec!S$16)</f>
        <v>0</v>
      </c>
      <c r="T142" s="276">
        <f>IF(T$16=0,0,T$16/PPA_fec!T$16)</f>
        <v>0</v>
      </c>
      <c r="U142" s="276">
        <f>IF(U$16=0,0,U$16/PPA_fec!U$16)</f>
        <v>0</v>
      </c>
      <c r="V142" s="276">
        <f>IF(V$16=0,0,V$16/PPA_fec!V$16)</f>
        <v>0</v>
      </c>
      <c r="W142" s="276">
        <f>IF(W$16=0,0,W$16/PPA_fec!W$16)</f>
        <v>0</v>
      </c>
      <c r="X142" s="276">
        <f>IF(X$16=0,0,X$16/PPA_fec!X$16)</f>
        <v>0</v>
      </c>
      <c r="Y142" s="276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276">
        <f>IF(B$17=0,0,B$17/PPA_fec!B$17)</f>
        <v>1.7390862158461198</v>
      </c>
      <c r="C143" s="276">
        <f>IF(C$17=0,0,C$17/PPA_fec!C$17)</f>
        <v>1.2745142649071644</v>
      </c>
      <c r="D143" s="276">
        <f>IF(D$17=0,0,D$17/PPA_fec!D$17)</f>
        <v>1.4138377206952566</v>
      </c>
      <c r="E143" s="276">
        <f>IF(E$17=0,0,E$17/PPA_fec!E$17)</f>
        <v>1.5897413003383041</v>
      </c>
      <c r="F143" s="276">
        <f>IF(F$17=0,0,F$17/PPA_fec!F$17)</f>
        <v>1.3524048692234387</v>
      </c>
      <c r="G143" s="276">
        <f>IF(G$17=0,0,G$17/PPA_fec!G$17)</f>
        <v>1.4247396659299818</v>
      </c>
      <c r="H143" s="276">
        <f>IF(H$17=0,0,H$17/PPA_fec!H$17)</f>
        <v>1.1197933053539044</v>
      </c>
      <c r="I143" s="276">
        <f>IF(I$17=0,0,I$17/PPA_fec!I$17)</f>
        <v>1.2059286578329373</v>
      </c>
      <c r="J143" s="276">
        <f>IF(J$17=0,0,J$17/PPA_fec!J$17)</f>
        <v>1.2729482598586794</v>
      </c>
      <c r="K143" s="276">
        <f>IF(K$17=0,0,K$17/PPA_fec!K$17)</f>
        <v>1.2683030671287903</v>
      </c>
      <c r="L143" s="276">
        <f>IF(L$17=0,0,L$17/PPA_fec!L$17)</f>
        <v>1.4081602651694998</v>
      </c>
      <c r="M143" s="276">
        <f>IF(M$17=0,0,M$17/PPA_fec!M$17)</f>
        <v>1.2935049432634662</v>
      </c>
      <c r="N143" s="276">
        <f>IF(N$17=0,0,N$17/PPA_fec!N$17)</f>
        <v>1.3859193968531689</v>
      </c>
      <c r="O143" s="276">
        <f>IF(O$17=0,0,O$17/PPA_fec!O$17)</f>
        <v>1.4070443273427706</v>
      </c>
      <c r="P143" s="276">
        <f>IF(P$17=0,0,P$17/PPA_fec!P$17)</f>
        <v>1.3990766338297635</v>
      </c>
      <c r="Q143" s="276">
        <f>IF(Q$17=0,0,Q$17/PPA_fec!Q$17)</f>
        <v>1.0177565151581998</v>
      </c>
      <c r="R143" s="276">
        <f>IF(R$17=0,0,R$17/PPA_fec!R$17)</f>
        <v>0.99990869094567969</v>
      </c>
      <c r="S143" s="276">
        <f>IF(S$17=0,0,S$17/PPA_fec!S$17)</f>
        <v>0.96197189826552731</v>
      </c>
      <c r="T143" s="276">
        <f>IF(T$17=0,0,T$17/PPA_fec!T$17)</f>
        <v>0.97473547431753671</v>
      </c>
      <c r="U143" s="276">
        <f>IF(U$17=0,0,U$17/PPA_fec!U$17)</f>
        <v>0.90878484708084062</v>
      </c>
      <c r="V143" s="276">
        <f>IF(V$17=0,0,V$17/PPA_fec!V$17)</f>
        <v>1.0166655115133398</v>
      </c>
      <c r="W143" s="276">
        <f>IF(W$17=0,0,W$17/PPA_fec!W$17)</f>
        <v>0.97692898151705376</v>
      </c>
      <c r="X143" s="276">
        <f>IF(X$17=0,0,X$17/PPA_fec!X$17)</f>
        <v>0.89091063346501875</v>
      </c>
      <c r="Y143" s="276">
        <f>IF(Y$17=0,0,Y$17/PPA_fec!Y$17)</f>
        <v>0.83566013728364474</v>
      </c>
      <c r="DA143" s="79"/>
    </row>
    <row r="144" spans="1:105" ht="12" customHeight="1" x14ac:dyDescent="0.25">
      <c r="A144" s="41" t="s">
        <v>1870</v>
      </c>
      <c r="B144" s="277">
        <f>IF(B$30=0,0,B$30/PPA_fec!B$30)</f>
        <v>0</v>
      </c>
      <c r="C144" s="277">
        <f>IF(C$30=0,0,C$30/PPA_fec!C$30)</f>
        <v>0</v>
      </c>
      <c r="D144" s="277">
        <f>IF(D$30=0,0,D$30/PPA_fec!D$30)</f>
        <v>0</v>
      </c>
      <c r="E144" s="277">
        <f>IF(E$30=0,0,E$30/PPA_fec!E$30)</f>
        <v>0</v>
      </c>
      <c r="F144" s="277">
        <f>IF(F$30=0,0,F$30/PPA_fec!F$30)</f>
        <v>0</v>
      </c>
      <c r="G144" s="277">
        <f>IF(G$30=0,0,G$30/PPA_fec!G$30)</f>
        <v>0</v>
      </c>
      <c r="H144" s="277">
        <f>IF(H$30=0,0,H$30/PPA_fec!H$30)</f>
        <v>0</v>
      </c>
      <c r="I144" s="277">
        <f>IF(I$30=0,0,I$30/PPA_fec!I$30)</f>
        <v>0</v>
      </c>
      <c r="J144" s="277">
        <f>IF(J$30=0,0,J$30/PPA_fec!J$30)</f>
        <v>0</v>
      </c>
      <c r="K144" s="277">
        <f>IF(K$30=0,0,K$30/PPA_fec!K$30)</f>
        <v>0</v>
      </c>
      <c r="L144" s="277">
        <f>IF(L$30=0,0,L$30/PPA_fec!L$30)</f>
        <v>0</v>
      </c>
      <c r="M144" s="277">
        <f>IF(M$30=0,0,M$30/PPA_fec!M$30)</f>
        <v>0</v>
      </c>
      <c r="N144" s="277">
        <f>IF(N$30=0,0,N$30/PPA_fec!N$30)</f>
        <v>0</v>
      </c>
      <c r="O144" s="277">
        <f>IF(O$30=0,0,O$30/PPA_fec!O$30)</f>
        <v>0</v>
      </c>
      <c r="P144" s="277">
        <f>IF(P$30=0,0,P$30/PPA_fec!P$30)</f>
        <v>0</v>
      </c>
      <c r="Q144" s="277">
        <f>IF(Q$30=0,0,Q$30/PPA_fec!Q$30)</f>
        <v>0</v>
      </c>
      <c r="R144" s="277">
        <f>IF(R$30=0,0,R$30/PPA_fec!R$30)</f>
        <v>0</v>
      </c>
      <c r="S144" s="277">
        <f>IF(S$30=0,0,S$30/PPA_fec!S$30)</f>
        <v>0</v>
      </c>
      <c r="T144" s="277">
        <f>IF(T$30=0,0,T$30/PPA_fec!T$30)</f>
        <v>0</v>
      </c>
      <c r="U144" s="277">
        <f>IF(U$30=0,0,U$30/PPA_fec!U$30)</f>
        <v>0</v>
      </c>
      <c r="V144" s="277">
        <f>IF(V$30=0,0,V$30/PPA_fec!V$30)</f>
        <v>0</v>
      </c>
      <c r="W144" s="277">
        <f>IF(W$30=0,0,W$30/PPA_fec!W$30)</f>
        <v>0</v>
      </c>
      <c r="X144" s="277">
        <f>IF(X$30=0,0,X$30/PPA_fec!X$30)</f>
        <v>0</v>
      </c>
      <c r="Y144" s="277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>IF(B$32=0,0,B$32/PPA_fec!B$32)</f>
        <v>1.6756590619787457</v>
      </c>
      <c r="C146" s="320">
        <f>IF(C$32=0,0,C$32/PPA_fec!C$32)</f>
        <v>1.3951179917061192</v>
      </c>
      <c r="D146" s="320">
        <f>IF(D$32=0,0,D$32/PPA_fec!D$32)</f>
        <v>1.5108191930486234</v>
      </c>
      <c r="E146" s="320">
        <f>IF(E$32=0,0,E$32/PPA_fec!E$32)</f>
        <v>1.640641073453228</v>
      </c>
      <c r="F146" s="320">
        <f>IF(F$32=0,0,F$32/PPA_fec!F$32)</f>
        <v>1.4632373858396499</v>
      </c>
      <c r="G146" s="320">
        <f>IF(G$32=0,0,G$32/PPA_fec!G$32)</f>
        <v>1.5206606861693919</v>
      </c>
      <c r="H146" s="320">
        <f>IF(H$32=0,0,H$32/PPA_fec!H$32)</f>
        <v>1.2139327083574079</v>
      </c>
      <c r="I146" s="320">
        <f>IF(I$32=0,0,I$32/PPA_fec!I$32)</f>
        <v>1.2978505454246518</v>
      </c>
      <c r="J146" s="320">
        <f>IF(J$32=0,0,J$32/PPA_fec!J$32)</f>
        <v>1.3995809223886613</v>
      </c>
      <c r="K146" s="320">
        <f>IF(K$32=0,0,K$32/PPA_fec!K$32)</f>
        <v>1.3833619646900028</v>
      </c>
      <c r="L146" s="320">
        <f>IF(L$32=0,0,L$32/PPA_fec!L$32)</f>
        <v>1.4607952634694279</v>
      </c>
      <c r="M146" s="320">
        <f>IF(M$32=0,0,M$32/PPA_fec!M$32)</f>
        <v>1.3812106627781273</v>
      </c>
      <c r="N146" s="320">
        <f>IF(N$32=0,0,N$32/PPA_fec!N$32)</f>
        <v>1.4392276463198468</v>
      </c>
      <c r="O146" s="320">
        <f>IF(O$32=0,0,O$32/PPA_fec!O$32)</f>
        <v>1.5013463718470297</v>
      </c>
      <c r="P146" s="320">
        <f>IF(P$32=0,0,P$32/PPA_fec!P$32)</f>
        <v>1.5041957098547585</v>
      </c>
      <c r="Q146" s="320">
        <f>IF(Q$32=0,0,Q$32/PPA_fec!Q$32)</f>
        <v>1.1212550000451729</v>
      </c>
      <c r="R146" s="320">
        <f>IF(R$32=0,0,R$32/PPA_fec!R$32)</f>
        <v>1.098042312077385</v>
      </c>
      <c r="S146" s="320">
        <f>IF(S$32=0,0,S$32/PPA_fec!S$32)</f>
        <v>1.0648776882814415</v>
      </c>
      <c r="T146" s="320">
        <f>IF(T$32=0,0,T$32/PPA_fec!T$32)</f>
        <v>1.0583814276433547</v>
      </c>
      <c r="U146" s="320">
        <f>IF(U$32=0,0,U$32/PPA_fec!U$32)</f>
        <v>0.99532785931768597</v>
      </c>
      <c r="V146" s="320">
        <f>IF(V$32=0,0,V$32/PPA_fec!V$32)</f>
        <v>1.1085322934229245</v>
      </c>
      <c r="W146" s="320">
        <f>IF(W$32=0,0,W$32/PPA_fec!W$32)</f>
        <v>1.1002758095136194</v>
      </c>
      <c r="X146" s="320">
        <f>IF(X$32=0,0,X$32/PPA_fec!X$32)</f>
        <v>1.0185881066857851</v>
      </c>
      <c r="Y146" s="320">
        <f>IF(Y$32=0,0,Y$32/PPA_fec!Y$32)</f>
        <v>0.91291479293942734</v>
      </c>
      <c r="DA146" s="95"/>
    </row>
    <row r="147" spans="1:105" ht="12" customHeight="1" x14ac:dyDescent="0.25">
      <c r="A147" s="55" t="s">
        <v>91</v>
      </c>
      <c r="B147" s="273">
        <f>IF(B$33=0,0,B$33/PPA_fec!B$33)</f>
        <v>0</v>
      </c>
      <c r="C147" s="273">
        <f>IF(C$33=0,0,C$33/PPA_fec!C$33)</f>
        <v>0</v>
      </c>
      <c r="D147" s="273">
        <f>IF(D$33=0,0,D$33/PPA_fec!D$33)</f>
        <v>0</v>
      </c>
      <c r="E147" s="273">
        <f>IF(E$33=0,0,E$33/PPA_fec!E$33)</f>
        <v>0</v>
      </c>
      <c r="F147" s="273">
        <f>IF(F$33=0,0,F$33/PPA_fec!F$33)</f>
        <v>0</v>
      </c>
      <c r="G147" s="273">
        <f>IF(G$33=0,0,G$33/PPA_fec!G$33)</f>
        <v>0</v>
      </c>
      <c r="H147" s="273">
        <f>IF(H$33=0,0,H$33/PPA_fec!H$33)</f>
        <v>0</v>
      </c>
      <c r="I147" s="273">
        <f>IF(I$33=0,0,I$33/PPA_fec!I$33)</f>
        <v>0</v>
      </c>
      <c r="J147" s="273">
        <f>IF(J$33=0,0,J$33/PPA_fec!J$33)</f>
        <v>0</v>
      </c>
      <c r="K147" s="273">
        <f>IF(K$33=0,0,K$33/PPA_fec!K$33)</f>
        <v>0</v>
      </c>
      <c r="L147" s="273">
        <f>IF(L$33=0,0,L$33/PPA_fec!L$33)</f>
        <v>0</v>
      </c>
      <c r="M147" s="273">
        <f>IF(M$33=0,0,M$33/PPA_fec!M$33)</f>
        <v>0</v>
      </c>
      <c r="N147" s="273">
        <f>IF(N$33=0,0,N$33/PPA_fec!N$33)</f>
        <v>0</v>
      </c>
      <c r="O147" s="273">
        <f>IF(O$33=0,0,O$33/PPA_fec!O$33)</f>
        <v>0</v>
      </c>
      <c r="P147" s="273">
        <f>IF(P$33=0,0,P$33/PPA_fec!P$33)</f>
        <v>0</v>
      </c>
      <c r="Q147" s="273">
        <f>IF(Q$33=0,0,Q$33/PPA_fec!Q$33)</f>
        <v>0</v>
      </c>
      <c r="R147" s="273">
        <f>IF(R$33=0,0,R$33/PPA_fec!R$33)</f>
        <v>0</v>
      </c>
      <c r="S147" s="273">
        <f>IF(S$33=0,0,S$33/PPA_fec!S$33)</f>
        <v>0</v>
      </c>
      <c r="T147" s="273">
        <f>IF(T$33=0,0,T$33/PPA_fec!T$33)</f>
        <v>0</v>
      </c>
      <c r="U147" s="273">
        <f>IF(U$33=0,0,U$33/PPA_fec!U$33)</f>
        <v>0</v>
      </c>
      <c r="V147" s="273">
        <f>IF(V$33=0,0,V$33/PPA_fec!V$33)</f>
        <v>0</v>
      </c>
      <c r="W147" s="273">
        <f>IF(W$33=0,0,W$33/PPA_fec!W$33)</f>
        <v>0</v>
      </c>
      <c r="X147" s="273">
        <f>IF(X$33=0,0,X$33/PPA_fec!X$33)</f>
        <v>0</v>
      </c>
      <c r="Y147" s="273">
        <f>IF(Y$33=0,0,Y$33/PPA_fec!Y$33)</f>
        <v>0</v>
      </c>
      <c r="DA147" s="76"/>
    </row>
    <row r="148" spans="1:105" ht="12" customHeight="1" x14ac:dyDescent="0.25">
      <c r="A148" s="173" t="s">
        <v>92</v>
      </c>
      <c r="B148" s="274">
        <f>IF(B$34=0,0,B$34/PPA_fec!B$34)</f>
        <v>0</v>
      </c>
      <c r="C148" s="274">
        <f>IF(C$34=0,0,C$34/PPA_fec!C$34)</f>
        <v>0</v>
      </c>
      <c r="D148" s="274">
        <f>IF(D$34=0,0,D$34/PPA_fec!D$34)</f>
        <v>0</v>
      </c>
      <c r="E148" s="274">
        <f>IF(E$34=0,0,E$34/PPA_fec!E$34)</f>
        <v>0</v>
      </c>
      <c r="F148" s="274">
        <f>IF(F$34=0,0,F$34/PPA_fec!F$34)</f>
        <v>0</v>
      </c>
      <c r="G148" s="274">
        <f>IF(G$34=0,0,G$34/PPA_fec!G$34)</f>
        <v>0</v>
      </c>
      <c r="H148" s="274">
        <f>IF(H$34=0,0,H$34/PPA_fec!H$34)</f>
        <v>0</v>
      </c>
      <c r="I148" s="274">
        <f>IF(I$34=0,0,I$34/PPA_fec!I$34)</f>
        <v>0</v>
      </c>
      <c r="J148" s="274">
        <f>IF(J$34=0,0,J$34/PPA_fec!J$34)</f>
        <v>0</v>
      </c>
      <c r="K148" s="274">
        <f>IF(K$34=0,0,K$34/PPA_fec!K$34)</f>
        <v>0</v>
      </c>
      <c r="L148" s="274">
        <f>IF(L$34=0,0,L$34/PPA_fec!L$34)</f>
        <v>0</v>
      </c>
      <c r="M148" s="274">
        <f>IF(M$34=0,0,M$34/PPA_fec!M$34)</f>
        <v>0</v>
      </c>
      <c r="N148" s="274">
        <f>IF(N$34=0,0,N$34/PPA_fec!N$34)</f>
        <v>0</v>
      </c>
      <c r="O148" s="274">
        <f>IF(O$34=0,0,O$34/PPA_fec!O$34)</f>
        <v>0</v>
      </c>
      <c r="P148" s="274">
        <f>IF(P$34=0,0,P$34/PPA_fec!P$34)</f>
        <v>0</v>
      </c>
      <c r="Q148" s="274">
        <f>IF(Q$34=0,0,Q$34/PPA_fec!Q$34)</f>
        <v>0</v>
      </c>
      <c r="R148" s="274">
        <f>IF(R$34=0,0,R$34/PPA_fec!R$34)</f>
        <v>0</v>
      </c>
      <c r="S148" s="274">
        <f>IF(S$34=0,0,S$34/PPA_fec!S$34)</f>
        <v>0</v>
      </c>
      <c r="T148" s="274">
        <f>IF(T$34=0,0,T$34/PPA_fec!T$34)</f>
        <v>0</v>
      </c>
      <c r="U148" s="274">
        <f>IF(U$34=0,0,U$34/PPA_fec!U$34)</f>
        <v>0</v>
      </c>
      <c r="V148" s="274">
        <f>IF(V$34=0,0,V$34/PPA_fec!V$34)</f>
        <v>0</v>
      </c>
      <c r="W148" s="274">
        <f>IF(W$34=0,0,W$34/PPA_fec!W$34)</f>
        <v>0</v>
      </c>
      <c r="X148" s="274">
        <f>IF(X$34=0,0,X$34/PPA_fec!X$34)</f>
        <v>0</v>
      </c>
      <c r="Y148" s="274">
        <f>IF(Y$34=0,0,Y$34/PPA_fec!Y$34)</f>
        <v>0</v>
      </c>
      <c r="DA148" s="77"/>
    </row>
    <row r="149" spans="1:105" ht="12" customHeight="1" x14ac:dyDescent="0.25">
      <c r="A149" s="173" t="s">
        <v>93</v>
      </c>
      <c r="B149" s="274">
        <f>IF(B$35=0,0,B$35/PPA_fec!B$35)</f>
        <v>0</v>
      </c>
      <c r="C149" s="274">
        <f>IF(C$35=0,0,C$35/PPA_fec!C$35)</f>
        <v>0</v>
      </c>
      <c r="D149" s="274">
        <f>IF(D$35=0,0,D$35/PPA_fec!D$35)</f>
        <v>0</v>
      </c>
      <c r="E149" s="274">
        <f>IF(E$35=0,0,E$35/PPA_fec!E$35)</f>
        <v>0</v>
      </c>
      <c r="F149" s="274">
        <f>IF(F$35=0,0,F$35/PPA_fec!F$35)</f>
        <v>0</v>
      </c>
      <c r="G149" s="274">
        <f>IF(G$35=0,0,G$35/PPA_fec!G$35)</f>
        <v>0</v>
      </c>
      <c r="H149" s="274">
        <f>IF(H$35=0,0,H$35/PPA_fec!H$35)</f>
        <v>0</v>
      </c>
      <c r="I149" s="274">
        <f>IF(I$35=0,0,I$35/PPA_fec!I$35)</f>
        <v>0</v>
      </c>
      <c r="J149" s="274">
        <f>IF(J$35=0,0,J$35/PPA_fec!J$35)</f>
        <v>0</v>
      </c>
      <c r="K149" s="274">
        <f>IF(K$35=0,0,K$35/PPA_fec!K$35)</f>
        <v>0</v>
      </c>
      <c r="L149" s="274">
        <f>IF(L$35=0,0,L$35/PPA_fec!L$35)</f>
        <v>0</v>
      </c>
      <c r="M149" s="274">
        <f>IF(M$35=0,0,M$35/PPA_fec!M$35)</f>
        <v>0</v>
      </c>
      <c r="N149" s="274">
        <f>IF(N$35=0,0,N$35/PPA_fec!N$35)</f>
        <v>0</v>
      </c>
      <c r="O149" s="274">
        <f>IF(O$35=0,0,O$35/PPA_fec!O$35)</f>
        <v>0</v>
      </c>
      <c r="P149" s="274">
        <f>IF(P$35=0,0,P$35/PPA_fec!P$35)</f>
        <v>0</v>
      </c>
      <c r="Q149" s="274">
        <f>IF(Q$35=0,0,Q$35/PPA_fec!Q$35)</f>
        <v>0</v>
      </c>
      <c r="R149" s="274">
        <f>IF(R$35=0,0,R$35/PPA_fec!R$35)</f>
        <v>0</v>
      </c>
      <c r="S149" s="274">
        <f>IF(S$35=0,0,S$35/PPA_fec!S$35)</f>
        <v>0</v>
      </c>
      <c r="T149" s="274">
        <f>IF(T$35=0,0,T$35/PPA_fec!T$35)</f>
        <v>0</v>
      </c>
      <c r="U149" s="274">
        <f>IF(U$35=0,0,U$35/PPA_fec!U$35)</f>
        <v>0</v>
      </c>
      <c r="V149" s="274">
        <f>IF(V$35=0,0,V$35/PPA_fec!V$35)</f>
        <v>0</v>
      </c>
      <c r="W149" s="274">
        <f>IF(W$35=0,0,W$35/PPA_fec!W$35)</f>
        <v>0</v>
      </c>
      <c r="X149" s="274">
        <f>IF(X$35=0,0,X$35/PPA_fec!X$35)</f>
        <v>0</v>
      </c>
      <c r="Y149" s="274">
        <f>IF(Y$35=0,0,Y$35/PPA_fec!Y$35)</f>
        <v>0</v>
      </c>
      <c r="DA149" s="77"/>
    </row>
    <row r="150" spans="1:105" ht="12" customHeight="1" x14ac:dyDescent="0.25">
      <c r="A150" s="173" t="s">
        <v>94</v>
      </c>
      <c r="B150" s="274">
        <f>IF(B$36=0,0,B$36/PPA_fec!B$36)</f>
        <v>0</v>
      </c>
      <c r="C150" s="274">
        <f>IF(C$36=0,0,C$36/PPA_fec!C$36)</f>
        <v>0</v>
      </c>
      <c r="D150" s="274">
        <f>IF(D$36=0,0,D$36/PPA_fec!D$36)</f>
        <v>0</v>
      </c>
      <c r="E150" s="274">
        <f>IF(E$36=0,0,E$36/PPA_fec!E$36)</f>
        <v>0</v>
      </c>
      <c r="F150" s="274">
        <f>IF(F$36=0,0,F$36/PPA_fec!F$36)</f>
        <v>0</v>
      </c>
      <c r="G150" s="274">
        <f>IF(G$36=0,0,G$36/PPA_fec!G$36)</f>
        <v>0</v>
      </c>
      <c r="H150" s="274">
        <f>IF(H$36=0,0,H$36/PPA_fec!H$36)</f>
        <v>0</v>
      </c>
      <c r="I150" s="274">
        <f>IF(I$36=0,0,I$36/PPA_fec!I$36)</f>
        <v>0</v>
      </c>
      <c r="J150" s="274">
        <f>IF(J$36=0,0,J$36/PPA_fec!J$36)</f>
        <v>0</v>
      </c>
      <c r="K150" s="274">
        <f>IF(K$36=0,0,K$36/PPA_fec!K$36)</f>
        <v>0</v>
      </c>
      <c r="L150" s="274">
        <f>IF(L$36=0,0,L$36/PPA_fec!L$36)</f>
        <v>0</v>
      </c>
      <c r="M150" s="274">
        <f>IF(M$36=0,0,M$36/PPA_fec!M$36)</f>
        <v>0</v>
      </c>
      <c r="N150" s="274">
        <f>IF(N$36=0,0,N$36/PPA_fec!N$36)</f>
        <v>0</v>
      </c>
      <c r="O150" s="274">
        <f>IF(O$36=0,0,O$36/PPA_fec!O$36)</f>
        <v>0</v>
      </c>
      <c r="P150" s="274">
        <f>IF(P$36=0,0,P$36/PPA_fec!P$36)</f>
        <v>0</v>
      </c>
      <c r="Q150" s="274">
        <f>IF(Q$36=0,0,Q$36/PPA_fec!Q$36)</f>
        <v>0</v>
      </c>
      <c r="R150" s="274">
        <f>IF(R$36=0,0,R$36/PPA_fec!R$36)</f>
        <v>0</v>
      </c>
      <c r="S150" s="274">
        <f>IF(S$36=0,0,S$36/PPA_fec!S$36)</f>
        <v>0</v>
      </c>
      <c r="T150" s="274">
        <f>IF(T$36=0,0,T$36/PPA_fec!T$36)</f>
        <v>0</v>
      </c>
      <c r="U150" s="274">
        <f>IF(U$36=0,0,U$36/PPA_fec!U$36)</f>
        <v>0</v>
      </c>
      <c r="V150" s="274">
        <f>IF(V$36=0,0,V$36/PPA_fec!V$36)</f>
        <v>0</v>
      </c>
      <c r="W150" s="274">
        <f>IF(W$36=0,0,W$36/PPA_fec!W$36)</f>
        <v>0</v>
      </c>
      <c r="X150" s="274">
        <f>IF(X$36=0,0,X$36/PPA_fec!X$36)</f>
        <v>0</v>
      </c>
      <c r="Y150" s="274">
        <f>IF(Y$36=0,0,Y$36/PPA_fec!Y$36)</f>
        <v>0</v>
      </c>
      <c r="DA150" s="77"/>
    </row>
    <row r="151" spans="1:105" ht="12" customHeight="1" x14ac:dyDescent="0.25">
      <c r="A151" s="56" t="s">
        <v>95</v>
      </c>
      <c r="B151" s="275">
        <f>IF(B$37=0,0,B$37/PPA_fec!B$37)</f>
        <v>2.3487865619294812</v>
      </c>
      <c r="C151" s="275">
        <f>IF(C$37=0,0,C$37/PPA_fec!C$37)</f>
        <v>1.5787573956221157</v>
      </c>
      <c r="D151" s="275">
        <f>IF(D$37=0,0,D$37/PPA_fec!D$37)</f>
        <v>1.8778147872593423</v>
      </c>
      <c r="E151" s="275">
        <f>IF(E$37=0,0,E$37/PPA_fec!E$37)</f>
        <v>2.1589761958711517</v>
      </c>
      <c r="F151" s="275">
        <f>IF(F$37=0,0,F$37/PPA_fec!F$37)</f>
        <v>1.8186781145179125</v>
      </c>
      <c r="G151" s="275">
        <f>IF(G$37=0,0,G$37/PPA_fec!G$37)</f>
        <v>1.9795661113010103</v>
      </c>
      <c r="H151" s="275">
        <f>IF(H$37=0,0,H$37/PPA_fec!H$37)</f>
        <v>1.642577478861905</v>
      </c>
      <c r="I151" s="275">
        <f>IF(I$37=0,0,I$37/PPA_fec!I$37)</f>
        <v>1.7950534652538737</v>
      </c>
      <c r="J151" s="275">
        <f>IF(J$37=0,0,J$37/PPA_fec!J$37)</f>
        <v>1.6031473114305514</v>
      </c>
      <c r="K151" s="275">
        <f>IF(K$37=0,0,K$37/PPA_fec!K$37)</f>
        <v>1.6901756071953458</v>
      </c>
      <c r="L151" s="275">
        <f>IF(L$37=0,0,L$37/PPA_fec!L$37)</f>
        <v>2.1166498687883508</v>
      </c>
      <c r="M151" s="275">
        <f>IF(M$37=0,0,M$37/PPA_fec!M$37)</f>
        <v>1.8704234737039385</v>
      </c>
      <c r="N151" s="275">
        <f>IF(N$37=0,0,N$37/PPA_fec!N$37)</f>
        <v>2.1096033258896272</v>
      </c>
      <c r="O151" s="275">
        <f>IF(O$37=0,0,O$37/PPA_fec!O$37)</f>
        <v>1.9654251353978609</v>
      </c>
      <c r="P151" s="275">
        <f>IF(P$37=0,0,P$37/PPA_fec!P$37)</f>
        <v>1.5753886784689817</v>
      </c>
      <c r="Q151" s="275">
        <f>IF(Q$37=0,0,Q$37/PPA_fec!Q$37)</f>
        <v>1.2514121874700448</v>
      </c>
      <c r="R151" s="275">
        <f>IF(R$37=0,0,R$37/PPA_fec!R$37)</f>
        <v>1.2460323963018227</v>
      </c>
      <c r="S151" s="275">
        <f>IF(S$37=0,0,S$37/PPA_fec!S$37)</f>
        <v>1.1284883564701458</v>
      </c>
      <c r="T151" s="275">
        <f>IF(T$37=0,0,T$37/PPA_fec!T$37)</f>
        <v>1.2472270317127361</v>
      </c>
      <c r="U151" s="275">
        <f>IF(U$37=0,0,U$37/PPA_fec!U$37)</f>
        <v>1.1110838886187109</v>
      </c>
      <c r="V151" s="275">
        <f>IF(V$37=0,0,V$37/PPA_fec!V$37)</f>
        <v>1.0379725158134285</v>
      </c>
      <c r="W151" s="275">
        <f>IF(W$37=0,0,W$37/PPA_fec!W$37)</f>
        <v>0.82826597928812729</v>
      </c>
      <c r="X151" s="275">
        <f>IF(X$37=0,0,X$37/PPA_fec!X$37)</f>
        <v>0.60800977300929748</v>
      </c>
      <c r="Y151" s="275">
        <f>IF(Y$37=0,0,Y$37/PPA_fec!Y$37)</f>
        <v>0.72592458744069499</v>
      </c>
      <c r="DA151" s="78"/>
    </row>
    <row r="152" spans="1:105" ht="12" customHeight="1" x14ac:dyDescent="0.25">
      <c r="A152" s="174" t="s">
        <v>1883</v>
      </c>
      <c r="B152" s="276">
        <f>IF(B$43=0,0,B$43/PPA_fec!B$43)</f>
        <v>1.4316493125681986</v>
      </c>
      <c r="C152" s="276">
        <f>IF(C$43=0,0,C$43/PPA_fec!C$43)</f>
        <v>0.69410477606838472</v>
      </c>
      <c r="D152" s="276">
        <f>IF(D$43=0,0,D$43/PPA_fec!D$43)</f>
        <v>0.82097255720675966</v>
      </c>
      <c r="E152" s="276">
        <f>IF(E$43=0,0,E$43/PPA_fec!E$43)</f>
        <v>1.0213925550153606</v>
      </c>
      <c r="F152" s="276">
        <f>IF(F$43=0,0,F$43/PPA_fec!F$43)</f>
        <v>0.7605354679252907</v>
      </c>
      <c r="G152" s="276">
        <f>IF(G$43=0,0,G$43/PPA_fec!G$43)</f>
        <v>0.83154952717304731</v>
      </c>
      <c r="H152" s="276">
        <f>IF(H$43=0,0,H$43/PPA_fec!H$43)</f>
        <v>0.6285316717994166</v>
      </c>
      <c r="I152" s="276">
        <f>IF(I$43=0,0,I$43/PPA_fec!I$43)</f>
        <v>0.69022951406200961</v>
      </c>
      <c r="J152" s="276">
        <f>IF(J$43=0,0,J$43/PPA_fec!J$43)</f>
        <v>0.6862129967129903</v>
      </c>
      <c r="K152" s="276">
        <f>IF(K$43=0,0,K$43/PPA_fec!K$43)</f>
        <v>0.69859259099805548</v>
      </c>
      <c r="L152" s="276">
        <f>IF(L$43=0,0,L$43/PPA_fec!L$43)</f>
        <v>0.89480199898167934</v>
      </c>
      <c r="M152" s="276">
        <f>IF(M$43=0,0,M$43/PPA_fec!M$43)</f>
        <v>0.75515911984965178</v>
      </c>
      <c r="N152" s="276">
        <f>IF(N$43=0,0,N$43/PPA_fec!N$43)</f>
        <v>0.87858827218357916</v>
      </c>
      <c r="O152" s="276">
        <f>IF(O$43=0,0,O$43/PPA_fec!O$43)</f>
        <v>0.8220869905825432</v>
      </c>
      <c r="P152" s="276">
        <f>IF(P$43=0,0,P$43/PPA_fec!P$43)</f>
        <v>0.7947354821558581</v>
      </c>
      <c r="Q152" s="276">
        <f>IF(Q$43=0,0,Q$43/PPA_fec!Q$43)</f>
        <v>0.54564251742926595</v>
      </c>
      <c r="R152" s="276">
        <f>IF(R$43=0,0,R$43/PPA_fec!R$43)</f>
        <v>0.54053662564373062</v>
      </c>
      <c r="S152" s="276">
        <f>IF(S$43=0,0,S$43/PPA_fec!S$43)</f>
        <v>0.50906284181605654</v>
      </c>
      <c r="T152" s="276">
        <f>IF(T$43=0,0,T$43/PPA_fec!T$43)</f>
        <v>0.54245896501280799</v>
      </c>
      <c r="U152" s="276">
        <f>IF(U$43=0,0,U$43/PPA_fec!U$43)</f>
        <v>0.49414781286860726</v>
      </c>
      <c r="V152" s="276">
        <f>IF(V$43=0,0,V$43/PPA_fec!V$43)</f>
        <v>0.55521362287792619</v>
      </c>
      <c r="W152" s="276">
        <f>IF(W$43=0,0,W$43/PPA_fec!W$43)</f>
        <v>0.49181926067780563</v>
      </c>
      <c r="X152" s="276">
        <f>IF(X$43=0,0,X$43/PPA_fec!X$43)</f>
        <v>0.43134859408592108</v>
      </c>
      <c r="Y152" s="276">
        <f>IF(Y$43=0,0,Y$43/PPA_fec!Y$43)</f>
        <v>0.45119529847988388</v>
      </c>
      <c r="DA152" s="79"/>
    </row>
    <row r="153" spans="1:105" ht="12" customHeight="1" x14ac:dyDescent="0.25">
      <c r="A153" s="174" t="s">
        <v>1898</v>
      </c>
      <c r="B153" s="276">
        <f>IF(B$56=0,0,B$56/PPA_fec!B$56)</f>
        <v>1.8237523660785877</v>
      </c>
      <c r="C153" s="276">
        <f>IF(C$56=0,0,C$56/PPA_fec!C$56)</f>
        <v>1.5557526671525232</v>
      </c>
      <c r="D153" s="276">
        <f>IF(D$56=0,0,D$56/PPA_fec!D$56)</f>
        <v>1.675396636054415</v>
      </c>
      <c r="E153" s="276">
        <f>IF(E$56=0,0,E$56/PPA_fec!E$56)</f>
        <v>1.8071295704983716</v>
      </c>
      <c r="F153" s="276">
        <f>IF(F$56=0,0,F$56/PPA_fec!F$56)</f>
        <v>1.6259569746842413</v>
      </c>
      <c r="G153" s="276">
        <f>IF(G$56=0,0,G$56/PPA_fec!G$56)</f>
        <v>1.6845202114943858</v>
      </c>
      <c r="H153" s="276">
        <f>IF(H$56=0,0,H$56/PPA_fec!H$56)</f>
        <v>1.3474768162699213</v>
      </c>
      <c r="I153" s="276">
        <f>IF(I$56=0,0,I$56/PPA_fec!I$56)</f>
        <v>1.4382326191725001</v>
      </c>
      <c r="J153" s="276">
        <f>IF(J$56=0,0,J$56/PPA_fec!J$56)</f>
        <v>1.5616028277564709</v>
      </c>
      <c r="K153" s="276">
        <f>IF(K$56=0,0,K$56/PPA_fec!K$56)</f>
        <v>1.5397652529647938</v>
      </c>
      <c r="L153" s="276">
        <f>IF(L$56=0,0,L$56/PPA_fec!L$56)</f>
        <v>1.6075394678409813</v>
      </c>
      <c r="M153" s="276">
        <f>IF(M$56=0,0,M$56/PPA_fec!M$56)</f>
        <v>1.5291751642123355</v>
      </c>
      <c r="N153" s="276">
        <f>IF(N$56=0,0,N$56/PPA_fec!N$56)</f>
        <v>1.5836063128101676</v>
      </c>
      <c r="O153" s="276">
        <f>IF(O$56=0,0,O$56/PPA_fec!O$56)</f>
        <v>1.6628318445371542</v>
      </c>
      <c r="P153" s="276">
        <f>IF(P$56=0,0,P$56/PPA_fec!P$56)</f>
        <v>1.6743243731067836</v>
      </c>
      <c r="Q153" s="276">
        <f>IF(Q$56=0,0,Q$56/PPA_fec!Q$56)</f>
        <v>1.251933712578394</v>
      </c>
      <c r="R153" s="276">
        <f>IF(R$56=0,0,R$56/PPA_fec!R$56)</f>
        <v>1.2249628036820748</v>
      </c>
      <c r="S153" s="276">
        <f>IF(S$56=0,0,S$56/PPA_fec!S$56)</f>
        <v>1.1910569370319104</v>
      </c>
      <c r="T153" s="276">
        <f>IF(T$56=0,0,T$56/PPA_fec!T$56)</f>
        <v>1.1776062238471583</v>
      </c>
      <c r="U153" s="276">
        <f>IF(U$56=0,0,U$56/PPA_fec!U$56)</f>
        <v>1.1101687802596265</v>
      </c>
      <c r="V153" s="276">
        <f>IF(V$56=0,0,V$56/PPA_fec!V$56)</f>
        <v>1.2393468219278858</v>
      </c>
      <c r="W153" s="276">
        <f>IF(W$56=0,0,W$56/PPA_fec!W$56)</f>
        <v>1.2417040886720687</v>
      </c>
      <c r="X153" s="276">
        <f>IF(X$56=0,0,X$56/PPA_fec!X$56)</f>
        <v>1.1575147824976082</v>
      </c>
      <c r="Y153" s="276">
        <f>IF(Y$56=0,0,Y$56/PPA_fec!Y$56)</f>
        <v>1.0243587674857895</v>
      </c>
      <c r="DA153" s="79"/>
    </row>
    <row r="154" spans="1:105" ht="12" customHeight="1" x14ac:dyDescent="0.25">
      <c r="A154" s="41" t="s">
        <v>1913</v>
      </c>
      <c r="B154" s="277">
        <f>IF(B$69=0,0,B$69/PPA_fec!B$69)</f>
        <v>1.5373320316670056</v>
      </c>
      <c r="C154" s="277">
        <f>IF(C$69=0,0,C$69/PPA_fec!C$69)</f>
        <v>1.3853027339095525</v>
      </c>
      <c r="D154" s="277">
        <f>IF(D$69=0,0,D$69/PPA_fec!D$69)</f>
        <v>1.4746872148765493</v>
      </c>
      <c r="E154" s="277">
        <f>IF(E$69=0,0,E$69/PPA_fec!E$69)</f>
        <v>1.5661560712862728</v>
      </c>
      <c r="F154" s="277">
        <f>IF(F$69=0,0,F$69/PPA_fec!F$69)</f>
        <v>1.4391377671429744</v>
      </c>
      <c r="G154" s="277">
        <f>IF(G$69=0,0,G$69/PPA_fec!G$69)</f>
        <v>1.4813707090413952</v>
      </c>
      <c r="H154" s="277">
        <f>IF(H$69=0,0,H$69/PPA_fec!H$69)</f>
        <v>1.1931566364102599</v>
      </c>
      <c r="I154" s="277">
        <f>IF(I$69=0,0,I$69/PPA_fec!I$69)</f>
        <v>1.269084322482978</v>
      </c>
      <c r="J154" s="277">
        <f>IF(J$69=0,0,J$69/PPA_fec!J$69)</f>
        <v>1.3932408066492232</v>
      </c>
      <c r="K154" s="277">
        <f>IF(K$69=0,0,K$69/PPA_fec!K$69)</f>
        <v>1.3680815451630004</v>
      </c>
      <c r="L154" s="277">
        <f>IF(L$69=0,0,L$69/PPA_fec!L$69)</f>
        <v>1.3953832104738368</v>
      </c>
      <c r="M154" s="277">
        <f>IF(M$69=0,0,M$69/PPA_fec!M$69)</f>
        <v>1.3447720719390903</v>
      </c>
      <c r="N154" s="277">
        <f>IF(N$69=0,0,N$69/PPA_fec!N$69)</f>
        <v>1.3750303209664492</v>
      </c>
      <c r="O154" s="277">
        <f>IF(O$69=0,0,O$69/PPA_fec!O$69)</f>
        <v>1.4620113455032919</v>
      </c>
      <c r="P154" s="277">
        <f>IF(P$69=0,0,P$69/PPA_fec!P$69)</f>
        <v>1.4788893084677894</v>
      </c>
      <c r="Q154" s="277">
        <f>IF(Q$69=0,0,Q$69/PPA_fec!Q$69)</f>
        <v>1.1178133231705232</v>
      </c>
      <c r="R154" s="277">
        <f>IF(R$69=0,0,R$69/PPA_fec!R$69)</f>
        <v>1.0919177260055122</v>
      </c>
      <c r="S154" s="277">
        <f>IF(S$69=0,0,S$69/PPA_fec!S$69)</f>
        <v>1.0661591685610452</v>
      </c>
      <c r="T154" s="277">
        <f>IF(T$69=0,0,T$69/PPA_fec!T$69)</f>
        <v>1.0439012467761368</v>
      </c>
      <c r="U154" s="277">
        <f>IF(U$69=0,0,U$69/PPA_fec!U$69)</f>
        <v>0.98833028655435218</v>
      </c>
      <c r="V154" s="277">
        <f>IF(V$69=0,0,V$69/PPA_fec!V$69)</f>
        <v>1.1022795505396481</v>
      </c>
      <c r="W154" s="277">
        <f>IF(W$69=0,0,W$69/PPA_fec!W$69)</f>
        <v>1.1231344777156553</v>
      </c>
      <c r="X154" s="277">
        <f>IF(X$69=0,0,X$69/PPA_fec!X$69)</f>
        <v>1.0563973241670219</v>
      </c>
      <c r="Y154" s="277">
        <f>IF(Y$69=0,0,Y$69/PPA_fec!Y$69)</f>
        <v>0.91263042372510061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>IF(B$83=0,0,B$83/PPA_fec!B$83)</f>
        <v>1.1757949621356432</v>
      </c>
      <c r="C156" s="320">
        <f>IF(C$83=0,0,C$83/PPA_fec!C$83)</f>
        <v>0.34501883452587773</v>
      </c>
      <c r="D156" s="320">
        <f>IF(D$83=0,0,D$83/PPA_fec!D$83)</f>
        <v>0.45991368885365846</v>
      </c>
      <c r="E156" s="320">
        <f>IF(E$83=0,0,E$83/PPA_fec!E$83)</f>
        <v>0.64897959050692777</v>
      </c>
      <c r="F156" s="320">
        <f>IF(F$83=0,0,F$83/PPA_fec!F$83)</f>
        <v>0.42465485783756768</v>
      </c>
      <c r="G156" s="320">
        <f>IF(G$83=0,0,G$83/PPA_fec!G$83)</f>
        <v>0.4965736826548604</v>
      </c>
      <c r="H156" s="320">
        <f>IF(H$83=0,0,H$83/PPA_fec!H$83)</f>
        <v>0.37325950500453114</v>
      </c>
      <c r="I156" s="320">
        <f>IF(I$83=0,0,I$83/PPA_fec!I$83)</f>
        <v>0.42587330905029963</v>
      </c>
      <c r="J156" s="320">
        <f>IF(J$83=0,0,J$83/PPA_fec!J$83)</f>
        <v>0.34722535088595069</v>
      </c>
      <c r="K156" s="320">
        <f>IF(K$83=0,0,K$83/PPA_fec!K$83)</f>
        <v>0.37920356468992761</v>
      </c>
      <c r="L156" s="320">
        <f>IF(L$83=0,0,L$83/PPA_fec!L$83)</f>
        <v>0.61663311776024832</v>
      </c>
      <c r="M156" s="320">
        <f>IF(M$83=0,0,M$83/PPA_fec!M$83)</f>
        <v>0.46205845102693999</v>
      </c>
      <c r="N156" s="320">
        <f>IF(N$83=0,0,N$83/PPA_fec!N$83)</f>
        <v>0.61650660751696851</v>
      </c>
      <c r="O156" s="320">
        <f>IF(O$83=0,0,O$83/PPA_fec!O$83)</f>
        <v>0.49685802274024637</v>
      </c>
      <c r="P156" s="320">
        <f>IF(P$83=0,0,P$83/PPA_fec!P$83)</f>
        <v>0.40350040752347388</v>
      </c>
      <c r="Q156" s="320">
        <f>IF(Q$83=0,0,Q$83/PPA_fec!Q$83)</f>
        <v>0.29359565481939853</v>
      </c>
      <c r="R156" s="320">
        <f>IF(R$83=0,0,R$83/PPA_fec!R$83)</f>
        <v>0.2980679134565577</v>
      </c>
      <c r="S156" s="320">
        <f>IF(S$83=0,0,S$83/PPA_fec!S$83)</f>
        <v>0.265447203799415</v>
      </c>
      <c r="T156" s="320">
        <f>IF(T$83=0,0,T$83/PPA_fec!T$83)</f>
        <v>0.31563645118813038</v>
      </c>
      <c r="U156" s="320">
        <f>IF(U$83=0,0,U$83/PPA_fec!U$83)</f>
        <v>0.27777685450664896</v>
      </c>
      <c r="V156" s="320">
        <f>IF(V$83=0,0,V$83/PPA_fec!V$83)</f>
        <v>0.26851013041500921</v>
      </c>
      <c r="W156" s="320">
        <f>IF(W$83=0,0,W$83/PPA_fec!W$83)</f>
        <v>0.19711621924069972</v>
      </c>
      <c r="X156" s="320">
        <f>IF(X$83=0,0,X$83/PPA_fec!X$83)</f>
        <v>0.14786603041054655</v>
      </c>
      <c r="Y156" s="320">
        <f>IF(Y$83=0,0,Y$83/PPA_fec!Y$83)</f>
        <v>0.20364236979600503</v>
      </c>
      <c r="DA156" s="95"/>
    </row>
    <row r="157" spans="1:105" ht="12" customHeight="1" x14ac:dyDescent="0.25">
      <c r="A157" s="55" t="s">
        <v>91</v>
      </c>
      <c r="B157" s="330">
        <f>IF(B$84=0,0,B$84/PPA_fec!B$84)</f>
        <v>0</v>
      </c>
      <c r="C157" s="330">
        <f>IF(C$84=0,0,C$84/PPA_fec!C$84)</f>
        <v>0</v>
      </c>
      <c r="D157" s="330">
        <f>IF(D$84=0,0,D$84/PPA_fec!D$84)</f>
        <v>0</v>
      </c>
      <c r="E157" s="330">
        <f>IF(E$84=0,0,E$84/PPA_fec!E$84)</f>
        <v>0</v>
      </c>
      <c r="F157" s="330">
        <f>IF(F$84=0,0,F$84/PPA_fec!F$84)</f>
        <v>0</v>
      </c>
      <c r="G157" s="330">
        <f>IF(G$84=0,0,G$84/PPA_fec!G$84)</f>
        <v>0</v>
      </c>
      <c r="H157" s="330">
        <f>IF(H$84=0,0,H$84/PPA_fec!H$84)</f>
        <v>0</v>
      </c>
      <c r="I157" s="330">
        <f>IF(I$84=0,0,I$84/PPA_fec!I$84)</f>
        <v>0</v>
      </c>
      <c r="J157" s="330">
        <f>IF(J$84=0,0,J$84/PPA_fec!J$84)</f>
        <v>0</v>
      </c>
      <c r="K157" s="330">
        <f>IF(K$84=0,0,K$84/PPA_fec!K$84)</f>
        <v>0</v>
      </c>
      <c r="L157" s="330">
        <f>IF(L$84=0,0,L$84/PPA_fec!L$84)</f>
        <v>0</v>
      </c>
      <c r="M157" s="330">
        <f>IF(M$84=0,0,M$84/PPA_fec!M$84)</f>
        <v>0</v>
      </c>
      <c r="N157" s="330">
        <f>IF(N$84=0,0,N$84/PPA_fec!N$84)</f>
        <v>0</v>
      </c>
      <c r="O157" s="330">
        <f>IF(O$84=0,0,O$84/PPA_fec!O$84)</f>
        <v>0</v>
      </c>
      <c r="P157" s="330">
        <f>IF(P$84=0,0,P$84/PPA_fec!P$84)</f>
        <v>0</v>
      </c>
      <c r="Q157" s="330">
        <f>IF(Q$84=0,0,Q$84/PPA_fec!Q$84)</f>
        <v>0</v>
      </c>
      <c r="R157" s="330">
        <f>IF(R$84=0,0,R$84/PPA_fec!R$84)</f>
        <v>0</v>
      </c>
      <c r="S157" s="330">
        <f>IF(S$84=0,0,S$84/PPA_fec!S$84)</f>
        <v>0</v>
      </c>
      <c r="T157" s="330">
        <f>IF(T$84=0,0,T$84/PPA_fec!T$84)</f>
        <v>0</v>
      </c>
      <c r="U157" s="330">
        <f>IF(U$84=0,0,U$84/PPA_fec!U$84)</f>
        <v>0</v>
      </c>
      <c r="V157" s="330">
        <f>IF(V$84=0,0,V$84/PPA_fec!V$84)</f>
        <v>0</v>
      </c>
      <c r="W157" s="330">
        <f>IF(W$84=0,0,W$84/PPA_fec!W$84)</f>
        <v>0</v>
      </c>
      <c r="X157" s="330">
        <f>IF(X$84=0,0,X$84/PPA_fec!X$84)</f>
        <v>0</v>
      </c>
      <c r="Y157" s="330">
        <f>IF(Y$84=0,0,Y$84/PPA_fec!Y$84)</f>
        <v>0</v>
      </c>
      <c r="DA157" s="67"/>
    </row>
    <row r="158" spans="1:105" ht="12" customHeight="1" x14ac:dyDescent="0.25">
      <c r="A158" s="173" t="s">
        <v>92</v>
      </c>
      <c r="B158" s="331">
        <f>IF(B$85=0,0,B$85/PPA_fec!B$85)</f>
        <v>0</v>
      </c>
      <c r="C158" s="331">
        <f>IF(C$85=0,0,C$85/PPA_fec!C$85)</f>
        <v>0</v>
      </c>
      <c r="D158" s="331">
        <f>IF(D$85=0,0,D$85/PPA_fec!D$85)</f>
        <v>0</v>
      </c>
      <c r="E158" s="331">
        <f>IF(E$85=0,0,E$85/PPA_fec!E$85)</f>
        <v>0</v>
      </c>
      <c r="F158" s="331">
        <f>IF(F$85=0,0,F$85/PPA_fec!F$85)</f>
        <v>0</v>
      </c>
      <c r="G158" s="331">
        <f>IF(G$85=0,0,G$85/PPA_fec!G$85)</f>
        <v>0</v>
      </c>
      <c r="H158" s="331">
        <f>IF(H$85=0,0,H$85/PPA_fec!H$85)</f>
        <v>0</v>
      </c>
      <c r="I158" s="331">
        <f>IF(I$85=0,0,I$85/PPA_fec!I$85)</f>
        <v>0</v>
      </c>
      <c r="J158" s="331">
        <f>IF(J$85=0,0,J$85/PPA_fec!J$85)</f>
        <v>0</v>
      </c>
      <c r="K158" s="331">
        <f>IF(K$85=0,0,K$85/PPA_fec!K$85)</f>
        <v>0</v>
      </c>
      <c r="L158" s="331">
        <f>IF(L$85=0,0,L$85/PPA_fec!L$85)</f>
        <v>0</v>
      </c>
      <c r="M158" s="331">
        <f>IF(M$85=0,0,M$85/PPA_fec!M$85)</f>
        <v>0</v>
      </c>
      <c r="N158" s="331">
        <f>IF(N$85=0,0,N$85/PPA_fec!N$85)</f>
        <v>0</v>
      </c>
      <c r="O158" s="331">
        <f>IF(O$85=0,0,O$85/PPA_fec!O$85)</f>
        <v>0</v>
      </c>
      <c r="P158" s="331">
        <f>IF(P$85=0,0,P$85/PPA_fec!P$85)</f>
        <v>0</v>
      </c>
      <c r="Q158" s="331">
        <f>IF(Q$85=0,0,Q$85/PPA_fec!Q$85)</f>
        <v>0</v>
      </c>
      <c r="R158" s="331">
        <f>IF(R$85=0,0,R$85/PPA_fec!R$85)</f>
        <v>0</v>
      </c>
      <c r="S158" s="331">
        <f>IF(S$85=0,0,S$85/PPA_fec!S$85)</f>
        <v>0</v>
      </c>
      <c r="T158" s="331">
        <f>IF(T$85=0,0,T$85/PPA_fec!T$85)</f>
        <v>0</v>
      </c>
      <c r="U158" s="331">
        <f>IF(U$85=0,0,U$85/PPA_fec!U$85)</f>
        <v>0</v>
      </c>
      <c r="V158" s="331">
        <f>IF(V$85=0,0,V$85/PPA_fec!V$85)</f>
        <v>0</v>
      </c>
      <c r="W158" s="331">
        <f>IF(W$85=0,0,W$85/PPA_fec!W$85)</f>
        <v>0</v>
      </c>
      <c r="X158" s="331">
        <f>IF(X$85=0,0,X$85/PPA_fec!X$85)</f>
        <v>0</v>
      </c>
      <c r="Y158" s="331">
        <f>IF(Y$85=0,0,Y$85/PPA_fec!Y$85)</f>
        <v>0</v>
      </c>
      <c r="DA158" s="177"/>
    </row>
    <row r="159" spans="1:105" ht="12" customHeight="1" x14ac:dyDescent="0.25">
      <c r="A159" s="173" t="s">
        <v>93</v>
      </c>
      <c r="B159" s="331">
        <f>IF(B$86=0,0,B$86/PPA_fec!B$86)</f>
        <v>0</v>
      </c>
      <c r="C159" s="331">
        <f>IF(C$86=0,0,C$86/PPA_fec!C$86)</f>
        <v>0</v>
      </c>
      <c r="D159" s="331">
        <f>IF(D$86=0,0,D$86/PPA_fec!D$86)</f>
        <v>0</v>
      </c>
      <c r="E159" s="331">
        <f>IF(E$86=0,0,E$86/PPA_fec!E$86)</f>
        <v>0</v>
      </c>
      <c r="F159" s="331">
        <f>IF(F$86=0,0,F$86/PPA_fec!F$86)</f>
        <v>0</v>
      </c>
      <c r="G159" s="331">
        <f>IF(G$86=0,0,G$86/PPA_fec!G$86)</f>
        <v>0</v>
      </c>
      <c r="H159" s="331">
        <f>IF(H$86=0,0,H$86/PPA_fec!H$86)</f>
        <v>0</v>
      </c>
      <c r="I159" s="331">
        <f>IF(I$86=0,0,I$86/PPA_fec!I$86)</f>
        <v>0</v>
      </c>
      <c r="J159" s="331">
        <f>IF(J$86=0,0,J$86/PPA_fec!J$86)</f>
        <v>0</v>
      </c>
      <c r="K159" s="331">
        <f>IF(K$86=0,0,K$86/PPA_fec!K$86)</f>
        <v>0</v>
      </c>
      <c r="L159" s="331">
        <f>IF(L$86=0,0,L$86/PPA_fec!L$86)</f>
        <v>0</v>
      </c>
      <c r="M159" s="331">
        <f>IF(M$86=0,0,M$86/PPA_fec!M$86)</f>
        <v>0</v>
      </c>
      <c r="N159" s="331">
        <f>IF(N$86=0,0,N$86/PPA_fec!N$86)</f>
        <v>0</v>
      </c>
      <c r="O159" s="331">
        <f>IF(O$86=0,0,O$86/PPA_fec!O$86)</f>
        <v>0</v>
      </c>
      <c r="P159" s="331">
        <f>IF(P$86=0,0,P$86/PPA_fec!P$86)</f>
        <v>0</v>
      </c>
      <c r="Q159" s="331">
        <f>IF(Q$86=0,0,Q$86/PPA_fec!Q$86)</f>
        <v>0</v>
      </c>
      <c r="R159" s="331">
        <f>IF(R$86=0,0,R$86/PPA_fec!R$86)</f>
        <v>0</v>
      </c>
      <c r="S159" s="331">
        <f>IF(S$86=0,0,S$86/PPA_fec!S$86)</f>
        <v>0</v>
      </c>
      <c r="T159" s="331">
        <f>IF(T$86=0,0,T$86/PPA_fec!T$86)</f>
        <v>0</v>
      </c>
      <c r="U159" s="331">
        <f>IF(U$86=0,0,U$86/PPA_fec!U$86)</f>
        <v>0</v>
      </c>
      <c r="V159" s="331">
        <f>IF(V$86=0,0,V$86/PPA_fec!V$86)</f>
        <v>0</v>
      </c>
      <c r="W159" s="331">
        <f>IF(W$86=0,0,W$86/PPA_fec!W$86)</f>
        <v>0</v>
      </c>
      <c r="X159" s="331">
        <f>IF(X$86=0,0,X$86/PPA_fec!X$86)</f>
        <v>0</v>
      </c>
      <c r="Y159" s="331">
        <f>IF(Y$86=0,0,Y$86/PPA_fec!Y$86)</f>
        <v>0</v>
      </c>
      <c r="DA159" s="177"/>
    </row>
    <row r="160" spans="1:105" ht="12" customHeight="1" x14ac:dyDescent="0.25">
      <c r="A160" s="173" t="s">
        <v>94</v>
      </c>
      <c r="B160" s="331">
        <f>IF(B$87=0,0,B$87/PPA_fec!B$87)</f>
        <v>0</v>
      </c>
      <c r="C160" s="331">
        <f>IF(C$87=0,0,C$87/PPA_fec!C$87)</f>
        <v>0</v>
      </c>
      <c r="D160" s="331">
        <f>IF(D$87=0,0,D$87/PPA_fec!D$87)</f>
        <v>0</v>
      </c>
      <c r="E160" s="331">
        <f>IF(E$87=0,0,E$87/PPA_fec!E$87)</f>
        <v>0</v>
      </c>
      <c r="F160" s="331">
        <f>IF(F$87=0,0,F$87/PPA_fec!F$87)</f>
        <v>0</v>
      </c>
      <c r="G160" s="331">
        <f>IF(G$87=0,0,G$87/PPA_fec!G$87)</f>
        <v>0</v>
      </c>
      <c r="H160" s="331">
        <f>IF(H$87=0,0,H$87/PPA_fec!H$87)</f>
        <v>0</v>
      </c>
      <c r="I160" s="331">
        <f>IF(I$87=0,0,I$87/PPA_fec!I$87)</f>
        <v>0</v>
      </c>
      <c r="J160" s="331">
        <f>IF(J$87=0,0,J$87/PPA_fec!J$87)</f>
        <v>0</v>
      </c>
      <c r="K160" s="331">
        <f>IF(K$87=0,0,K$87/PPA_fec!K$87)</f>
        <v>0</v>
      </c>
      <c r="L160" s="331">
        <f>IF(L$87=0,0,L$87/PPA_fec!L$87)</f>
        <v>0</v>
      </c>
      <c r="M160" s="331">
        <f>IF(M$87=0,0,M$87/PPA_fec!M$87)</f>
        <v>0</v>
      </c>
      <c r="N160" s="331">
        <f>IF(N$87=0,0,N$87/PPA_fec!N$87)</f>
        <v>0</v>
      </c>
      <c r="O160" s="331">
        <f>IF(O$87=0,0,O$87/PPA_fec!O$87)</f>
        <v>0</v>
      </c>
      <c r="P160" s="331">
        <f>IF(P$87=0,0,P$87/PPA_fec!P$87)</f>
        <v>0</v>
      </c>
      <c r="Q160" s="331">
        <f>IF(Q$87=0,0,Q$87/PPA_fec!Q$87)</f>
        <v>0</v>
      </c>
      <c r="R160" s="331">
        <f>IF(R$87=0,0,R$87/PPA_fec!R$87)</f>
        <v>0</v>
      </c>
      <c r="S160" s="331">
        <f>IF(S$87=0,0,S$87/PPA_fec!S$87)</f>
        <v>0</v>
      </c>
      <c r="T160" s="331">
        <f>IF(T$87=0,0,T$87/PPA_fec!T$87)</f>
        <v>0</v>
      </c>
      <c r="U160" s="331">
        <f>IF(U$87=0,0,U$87/PPA_fec!U$87)</f>
        <v>0</v>
      </c>
      <c r="V160" s="331">
        <f>IF(V$87=0,0,V$87/PPA_fec!V$87)</f>
        <v>0</v>
      </c>
      <c r="W160" s="331">
        <f>IF(W$87=0,0,W$87/PPA_fec!W$87)</f>
        <v>0</v>
      </c>
      <c r="X160" s="331">
        <f>IF(X$87=0,0,X$87/PPA_fec!X$87)</f>
        <v>0</v>
      </c>
      <c r="Y160" s="331">
        <f>IF(Y$87=0,0,Y$87/PPA_fec!Y$87)</f>
        <v>0</v>
      </c>
      <c r="DA160" s="177"/>
    </row>
    <row r="161" spans="1:105" ht="12" customHeight="1" x14ac:dyDescent="0.25">
      <c r="A161" s="56" t="s">
        <v>95</v>
      </c>
      <c r="B161" s="332">
        <f>IF(B$88=0,0,B$88/PPA_fec!B$88)</f>
        <v>2.3487865619294821</v>
      </c>
      <c r="C161" s="332">
        <f>IF(C$88=0,0,C$88/PPA_fec!C$88)</f>
        <v>1.5787573956221164</v>
      </c>
      <c r="D161" s="332">
        <f>IF(D$88=0,0,D$88/PPA_fec!D$88)</f>
        <v>1.8778147872593423</v>
      </c>
      <c r="E161" s="332">
        <f>IF(E$88=0,0,E$88/PPA_fec!E$88)</f>
        <v>2.1589761958711522</v>
      </c>
      <c r="F161" s="332">
        <f>IF(F$88=0,0,F$88/PPA_fec!F$88)</f>
        <v>1.8186781145179129</v>
      </c>
      <c r="G161" s="332">
        <f>IF(G$88=0,0,G$88/PPA_fec!G$88)</f>
        <v>1.979566111301011</v>
      </c>
      <c r="H161" s="332">
        <f>IF(H$88=0,0,H$88/PPA_fec!H$88)</f>
        <v>1.6425774788619054</v>
      </c>
      <c r="I161" s="332">
        <f>IF(I$88=0,0,I$88/PPA_fec!I$88)</f>
        <v>1.7950534652538739</v>
      </c>
      <c r="J161" s="332">
        <f>IF(J$88=0,0,J$88/PPA_fec!J$88)</f>
        <v>1.6031473114305521</v>
      </c>
      <c r="K161" s="332">
        <f>IF(K$88=0,0,K$88/PPA_fec!K$88)</f>
        <v>1.6901756071953455</v>
      </c>
      <c r="L161" s="332">
        <f>IF(L$88=0,0,L$88/PPA_fec!L$88)</f>
        <v>2.1166498687883513</v>
      </c>
      <c r="M161" s="332">
        <f>IF(M$88=0,0,M$88/PPA_fec!M$88)</f>
        <v>1.8704234737039378</v>
      </c>
      <c r="N161" s="332">
        <f>IF(N$88=0,0,N$88/PPA_fec!N$88)</f>
        <v>2.1096033258896263</v>
      </c>
      <c r="O161" s="332">
        <f>IF(O$88=0,0,O$88/PPA_fec!O$88)</f>
        <v>1.9654251353978618</v>
      </c>
      <c r="P161" s="332">
        <f>IF(P$88=0,0,P$88/PPA_fec!P$88)</f>
        <v>1.5753886784689821</v>
      </c>
      <c r="Q161" s="332">
        <f>IF(Q$88=0,0,Q$88/PPA_fec!Q$88)</f>
        <v>1.2514121874700446</v>
      </c>
      <c r="R161" s="332">
        <f>IF(R$88=0,0,R$88/PPA_fec!R$88)</f>
        <v>1.2460323963018227</v>
      </c>
      <c r="S161" s="332">
        <f>IF(S$88=0,0,S$88/PPA_fec!S$88)</f>
        <v>1.1284883564701458</v>
      </c>
      <c r="T161" s="332">
        <f>IF(T$88=0,0,T$88/PPA_fec!T$88)</f>
        <v>1.2472270317127354</v>
      </c>
      <c r="U161" s="332">
        <f>IF(U$88=0,0,U$88/PPA_fec!U$88)</f>
        <v>1.1110838886187102</v>
      </c>
      <c r="V161" s="332">
        <f>IF(V$88=0,0,V$88/PPA_fec!V$88)</f>
        <v>1.0379725158134283</v>
      </c>
      <c r="W161" s="332">
        <f>IF(W$88=0,0,W$88/PPA_fec!W$88)</f>
        <v>0.82826597928812729</v>
      </c>
      <c r="X161" s="332">
        <f>IF(X$88=0,0,X$88/PPA_fec!X$88)</f>
        <v>0.60800977300929748</v>
      </c>
      <c r="Y161" s="332">
        <f>IF(Y$88=0,0,Y$88/PPA_fec!Y$88)</f>
        <v>0.72592458744069477</v>
      </c>
      <c r="DA161" s="68"/>
    </row>
    <row r="162" spans="1:105" ht="12" customHeight="1" x14ac:dyDescent="0.25">
      <c r="A162" s="41" t="s">
        <v>1939</v>
      </c>
      <c r="B162" s="333">
        <f>IF(B$94=0,0,B$94/PPA_fec!B$94)</f>
        <v>0</v>
      </c>
      <c r="C162" s="333">
        <f>IF(C$94=0,0,C$94/PPA_fec!C$94)</f>
        <v>0</v>
      </c>
      <c r="D162" s="333">
        <f>IF(D$94=0,0,D$94/PPA_fec!D$94)</f>
        <v>0</v>
      </c>
      <c r="E162" s="333">
        <f>IF(E$94=0,0,E$94/PPA_fec!E$94)</f>
        <v>0</v>
      </c>
      <c r="F162" s="333">
        <f>IF(F$94=0,0,F$94/PPA_fec!F$94)</f>
        <v>0</v>
      </c>
      <c r="G162" s="333">
        <f>IF(G$94=0,0,G$94/PPA_fec!G$94)</f>
        <v>0</v>
      </c>
      <c r="H162" s="333">
        <f>IF(H$94=0,0,H$94/PPA_fec!H$94)</f>
        <v>0</v>
      </c>
      <c r="I162" s="333">
        <f>IF(I$94=0,0,I$94/PPA_fec!I$94)</f>
        <v>0</v>
      </c>
      <c r="J162" s="333">
        <f>IF(J$94=0,0,J$94/PPA_fec!J$94)</f>
        <v>0</v>
      </c>
      <c r="K162" s="333">
        <f>IF(K$94=0,0,K$94/PPA_fec!K$94)</f>
        <v>0</v>
      </c>
      <c r="L162" s="333">
        <f>IF(L$94=0,0,L$94/PPA_fec!L$94)</f>
        <v>0</v>
      </c>
      <c r="M162" s="333">
        <f>IF(M$94=0,0,M$94/PPA_fec!M$94)</f>
        <v>0</v>
      </c>
      <c r="N162" s="333">
        <f>IF(N$94=0,0,N$94/PPA_fec!N$94)</f>
        <v>0</v>
      </c>
      <c r="O162" s="333">
        <f>IF(O$94=0,0,O$94/PPA_fec!O$94)</f>
        <v>0</v>
      </c>
      <c r="P162" s="333">
        <f>IF(P$94=0,0,P$94/PPA_fec!P$94)</f>
        <v>0</v>
      </c>
      <c r="Q162" s="333">
        <f>IF(Q$94=0,0,Q$94/PPA_fec!Q$94)</f>
        <v>0</v>
      </c>
      <c r="R162" s="333">
        <f>IF(R$94=0,0,R$94/PPA_fec!R$94)</f>
        <v>0</v>
      </c>
      <c r="S162" s="333">
        <f>IF(S$94=0,0,S$94/PPA_fec!S$94)</f>
        <v>0</v>
      </c>
      <c r="T162" s="333">
        <f>IF(T$94=0,0,T$94/PPA_fec!T$94)</f>
        <v>0</v>
      </c>
      <c r="U162" s="333">
        <f>IF(U$94=0,0,U$94/PPA_fec!U$94)</f>
        <v>0</v>
      </c>
      <c r="V162" s="333">
        <f>IF(V$94=0,0,V$94/PPA_fec!V$94)</f>
        <v>0</v>
      </c>
      <c r="W162" s="333">
        <f>IF(W$94=0,0,W$94/PPA_fec!W$94)</f>
        <v>0</v>
      </c>
      <c r="X162" s="333">
        <f>IF(X$94=0,0,X$94/PPA_fec!X$94)</f>
        <v>0</v>
      </c>
      <c r="Y162" s="333">
        <f>IF(Y$94=0,0,Y$94/PPA_fec!Y$94)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ES: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23843.509910890421</v>
      </c>
      <c r="C3" s="203">
        <v>23981.876050502291</v>
      </c>
      <c r="D3" s="203">
        <v>24133.734228993879</v>
      </c>
      <c r="E3" s="203">
        <v>25036.905018439509</v>
      </c>
      <c r="F3" s="203">
        <v>25326.056826242169</v>
      </c>
      <c r="G3" s="203">
        <v>27033.103393852569</v>
      </c>
      <c r="H3" s="203">
        <v>26804.469145415609</v>
      </c>
      <c r="I3" s="203">
        <v>28351.065272114509</v>
      </c>
      <c r="J3" s="203">
        <v>28456.8385737762</v>
      </c>
      <c r="K3" s="203">
        <v>27804.093244398158</v>
      </c>
      <c r="L3" s="203">
        <v>28744.059906548569</v>
      </c>
      <c r="M3" s="203">
        <v>29840.207385512571</v>
      </c>
      <c r="N3" s="203">
        <v>29227.824663141739</v>
      </c>
      <c r="O3" s="203">
        <v>28740.87222261374</v>
      </c>
      <c r="P3" s="203">
        <v>28743.59262657016</v>
      </c>
      <c r="Q3" s="203">
        <v>28923.478650000001</v>
      </c>
      <c r="R3" s="203">
        <v>29153.318765171709</v>
      </c>
      <c r="S3" s="203">
        <v>29625.881800368272</v>
      </c>
      <c r="T3" s="203">
        <v>27881.10865283358</v>
      </c>
      <c r="U3" s="203">
        <v>29271.867253663131</v>
      </c>
      <c r="V3" s="203">
        <v>27198.00323089568</v>
      </c>
      <c r="W3" s="203">
        <v>27868.365784140431</v>
      </c>
      <c r="X3" s="203">
        <v>31084.603037679932</v>
      </c>
      <c r="Y3" s="203">
        <v>33188.408555901828</v>
      </c>
      <c r="DA3" s="112" t="s">
        <v>2109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23540.096542867552</v>
      </c>
      <c r="C5" s="203">
        <v>25322.844918188679</v>
      </c>
      <c r="D5" s="203">
        <v>27922.853674040329</v>
      </c>
      <c r="E5" s="203">
        <v>27790.525089042869</v>
      </c>
      <c r="F5" s="203">
        <v>27969.340839628359</v>
      </c>
      <c r="G5" s="203">
        <v>27276.331751602549</v>
      </c>
      <c r="H5" s="203">
        <v>21866.274539244539</v>
      </c>
      <c r="I5" s="203">
        <v>22463.965048386632</v>
      </c>
      <c r="J5" s="203">
        <v>21916.83188880156</v>
      </c>
      <c r="K5" s="203">
        <v>22158.15343093895</v>
      </c>
      <c r="L5" s="203">
        <v>22288.747102714529</v>
      </c>
      <c r="M5" s="203">
        <v>18407.021493928871</v>
      </c>
      <c r="N5" s="203">
        <v>20708.65826154676</v>
      </c>
      <c r="O5" s="203">
        <v>22148.65024128916</v>
      </c>
      <c r="P5" s="203">
        <v>23587.079529814211</v>
      </c>
      <c r="Q5" s="203">
        <v>23882.726519387881</v>
      </c>
      <c r="R5" s="203">
        <v>27270.074642582978</v>
      </c>
      <c r="S5" s="203">
        <v>27397.68492012149</v>
      </c>
      <c r="T5" s="203">
        <v>26458.67430042247</v>
      </c>
      <c r="U5" s="203">
        <v>27796.99274974185</v>
      </c>
      <c r="V5" s="203">
        <v>26217.063307483739</v>
      </c>
      <c r="W5" s="203">
        <v>27187.88027407874</v>
      </c>
      <c r="X5" s="203">
        <v>26832.792397680791</v>
      </c>
      <c r="Y5" s="203">
        <v>29605.507812528322</v>
      </c>
      <c r="DA5" s="112" t="s">
        <v>2111</v>
      </c>
    </row>
    <row r="6" spans="1:105" ht="12" customHeight="1" x14ac:dyDescent="0.25">
      <c r="A6" s="154" t="s">
        <v>2112</v>
      </c>
      <c r="B6" s="338">
        <v>29425.120678584441</v>
      </c>
      <c r="C6" s="338">
        <v>27953.864644655219</v>
      </c>
      <c r="D6" s="338">
        <v>29425.120678584441</v>
      </c>
      <c r="E6" s="338">
        <v>29425.120678584441</v>
      </c>
      <c r="F6" s="338">
        <v>30896.376712513658</v>
      </c>
      <c r="G6" s="338">
        <v>29425.120678584441</v>
      </c>
      <c r="H6" s="338">
        <v>29425.120678584441</v>
      </c>
      <c r="I6" s="338">
        <v>27953.864644655219</v>
      </c>
      <c r="J6" s="338">
        <v>26482.608610725991</v>
      </c>
      <c r="K6" s="338">
        <v>26482.608610725991</v>
      </c>
      <c r="L6" s="338">
        <v>25011.352576796769</v>
      </c>
      <c r="M6" s="338">
        <v>25011.352576796769</v>
      </c>
      <c r="N6" s="338">
        <v>23540.096542867552</v>
      </c>
      <c r="O6" s="338">
        <v>23540.096542867552</v>
      </c>
      <c r="P6" s="338">
        <v>25011.352576796769</v>
      </c>
      <c r="Q6" s="338">
        <v>26482.608610725991</v>
      </c>
      <c r="R6" s="338">
        <v>29425.120678584441</v>
      </c>
      <c r="S6" s="338">
        <v>29425.120678584441</v>
      </c>
      <c r="T6" s="338">
        <v>29425.120678584441</v>
      </c>
      <c r="U6" s="338">
        <v>29425.120678584441</v>
      </c>
      <c r="V6" s="338">
        <v>27953.864644655219</v>
      </c>
      <c r="W6" s="338">
        <v>29425.120678584441</v>
      </c>
      <c r="X6" s="338">
        <v>29425.120678584441</v>
      </c>
      <c r="Y6" s="338">
        <v>32367.63274644288</v>
      </c>
      <c r="DA6" s="160" t="s">
        <v>2113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1471.256033929222</v>
      </c>
      <c r="E7" s="340">
        <v>1471.256033929222</v>
      </c>
      <c r="F7" s="340">
        <v>2942.512067858444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1471.256033929222</v>
      </c>
      <c r="P7" s="340">
        <v>1471.256033929222</v>
      </c>
      <c r="Q7" s="340">
        <v>2942.512067858444</v>
      </c>
      <c r="R7" s="340">
        <v>4413.7681017876657</v>
      </c>
      <c r="S7" s="340">
        <v>1471.256033929222</v>
      </c>
      <c r="T7" s="340">
        <v>0</v>
      </c>
      <c r="U7" s="340">
        <v>1471.256033929222</v>
      </c>
      <c r="V7" s="340">
        <v>0</v>
      </c>
      <c r="W7" s="340">
        <v>1471.256033929222</v>
      </c>
      <c r="X7" s="340">
        <v>1471.256033929222</v>
      </c>
      <c r="Y7" s="340">
        <v>4413.7681017876657</v>
      </c>
      <c r="DA7" s="161" t="s">
        <v>2115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1471.2560339292213</v>
      </c>
      <c r="D8" s="342">
        <f t="shared" si="0"/>
        <v>0</v>
      </c>
      <c r="E8" s="342">
        <f t="shared" si="0"/>
        <v>1471.2560339292213</v>
      </c>
      <c r="F8" s="342">
        <f t="shared" si="0"/>
        <v>1471.2560339292249</v>
      </c>
      <c r="G8" s="342">
        <f t="shared" si="0"/>
        <v>1471.2560339292177</v>
      </c>
      <c r="H8" s="342">
        <f t="shared" si="0"/>
        <v>0</v>
      </c>
      <c r="I8" s="342">
        <f t="shared" si="0"/>
        <v>1471.2560339292213</v>
      </c>
      <c r="J8" s="342">
        <f t="shared" si="0"/>
        <v>1471.2560339292286</v>
      </c>
      <c r="K8" s="342">
        <f t="shared" si="0"/>
        <v>0</v>
      </c>
      <c r="L8" s="342">
        <f t="shared" si="0"/>
        <v>1471.2560339292213</v>
      </c>
      <c r="M8" s="342">
        <f t="shared" si="0"/>
        <v>0</v>
      </c>
      <c r="N8" s="342">
        <f t="shared" si="0"/>
        <v>1471.2560339292177</v>
      </c>
      <c r="O8" s="342">
        <f t="shared" si="0"/>
        <v>1471.2560339292213</v>
      </c>
      <c r="P8" s="342">
        <f t="shared" si="0"/>
        <v>0</v>
      </c>
      <c r="Q8" s="342">
        <f t="shared" si="0"/>
        <v>1471.2560339292213</v>
      </c>
      <c r="R8" s="342">
        <f t="shared" si="0"/>
        <v>1471.2560339292177</v>
      </c>
      <c r="S8" s="342">
        <f t="shared" si="0"/>
        <v>1471.2560339292213</v>
      </c>
      <c r="T8" s="342">
        <f t="shared" si="0"/>
        <v>0</v>
      </c>
      <c r="U8" s="342">
        <f t="shared" si="0"/>
        <v>1471.2560339292213</v>
      </c>
      <c r="V8" s="342">
        <f t="shared" si="0"/>
        <v>1471.2560339292213</v>
      </c>
      <c r="W8" s="342">
        <f t="shared" si="0"/>
        <v>0</v>
      </c>
      <c r="X8" s="342">
        <f t="shared" si="0"/>
        <v>1471.2560339292213</v>
      </c>
      <c r="Y8" s="342">
        <f t="shared" si="0"/>
        <v>1471.2560339292286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5885.0241357168888</v>
      </c>
      <c r="C9" s="343">
        <f t="shared" si="1"/>
        <v>2631.0197264665403</v>
      </c>
      <c r="D9" s="343">
        <f t="shared" si="1"/>
        <v>1502.2670045441118</v>
      </c>
      <c r="E9" s="343">
        <f t="shared" si="1"/>
        <v>1634.5955895415718</v>
      </c>
      <c r="F9" s="343">
        <f t="shared" si="1"/>
        <v>2927.0358728852989</v>
      </c>
      <c r="G9" s="343">
        <f t="shared" si="1"/>
        <v>2148.7889269818916</v>
      </c>
      <c r="H9" s="343">
        <f t="shared" si="1"/>
        <v>7558.8461393399011</v>
      </c>
      <c r="I9" s="343">
        <f t="shared" si="1"/>
        <v>5489.8995962685876</v>
      </c>
      <c r="J9" s="343">
        <f t="shared" si="1"/>
        <v>4565.7767219244306</v>
      </c>
      <c r="K9" s="343">
        <f t="shared" si="1"/>
        <v>4324.4551797870408</v>
      </c>
      <c r="L9" s="343">
        <f t="shared" si="1"/>
        <v>2722.6054740822401</v>
      </c>
      <c r="M9" s="343">
        <f t="shared" si="1"/>
        <v>6604.3310828678987</v>
      </c>
      <c r="N9" s="343">
        <f t="shared" si="1"/>
        <v>2831.4382813207922</v>
      </c>
      <c r="O9" s="343">
        <f t="shared" si="1"/>
        <v>1391.4463015783913</v>
      </c>
      <c r="P9" s="343">
        <f t="shared" si="1"/>
        <v>1424.2730469825583</v>
      </c>
      <c r="Q9" s="343">
        <f t="shared" si="1"/>
        <v>2599.8820913381096</v>
      </c>
      <c r="R9" s="343">
        <f t="shared" si="1"/>
        <v>2155.0460360014622</v>
      </c>
      <c r="S9" s="343">
        <f t="shared" si="1"/>
        <v>2027.4357584629506</v>
      </c>
      <c r="T9" s="343">
        <f t="shared" si="1"/>
        <v>2966.4463781619706</v>
      </c>
      <c r="U9" s="343">
        <f t="shared" si="1"/>
        <v>1628.1279288425903</v>
      </c>
      <c r="V9" s="343">
        <f t="shared" si="1"/>
        <v>1736.8013371714806</v>
      </c>
      <c r="W9" s="343">
        <f t="shared" si="1"/>
        <v>2237.240404505701</v>
      </c>
      <c r="X9" s="343">
        <f t="shared" si="1"/>
        <v>2592.32828090365</v>
      </c>
      <c r="Y9" s="343">
        <f t="shared" si="1"/>
        <v>2762.1249339145579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2564.6759243336201</v>
      </c>
      <c r="C12" s="210">
        <v>2765.1359415305242</v>
      </c>
      <c r="D12" s="210">
        <v>3114.1441100601892</v>
      </c>
      <c r="E12" s="210">
        <v>3113.5885640584688</v>
      </c>
      <c r="F12" s="210">
        <v>3078.610662080825</v>
      </c>
      <c r="G12" s="210">
        <v>2884.7186586414441</v>
      </c>
      <c r="H12" s="210">
        <v>2223.0658641444538</v>
      </c>
      <c r="I12" s="210">
        <v>2277.946431642305</v>
      </c>
      <c r="J12" s="210">
        <v>2201.7753224419598</v>
      </c>
      <c r="K12" s="210">
        <v>2141.974806534824</v>
      </c>
      <c r="L12" s="210">
        <v>2210.9271711092001</v>
      </c>
      <c r="M12" s="210">
        <v>1826.2059329320721</v>
      </c>
      <c r="N12" s="210">
        <v>2070.7856405846951</v>
      </c>
      <c r="O12" s="210">
        <v>2184.840412725709</v>
      </c>
      <c r="P12" s="210">
        <v>2294.7219056525169</v>
      </c>
      <c r="Q12" s="210">
        <v>2284.2421584830249</v>
      </c>
      <c r="R12" s="210">
        <v>2654.7220640815872</v>
      </c>
      <c r="S12" s="210">
        <v>2676.478285378188</v>
      </c>
      <c r="T12" s="210">
        <v>2597.3550558600532</v>
      </c>
      <c r="U12" s="210">
        <v>2667.6073430193819</v>
      </c>
      <c r="V12" s="210">
        <v>2533.305400390514</v>
      </c>
      <c r="W12" s="210">
        <v>2741.1244404890199</v>
      </c>
      <c r="X12" s="210">
        <v>2683.1964929013661</v>
      </c>
      <c r="Y12" s="210">
        <v>2694.1501280074558</v>
      </c>
      <c r="DA12" s="109" t="s">
        <v>2118</v>
      </c>
    </row>
    <row r="13" spans="1:105" ht="12" customHeight="1" x14ac:dyDescent="0.25">
      <c r="A13" s="24" t="s">
        <v>28</v>
      </c>
      <c r="B13" s="213">
        <v>3.4035253654342221</v>
      </c>
      <c r="C13" s="213">
        <v>4.08426483233018</v>
      </c>
      <c r="D13" s="213">
        <v>3.4035253654342221</v>
      </c>
      <c r="E13" s="213">
        <v>17.017798796216681</v>
      </c>
      <c r="F13" s="213">
        <v>27.228460877042131</v>
      </c>
      <c r="G13" s="213">
        <v>20.421324161650901</v>
      </c>
      <c r="H13" s="213">
        <v>16.33705932932072</v>
      </c>
      <c r="I13" s="213">
        <v>31.99337919174549</v>
      </c>
      <c r="J13" s="213">
        <v>37.439122957867582</v>
      </c>
      <c r="K13" s="213">
        <v>23.824849527085121</v>
      </c>
      <c r="L13" s="213">
        <v>23.824849527085121</v>
      </c>
      <c r="M13" s="213">
        <v>20.937231298366289</v>
      </c>
      <c r="N13" s="213">
        <v>18.555889939810829</v>
      </c>
      <c r="O13" s="213">
        <v>17.579879621668098</v>
      </c>
      <c r="P13" s="213">
        <v>18.866981943250209</v>
      </c>
      <c r="Q13" s="213">
        <v>32.623731728288909</v>
      </c>
      <c r="R13" s="213">
        <v>22.872656921754078</v>
      </c>
      <c r="S13" s="213">
        <v>21.069561478933789</v>
      </c>
      <c r="T13" s="213">
        <v>26.627257093723131</v>
      </c>
      <c r="U13" s="213">
        <v>25.41006018916595</v>
      </c>
      <c r="V13" s="213">
        <v>20.908340498710231</v>
      </c>
      <c r="W13" s="213">
        <v>27.438865004299231</v>
      </c>
      <c r="X13" s="213">
        <v>24.225967325881339</v>
      </c>
      <c r="Y13" s="213">
        <v>26.72760103181427</v>
      </c>
      <c r="DA13" s="85" t="s">
        <v>2119</v>
      </c>
    </row>
    <row r="14" spans="1:105" ht="12" customHeight="1" x14ac:dyDescent="0.25">
      <c r="A14" s="14" t="s">
        <v>29</v>
      </c>
      <c r="B14" s="204">
        <f t="shared" ref="B14:Y14" si="2">SUM(B15:B19)</f>
        <v>600.41083404987103</v>
      </c>
      <c r="C14" s="204">
        <f t="shared" si="2"/>
        <v>614.13482373172815</v>
      </c>
      <c r="D14" s="204">
        <f t="shared" si="2"/>
        <v>631.13112639724841</v>
      </c>
      <c r="E14" s="204">
        <f t="shared" si="2"/>
        <v>662.86672398968176</v>
      </c>
      <c r="F14" s="204">
        <f t="shared" si="2"/>
        <v>592.55270851246769</v>
      </c>
      <c r="G14" s="204">
        <f t="shared" si="2"/>
        <v>554.07472055030087</v>
      </c>
      <c r="H14" s="204">
        <f t="shared" si="2"/>
        <v>443.67300085984516</v>
      </c>
      <c r="I14" s="204">
        <f t="shared" si="2"/>
        <v>477.80163370593294</v>
      </c>
      <c r="J14" s="204">
        <f t="shared" si="2"/>
        <v>463.13413585554599</v>
      </c>
      <c r="K14" s="204">
        <f t="shared" si="2"/>
        <v>390.07592433361992</v>
      </c>
      <c r="L14" s="204">
        <f t="shared" si="2"/>
        <v>402.26423043852111</v>
      </c>
      <c r="M14" s="204">
        <f t="shared" si="2"/>
        <v>313.32760103181431</v>
      </c>
      <c r="N14" s="204">
        <f t="shared" si="2"/>
        <v>241.56397248495273</v>
      </c>
      <c r="O14" s="204">
        <f t="shared" si="2"/>
        <v>308.53396388650037</v>
      </c>
      <c r="P14" s="204">
        <f t="shared" si="2"/>
        <v>305.16870163370595</v>
      </c>
      <c r="Q14" s="204">
        <f t="shared" si="2"/>
        <v>297.75012897678414</v>
      </c>
      <c r="R14" s="204">
        <f t="shared" si="2"/>
        <v>335.66199484092863</v>
      </c>
      <c r="S14" s="204">
        <f t="shared" si="2"/>
        <v>325.41564918314697</v>
      </c>
      <c r="T14" s="204">
        <f t="shared" si="2"/>
        <v>283.88271711092005</v>
      </c>
      <c r="U14" s="204">
        <f t="shared" si="2"/>
        <v>280.59862424763543</v>
      </c>
      <c r="V14" s="204">
        <f t="shared" si="2"/>
        <v>275.94101461736881</v>
      </c>
      <c r="W14" s="204">
        <f t="shared" si="2"/>
        <v>225.61539122957865</v>
      </c>
      <c r="X14" s="204">
        <f t="shared" si="2"/>
        <v>242.8503869303525</v>
      </c>
      <c r="Y14" s="204">
        <f t="shared" si="2"/>
        <v>209.83594153052448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2120</v>
      </c>
    </row>
    <row r="16" spans="1:105" ht="12" customHeight="1" x14ac:dyDescent="0.25">
      <c r="A16" s="18" t="s">
        <v>31</v>
      </c>
      <c r="B16" s="204">
        <v>36.151676698194322</v>
      </c>
      <c r="C16" s="204">
        <v>36.151676698194322</v>
      </c>
      <c r="D16" s="204">
        <v>36.151676698194322</v>
      </c>
      <c r="E16" s="204">
        <v>35.022012037833193</v>
      </c>
      <c r="F16" s="204">
        <v>36.151676698194322</v>
      </c>
      <c r="G16" s="204">
        <v>36.151676698194322</v>
      </c>
      <c r="H16" s="204">
        <v>32.762510748065353</v>
      </c>
      <c r="I16" s="204">
        <v>31.632760103181429</v>
      </c>
      <c r="J16" s="204">
        <v>30.503009458297509</v>
      </c>
      <c r="K16" s="204">
        <v>25.984006878761821</v>
      </c>
      <c r="L16" s="204">
        <v>24.854342218400689</v>
      </c>
      <c r="M16" s="204">
        <v>22.594840928632841</v>
      </c>
      <c r="N16" s="204">
        <v>20.335339638865001</v>
      </c>
      <c r="O16" s="204">
        <v>19.205588993981081</v>
      </c>
      <c r="P16" s="204">
        <v>33.892261392949273</v>
      </c>
      <c r="Q16" s="204">
        <v>29.373258813413582</v>
      </c>
      <c r="R16" s="204">
        <v>37.281427343078249</v>
      </c>
      <c r="S16" s="204">
        <v>32.762510748065353</v>
      </c>
      <c r="T16" s="204">
        <v>27.113757523645749</v>
      </c>
      <c r="U16" s="204">
        <v>32.762510748065353</v>
      </c>
      <c r="V16" s="204">
        <v>30.503009458297509</v>
      </c>
      <c r="W16" s="204">
        <v>23.22631126397248</v>
      </c>
      <c r="X16" s="204">
        <v>37.424935511607913</v>
      </c>
      <c r="Y16" s="204">
        <v>43.739036973344803</v>
      </c>
      <c r="DA16" s="71" t="s">
        <v>2121</v>
      </c>
    </row>
    <row r="17" spans="1:105" ht="12" customHeight="1" x14ac:dyDescent="0.25">
      <c r="A17" s="18" t="s">
        <v>71</v>
      </c>
      <c r="B17" s="204">
        <v>283.46233877901977</v>
      </c>
      <c r="C17" s="204">
        <v>302.9760103181427</v>
      </c>
      <c r="D17" s="204">
        <v>296.81375752364568</v>
      </c>
      <c r="E17" s="204">
        <v>329.67901977644021</v>
      </c>
      <c r="F17" s="204">
        <v>376.92269991401542</v>
      </c>
      <c r="G17" s="204">
        <v>410.81496130696468</v>
      </c>
      <c r="H17" s="204">
        <v>188.9748925193465</v>
      </c>
      <c r="I17" s="204">
        <v>245.46190885640581</v>
      </c>
      <c r="J17" s="204">
        <v>229.02932072227</v>
      </c>
      <c r="K17" s="204">
        <v>212.5967325881341</v>
      </c>
      <c r="L17" s="204">
        <v>241.35374032674119</v>
      </c>
      <c r="M17" s="204">
        <v>164.32596732588141</v>
      </c>
      <c r="N17" s="204">
        <v>147.89337919174551</v>
      </c>
      <c r="O17" s="204">
        <v>188.9748925193465</v>
      </c>
      <c r="P17" s="204">
        <v>177.67747205503011</v>
      </c>
      <c r="Q17" s="204">
        <v>209.51564918314699</v>
      </c>
      <c r="R17" s="204">
        <v>226.97523645743769</v>
      </c>
      <c r="S17" s="204">
        <v>228.0023215821152</v>
      </c>
      <c r="T17" s="204">
        <v>193.08306104901121</v>
      </c>
      <c r="U17" s="204">
        <v>188.9748925193465</v>
      </c>
      <c r="V17" s="204">
        <v>197.191143594153</v>
      </c>
      <c r="W17" s="204">
        <v>169.64196044711949</v>
      </c>
      <c r="X17" s="204">
        <v>155.24488392089421</v>
      </c>
      <c r="Y17" s="204">
        <v>127.33826311263969</v>
      </c>
      <c r="DA17" s="71" t="s">
        <v>2122</v>
      </c>
    </row>
    <row r="18" spans="1:105" ht="12" customHeight="1" x14ac:dyDescent="0.25">
      <c r="A18" s="18" t="s">
        <v>32</v>
      </c>
      <c r="B18" s="204">
        <v>280.79681857265689</v>
      </c>
      <c r="C18" s="204">
        <v>275.0071367153912</v>
      </c>
      <c r="D18" s="204">
        <v>298.16569217540842</v>
      </c>
      <c r="E18" s="204">
        <v>298.16569217540842</v>
      </c>
      <c r="F18" s="204">
        <v>179.47833190025801</v>
      </c>
      <c r="G18" s="204">
        <v>107.1080825451419</v>
      </c>
      <c r="H18" s="204">
        <v>221.93559759243331</v>
      </c>
      <c r="I18" s="204">
        <v>200.7069647463457</v>
      </c>
      <c r="J18" s="204">
        <v>203.60180567497849</v>
      </c>
      <c r="K18" s="204">
        <v>151.495184866724</v>
      </c>
      <c r="L18" s="204">
        <v>136.0561478933792</v>
      </c>
      <c r="M18" s="204">
        <v>126.4067927773001</v>
      </c>
      <c r="N18" s="204">
        <v>73.33525365434221</v>
      </c>
      <c r="O18" s="204">
        <v>100.3534823731728</v>
      </c>
      <c r="P18" s="204">
        <v>93.598968185726562</v>
      </c>
      <c r="Q18" s="204">
        <v>58.861220980223557</v>
      </c>
      <c r="R18" s="204">
        <v>71.405331040412719</v>
      </c>
      <c r="S18" s="204">
        <v>64.650816852966457</v>
      </c>
      <c r="T18" s="204">
        <v>63.68589853826311</v>
      </c>
      <c r="U18" s="204">
        <v>58.861220980223557</v>
      </c>
      <c r="V18" s="204">
        <v>48.246861564918312</v>
      </c>
      <c r="W18" s="204">
        <v>32.74711951848667</v>
      </c>
      <c r="X18" s="204">
        <v>50.180567497850383</v>
      </c>
      <c r="Y18" s="204">
        <v>38.758641444539983</v>
      </c>
      <c r="DA18" s="71" t="s">
        <v>2123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2124</v>
      </c>
    </row>
    <row r="20" spans="1:105" ht="12" customHeight="1" x14ac:dyDescent="0.25">
      <c r="A20" s="14" t="s">
        <v>34</v>
      </c>
      <c r="B20" s="204">
        <f t="shared" ref="B20:Y20" si="3">B21+B22</f>
        <v>930.10834049871016</v>
      </c>
      <c r="C20" s="204">
        <f t="shared" si="3"/>
        <v>1144.616509028375</v>
      </c>
      <c r="D20" s="204">
        <f t="shared" si="3"/>
        <v>1400.8052450558901</v>
      </c>
      <c r="E20" s="204">
        <f t="shared" si="3"/>
        <v>1298.3125537403271</v>
      </c>
      <c r="F20" s="204">
        <f t="shared" si="3"/>
        <v>1271.3996560619089</v>
      </c>
      <c r="G20" s="204">
        <f t="shared" si="3"/>
        <v>1047.411779879621</v>
      </c>
      <c r="H20" s="204">
        <f t="shared" si="3"/>
        <v>590.04239036973343</v>
      </c>
      <c r="I20" s="204">
        <f t="shared" si="3"/>
        <v>556.44419604471193</v>
      </c>
      <c r="J20" s="204">
        <f t="shared" si="3"/>
        <v>480.01126397248493</v>
      </c>
      <c r="K20" s="204">
        <f t="shared" si="3"/>
        <v>620.84780739466896</v>
      </c>
      <c r="L20" s="204">
        <f t="shared" si="3"/>
        <v>627.40584694754932</v>
      </c>
      <c r="M20" s="204">
        <f t="shared" si="3"/>
        <v>410.96302665520199</v>
      </c>
      <c r="N20" s="204">
        <f t="shared" si="3"/>
        <v>745.57996560619074</v>
      </c>
      <c r="O20" s="204">
        <f t="shared" si="3"/>
        <v>789.49269131556309</v>
      </c>
      <c r="P20" s="204">
        <f t="shared" si="3"/>
        <v>764.97179707652617</v>
      </c>
      <c r="Q20" s="204">
        <f t="shared" si="3"/>
        <v>789.94634565778142</v>
      </c>
      <c r="R20" s="204">
        <f t="shared" si="3"/>
        <v>862.96930352536538</v>
      </c>
      <c r="S20" s="204">
        <f t="shared" si="3"/>
        <v>940.57862303001377</v>
      </c>
      <c r="T20" s="204">
        <f t="shared" si="3"/>
        <v>937.63891484463204</v>
      </c>
      <c r="U20" s="204">
        <f t="shared" si="3"/>
        <v>952.57113226518345</v>
      </c>
      <c r="V20" s="204">
        <f t="shared" si="3"/>
        <v>890.93797012161792</v>
      </c>
      <c r="W20" s="204">
        <f t="shared" si="3"/>
        <v>1017.094675870448</v>
      </c>
      <c r="X20" s="204">
        <f t="shared" si="3"/>
        <v>906.67722942380601</v>
      </c>
      <c r="Y20" s="204">
        <f t="shared" si="3"/>
        <v>987.11925208223215</v>
      </c>
      <c r="DA20" s="71"/>
    </row>
    <row r="21" spans="1:105" ht="12" customHeight="1" x14ac:dyDescent="0.25">
      <c r="A21" s="18" t="s">
        <v>73</v>
      </c>
      <c r="B21" s="204">
        <v>930.10834049871016</v>
      </c>
      <c r="C21" s="204">
        <v>1144.616509028375</v>
      </c>
      <c r="D21" s="204">
        <v>1400.8052450558901</v>
      </c>
      <c r="E21" s="204">
        <v>1298.3125537403271</v>
      </c>
      <c r="F21" s="204">
        <v>1271.3996560619089</v>
      </c>
      <c r="G21" s="204">
        <v>1047.411779879621</v>
      </c>
      <c r="H21" s="204">
        <v>590.04239036973343</v>
      </c>
      <c r="I21" s="204">
        <v>556.44419604471193</v>
      </c>
      <c r="J21" s="204">
        <v>480.01126397248493</v>
      </c>
      <c r="K21" s="204">
        <v>620.84780739466896</v>
      </c>
      <c r="L21" s="204">
        <v>627.40584694754932</v>
      </c>
      <c r="M21" s="204">
        <v>410.96302665520199</v>
      </c>
      <c r="N21" s="204">
        <v>745.57996560619074</v>
      </c>
      <c r="O21" s="204">
        <v>789.49269131556309</v>
      </c>
      <c r="P21" s="204">
        <v>764.97179707652617</v>
      </c>
      <c r="Q21" s="204">
        <v>789.94634565778142</v>
      </c>
      <c r="R21" s="204">
        <v>862.96930352536538</v>
      </c>
      <c r="S21" s="204">
        <v>940.57862303001377</v>
      </c>
      <c r="T21" s="204">
        <v>937.63891484463204</v>
      </c>
      <c r="U21" s="204">
        <v>952.57113226518345</v>
      </c>
      <c r="V21" s="204">
        <v>890.93797012161792</v>
      </c>
      <c r="W21" s="204">
        <v>1017.094675870448</v>
      </c>
      <c r="X21" s="204">
        <v>906.67722942380601</v>
      </c>
      <c r="Y21" s="204">
        <v>987.11925208223215</v>
      </c>
      <c r="DA21" s="71" t="s">
        <v>2125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2126</v>
      </c>
    </row>
    <row r="23" spans="1:105" ht="12" customHeight="1" x14ac:dyDescent="0.25">
      <c r="A23" s="14" t="s">
        <v>37</v>
      </c>
      <c r="B23" s="204">
        <f t="shared" ref="B23:Y23" si="4">B24+B25+B26+B27+B28+B29</f>
        <v>259.21410146173685</v>
      </c>
      <c r="C23" s="204">
        <f t="shared" si="4"/>
        <v>259.30808254514181</v>
      </c>
      <c r="D23" s="204">
        <f t="shared" si="4"/>
        <v>289.2083404987103</v>
      </c>
      <c r="E23" s="204">
        <f t="shared" si="4"/>
        <v>271.16104901117797</v>
      </c>
      <c r="F23" s="204">
        <f t="shared" si="4"/>
        <v>272.46852966466031</v>
      </c>
      <c r="G23" s="204">
        <f t="shared" si="4"/>
        <v>272.95700773860705</v>
      </c>
      <c r="H23" s="204">
        <f t="shared" si="4"/>
        <v>304.39776440240763</v>
      </c>
      <c r="I23" s="204">
        <f t="shared" si="4"/>
        <v>305.43035253654347</v>
      </c>
      <c r="J23" s="204">
        <f t="shared" si="4"/>
        <v>325.57601031814272</v>
      </c>
      <c r="K23" s="204">
        <f t="shared" si="4"/>
        <v>233.79544282029229</v>
      </c>
      <c r="L23" s="204">
        <f t="shared" si="4"/>
        <v>257.0023215821152</v>
      </c>
      <c r="M23" s="204">
        <f t="shared" si="4"/>
        <v>255.44067067927773</v>
      </c>
      <c r="N23" s="204">
        <f t="shared" si="4"/>
        <v>250.64041272570935</v>
      </c>
      <c r="O23" s="204">
        <f t="shared" si="4"/>
        <v>267.68615649183153</v>
      </c>
      <c r="P23" s="204">
        <f t="shared" si="4"/>
        <v>268.22517306438306</v>
      </c>
      <c r="Q23" s="204">
        <f t="shared" si="4"/>
        <v>221.27362881836473</v>
      </c>
      <c r="R23" s="204">
        <f t="shared" si="4"/>
        <v>476.38233923205979</v>
      </c>
      <c r="S23" s="204">
        <f t="shared" si="4"/>
        <v>483.05159699993663</v>
      </c>
      <c r="T23" s="204">
        <f t="shared" si="4"/>
        <v>489.87684608850827</v>
      </c>
      <c r="U23" s="204">
        <f t="shared" si="4"/>
        <v>493.8082657842935</v>
      </c>
      <c r="V23" s="204">
        <f t="shared" si="4"/>
        <v>498.82847928007448</v>
      </c>
      <c r="W23" s="204">
        <f t="shared" si="4"/>
        <v>501.6719830192601</v>
      </c>
      <c r="X23" s="204">
        <f t="shared" si="4"/>
        <v>519.07317577334697</v>
      </c>
      <c r="Y23" s="204">
        <f t="shared" si="4"/>
        <v>531.93766870252364</v>
      </c>
      <c r="DA23" s="71"/>
    </row>
    <row r="24" spans="1:105" ht="12" customHeight="1" x14ac:dyDescent="0.25">
      <c r="A24" s="18" t="s">
        <v>38</v>
      </c>
      <c r="B24" s="204">
        <v>248.85356835769559</v>
      </c>
      <c r="C24" s="204">
        <v>248.85356835769559</v>
      </c>
      <c r="D24" s="204">
        <v>278.73319002579541</v>
      </c>
      <c r="E24" s="204">
        <v>260.60472914875322</v>
      </c>
      <c r="F24" s="204">
        <v>261.53628546861557</v>
      </c>
      <c r="G24" s="204">
        <v>264.23525365434222</v>
      </c>
      <c r="H24" s="204">
        <v>283.91607910576101</v>
      </c>
      <c r="I24" s="204">
        <v>283.72502149613069</v>
      </c>
      <c r="J24" s="204">
        <v>315.34823731728289</v>
      </c>
      <c r="K24" s="204">
        <v>226.37815993121231</v>
      </c>
      <c r="L24" s="204">
        <v>228.21728288907991</v>
      </c>
      <c r="M24" s="204">
        <v>239.49079965606191</v>
      </c>
      <c r="N24" s="204">
        <v>235.83645743766121</v>
      </c>
      <c r="O24" s="204">
        <v>225.6615649183147</v>
      </c>
      <c r="P24" s="204">
        <v>222.9387790197764</v>
      </c>
      <c r="Q24" s="204">
        <v>195.42373172828891</v>
      </c>
      <c r="R24" s="204">
        <v>443.25021496130688</v>
      </c>
      <c r="S24" s="204">
        <v>447.02398968185719</v>
      </c>
      <c r="T24" s="204">
        <v>449.38856405846951</v>
      </c>
      <c r="U24" s="204">
        <v>450.0334479793637</v>
      </c>
      <c r="V24" s="204">
        <v>452.97128116938939</v>
      </c>
      <c r="W24" s="204">
        <v>453.18624247635421</v>
      </c>
      <c r="X24" s="204">
        <v>461.54582975064488</v>
      </c>
      <c r="Y24" s="204">
        <v>469.83379191745479</v>
      </c>
      <c r="DA24" s="71" t="s">
        <v>2127</v>
      </c>
    </row>
    <row r="25" spans="1:105" ht="12" customHeight="1" x14ac:dyDescent="0.25">
      <c r="A25" s="18" t="s">
        <v>74</v>
      </c>
      <c r="B25" s="204">
        <v>10.31814273430782</v>
      </c>
      <c r="C25" s="204">
        <v>10.3420464316423</v>
      </c>
      <c r="D25" s="204">
        <v>10.3420464316423</v>
      </c>
      <c r="E25" s="204">
        <v>10.3420464316423</v>
      </c>
      <c r="F25" s="204">
        <v>10.628632846087701</v>
      </c>
      <c r="G25" s="204">
        <v>8.3118658641444529</v>
      </c>
      <c r="H25" s="204">
        <v>20.063026655202059</v>
      </c>
      <c r="I25" s="204">
        <v>21.23336199484093</v>
      </c>
      <c r="J25" s="204">
        <v>9.6493551160791053</v>
      </c>
      <c r="K25" s="204">
        <v>6.7832330180567491</v>
      </c>
      <c r="L25" s="204">
        <v>28.064402407566639</v>
      </c>
      <c r="M25" s="204">
        <v>15.14282029234738</v>
      </c>
      <c r="N25" s="204">
        <v>13.73361994840929</v>
      </c>
      <c r="O25" s="204">
        <v>39.122957867583843</v>
      </c>
      <c r="P25" s="204">
        <v>28.23155631986242</v>
      </c>
      <c r="Q25" s="204">
        <v>7.0459157351676698</v>
      </c>
      <c r="R25" s="204">
        <v>10.72416165090284</v>
      </c>
      <c r="S25" s="204">
        <v>11.45473896482715</v>
      </c>
      <c r="T25" s="204">
        <v>13.204249385806349</v>
      </c>
      <c r="U25" s="204">
        <v>13.30969318623521</v>
      </c>
      <c r="V25" s="204">
        <v>14.788857049491281</v>
      </c>
      <c r="W25" s="204">
        <v>14.151153880196381</v>
      </c>
      <c r="X25" s="204">
        <v>16.23283076535985</v>
      </c>
      <c r="Y25" s="204">
        <v>16.905339491284579</v>
      </c>
      <c r="DA25" s="71" t="s">
        <v>2128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1.8167669819432499</v>
      </c>
      <c r="P26" s="204">
        <v>1.8167669819432499</v>
      </c>
      <c r="Q26" s="204">
        <v>1.8167669819432499</v>
      </c>
      <c r="R26" s="204">
        <v>1.8167669819432499</v>
      </c>
      <c r="S26" s="204">
        <v>1.8167669819432499</v>
      </c>
      <c r="T26" s="204">
        <v>2.977128116938951</v>
      </c>
      <c r="U26" s="204">
        <v>2.9877901977644021</v>
      </c>
      <c r="V26" s="204">
        <v>0.31143594153052451</v>
      </c>
      <c r="W26" s="204">
        <v>0.31143594153052451</v>
      </c>
      <c r="X26" s="204">
        <v>0.3043852106620808</v>
      </c>
      <c r="Y26" s="204">
        <v>8.5124677558039541E-2</v>
      </c>
      <c r="DA26" s="71" t="s">
        <v>2129</v>
      </c>
    </row>
    <row r="27" spans="1:105" ht="12" customHeight="1" x14ac:dyDescent="0.25">
      <c r="A27" s="18" t="s">
        <v>76</v>
      </c>
      <c r="B27" s="204">
        <v>4.2390369733447973E-2</v>
      </c>
      <c r="C27" s="204">
        <v>0.11246775580395529</v>
      </c>
      <c r="D27" s="204">
        <v>0.13310404127257089</v>
      </c>
      <c r="E27" s="204">
        <v>0.21427343078245911</v>
      </c>
      <c r="F27" s="204">
        <v>0.30361134995700773</v>
      </c>
      <c r="G27" s="204">
        <v>0.40988822012037829</v>
      </c>
      <c r="H27" s="204">
        <v>0.41865864144454001</v>
      </c>
      <c r="I27" s="204">
        <v>0.47196904557179697</v>
      </c>
      <c r="J27" s="204">
        <v>0.57841788478073941</v>
      </c>
      <c r="K27" s="204">
        <v>0.63404987102321575</v>
      </c>
      <c r="L27" s="204">
        <v>0.72063628546861558</v>
      </c>
      <c r="M27" s="204">
        <v>0.80705073086844359</v>
      </c>
      <c r="N27" s="204">
        <v>1.0703353396388651</v>
      </c>
      <c r="O27" s="204">
        <v>1.0848667239896821</v>
      </c>
      <c r="P27" s="204">
        <v>1.093981083404987</v>
      </c>
      <c r="Q27" s="204">
        <v>1.1068787618228719</v>
      </c>
      <c r="R27" s="204">
        <v>1.0984522785898541</v>
      </c>
      <c r="S27" s="204">
        <v>1.1492691315563199</v>
      </c>
      <c r="T27" s="204">
        <v>0.92940670679277715</v>
      </c>
      <c r="U27" s="204">
        <v>0.92983662940670675</v>
      </c>
      <c r="V27" s="204">
        <v>0.92751504729148759</v>
      </c>
      <c r="W27" s="204">
        <v>0.91883061049011172</v>
      </c>
      <c r="X27" s="204">
        <v>0.94668959587274282</v>
      </c>
      <c r="Y27" s="204">
        <v>0.92639724849527072</v>
      </c>
      <c r="DA27" s="71" t="s">
        <v>2130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2131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14.14408965939597</v>
      </c>
      <c r="Q29" s="204">
        <v>15.88033561114198</v>
      </c>
      <c r="R29" s="204">
        <v>19.492743359316979</v>
      </c>
      <c r="S29" s="204">
        <v>21.606832239752759</v>
      </c>
      <c r="T29" s="204">
        <v>23.377497820500668</v>
      </c>
      <c r="U29" s="204">
        <v>26.547497791523469</v>
      </c>
      <c r="V29" s="204">
        <v>29.829390072371769</v>
      </c>
      <c r="W29" s="204">
        <v>33.104320110688903</v>
      </c>
      <c r="X29" s="204">
        <v>40.043440450807402</v>
      </c>
      <c r="Y29" s="204">
        <v>44.187015367730979</v>
      </c>
      <c r="DA29" s="71" t="s">
        <v>2132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2133</v>
      </c>
    </row>
    <row r="31" spans="1:105" ht="12" customHeight="1" x14ac:dyDescent="0.25">
      <c r="A31" s="21" t="s">
        <v>40</v>
      </c>
      <c r="B31" s="207">
        <v>771.53912295786756</v>
      </c>
      <c r="C31" s="207">
        <v>742.99226139294922</v>
      </c>
      <c r="D31" s="207">
        <v>789.59587274290618</v>
      </c>
      <c r="E31" s="207">
        <v>864.23043852106616</v>
      </c>
      <c r="F31" s="207">
        <v>914.96130696474631</v>
      </c>
      <c r="G31" s="207">
        <v>989.8538263112639</v>
      </c>
      <c r="H31" s="207">
        <v>868.61564918314696</v>
      </c>
      <c r="I31" s="207">
        <v>906.27687016337052</v>
      </c>
      <c r="J31" s="207">
        <v>895.61478933791909</v>
      </c>
      <c r="K31" s="207">
        <v>873.43078245915729</v>
      </c>
      <c r="L31" s="207">
        <v>900.42992261392942</v>
      </c>
      <c r="M31" s="207">
        <v>825.53740326741183</v>
      </c>
      <c r="N31" s="207">
        <v>814.44539982803087</v>
      </c>
      <c r="O31" s="207">
        <v>801.5477214101461</v>
      </c>
      <c r="P31" s="207">
        <v>937.48925193465175</v>
      </c>
      <c r="Q31" s="207">
        <v>942.64832330180559</v>
      </c>
      <c r="R31" s="207">
        <v>956.83576956147886</v>
      </c>
      <c r="S31" s="207">
        <v>906.36285468615642</v>
      </c>
      <c r="T31" s="207">
        <v>859.32932072226993</v>
      </c>
      <c r="U31" s="207">
        <v>915.21926053310403</v>
      </c>
      <c r="V31" s="207">
        <v>846.68959587274287</v>
      </c>
      <c r="W31" s="207">
        <v>969.30352536543421</v>
      </c>
      <c r="X31" s="207">
        <v>990.36973344797934</v>
      </c>
      <c r="Y31" s="207">
        <v>938.52966466036105</v>
      </c>
      <c r="DA31" s="86" t="s">
        <v>2134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FBT_emi!B5</f>
        <v>4084.8476567401972</v>
      </c>
      <c r="C33" s="203">
        <f>FBT_emi!C5</f>
        <v>4633.5143137779014</v>
      </c>
      <c r="D33" s="203">
        <f>FBT_emi!D5</f>
        <v>5288.1352626610014</v>
      </c>
      <c r="E33" s="203">
        <f>FBT_emi!E5</f>
        <v>5206.7320759544727</v>
      </c>
      <c r="F33" s="203">
        <f>FBT_emi!F5</f>
        <v>4955.5145205138833</v>
      </c>
      <c r="G33" s="203">
        <f>FBT_emi!G5</f>
        <v>4270.3101715478197</v>
      </c>
      <c r="H33" s="203">
        <f>FBT_emi!H5</f>
        <v>2852.7687738868708</v>
      </c>
      <c r="I33" s="203">
        <f>FBT_emi!I5</f>
        <v>2948.9868434520599</v>
      </c>
      <c r="J33" s="203">
        <f>FBT_emi!J5</f>
        <v>2750.0845897108602</v>
      </c>
      <c r="K33" s="203">
        <f>FBT_emi!K5</f>
        <v>2788.3774600752472</v>
      </c>
      <c r="L33" s="203">
        <f>FBT_emi!L5</f>
        <v>2838.3606636368399</v>
      </c>
      <c r="M33" s="203">
        <f>FBT_emi!M5</f>
        <v>2039.1573486375009</v>
      </c>
      <c r="N33" s="203">
        <f>FBT_emi!N5</f>
        <v>2582.6834422584102</v>
      </c>
      <c r="O33" s="203">
        <f>FBT_emi!O5</f>
        <v>2895.750949783644</v>
      </c>
      <c r="P33" s="203">
        <f>FBT_emi!P5</f>
        <v>2826.1801320867348</v>
      </c>
      <c r="Q33" s="203">
        <f>FBT_emi!Q5</f>
        <v>2921.1462669058651</v>
      </c>
      <c r="R33" s="203">
        <f>FBT_emi!R5</f>
        <v>3161.3076306861308</v>
      </c>
      <c r="S33" s="203">
        <f>FBT_emi!S5</f>
        <v>3303.5660470121702</v>
      </c>
      <c r="T33" s="203">
        <f>FBT_emi!T5</f>
        <v>3196.094800947305</v>
      </c>
      <c r="U33" s="203">
        <f>FBT_emi!U5</f>
        <v>3212.3147528793988</v>
      </c>
      <c r="V33" s="203">
        <f>FBT_emi!V5</f>
        <v>3034.6031412724979</v>
      </c>
      <c r="W33" s="203">
        <f>FBT_emi!W5</f>
        <v>3205.9131174904969</v>
      </c>
      <c r="X33" s="203">
        <f>FBT_emi!X5</f>
        <v>2980.021710106003</v>
      </c>
      <c r="Y33" s="203">
        <f>FBT_emi!Y5</f>
        <v>3072.0928679346689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107.56285185857705</v>
      </c>
      <c r="C35" s="284">
        <f t="shared" si="5"/>
        <v>115.30106884497093</v>
      </c>
      <c r="D35" s="284">
        <f t="shared" si="5"/>
        <v>129.03697705922801</v>
      </c>
      <c r="E35" s="284">
        <f t="shared" si="5"/>
        <v>124.35996229427448</v>
      </c>
      <c r="F35" s="284">
        <f t="shared" si="5"/>
        <v>121.55902054562448</v>
      </c>
      <c r="G35" s="284">
        <f t="shared" si="5"/>
        <v>106.71059909819455</v>
      </c>
      <c r="H35" s="284">
        <f t="shared" si="5"/>
        <v>82.936388409119701</v>
      </c>
      <c r="I35" s="284">
        <f t="shared" si="5"/>
        <v>80.347825020982327</v>
      </c>
      <c r="J35" s="284">
        <f t="shared" si="5"/>
        <v>77.372450096089011</v>
      </c>
      <c r="K35" s="284">
        <f t="shared" si="5"/>
        <v>77.038110457580899</v>
      </c>
      <c r="L35" s="284">
        <f t="shared" si="5"/>
        <v>76.917706764363473</v>
      </c>
      <c r="M35" s="284">
        <f t="shared" si="5"/>
        <v>61.199505396825614</v>
      </c>
      <c r="N35" s="284">
        <f t="shared" si="5"/>
        <v>70.849803721318182</v>
      </c>
      <c r="O35" s="284">
        <f t="shared" si="5"/>
        <v>76.018584119609443</v>
      </c>
      <c r="P35" s="284">
        <f t="shared" si="5"/>
        <v>79.834206373051259</v>
      </c>
      <c r="Q35" s="284">
        <f t="shared" si="5"/>
        <v>78.975360679273791</v>
      </c>
      <c r="R35" s="284">
        <f t="shared" si="5"/>
        <v>91.060715435701141</v>
      </c>
      <c r="S35" s="284">
        <f t="shared" si="5"/>
        <v>90.342569494249361</v>
      </c>
      <c r="T35" s="284">
        <f t="shared" si="5"/>
        <v>93.158241596540023</v>
      </c>
      <c r="U35" s="284">
        <f t="shared" si="5"/>
        <v>91.132120814245397</v>
      </c>
      <c r="V35" s="284">
        <f t="shared" si="5"/>
        <v>93.143065646554362</v>
      </c>
      <c r="W35" s="284">
        <f t="shared" si="5"/>
        <v>98.359712288869204</v>
      </c>
      <c r="X35" s="284">
        <f t="shared" si="5"/>
        <v>86.319149375942374</v>
      </c>
      <c r="Y35" s="284">
        <f t="shared" si="5"/>
        <v>81.177442523930864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108.94925259389791</v>
      </c>
      <c r="C36" s="344">
        <f t="shared" si="6"/>
        <v>109.19531160357128</v>
      </c>
      <c r="D36" s="344">
        <f t="shared" si="6"/>
        <v>111.52671379556689</v>
      </c>
      <c r="E36" s="344">
        <f t="shared" si="6"/>
        <v>112.03777381256036</v>
      </c>
      <c r="F36" s="344">
        <f t="shared" si="6"/>
        <v>110.070905129051</v>
      </c>
      <c r="G36" s="344">
        <f t="shared" si="6"/>
        <v>105.75903992192644</v>
      </c>
      <c r="H36" s="344">
        <f t="shared" si="6"/>
        <v>101.66642059462859</v>
      </c>
      <c r="I36" s="344">
        <f t="shared" si="6"/>
        <v>101.40446830003894</v>
      </c>
      <c r="J36" s="344">
        <f t="shared" si="6"/>
        <v>100.46047410561015</v>
      </c>
      <c r="K36" s="344">
        <f t="shared" si="6"/>
        <v>96.667568135169191</v>
      </c>
      <c r="L36" s="344">
        <f t="shared" si="6"/>
        <v>99.194771286176646</v>
      </c>
      <c r="M36" s="344">
        <f t="shared" si="6"/>
        <v>99.212462675420014</v>
      </c>
      <c r="N36" s="344">
        <f t="shared" si="6"/>
        <v>99.996127920555338</v>
      </c>
      <c r="O36" s="344">
        <f t="shared" si="6"/>
        <v>98.644404463652805</v>
      </c>
      <c r="P36" s="344">
        <f t="shared" si="6"/>
        <v>97.287241633792547</v>
      </c>
      <c r="Q36" s="344">
        <f t="shared" si="6"/>
        <v>95.644111514181105</v>
      </c>
      <c r="R36" s="344">
        <f t="shared" si="6"/>
        <v>97.349277509353243</v>
      </c>
      <c r="S36" s="344">
        <f t="shared" si="6"/>
        <v>97.689943262779863</v>
      </c>
      <c r="T36" s="344">
        <f t="shared" si="6"/>
        <v>98.16648507663821</v>
      </c>
      <c r="U36" s="344">
        <f t="shared" si="6"/>
        <v>95.967479901010378</v>
      </c>
      <c r="V36" s="344">
        <f t="shared" si="6"/>
        <v>96.628114700679475</v>
      </c>
      <c r="W36" s="344">
        <f t="shared" si="6"/>
        <v>100.82155772557384</v>
      </c>
      <c r="X36" s="344">
        <f t="shared" si="6"/>
        <v>99.996916203670253</v>
      </c>
      <c r="Y36" s="344">
        <f t="shared" si="6"/>
        <v>91.001652296177056</v>
      </c>
      <c r="DA36" s="119"/>
    </row>
    <row r="37" spans="1:105" ht="12" customHeight="1" x14ac:dyDescent="0.25">
      <c r="A37" s="158" t="s">
        <v>2136</v>
      </c>
      <c r="B37" s="344">
        <f>IF(FBT_ued!B$5=0,"",FBT_ued!B$5/B$5*1000)</f>
        <v>52.380786418344719</v>
      </c>
      <c r="C37" s="344">
        <f>IF(FBT_ued!C$5=0,"",FBT_ued!C$5/C$5*1000)</f>
        <v>52.307566185730714</v>
      </c>
      <c r="D37" s="344">
        <f>IF(FBT_ued!D$5=0,"",FBT_ued!D$5/D$5*1000)</f>
        <v>53.353706626317845</v>
      </c>
      <c r="E37" s="344">
        <f>IF(FBT_ued!E$5=0,"",FBT_ued!E$5/E$5*1000)</f>
        <v>53.821089231830406</v>
      </c>
      <c r="F37" s="344">
        <f>IF(FBT_ued!F$5=0,"",FBT_ued!F$5/F$5*1000)</f>
        <v>53.264051382256675</v>
      </c>
      <c r="G37" s="344">
        <f>IF(FBT_ued!G$5=0,"",FBT_ued!G$5/G$5*1000)</f>
        <v>51.685397051023642</v>
      </c>
      <c r="H37" s="344">
        <f>IF(FBT_ued!H$5=0,"",FBT_ued!H$5/H$5*1000)</f>
        <v>49.610898911654978</v>
      </c>
      <c r="I37" s="344">
        <f>IF(FBT_ued!I$5=0,"",FBT_ued!I$5/I$5*1000)</f>
        <v>49.535333552926659</v>
      </c>
      <c r="J37" s="344">
        <f>IF(FBT_ued!J$5=0,"",FBT_ued!J$5/J$5*1000)</f>
        <v>48.982697264070445</v>
      </c>
      <c r="K37" s="344">
        <f>IF(FBT_ued!K$5=0,"",FBT_ued!K$5/K$5*1000)</f>
        <v>47.607094350694467</v>
      </c>
      <c r="L37" s="344">
        <f>IF(FBT_ued!L$5=0,"",FBT_ued!L$5/L$5*1000)</f>
        <v>48.901774056265857</v>
      </c>
      <c r="M37" s="344">
        <f>IF(FBT_ued!M$5=0,"",FBT_ued!M$5/M$5*1000)</f>
        <v>49.128987418535189</v>
      </c>
      <c r="N37" s="344">
        <f>IF(FBT_ued!N$5=0,"",FBT_ued!N$5/N$5*1000)</f>
        <v>49.390197442542579</v>
      </c>
      <c r="O37" s="344">
        <f>IF(FBT_ued!O$5=0,"",FBT_ued!O$5/O$5*1000)</f>
        <v>48.446729644955077</v>
      </c>
      <c r="P37" s="344">
        <f>IF(FBT_ued!P$5=0,"",FBT_ued!P$5/P$5*1000)</f>
        <v>48.478281722015915</v>
      </c>
      <c r="Q37" s="344">
        <f>IF(FBT_ued!Q$5=0,"",FBT_ued!Q$5/Q$5*1000)</f>
        <v>47.820244805498895</v>
      </c>
      <c r="R37" s="344">
        <f>IF(FBT_ued!R$5=0,"",FBT_ued!R$5/R$5*1000)</f>
        <v>47.682733694520927</v>
      </c>
      <c r="S37" s="344">
        <f>IF(FBT_ued!S$5=0,"",FBT_ued!S$5/S$5*1000)</f>
        <v>47.705978789893621</v>
      </c>
      <c r="T37" s="344">
        <f>IF(FBT_ued!T$5=0,"",FBT_ued!T$5/T$5*1000)</f>
        <v>47.869829560687755</v>
      </c>
      <c r="U37" s="344">
        <f>IF(FBT_ued!U$5=0,"",FBT_ued!U$5/U$5*1000)</f>
        <v>47.001667309835469</v>
      </c>
      <c r="V37" s="344">
        <f>IF(FBT_ued!V$5=0,"",FBT_ued!V$5/V$5*1000)</f>
        <v>47.258107387102299</v>
      </c>
      <c r="W37" s="344">
        <f>IF(FBT_ued!W$5=0,"",FBT_ued!W$5/W$5*1000)</f>
        <v>49.686899129100922</v>
      </c>
      <c r="X37" s="344">
        <f>IF(FBT_ued!X$5=0,"",FBT_ued!X$5/X$5*1000)</f>
        <v>49.456809827787943</v>
      </c>
      <c r="Y37" s="344">
        <f>IF(FBT_ued!Y$5=0,"",FBT_ued!Y$5/Y$5*1000)</f>
        <v>44.917614349762225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1.5927344340012719</v>
      </c>
      <c r="C38" s="345">
        <f t="shared" si="7"/>
        <v>1.6756913264861819</v>
      </c>
      <c r="D38" s="345">
        <f t="shared" si="7"/>
        <v>1.6981022957729448</v>
      </c>
      <c r="E38" s="345">
        <f t="shared" si="7"/>
        <v>1.6722607913126628</v>
      </c>
      <c r="F38" s="345">
        <f t="shared" si="7"/>
        <v>1.609659377053045</v>
      </c>
      <c r="G38" s="345">
        <f t="shared" si="7"/>
        <v>1.4803211948436312</v>
      </c>
      <c r="H38" s="345">
        <f t="shared" si="7"/>
        <v>1.2832587733448726</v>
      </c>
      <c r="I38" s="345">
        <f t="shared" si="7"/>
        <v>1.2945812958937593</v>
      </c>
      <c r="J38" s="345">
        <f t="shared" si="7"/>
        <v>1.2490305262667663</v>
      </c>
      <c r="K38" s="345">
        <f t="shared" si="7"/>
        <v>1.3017788311834255</v>
      </c>
      <c r="L38" s="345">
        <f t="shared" si="7"/>
        <v>1.2837874990757216</v>
      </c>
      <c r="M38" s="345">
        <f t="shared" si="7"/>
        <v>1.1166086539668196</v>
      </c>
      <c r="N38" s="345">
        <f t="shared" si="7"/>
        <v>1.2471998026455209</v>
      </c>
      <c r="O38" s="345">
        <f t="shared" si="7"/>
        <v>1.3253832787590352</v>
      </c>
      <c r="P38" s="345">
        <f t="shared" si="7"/>
        <v>1.2316002758875024</v>
      </c>
      <c r="Q38" s="345">
        <f t="shared" si="7"/>
        <v>1.2788251263367851</v>
      </c>
      <c r="R38" s="345">
        <f t="shared" si="7"/>
        <v>1.1908243327837029</v>
      </c>
      <c r="S38" s="345">
        <f t="shared" si="7"/>
        <v>1.2342958525237482</v>
      </c>
      <c r="T38" s="345">
        <f t="shared" si="7"/>
        <v>1.2305190211620849</v>
      </c>
      <c r="U38" s="345">
        <f t="shared" si="7"/>
        <v>1.2041932487873119</v>
      </c>
      <c r="V38" s="345">
        <f t="shared" si="7"/>
        <v>1.1978828690787569</v>
      </c>
      <c r="W38" s="345">
        <f t="shared" si="7"/>
        <v>1.1695613194848455</v>
      </c>
      <c r="X38" s="345">
        <f t="shared" si="7"/>
        <v>1.1106237347842076</v>
      </c>
      <c r="Y38" s="345">
        <f t="shared" si="7"/>
        <v>1.1402827318337796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ES: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2564.6759243336201</v>
      </c>
      <c r="C5" s="223">
        <v>2765.1359415305242</v>
      </c>
      <c r="D5" s="223">
        <v>3114.1441100601901</v>
      </c>
      <c r="E5" s="223">
        <v>3113.5885640584702</v>
      </c>
      <c r="F5" s="223">
        <v>3078.6106620808259</v>
      </c>
      <c r="G5" s="223">
        <v>2884.7186586414432</v>
      </c>
      <c r="H5" s="223">
        <v>2223.0658641444538</v>
      </c>
      <c r="I5" s="223">
        <v>2277.9464316423059</v>
      </c>
      <c r="J5" s="223">
        <v>2201.7753224419598</v>
      </c>
      <c r="K5" s="223">
        <v>2141.974806534824</v>
      </c>
      <c r="L5" s="223">
        <v>2210.9271711092001</v>
      </c>
      <c r="M5" s="223">
        <v>1826.2059329320721</v>
      </c>
      <c r="N5" s="223">
        <v>2070.7856405846951</v>
      </c>
      <c r="O5" s="223">
        <v>2184.840412725709</v>
      </c>
      <c r="P5" s="223">
        <v>2294.7219056525182</v>
      </c>
      <c r="Q5" s="223">
        <v>2284.242158483024</v>
      </c>
      <c r="R5" s="223">
        <v>2654.7220640815872</v>
      </c>
      <c r="S5" s="223">
        <v>2676.478285378188</v>
      </c>
      <c r="T5" s="223">
        <v>2597.3550558600541</v>
      </c>
      <c r="U5" s="223">
        <v>2667.6073430193828</v>
      </c>
      <c r="V5" s="223">
        <v>2533.305400390514</v>
      </c>
      <c r="W5" s="223">
        <v>2741.1244404890199</v>
      </c>
      <c r="X5" s="223">
        <v>2683.1964929013661</v>
      </c>
      <c r="Y5" s="223">
        <v>2694.1501280074549</v>
      </c>
      <c r="DA5" s="89" t="s">
        <v>2118</v>
      </c>
    </row>
    <row r="6" spans="1:105" ht="12" customHeight="1" x14ac:dyDescent="0.25">
      <c r="A6" s="55" t="s">
        <v>91</v>
      </c>
      <c r="B6" s="259">
        <v>37.197759204832373</v>
      </c>
      <c r="C6" s="259">
        <v>36.809299288257407</v>
      </c>
      <c r="D6" s="259">
        <v>39.59896539857057</v>
      </c>
      <c r="E6" s="259">
        <v>42.552329499707817</v>
      </c>
      <c r="F6" s="259">
        <v>44.378424037754307</v>
      </c>
      <c r="G6" s="259">
        <v>46.287187365445106</v>
      </c>
      <c r="H6" s="259">
        <v>38.865856778199941</v>
      </c>
      <c r="I6" s="259">
        <v>40.383559851703858</v>
      </c>
      <c r="J6" s="259">
        <v>39.501362481840403</v>
      </c>
      <c r="K6" s="259">
        <v>38.832436483709671</v>
      </c>
      <c r="L6" s="259">
        <v>40.079749584723068</v>
      </c>
      <c r="M6" s="259">
        <v>35.508949541781853</v>
      </c>
      <c r="N6" s="259">
        <v>36.562551491114071</v>
      </c>
      <c r="O6" s="259">
        <v>36.739271740799957</v>
      </c>
      <c r="P6" s="259">
        <v>41.880407544444239</v>
      </c>
      <c r="Q6" s="259">
        <v>42.111794462764138</v>
      </c>
      <c r="R6" s="259">
        <v>43.662267988913527</v>
      </c>
      <c r="S6" s="259">
        <v>42.077289267904511</v>
      </c>
      <c r="T6" s="259">
        <v>40.102441046013233</v>
      </c>
      <c r="U6" s="259">
        <v>42.346345479914767</v>
      </c>
      <c r="V6" s="259">
        <v>39.392014483651351</v>
      </c>
      <c r="W6" s="259">
        <v>44.551730774204763</v>
      </c>
      <c r="X6" s="259">
        <v>44.949203005001081</v>
      </c>
      <c r="Y6" s="259">
        <v>43.258545545063967</v>
      </c>
      <c r="DA6" s="67" t="s">
        <v>2137</v>
      </c>
    </row>
    <row r="7" spans="1:105" ht="12" customHeight="1" x14ac:dyDescent="0.25">
      <c r="A7" s="173" t="s">
        <v>92</v>
      </c>
      <c r="B7" s="224">
        <v>43.397385738971089</v>
      </c>
      <c r="C7" s="224">
        <v>42.944182502966967</v>
      </c>
      <c r="D7" s="224">
        <v>46.198792964999008</v>
      </c>
      <c r="E7" s="224">
        <v>49.644384416325792</v>
      </c>
      <c r="F7" s="224">
        <v>51.774828044046693</v>
      </c>
      <c r="G7" s="224">
        <v>54.001718593019291</v>
      </c>
      <c r="H7" s="224">
        <v>45.343499574566593</v>
      </c>
      <c r="I7" s="224">
        <v>47.114153160321173</v>
      </c>
      <c r="J7" s="224">
        <v>46.084922895480489</v>
      </c>
      <c r="K7" s="224">
        <v>45.304509230994611</v>
      </c>
      <c r="L7" s="224">
        <v>46.75970784884359</v>
      </c>
      <c r="M7" s="224">
        <v>41.427107798745489</v>
      </c>
      <c r="N7" s="224">
        <v>42.656310072966427</v>
      </c>
      <c r="O7" s="224">
        <v>42.862483697599963</v>
      </c>
      <c r="P7" s="224">
        <v>48.860475468518281</v>
      </c>
      <c r="Q7" s="224">
        <v>49.130426873224849</v>
      </c>
      <c r="R7" s="224">
        <v>50.939312653732493</v>
      </c>
      <c r="S7" s="224">
        <v>49.090170812555257</v>
      </c>
      <c r="T7" s="224">
        <v>46.786181220348773</v>
      </c>
      <c r="U7" s="224">
        <v>49.404069726567222</v>
      </c>
      <c r="V7" s="224">
        <v>45.957350230926593</v>
      </c>
      <c r="W7" s="224">
        <v>51.977019236572232</v>
      </c>
      <c r="X7" s="224">
        <v>52.440736839167933</v>
      </c>
      <c r="Y7" s="224">
        <v>50.468303135907973</v>
      </c>
      <c r="DA7" s="177" t="s">
        <v>2138</v>
      </c>
    </row>
    <row r="8" spans="1:105" ht="12" customHeight="1" x14ac:dyDescent="0.25">
      <c r="A8" s="173" t="s">
        <v>93</v>
      </c>
      <c r="B8" s="224">
        <v>99.194024546219637</v>
      </c>
      <c r="C8" s="224">
        <v>98.15813143535307</v>
      </c>
      <c r="D8" s="224">
        <v>105.59724106285491</v>
      </c>
      <c r="E8" s="224">
        <v>113.47287866588751</v>
      </c>
      <c r="F8" s="224">
        <v>118.3424641006782</v>
      </c>
      <c r="G8" s="224">
        <v>123.43249964118699</v>
      </c>
      <c r="H8" s="224">
        <v>103.6422847418665</v>
      </c>
      <c r="I8" s="224">
        <v>107.68949293787691</v>
      </c>
      <c r="J8" s="224">
        <v>105.33696661824111</v>
      </c>
      <c r="K8" s="224">
        <v>103.5531639565591</v>
      </c>
      <c r="L8" s="224">
        <v>106.8793322259282</v>
      </c>
      <c r="M8" s="224">
        <v>94.690532111418278</v>
      </c>
      <c r="N8" s="224">
        <v>97.500137309637594</v>
      </c>
      <c r="O8" s="224">
        <v>97.971391308799923</v>
      </c>
      <c r="P8" s="224">
        <v>111.6810867851847</v>
      </c>
      <c r="Q8" s="224">
        <v>112.29811856737101</v>
      </c>
      <c r="R8" s="224">
        <v>116.4327146371028</v>
      </c>
      <c r="S8" s="224">
        <v>112.20610471441201</v>
      </c>
      <c r="T8" s="224">
        <v>106.9398427893686</v>
      </c>
      <c r="U8" s="224">
        <v>112.9235879464394</v>
      </c>
      <c r="V8" s="224">
        <v>105.0453719564036</v>
      </c>
      <c r="W8" s="224">
        <v>118.8046153978794</v>
      </c>
      <c r="X8" s="224">
        <v>119.8645413466696</v>
      </c>
      <c r="Y8" s="224">
        <v>115.3561214535039</v>
      </c>
      <c r="DA8" s="177" t="s">
        <v>2139</v>
      </c>
    </row>
    <row r="9" spans="1:105" ht="12" customHeight="1" x14ac:dyDescent="0.25">
      <c r="A9" s="173" t="s">
        <v>94</v>
      </c>
      <c r="B9" s="224">
        <v>74.395518409664732</v>
      </c>
      <c r="C9" s="224">
        <v>73.618598576514813</v>
      </c>
      <c r="D9" s="224">
        <v>79.19793079714114</v>
      </c>
      <c r="E9" s="224">
        <v>85.104658999415634</v>
      </c>
      <c r="F9" s="224">
        <v>88.756848075508628</v>
      </c>
      <c r="G9" s="224">
        <v>92.574374730890213</v>
      </c>
      <c r="H9" s="224">
        <v>77.731713556399882</v>
      </c>
      <c r="I9" s="224">
        <v>80.767119703407715</v>
      </c>
      <c r="J9" s="224">
        <v>79.002724963680805</v>
      </c>
      <c r="K9" s="224">
        <v>77.664872967419342</v>
      </c>
      <c r="L9" s="224">
        <v>80.159499169446136</v>
      </c>
      <c r="M9" s="224">
        <v>71.017899083563691</v>
      </c>
      <c r="N9" s="224">
        <v>73.125102982228142</v>
      </c>
      <c r="O9" s="224">
        <v>73.478543481599928</v>
      </c>
      <c r="P9" s="224">
        <v>83.760815088888478</v>
      </c>
      <c r="Q9" s="224">
        <v>84.22358892552829</v>
      </c>
      <c r="R9" s="224">
        <v>87.324535977827068</v>
      </c>
      <c r="S9" s="224">
        <v>84.154578535809023</v>
      </c>
      <c r="T9" s="224">
        <v>80.204882092026452</v>
      </c>
      <c r="U9" s="224">
        <v>84.692690959829534</v>
      </c>
      <c r="V9" s="224">
        <v>78.784028967302703</v>
      </c>
      <c r="W9" s="224">
        <v>89.103461548409513</v>
      </c>
      <c r="X9" s="224">
        <v>89.898406010002162</v>
      </c>
      <c r="Y9" s="224">
        <v>86.517091090127934</v>
      </c>
      <c r="DA9" s="177" t="s">
        <v>2140</v>
      </c>
    </row>
    <row r="10" spans="1:105" ht="12" customHeight="1" x14ac:dyDescent="0.25">
      <c r="A10" s="56" t="s">
        <v>95</v>
      </c>
      <c r="B10" s="260">
        <v>50.392505161231483</v>
      </c>
      <c r="C10" s="260">
        <v>54.391431020412973</v>
      </c>
      <c r="D10" s="260">
        <v>61.502638078100112</v>
      </c>
      <c r="E10" s="260">
        <v>61.323288777458011</v>
      </c>
      <c r="F10" s="260">
        <v>60.838744317459181</v>
      </c>
      <c r="G10" s="260">
        <v>57.867751406184418</v>
      </c>
      <c r="H10" s="260">
        <v>46.541440076859523</v>
      </c>
      <c r="I10" s="260">
        <v>48.055992811611567</v>
      </c>
      <c r="J10" s="260">
        <v>47.078456573069111</v>
      </c>
      <c r="K10" s="260">
        <v>45.624335304949959</v>
      </c>
      <c r="L10" s="260">
        <v>47.020918568107412</v>
      </c>
      <c r="M10" s="260">
        <v>41.372680297856583</v>
      </c>
      <c r="N10" s="260">
        <v>43.434622347340763</v>
      </c>
      <c r="O10" s="260">
        <v>44.841163956227263</v>
      </c>
      <c r="P10" s="260">
        <v>56.391808020611627</v>
      </c>
      <c r="Q10" s="260">
        <v>57.292440298506037</v>
      </c>
      <c r="R10" s="260">
        <v>64.247417811594474</v>
      </c>
      <c r="S10" s="260">
        <v>65.111422662632521</v>
      </c>
      <c r="T10" s="260">
        <v>64.236672356706109</v>
      </c>
      <c r="U10" s="260">
        <v>67.89744223466154</v>
      </c>
      <c r="V10" s="260">
        <v>67.030268573811298</v>
      </c>
      <c r="W10" s="260">
        <v>73.735179360901213</v>
      </c>
      <c r="X10" s="260">
        <v>77.814172899746922</v>
      </c>
      <c r="Y10" s="260">
        <v>79.904483665944696</v>
      </c>
      <c r="DA10" s="68" t="s">
        <v>2141</v>
      </c>
    </row>
    <row r="11" spans="1:105" ht="12" customHeight="1" x14ac:dyDescent="0.25">
      <c r="A11" s="37" t="s">
        <v>159</v>
      </c>
      <c r="B11" s="226">
        <v>7.5587823243063497</v>
      </c>
      <c r="C11" s="226">
        <v>8.4553387803961826</v>
      </c>
      <c r="D11" s="226">
        <v>8.4505989612562864</v>
      </c>
      <c r="E11" s="226">
        <v>8.9460618013045092</v>
      </c>
      <c r="F11" s="226">
        <v>9.4048858319257711</v>
      </c>
      <c r="G11" s="226">
        <v>8.9523173955009376</v>
      </c>
      <c r="H11" s="226">
        <v>3.9698869361452802</v>
      </c>
      <c r="I11" s="226">
        <v>4.9711071576041856</v>
      </c>
      <c r="J11" s="226">
        <v>4.6133937524008486</v>
      </c>
      <c r="K11" s="226">
        <v>3.9594077450167808</v>
      </c>
      <c r="L11" s="226">
        <v>4.4383031792557146</v>
      </c>
      <c r="M11" s="226">
        <v>2.6165063621103171</v>
      </c>
      <c r="N11" s="226">
        <v>2.786338590697127</v>
      </c>
      <c r="O11" s="226">
        <v>3.915831932473298</v>
      </c>
      <c r="P11" s="226">
        <v>2.7215456222804719</v>
      </c>
      <c r="Q11" s="226">
        <v>3.0244558014777159</v>
      </c>
      <c r="R11" s="226">
        <v>4.1808909229850446</v>
      </c>
      <c r="S11" s="226">
        <v>4.3584395538986964</v>
      </c>
      <c r="T11" s="226">
        <v>3.7428839789569039</v>
      </c>
      <c r="U11" s="226">
        <v>3.4357513938226698</v>
      </c>
      <c r="V11" s="226">
        <v>3.4720375153996019</v>
      </c>
      <c r="W11" s="226">
        <v>2.7399278241396039</v>
      </c>
      <c r="X11" s="226">
        <v>2.2727923919447122</v>
      </c>
      <c r="Y11" s="226">
        <v>1.9090440703015219</v>
      </c>
      <c r="DA11" s="69" t="s">
        <v>2142</v>
      </c>
    </row>
    <row r="12" spans="1:105" ht="12" customHeight="1" x14ac:dyDescent="0.25">
      <c r="A12" s="37" t="s">
        <v>35</v>
      </c>
      <c r="B12" s="226">
        <v>23.917601558647391</v>
      </c>
      <c r="C12" s="226">
        <v>30.874402776606981</v>
      </c>
      <c r="D12" s="226">
        <v>38.589873890772623</v>
      </c>
      <c r="E12" s="226">
        <v>34.03679027712937</v>
      </c>
      <c r="F12" s="226">
        <v>30.675282110090858</v>
      </c>
      <c r="G12" s="226">
        <v>21.986169727006281</v>
      </c>
      <c r="H12" s="226">
        <v>12.10763844638123</v>
      </c>
      <c r="I12" s="226">
        <v>11.006012991960089</v>
      </c>
      <c r="J12" s="226">
        <v>9.2083369046287569</v>
      </c>
      <c r="K12" s="226">
        <v>11.09350071969722</v>
      </c>
      <c r="L12" s="226">
        <v>11.44593409308008</v>
      </c>
      <c r="M12" s="226">
        <v>6.37909666891486</v>
      </c>
      <c r="N12" s="226">
        <v>13.71005804055549</v>
      </c>
      <c r="O12" s="226">
        <v>16.299016650408131</v>
      </c>
      <c r="P12" s="226">
        <v>11.50922194333716</v>
      </c>
      <c r="Q12" s="226">
        <v>10.922249413304931</v>
      </c>
      <c r="R12" s="226">
        <v>15.20773679687937</v>
      </c>
      <c r="S12" s="226">
        <v>17.24126972996007</v>
      </c>
      <c r="T12" s="226">
        <v>17.351077038645929</v>
      </c>
      <c r="U12" s="226">
        <v>16.52697203746866</v>
      </c>
      <c r="V12" s="226">
        <v>15.20857721364885</v>
      </c>
      <c r="W12" s="226">
        <v>15.930611330082639</v>
      </c>
      <c r="X12" s="226">
        <v>12.883447399986521</v>
      </c>
      <c r="Y12" s="226">
        <v>14.407680444990589</v>
      </c>
      <c r="DA12" s="69" t="s">
        <v>2143</v>
      </c>
    </row>
    <row r="13" spans="1:105" ht="12" customHeight="1" x14ac:dyDescent="0.25">
      <c r="A13" s="37" t="s">
        <v>96</v>
      </c>
      <c r="B13" s="226">
        <v>4.2390369733452997E-2</v>
      </c>
      <c r="C13" s="226">
        <v>0.1124677558039571</v>
      </c>
      <c r="D13" s="226">
        <v>0.13310404127256839</v>
      </c>
      <c r="E13" s="226">
        <v>0.21427343078246419</v>
      </c>
      <c r="F13" s="226">
        <v>0.30361134995701888</v>
      </c>
      <c r="G13" s="226">
        <v>0.40988822012032938</v>
      </c>
      <c r="H13" s="226">
        <v>0.41865864144440001</v>
      </c>
      <c r="I13" s="226">
        <v>0.4719690455716104</v>
      </c>
      <c r="J13" s="226">
        <v>0.57841788478041734</v>
      </c>
      <c r="K13" s="226">
        <v>0.63404987102292665</v>
      </c>
      <c r="L13" s="226">
        <v>0.72063628546830227</v>
      </c>
      <c r="M13" s="226">
        <v>0.80705073086786705</v>
      </c>
      <c r="N13" s="226">
        <v>1.070335339638554</v>
      </c>
      <c r="O13" s="226">
        <v>1.0848667239893479</v>
      </c>
      <c r="P13" s="226">
        <v>1.0939810834044119</v>
      </c>
      <c r="Q13" s="226">
        <v>1.106878761822601</v>
      </c>
      <c r="R13" s="226">
        <v>1.0984522785894391</v>
      </c>
      <c r="S13" s="226">
        <v>1.149269131556151</v>
      </c>
      <c r="T13" s="226">
        <v>0.92940670679258131</v>
      </c>
      <c r="U13" s="226">
        <v>0.92983662940651612</v>
      </c>
      <c r="V13" s="226">
        <v>0.92751504729119449</v>
      </c>
      <c r="W13" s="226">
        <v>0.91883061048979808</v>
      </c>
      <c r="X13" s="226">
        <v>0.94668959587245094</v>
      </c>
      <c r="Y13" s="226">
        <v>0.92639724849493277</v>
      </c>
      <c r="DA13" s="69" t="s">
        <v>2144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14.144089659388531</v>
      </c>
      <c r="Q14" s="226">
        <v>15.88033561113809</v>
      </c>
      <c r="R14" s="226">
        <v>19.4927433593096</v>
      </c>
      <c r="S14" s="226">
        <v>21.606832239749568</v>
      </c>
      <c r="T14" s="226">
        <v>23.37749782049573</v>
      </c>
      <c r="U14" s="226">
        <v>26.547497791518019</v>
      </c>
      <c r="V14" s="226">
        <v>29.829390072362362</v>
      </c>
      <c r="W14" s="226">
        <v>33.104320110677612</v>
      </c>
      <c r="X14" s="226">
        <v>40.043440450795053</v>
      </c>
      <c r="Y14" s="226">
        <v>44.187015367714856</v>
      </c>
      <c r="DA14" s="69" t="s">
        <v>2145</v>
      </c>
    </row>
    <row r="15" spans="1:105" ht="12" customHeight="1" x14ac:dyDescent="0.25">
      <c r="A15" s="37" t="s">
        <v>40</v>
      </c>
      <c r="B15" s="226">
        <v>18.873730908544289</v>
      </c>
      <c r="C15" s="226">
        <v>14.949221707605849</v>
      </c>
      <c r="D15" s="226">
        <v>14.329061184798629</v>
      </c>
      <c r="E15" s="226">
        <v>18.126163268241669</v>
      </c>
      <c r="F15" s="226">
        <v>20.454965025485539</v>
      </c>
      <c r="G15" s="226">
        <v>26.51937606355688</v>
      </c>
      <c r="H15" s="226">
        <v>30.045256052888611</v>
      </c>
      <c r="I15" s="226">
        <v>31.606903616475691</v>
      </c>
      <c r="J15" s="226">
        <v>32.678308031259093</v>
      </c>
      <c r="K15" s="226">
        <v>29.93737696921303</v>
      </c>
      <c r="L15" s="226">
        <v>30.416045010303311</v>
      </c>
      <c r="M15" s="226">
        <v>31.570026535963539</v>
      </c>
      <c r="N15" s="226">
        <v>25.867890376449591</v>
      </c>
      <c r="O15" s="226">
        <v>23.541448649356489</v>
      </c>
      <c r="P15" s="226">
        <v>26.922969712201059</v>
      </c>
      <c r="Q15" s="226">
        <v>26.358520710762701</v>
      </c>
      <c r="R15" s="226">
        <v>24.26759445383102</v>
      </c>
      <c r="S15" s="226">
        <v>20.75561200746802</v>
      </c>
      <c r="T15" s="226">
        <v>18.835806811814969</v>
      </c>
      <c r="U15" s="226">
        <v>20.45738438244566</v>
      </c>
      <c r="V15" s="226">
        <v>17.592748725109288</v>
      </c>
      <c r="W15" s="226">
        <v>21.041489485511569</v>
      </c>
      <c r="X15" s="226">
        <v>21.667803061148192</v>
      </c>
      <c r="Y15" s="226">
        <v>18.47434653444278</v>
      </c>
      <c r="DA15" s="69" t="s">
        <v>2146</v>
      </c>
    </row>
    <row r="16" spans="1:105" ht="12" customHeight="1" x14ac:dyDescent="0.25">
      <c r="A16" s="57" t="s">
        <v>2147</v>
      </c>
      <c r="B16" s="261">
        <f t="shared" ref="B16:Y16" si="0">B17+B23+B24</f>
        <v>154.98498687831204</v>
      </c>
      <c r="C16" s="261">
        <f t="shared" si="0"/>
        <v>167.62156518250885</v>
      </c>
      <c r="D16" s="261">
        <f t="shared" si="0"/>
        <v>189.58364477954689</v>
      </c>
      <c r="E16" s="261">
        <f t="shared" si="0"/>
        <v>188.65704515671939</v>
      </c>
      <c r="F16" s="261">
        <f t="shared" si="0"/>
        <v>186.31129777381267</v>
      </c>
      <c r="G16" s="261">
        <f t="shared" si="0"/>
        <v>176.4471628776941</v>
      </c>
      <c r="H16" s="261">
        <f t="shared" si="0"/>
        <v>139.92655248096068</v>
      </c>
      <c r="I16" s="261">
        <f t="shared" si="0"/>
        <v>144.32293109108795</v>
      </c>
      <c r="J16" s="261">
        <f t="shared" si="0"/>
        <v>140.6258255525259</v>
      </c>
      <c r="K16" s="261">
        <f t="shared" si="0"/>
        <v>137.05532544080785</v>
      </c>
      <c r="L16" s="261">
        <f t="shared" si="0"/>
        <v>141.42060372557651</v>
      </c>
      <c r="M16" s="261">
        <f t="shared" si="0"/>
        <v>122.87638780178608</v>
      </c>
      <c r="N16" s="261">
        <f t="shared" si="0"/>
        <v>130.7852659961172</v>
      </c>
      <c r="O16" s="261">
        <f t="shared" si="0"/>
        <v>135.26790832569631</v>
      </c>
      <c r="P16" s="261">
        <f t="shared" si="0"/>
        <v>146.96664776777004</v>
      </c>
      <c r="Q16" s="261">
        <f t="shared" si="0"/>
        <v>146.89655061644274</v>
      </c>
      <c r="R16" s="261">
        <f t="shared" si="0"/>
        <v>162.58065889905723</v>
      </c>
      <c r="S16" s="261">
        <f t="shared" si="0"/>
        <v>161.56731699754135</v>
      </c>
      <c r="T16" s="261">
        <f t="shared" si="0"/>
        <v>155.96836512064715</v>
      </c>
      <c r="U16" s="261">
        <f t="shared" si="0"/>
        <v>161.31117754097983</v>
      </c>
      <c r="V16" s="261">
        <f t="shared" si="0"/>
        <v>152.10349418775439</v>
      </c>
      <c r="W16" s="261">
        <f t="shared" si="0"/>
        <v>166.85292641954078</v>
      </c>
      <c r="X16" s="261">
        <f t="shared" si="0"/>
        <v>165.07254810231325</v>
      </c>
      <c r="Y16" s="261">
        <f t="shared" si="0"/>
        <v>162.96974745912851</v>
      </c>
      <c r="DA16" s="70"/>
    </row>
    <row r="17" spans="1:105" ht="12" customHeight="1" x14ac:dyDescent="0.25">
      <c r="A17" s="60" t="s">
        <v>2148</v>
      </c>
      <c r="B17" s="329">
        <v>103.4865258812392</v>
      </c>
      <c r="C17" s="329">
        <v>125.8039218292153</v>
      </c>
      <c r="D17" s="329">
        <v>148.93445212557759</v>
      </c>
      <c r="E17" s="329">
        <v>137.87618019678411</v>
      </c>
      <c r="F17" s="329">
        <v>126.7554340460281</v>
      </c>
      <c r="G17" s="329">
        <v>97.772772353193119</v>
      </c>
      <c r="H17" s="329">
        <v>57.671902526782503</v>
      </c>
      <c r="I17" s="329">
        <v>57.027026685384307</v>
      </c>
      <c r="J17" s="329">
        <v>51.214714192256423</v>
      </c>
      <c r="K17" s="329">
        <v>51.792811182567938</v>
      </c>
      <c r="L17" s="329">
        <v>53.731897024716247</v>
      </c>
      <c r="M17" s="329">
        <v>32.54856654403595</v>
      </c>
      <c r="N17" s="329">
        <v>53.567121488332837</v>
      </c>
      <c r="O17" s="329">
        <v>65.521661033966495</v>
      </c>
      <c r="P17" s="329">
        <v>54.539053050501181</v>
      </c>
      <c r="Q17" s="329">
        <v>53.580466374164708</v>
      </c>
      <c r="R17" s="329">
        <v>75.351196658194311</v>
      </c>
      <c r="S17" s="329">
        <v>84.654117837499541</v>
      </c>
      <c r="T17" s="329">
        <v>84.600701215429837</v>
      </c>
      <c r="U17" s="329">
        <v>82.001570338693938</v>
      </c>
      <c r="V17" s="329">
        <v>80.094898454615361</v>
      </c>
      <c r="W17" s="329">
        <v>79.648594729337447</v>
      </c>
      <c r="X17" s="329">
        <v>70.555729551566714</v>
      </c>
      <c r="Y17" s="329">
        <v>78.668604099330452</v>
      </c>
      <c r="DA17" s="72" t="s">
        <v>2149</v>
      </c>
    </row>
    <row r="18" spans="1:105" ht="12" customHeight="1" x14ac:dyDescent="0.25">
      <c r="A18" s="59" t="s">
        <v>28</v>
      </c>
      <c r="B18" s="230">
        <v>0.23972327214961961</v>
      </c>
      <c r="C18" s="230">
        <v>0.30490003746319277</v>
      </c>
      <c r="D18" s="230">
        <v>0.26089955197534259</v>
      </c>
      <c r="E18" s="230">
        <v>1.240653234955841</v>
      </c>
      <c r="F18" s="230">
        <v>1.907791283027447</v>
      </c>
      <c r="G18" s="230">
        <v>1.286098234885183</v>
      </c>
      <c r="H18" s="230">
        <v>0.92346026265418324</v>
      </c>
      <c r="I18" s="230">
        <v>1.758932477792112</v>
      </c>
      <c r="J18" s="230">
        <v>2.0314077381677431</v>
      </c>
      <c r="K18" s="230">
        <v>1.2407763386907189</v>
      </c>
      <c r="L18" s="230">
        <v>1.239700841918232</v>
      </c>
      <c r="M18" s="230">
        <v>0.93880353595252786</v>
      </c>
      <c r="N18" s="230">
        <v>1.023328094888772</v>
      </c>
      <c r="O18" s="230">
        <v>1.0453850467608541</v>
      </c>
      <c r="P18" s="230">
        <v>0.96105066485823265</v>
      </c>
      <c r="Q18" s="230">
        <v>1.616372086177148</v>
      </c>
      <c r="R18" s="230">
        <v>1.469068985844016</v>
      </c>
      <c r="S18" s="230">
        <v>1.44326235686729</v>
      </c>
      <c r="T18" s="230">
        <v>1.875238022825052</v>
      </c>
      <c r="U18" s="230">
        <v>1.7185848809310029</v>
      </c>
      <c r="V18" s="230">
        <v>1.4643663927297921</v>
      </c>
      <c r="W18" s="230">
        <v>1.7871975403186009</v>
      </c>
      <c r="X18" s="230">
        <v>1.507350144685746</v>
      </c>
      <c r="Y18" s="230">
        <v>1.7788620225301011</v>
      </c>
      <c r="DA18" s="71" t="s">
        <v>2150</v>
      </c>
    </row>
    <row r="19" spans="1:105" ht="12" customHeight="1" x14ac:dyDescent="0.25">
      <c r="A19" s="59" t="s">
        <v>31</v>
      </c>
      <c r="B19" s="230">
        <v>2.5463004682736168</v>
      </c>
      <c r="C19" s="230">
        <v>2.6988082389720982</v>
      </c>
      <c r="D19" s="230">
        <v>2.771231367777097</v>
      </c>
      <c r="E19" s="230">
        <v>2.553219311716143</v>
      </c>
      <c r="F19" s="230">
        <v>2.5330059595764389</v>
      </c>
      <c r="G19" s="230">
        <v>2.276767521128698</v>
      </c>
      <c r="H19" s="230">
        <v>1.8519169313610431</v>
      </c>
      <c r="I19" s="230">
        <v>1.7391063561690869</v>
      </c>
      <c r="J19" s="230">
        <v>1.6550614585902861</v>
      </c>
      <c r="K19" s="230">
        <v>1.3532232756766149</v>
      </c>
      <c r="L19" s="230">
        <v>1.2932694050573881</v>
      </c>
      <c r="M19" s="230">
        <v>1.0131290167167699</v>
      </c>
      <c r="N19" s="230">
        <v>1.1214619422218881</v>
      </c>
      <c r="O19" s="230">
        <v>1.1420576238642981</v>
      </c>
      <c r="P19" s="230">
        <v>1.7264118046657591</v>
      </c>
      <c r="Q19" s="230">
        <v>1.4553244865267529</v>
      </c>
      <c r="R19" s="230">
        <v>2.3945179978467119</v>
      </c>
      <c r="S19" s="230">
        <v>2.2442279364200379</v>
      </c>
      <c r="T19" s="230">
        <v>1.9095000611980051</v>
      </c>
      <c r="U19" s="230">
        <v>2.2158607737958591</v>
      </c>
      <c r="V19" s="230">
        <v>2.1363523293780879</v>
      </c>
      <c r="W19" s="230">
        <v>1.5128179082896429</v>
      </c>
      <c r="X19" s="230">
        <v>2.3285956428253618</v>
      </c>
      <c r="Y19" s="230">
        <v>2.9110623015252899</v>
      </c>
      <c r="DA19" s="71" t="s">
        <v>2151</v>
      </c>
    </row>
    <row r="20" spans="1:105" ht="12" customHeight="1" x14ac:dyDescent="0.25">
      <c r="A20" s="59" t="s">
        <v>159</v>
      </c>
      <c r="B20" s="230">
        <v>19.43293974616909</v>
      </c>
      <c r="C20" s="230">
        <v>21.986665280544688</v>
      </c>
      <c r="D20" s="230">
        <v>22.104674065070078</v>
      </c>
      <c r="E20" s="230">
        <v>23.382482460497279</v>
      </c>
      <c r="F20" s="230">
        <v>25.750529390160661</v>
      </c>
      <c r="G20" s="230">
        <v>25.30858591292461</v>
      </c>
      <c r="H20" s="230">
        <v>10.457498354160901</v>
      </c>
      <c r="I20" s="230">
        <v>13.22170687825998</v>
      </c>
      <c r="J20" s="230">
        <v>12.176573984591</v>
      </c>
      <c r="K20" s="230">
        <v>10.865640756252001</v>
      </c>
      <c r="L20" s="230">
        <v>12.32764414991437</v>
      </c>
      <c r="M20" s="230">
        <v>7.2508829647217814</v>
      </c>
      <c r="N20" s="230">
        <v>8.0024246691954399</v>
      </c>
      <c r="O20" s="230">
        <v>11.11254456490769</v>
      </c>
      <c r="P20" s="230">
        <v>9.0044881076354724</v>
      </c>
      <c r="Q20" s="230">
        <v>10.320804966903079</v>
      </c>
      <c r="R20" s="230">
        <v>14.42636158984763</v>
      </c>
      <c r="S20" s="230">
        <v>15.44402658767142</v>
      </c>
      <c r="T20" s="230">
        <v>13.544043303615821</v>
      </c>
      <c r="U20" s="230">
        <v>12.750836928700499</v>
      </c>
      <c r="V20" s="230">
        <v>13.5894001207401</v>
      </c>
      <c r="W20" s="230">
        <v>10.891248587717071</v>
      </c>
      <c r="X20" s="230">
        <v>9.5369285478869337</v>
      </c>
      <c r="Y20" s="230">
        <v>8.353637839039374</v>
      </c>
      <c r="DA20" s="71" t="s">
        <v>2152</v>
      </c>
    </row>
    <row r="21" spans="1:105" ht="12" customHeight="1" x14ac:dyDescent="0.25">
      <c r="A21" s="59" t="s">
        <v>32</v>
      </c>
      <c r="B21" s="230">
        <v>19.777590859485919</v>
      </c>
      <c r="C21" s="230">
        <v>20.529933716205591</v>
      </c>
      <c r="D21" s="230">
        <v>22.856093946888311</v>
      </c>
      <c r="E21" s="230">
        <v>21.73725491645294</v>
      </c>
      <c r="F21" s="230">
        <v>12.57534161177367</v>
      </c>
      <c r="G21" s="230">
        <v>6.7454742313882967</v>
      </c>
      <c r="H21" s="230">
        <v>12.54501811578737</v>
      </c>
      <c r="I21" s="230">
        <v>11.03447049764933</v>
      </c>
      <c r="J21" s="230">
        <v>11.047221485891169</v>
      </c>
      <c r="K21" s="230">
        <v>7.8897304511624862</v>
      </c>
      <c r="L21" s="230">
        <v>7.0795377280273453</v>
      </c>
      <c r="M21" s="230">
        <v>5.6679482753293939</v>
      </c>
      <c r="N21" s="230">
        <v>4.044323697419383</v>
      </c>
      <c r="O21" s="230">
        <v>5.967505587125256</v>
      </c>
      <c r="P21" s="230">
        <v>4.7677657653729009</v>
      </c>
      <c r="Q21" s="230">
        <v>2.9163320537067259</v>
      </c>
      <c r="R21" s="230">
        <v>4.5862340179476941</v>
      </c>
      <c r="S21" s="230">
        <v>4.4285729628450543</v>
      </c>
      <c r="T21" s="230">
        <v>4.4851115545386717</v>
      </c>
      <c r="U21" s="230">
        <v>3.981021835315508</v>
      </c>
      <c r="V21" s="230">
        <v>3.3790860941216878</v>
      </c>
      <c r="W21" s="230">
        <v>2.1329443272084561</v>
      </c>
      <c r="X21" s="230">
        <v>3.1222565712572981</v>
      </c>
      <c r="Y21" s="230">
        <v>2.5795908592202328</v>
      </c>
      <c r="DA21" s="71" t="s">
        <v>2153</v>
      </c>
    </row>
    <row r="22" spans="1:105" ht="12" customHeight="1" x14ac:dyDescent="0.25">
      <c r="A22" s="59" t="s">
        <v>35</v>
      </c>
      <c r="B22" s="230">
        <v>61.48997153516094</v>
      </c>
      <c r="C22" s="230">
        <v>80.28361455602969</v>
      </c>
      <c r="D22" s="230">
        <v>100.9415531938668</v>
      </c>
      <c r="E22" s="230">
        <v>88.96257027316193</v>
      </c>
      <c r="F22" s="230">
        <v>83.988765801489862</v>
      </c>
      <c r="G22" s="230">
        <v>62.155846452866342</v>
      </c>
      <c r="H22" s="230">
        <v>31.894008862819</v>
      </c>
      <c r="I22" s="230">
        <v>29.27281047551379</v>
      </c>
      <c r="J22" s="230">
        <v>24.304449525016221</v>
      </c>
      <c r="K22" s="230">
        <v>30.44344036078612</v>
      </c>
      <c r="L22" s="230">
        <v>31.79174489979891</v>
      </c>
      <c r="M22" s="230">
        <v>17.677802751315479</v>
      </c>
      <c r="N22" s="230">
        <v>39.375583084607356</v>
      </c>
      <c r="O22" s="230">
        <v>46.254168211308397</v>
      </c>
      <c r="P22" s="230">
        <v>38.079336707968821</v>
      </c>
      <c r="Q22" s="230">
        <v>37.271632780851</v>
      </c>
      <c r="R22" s="230">
        <v>52.475014066708248</v>
      </c>
      <c r="S22" s="230">
        <v>61.09402799369574</v>
      </c>
      <c r="T22" s="230">
        <v>62.786808273252277</v>
      </c>
      <c r="U22" s="230">
        <v>61.335265919951063</v>
      </c>
      <c r="V22" s="230">
        <v>59.525693517645699</v>
      </c>
      <c r="W22" s="230">
        <v>63.324386365803683</v>
      </c>
      <c r="X22" s="230">
        <v>54.060598644911373</v>
      </c>
      <c r="Y22" s="230">
        <v>63.045451077015457</v>
      </c>
      <c r="DA22" s="71" t="s">
        <v>2154</v>
      </c>
    </row>
    <row r="23" spans="1:105" ht="12" customHeight="1" x14ac:dyDescent="0.25">
      <c r="A23" s="60" t="s">
        <v>2155</v>
      </c>
      <c r="B23" s="329">
        <v>48.522640260686231</v>
      </c>
      <c r="C23" s="329">
        <v>38.872899410232947</v>
      </c>
      <c r="D23" s="329">
        <v>37.481275422083648</v>
      </c>
      <c r="E23" s="329">
        <v>47.376678599958652</v>
      </c>
      <c r="F23" s="329">
        <v>56.005589804764227</v>
      </c>
      <c r="G23" s="329">
        <v>74.971415535265365</v>
      </c>
      <c r="H23" s="329">
        <v>79.145381411922202</v>
      </c>
      <c r="I23" s="329">
        <v>84.065219617567351</v>
      </c>
      <c r="J23" s="329">
        <v>86.251002361722257</v>
      </c>
      <c r="K23" s="329">
        <v>82.155919339543132</v>
      </c>
      <c r="L23" s="329">
        <v>84.482326734082406</v>
      </c>
      <c r="M23" s="329">
        <v>87.487105294407584</v>
      </c>
      <c r="N23" s="329">
        <v>74.293140388495232</v>
      </c>
      <c r="O23" s="329">
        <v>66.807105552465828</v>
      </c>
      <c r="P23" s="329">
        <v>89.077162113713314</v>
      </c>
      <c r="Q23" s="329">
        <v>89.947140685256898</v>
      </c>
      <c r="R23" s="329">
        <v>83.736480801749806</v>
      </c>
      <c r="S23" s="329">
        <v>73.54701601860944</v>
      </c>
      <c r="T23" s="329">
        <v>68.159468621536249</v>
      </c>
      <c r="U23" s="329">
        <v>75.921899563892694</v>
      </c>
      <c r="V23" s="329">
        <v>68.857234574446935</v>
      </c>
      <c r="W23" s="329">
        <v>83.640193228266952</v>
      </c>
      <c r="X23" s="329">
        <v>90.920882310346471</v>
      </c>
      <c r="Y23" s="329">
        <v>80.840459716192939</v>
      </c>
      <c r="DA23" s="72" t="s">
        <v>2156</v>
      </c>
    </row>
    <row r="24" spans="1:105" ht="12" customHeight="1" x14ac:dyDescent="0.25">
      <c r="A24" s="60" t="s">
        <v>2157</v>
      </c>
      <c r="B24" s="329">
        <v>2.9758207363865892</v>
      </c>
      <c r="C24" s="329">
        <v>2.9447439430605922</v>
      </c>
      <c r="D24" s="329">
        <v>3.1679172318856459</v>
      </c>
      <c r="E24" s="329">
        <v>3.404186359976626</v>
      </c>
      <c r="F24" s="329">
        <v>3.5502739230203439</v>
      </c>
      <c r="G24" s="329">
        <v>3.7029749892356092</v>
      </c>
      <c r="H24" s="329">
        <v>3.109268542255994</v>
      </c>
      <c r="I24" s="329">
        <v>3.2306847881363092</v>
      </c>
      <c r="J24" s="329">
        <v>3.160108998547233</v>
      </c>
      <c r="K24" s="329">
        <v>3.1065949186967718</v>
      </c>
      <c r="L24" s="329">
        <v>3.2063799667778459</v>
      </c>
      <c r="M24" s="329">
        <v>2.8407159633425469</v>
      </c>
      <c r="N24" s="329">
        <v>2.925004119289127</v>
      </c>
      <c r="O24" s="329">
        <v>2.939141739263996</v>
      </c>
      <c r="P24" s="329">
        <v>3.350432603555539</v>
      </c>
      <c r="Q24" s="329">
        <v>3.3689435570211321</v>
      </c>
      <c r="R24" s="329">
        <v>3.4929814391130831</v>
      </c>
      <c r="S24" s="329">
        <v>3.36618314143236</v>
      </c>
      <c r="T24" s="329">
        <v>3.2081952836810581</v>
      </c>
      <c r="U24" s="329">
        <v>3.3877076383931799</v>
      </c>
      <c r="V24" s="329">
        <v>3.1513611586921071</v>
      </c>
      <c r="W24" s="329">
        <v>3.5641384619363801</v>
      </c>
      <c r="X24" s="329">
        <v>3.595936240400087</v>
      </c>
      <c r="Y24" s="329">
        <v>3.460683643605118</v>
      </c>
      <c r="DA24" s="72" t="s">
        <v>2158</v>
      </c>
    </row>
    <row r="25" spans="1:105" ht="12" customHeight="1" x14ac:dyDescent="0.25">
      <c r="A25" s="57" t="s">
        <v>2159</v>
      </c>
      <c r="B25" s="261">
        <f t="shared" ref="B25:Y25" si="1">B26+B32+B33</f>
        <v>129.15415573192672</v>
      </c>
      <c r="C25" s="261">
        <f t="shared" si="1"/>
        <v>139.68463765209071</v>
      </c>
      <c r="D25" s="261">
        <f t="shared" si="1"/>
        <v>157.98637064962247</v>
      </c>
      <c r="E25" s="261">
        <f t="shared" si="1"/>
        <v>157.21420429726624</v>
      </c>
      <c r="F25" s="261">
        <f t="shared" si="1"/>
        <v>155.25941481151057</v>
      </c>
      <c r="G25" s="261">
        <f t="shared" si="1"/>
        <v>147.03930239807838</v>
      </c>
      <c r="H25" s="261">
        <f t="shared" si="1"/>
        <v>116.60546040080058</v>
      </c>
      <c r="I25" s="261">
        <f t="shared" si="1"/>
        <v>120.26910924257329</v>
      </c>
      <c r="J25" s="261">
        <f t="shared" si="1"/>
        <v>117.1881879604383</v>
      </c>
      <c r="K25" s="261">
        <f t="shared" si="1"/>
        <v>114.21277120067319</v>
      </c>
      <c r="L25" s="261">
        <f t="shared" si="1"/>
        <v>117.8505031046471</v>
      </c>
      <c r="M25" s="261">
        <f t="shared" si="1"/>
        <v>102.39698983482172</v>
      </c>
      <c r="N25" s="261">
        <f t="shared" si="1"/>
        <v>108.987721663431</v>
      </c>
      <c r="O25" s="261">
        <f t="shared" si="1"/>
        <v>112.72325693808027</v>
      </c>
      <c r="P25" s="261">
        <f t="shared" si="1"/>
        <v>122.47220647314177</v>
      </c>
      <c r="Q25" s="261">
        <f t="shared" si="1"/>
        <v>122.41379218036897</v>
      </c>
      <c r="R25" s="261">
        <f t="shared" si="1"/>
        <v>135.48388241588097</v>
      </c>
      <c r="S25" s="261">
        <f t="shared" si="1"/>
        <v>134.63943083128447</v>
      </c>
      <c r="T25" s="261">
        <f t="shared" si="1"/>
        <v>129.97363760053929</v>
      </c>
      <c r="U25" s="261">
        <f t="shared" si="1"/>
        <v>134.42598128414986</v>
      </c>
      <c r="V25" s="261">
        <f t="shared" si="1"/>
        <v>126.75291182312868</v>
      </c>
      <c r="W25" s="261">
        <f t="shared" si="1"/>
        <v>139.04410534961733</v>
      </c>
      <c r="X25" s="261">
        <f t="shared" si="1"/>
        <v>137.56045675192777</v>
      </c>
      <c r="Y25" s="261">
        <f t="shared" si="1"/>
        <v>135.80812288260711</v>
      </c>
      <c r="DA25" s="70"/>
    </row>
    <row r="26" spans="1:105" ht="12" customHeight="1" x14ac:dyDescent="0.25">
      <c r="A26" s="60" t="s">
        <v>2160</v>
      </c>
      <c r="B26" s="329">
        <v>86.238771567699359</v>
      </c>
      <c r="C26" s="329">
        <v>104.83660152434609</v>
      </c>
      <c r="D26" s="329">
        <v>124.1120434379814</v>
      </c>
      <c r="E26" s="329">
        <v>114.89681683065351</v>
      </c>
      <c r="F26" s="329">
        <v>105.6295283716901</v>
      </c>
      <c r="G26" s="329">
        <v>81.47731029432758</v>
      </c>
      <c r="H26" s="329">
        <v>48.059918772318753</v>
      </c>
      <c r="I26" s="329">
        <v>47.522522237820247</v>
      </c>
      <c r="J26" s="329">
        <v>42.678928493547033</v>
      </c>
      <c r="K26" s="329">
        <v>43.160675985473283</v>
      </c>
      <c r="L26" s="329">
        <v>44.776580853930213</v>
      </c>
      <c r="M26" s="329">
        <v>27.123805453363289</v>
      </c>
      <c r="N26" s="329">
        <v>44.639267906944028</v>
      </c>
      <c r="O26" s="329">
        <v>54.601384194972077</v>
      </c>
      <c r="P26" s="329">
        <v>45.44921087541767</v>
      </c>
      <c r="Q26" s="329">
        <v>44.650388645137269</v>
      </c>
      <c r="R26" s="329">
        <v>62.792663881828588</v>
      </c>
      <c r="S26" s="329">
        <v>70.545098197916289</v>
      </c>
      <c r="T26" s="329">
        <v>70.500584346191516</v>
      </c>
      <c r="U26" s="329">
        <v>68.334641948911624</v>
      </c>
      <c r="V26" s="329">
        <v>66.745748712179477</v>
      </c>
      <c r="W26" s="329">
        <v>66.373828941114539</v>
      </c>
      <c r="X26" s="329">
        <v>58.796441292972283</v>
      </c>
      <c r="Y26" s="329">
        <v>65.5571700827754</v>
      </c>
      <c r="DA26" s="72" t="s">
        <v>2161</v>
      </c>
    </row>
    <row r="27" spans="1:105" ht="12" customHeight="1" x14ac:dyDescent="0.25">
      <c r="A27" s="59" t="s">
        <v>28</v>
      </c>
      <c r="B27" s="230">
        <v>0.19976939345801631</v>
      </c>
      <c r="C27" s="230">
        <v>0.25408336455266067</v>
      </c>
      <c r="D27" s="230">
        <v>0.21741629331278561</v>
      </c>
      <c r="E27" s="230">
        <v>1.033877695796535</v>
      </c>
      <c r="F27" s="230">
        <v>1.5898260691895389</v>
      </c>
      <c r="G27" s="230">
        <v>1.0717485290709849</v>
      </c>
      <c r="H27" s="230">
        <v>0.76955021887848629</v>
      </c>
      <c r="I27" s="230">
        <v>1.4657770648267601</v>
      </c>
      <c r="J27" s="230">
        <v>1.692839781806452</v>
      </c>
      <c r="K27" s="230">
        <v>1.0339802822422659</v>
      </c>
      <c r="L27" s="230">
        <v>1.03308403493186</v>
      </c>
      <c r="M27" s="230">
        <v>0.78233627996043986</v>
      </c>
      <c r="N27" s="230">
        <v>0.85277341240730997</v>
      </c>
      <c r="O27" s="230">
        <v>0.87115420563404544</v>
      </c>
      <c r="P27" s="230">
        <v>0.80087555404852739</v>
      </c>
      <c r="Q27" s="230">
        <v>1.346976738480957</v>
      </c>
      <c r="R27" s="230">
        <v>1.224224154870013</v>
      </c>
      <c r="S27" s="230">
        <v>1.2027186307227411</v>
      </c>
      <c r="T27" s="230">
        <v>1.56269835235421</v>
      </c>
      <c r="U27" s="230">
        <v>1.4321540674425031</v>
      </c>
      <c r="V27" s="230">
        <v>1.220305327274827</v>
      </c>
      <c r="W27" s="230">
        <v>1.489331283598835</v>
      </c>
      <c r="X27" s="230">
        <v>1.256125120571455</v>
      </c>
      <c r="Y27" s="230">
        <v>1.4823850187750851</v>
      </c>
      <c r="DA27" s="71" t="s">
        <v>2162</v>
      </c>
    </row>
    <row r="28" spans="1:105" ht="12" customHeight="1" x14ac:dyDescent="0.25">
      <c r="A28" s="59" t="s">
        <v>31</v>
      </c>
      <c r="B28" s="230">
        <v>2.1219170568946821</v>
      </c>
      <c r="C28" s="230">
        <v>2.2490068658100819</v>
      </c>
      <c r="D28" s="230">
        <v>2.3093594731475822</v>
      </c>
      <c r="E28" s="230">
        <v>2.1276827597634531</v>
      </c>
      <c r="F28" s="230">
        <v>2.1108382996470318</v>
      </c>
      <c r="G28" s="230">
        <v>1.897306267607247</v>
      </c>
      <c r="H28" s="230">
        <v>1.5432641094675359</v>
      </c>
      <c r="I28" s="230">
        <v>1.4492552968075729</v>
      </c>
      <c r="J28" s="230">
        <v>1.3792178821585721</v>
      </c>
      <c r="K28" s="230">
        <v>1.127686063063845</v>
      </c>
      <c r="L28" s="230">
        <v>1.0777245042144901</v>
      </c>
      <c r="M28" s="230">
        <v>0.84427418059730819</v>
      </c>
      <c r="N28" s="230">
        <v>0.93455161851823976</v>
      </c>
      <c r="O28" s="230">
        <v>0.95171468655358193</v>
      </c>
      <c r="P28" s="230">
        <v>1.438676503888134</v>
      </c>
      <c r="Q28" s="230">
        <v>1.212770405438961</v>
      </c>
      <c r="R28" s="230">
        <v>1.9954316648722601</v>
      </c>
      <c r="S28" s="230">
        <v>1.8701899470166981</v>
      </c>
      <c r="T28" s="230">
        <v>1.5912500509983369</v>
      </c>
      <c r="U28" s="230">
        <v>1.846550644829883</v>
      </c>
      <c r="V28" s="230">
        <v>1.780293607815074</v>
      </c>
      <c r="W28" s="230">
        <v>1.2606815902413691</v>
      </c>
      <c r="X28" s="230">
        <v>1.9404963690211361</v>
      </c>
      <c r="Y28" s="230">
        <v>2.425885251271076</v>
      </c>
      <c r="DA28" s="71" t="s">
        <v>2163</v>
      </c>
    </row>
    <row r="29" spans="1:105" ht="12" customHeight="1" x14ac:dyDescent="0.25">
      <c r="A29" s="59" t="s">
        <v>159</v>
      </c>
      <c r="B29" s="230">
        <v>16.194116455140922</v>
      </c>
      <c r="C29" s="230">
        <v>18.32222106712058</v>
      </c>
      <c r="D29" s="230">
        <v>18.42056172089174</v>
      </c>
      <c r="E29" s="230">
        <v>19.4854020504144</v>
      </c>
      <c r="F29" s="230">
        <v>21.458774491800551</v>
      </c>
      <c r="G29" s="230">
        <v>21.090488260770499</v>
      </c>
      <c r="H29" s="230">
        <v>8.7145819618007518</v>
      </c>
      <c r="I29" s="230">
        <v>11.01808906521665</v>
      </c>
      <c r="J29" s="230">
        <v>10.147144987159169</v>
      </c>
      <c r="K29" s="230">
        <v>9.0547006302099948</v>
      </c>
      <c r="L29" s="230">
        <v>10.27303679159531</v>
      </c>
      <c r="M29" s="230">
        <v>6.0424024706014849</v>
      </c>
      <c r="N29" s="230">
        <v>6.6686872243295321</v>
      </c>
      <c r="O29" s="230">
        <v>9.2604538040897442</v>
      </c>
      <c r="P29" s="230">
        <v>7.5037400896962287</v>
      </c>
      <c r="Q29" s="230">
        <v>8.6006708057525714</v>
      </c>
      <c r="R29" s="230">
        <v>12.02196799153969</v>
      </c>
      <c r="S29" s="230">
        <v>12.870022156392849</v>
      </c>
      <c r="T29" s="230">
        <v>11.28670275301319</v>
      </c>
      <c r="U29" s="230">
        <v>10.62569744058375</v>
      </c>
      <c r="V29" s="230">
        <v>11.324500100616749</v>
      </c>
      <c r="W29" s="230">
        <v>9.0760404897642228</v>
      </c>
      <c r="X29" s="230">
        <v>7.9474404565724468</v>
      </c>
      <c r="Y29" s="230">
        <v>6.9613648658661482</v>
      </c>
      <c r="DA29" s="71" t="s">
        <v>2164</v>
      </c>
    </row>
    <row r="30" spans="1:105" ht="12" customHeight="1" x14ac:dyDescent="0.25">
      <c r="A30" s="59" t="s">
        <v>32</v>
      </c>
      <c r="B30" s="230">
        <v>16.48132571623827</v>
      </c>
      <c r="C30" s="230">
        <v>17.108278096837989</v>
      </c>
      <c r="D30" s="230">
        <v>19.046744955740269</v>
      </c>
      <c r="E30" s="230">
        <v>18.114379097044122</v>
      </c>
      <c r="F30" s="230">
        <v>10.479451343144721</v>
      </c>
      <c r="G30" s="230">
        <v>5.621228526156913</v>
      </c>
      <c r="H30" s="230">
        <v>10.454181763156139</v>
      </c>
      <c r="I30" s="230">
        <v>9.1953920813744467</v>
      </c>
      <c r="J30" s="230">
        <v>9.2060179049093094</v>
      </c>
      <c r="K30" s="230">
        <v>6.574775375968736</v>
      </c>
      <c r="L30" s="230">
        <v>5.8996147733561228</v>
      </c>
      <c r="M30" s="230">
        <v>4.7232902294411616</v>
      </c>
      <c r="N30" s="230">
        <v>3.3702697478494859</v>
      </c>
      <c r="O30" s="230">
        <v>4.9729213226043809</v>
      </c>
      <c r="P30" s="230">
        <v>3.9731381378107522</v>
      </c>
      <c r="Q30" s="230">
        <v>2.430276711422271</v>
      </c>
      <c r="R30" s="230">
        <v>3.8218616816230782</v>
      </c>
      <c r="S30" s="230">
        <v>3.6904774690375448</v>
      </c>
      <c r="T30" s="230">
        <v>3.737592962115559</v>
      </c>
      <c r="U30" s="230">
        <v>3.3175181960962581</v>
      </c>
      <c r="V30" s="230">
        <v>2.8159050784347408</v>
      </c>
      <c r="W30" s="230">
        <v>1.7774536060070469</v>
      </c>
      <c r="X30" s="230">
        <v>2.6018804760477492</v>
      </c>
      <c r="Y30" s="230">
        <v>2.1496590493501948</v>
      </c>
      <c r="DA30" s="71" t="s">
        <v>2165</v>
      </c>
    </row>
    <row r="31" spans="1:105" ht="12" customHeight="1" x14ac:dyDescent="0.25">
      <c r="A31" s="59" t="s">
        <v>35</v>
      </c>
      <c r="B31" s="230">
        <v>51.241642945967463</v>
      </c>
      <c r="C31" s="230">
        <v>66.903012130024749</v>
      </c>
      <c r="D31" s="230">
        <v>84.117960994888989</v>
      </c>
      <c r="E31" s="230">
        <v>74.135475227634956</v>
      </c>
      <c r="F31" s="230">
        <v>69.99063816790823</v>
      </c>
      <c r="G31" s="230">
        <v>51.796538710721933</v>
      </c>
      <c r="H31" s="230">
        <v>26.578340719015831</v>
      </c>
      <c r="I31" s="230">
        <v>24.39400872959483</v>
      </c>
      <c r="J31" s="230">
        <v>20.253707937513521</v>
      </c>
      <c r="K31" s="230">
        <v>25.369533633988429</v>
      </c>
      <c r="L31" s="230">
        <v>26.493120749832421</v>
      </c>
      <c r="M31" s="230">
        <v>14.731502292762899</v>
      </c>
      <c r="N31" s="230">
        <v>32.812985903839468</v>
      </c>
      <c r="O31" s="230">
        <v>38.545140176090342</v>
      </c>
      <c r="P31" s="230">
        <v>31.732780589974031</v>
      </c>
      <c r="Q31" s="230">
        <v>31.059693984042511</v>
      </c>
      <c r="R31" s="230">
        <v>43.729178388923543</v>
      </c>
      <c r="S31" s="230">
        <v>50.911689994746453</v>
      </c>
      <c r="T31" s="230">
        <v>52.322340227710228</v>
      </c>
      <c r="U31" s="230">
        <v>51.112721599959229</v>
      </c>
      <c r="V31" s="230">
        <v>49.604744598038081</v>
      </c>
      <c r="W31" s="230">
        <v>52.770321971503073</v>
      </c>
      <c r="X31" s="230">
        <v>45.050498870759483</v>
      </c>
      <c r="Y31" s="230">
        <v>52.537875897512897</v>
      </c>
      <c r="DA31" s="71" t="s">
        <v>2166</v>
      </c>
    </row>
    <row r="32" spans="1:105" ht="12" customHeight="1" x14ac:dyDescent="0.25">
      <c r="A32" s="60" t="s">
        <v>2167</v>
      </c>
      <c r="B32" s="329">
        <v>40.435533550571868</v>
      </c>
      <c r="C32" s="329">
        <v>32.394082841860786</v>
      </c>
      <c r="D32" s="329">
        <v>31.234396185069709</v>
      </c>
      <c r="E32" s="329">
        <v>39.480565499965543</v>
      </c>
      <c r="F32" s="329">
        <v>46.671324837303509</v>
      </c>
      <c r="G32" s="329">
        <v>62.476179612721118</v>
      </c>
      <c r="H32" s="329">
        <v>65.95448450993517</v>
      </c>
      <c r="I32" s="329">
        <v>70.054349681306135</v>
      </c>
      <c r="J32" s="329">
        <v>71.875835301435231</v>
      </c>
      <c r="K32" s="329">
        <v>68.463266116285936</v>
      </c>
      <c r="L32" s="329">
        <v>70.401938945068679</v>
      </c>
      <c r="M32" s="329">
        <v>72.905921078672975</v>
      </c>
      <c r="N32" s="329">
        <v>61.910950323746029</v>
      </c>
      <c r="O32" s="329">
        <v>55.672587960388199</v>
      </c>
      <c r="P32" s="329">
        <v>74.230968428094471</v>
      </c>
      <c r="Q32" s="329">
        <v>74.955950571047424</v>
      </c>
      <c r="R32" s="329">
        <v>69.780400668124827</v>
      </c>
      <c r="S32" s="329">
        <v>61.289180015507888</v>
      </c>
      <c r="T32" s="329">
        <v>56.799557184613541</v>
      </c>
      <c r="U32" s="329">
        <v>63.268249636577252</v>
      </c>
      <c r="V32" s="329">
        <v>57.381028812039112</v>
      </c>
      <c r="W32" s="329">
        <v>69.700161023555808</v>
      </c>
      <c r="X32" s="329">
        <v>75.767401925288752</v>
      </c>
      <c r="Y32" s="329">
        <v>67.367049763494137</v>
      </c>
      <c r="DA32" s="72" t="s">
        <v>2168</v>
      </c>
    </row>
    <row r="33" spans="1:105" ht="12" customHeight="1" x14ac:dyDescent="0.25">
      <c r="A33" s="60" t="s">
        <v>2169</v>
      </c>
      <c r="B33" s="329">
        <v>2.4798506136554899</v>
      </c>
      <c r="C33" s="329">
        <v>2.4539532858838271</v>
      </c>
      <c r="D33" s="329">
        <v>2.639931026571372</v>
      </c>
      <c r="E33" s="329">
        <v>2.8368219666471872</v>
      </c>
      <c r="F33" s="329">
        <v>2.9585616025169541</v>
      </c>
      <c r="G33" s="329">
        <v>3.085812491029674</v>
      </c>
      <c r="H33" s="329">
        <v>2.591057118546662</v>
      </c>
      <c r="I33" s="329">
        <v>2.6922373234469239</v>
      </c>
      <c r="J33" s="329">
        <v>2.6334241654560282</v>
      </c>
      <c r="K33" s="329">
        <v>2.5888290989139779</v>
      </c>
      <c r="L33" s="329">
        <v>2.671983305648205</v>
      </c>
      <c r="M33" s="329">
        <v>2.367263302785457</v>
      </c>
      <c r="N33" s="329">
        <v>2.4375034327409391</v>
      </c>
      <c r="O33" s="329">
        <v>2.4492847827199982</v>
      </c>
      <c r="P33" s="329">
        <v>2.7920271696296162</v>
      </c>
      <c r="Q33" s="329">
        <v>2.807452964184276</v>
      </c>
      <c r="R33" s="329">
        <v>2.910817865927569</v>
      </c>
      <c r="S33" s="329">
        <v>2.8051526178602999</v>
      </c>
      <c r="T33" s="329">
        <v>2.6734960697342149</v>
      </c>
      <c r="U33" s="329">
        <v>2.8230896986609841</v>
      </c>
      <c r="V33" s="329">
        <v>2.62613429891009</v>
      </c>
      <c r="W33" s="329">
        <v>2.970115384946983</v>
      </c>
      <c r="X33" s="329">
        <v>2.9966135336667392</v>
      </c>
      <c r="Y33" s="329">
        <v>2.8839030363375979</v>
      </c>
      <c r="DA33" s="72" t="s">
        <v>2170</v>
      </c>
    </row>
    <row r="34" spans="1:105" ht="12" customHeight="1" x14ac:dyDescent="0.25">
      <c r="A34" s="57" t="s">
        <v>2171</v>
      </c>
      <c r="B34" s="261">
        <v>1306.7392798393221</v>
      </c>
      <c r="C34" s="261">
        <v>1456.1830052965331</v>
      </c>
      <c r="D34" s="261">
        <v>1665.7597145295549</v>
      </c>
      <c r="E34" s="261">
        <v>1623.2521380584419</v>
      </c>
      <c r="F34" s="261">
        <v>1571.307085196245</v>
      </c>
      <c r="G34" s="261">
        <v>1399.856176885688</v>
      </c>
      <c r="H34" s="261">
        <v>1025.226405476518</v>
      </c>
      <c r="I34" s="261">
        <v>1040.5418412182021</v>
      </c>
      <c r="J34" s="261">
        <v>997.20294612513749</v>
      </c>
      <c r="K34" s="261">
        <v>962.7712088564715</v>
      </c>
      <c r="L34" s="261">
        <v>993.86383980463347</v>
      </c>
      <c r="M34" s="261">
        <v>774.85226154695374</v>
      </c>
      <c r="N34" s="261">
        <v>948.4151649973835</v>
      </c>
      <c r="O34" s="261">
        <v>1032.401151487913</v>
      </c>
      <c r="P34" s="261">
        <v>1020.511004653255</v>
      </c>
      <c r="Q34" s="261">
        <v>1007.463470444751</v>
      </c>
      <c r="R34" s="261">
        <v>1265.645045570657</v>
      </c>
      <c r="S34" s="261">
        <v>1307.9114925552251</v>
      </c>
      <c r="T34" s="261">
        <v>1280.606942230344</v>
      </c>
      <c r="U34" s="261">
        <v>1294.6650883622769</v>
      </c>
      <c r="V34" s="261">
        <v>1241.5199352994421</v>
      </c>
      <c r="W34" s="261">
        <v>1309.881178637926</v>
      </c>
      <c r="X34" s="261">
        <v>1255.4011476306659</v>
      </c>
      <c r="Y34" s="261">
        <v>1290.960769242243</v>
      </c>
      <c r="DA34" s="70" t="s">
        <v>2172</v>
      </c>
    </row>
    <row r="35" spans="1:105" ht="12" customHeight="1" x14ac:dyDescent="0.25">
      <c r="A35" s="64" t="s">
        <v>28</v>
      </c>
      <c r="B35" s="229">
        <v>2.4961520519477118</v>
      </c>
      <c r="C35" s="229">
        <v>2.973801502936551</v>
      </c>
      <c r="D35" s="229">
        <v>2.468376071594546</v>
      </c>
      <c r="E35" s="229">
        <v>12.446999713801789</v>
      </c>
      <c r="F35" s="229">
        <v>20.024644657266649</v>
      </c>
      <c r="G35" s="229">
        <v>15.21280288837051</v>
      </c>
      <c r="H35" s="229">
        <v>12.22965100802034</v>
      </c>
      <c r="I35" s="229">
        <v>24.03527953945941</v>
      </c>
      <c r="J35" s="229">
        <v>28.034735959823038</v>
      </c>
      <c r="K35" s="229">
        <v>18.070358193097491</v>
      </c>
      <c r="L35" s="229">
        <v>18.08142617446612</v>
      </c>
      <c r="M35" s="229">
        <v>15.987854536300251</v>
      </c>
      <c r="N35" s="229">
        <v>13.969195497595329</v>
      </c>
      <c r="O35" s="229">
        <v>13.15612910099539</v>
      </c>
      <c r="P35" s="229">
        <v>14.364992636474041</v>
      </c>
      <c r="Q35" s="229">
        <v>24.96323133432195</v>
      </c>
      <c r="R35" s="229">
        <v>16.71713786869622</v>
      </c>
      <c r="S35" s="229">
        <v>15.27999141935244</v>
      </c>
      <c r="T35" s="229">
        <v>19.21241186033102</v>
      </c>
      <c r="U35" s="229">
        <v>18.447721589949658</v>
      </c>
      <c r="V35" s="229">
        <v>15.07195586124848</v>
      </c>
      <c r="W35" s="229">
        <v>20.027244675058441</v>
      </c>
      <c r="X35" s="229">
        <v>17.739774645759649</v>
      </c>
      <c r="Y35" s="229">
        <v>19.40766388413029</v>
      </c>
      <c r="DA35" s="73" t="s">
        <v>2173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2174</v>
      </c>
    </row>
    <row r="37" spans="1:105" ht="12" customHeight="1" x14ac:dyDescent="0.25">
      <c r="A37" s="64" t="s">
        <v>31</v>
      </c>
      <c r="B37" s="229">
        <v>26.513709252181599</v>
      </c>
      <c r="C37" s="229">
        <v>26.322463138961151</v>
      </c>
      <c r="D37" s="229">
        <v>26.21867743843308</v>
      </c>
      <c r="E37" s="229">
        <v>25.6154734834792</v>
      </c>
      <c r="F37" s="229">
        <v>26.587051060829889</v>
      </c>
      <c r="G37" s="229">
        <v>26.931080831991778</v>
      </c>
      <c r="H37" s="229">
        <v>24.52547086465249</v>
      </c>
      <c r="I37" s="229">
        <v>23.76436159268814</v>
      </c>
      <c r="J37" s="229">
        <v>22.84091475929333</v>
      </c>
      <c r="K37" s="229">
        <v>19.7080074338913</v>
      </c>
      <c r="L37" s="229">
        <v>18.86274049395481</v>
      </c>
      <c r="M37" s="229">
        <v>17.25361987408586</v>
      </c>
      <c r="N37" s="229">
        <v>15.308796066732899</v>
      </c>
      <c r="O37" s="229">
        <v>14.37274962645599</v>
      </c>
      <c r="P37" s="229">
        <v>25.80497966275669</v>
      </c>
      <c r="Q37" s="229">
        <v>22.476014114790321</v>
      </c>
      <c r="R37" s="229">
        <v>27.248201333499679</v>
      </c>
      <c r="S37" s="229">
        <v>23.75990993487985</v>
      </c>
      <c r="T37" s="229">
        <v>19.56343737516352</v>
      </c>
      <c r="U37" s="229">
        <v>23.7856058729738</v>
      </c>
      <c r="V37" s="229">
        <v>21.988354944720019</v>
      </c>
      <c r="W37" s="229">
        <v>16.952560483451471</v>
      </c>
      <c r="X37" s="229">
        <v>27.404888035110041</v>
      </c>
      <c r="Y37" s="229">
        <v>31.76014664330696</v>
      </c>
      <c r="DA37" s="73" t="s">
        <v>2175</v>
      </c>
    </row>
    <row r="38" spans="1:105" ht="12" customHeight="1" x14ac:dyDescent="0.25">
      <c r="A38" s="64" t="s">
        <v>159</v>
      </c>
      <c r="B38" s="229">
        <v>202.34819918735721</v>
      </c>
      <c r="C38" s="229">
        <v>214.44398236172651</v>
      </c>
      <c r="D38" s="229">
        <v>209.1327797211863</v>
      </c>
      <c r="E38" s="229">
        <v>234.58750946161371</v>
      </c>
      <c r="F38" s="229">
        <v>270.283864572543</v>
      </c>
      <c r="G38" s="229">
        <v>299.36634576835797</v>
      </c>
      <c r="H38" s="229">
        <v>138.49167144534471</v>
      </c>
      <c r="I38" s="229">
        <v>180.67061971967931</v>
      </c>
      <c r="J38" s="229">
        <v>168.04456837461879</v>
      </c>
      <c r="K38" s="229">
        <v>158.24449124342479</v>
      </c>
      <c r="L38" s="229">
        <v>179.80256208978861</v>
      </c>
      <c r="M38" s="229">
        <v>123.4827710593235</v>
      </c>
      <c r="N38" s="229">
        <v>109.2390946922269</v>
      </c>
      <c r="O38" s="229">
        <v>139.85092994154431</v>
      </c>
      <c r="P38" s="229">
        <v>134.59166107593541</v>
      </c>
      <c r="Q38" s="229">
        <v>159.39438953970179</v>
      </c>
      <c r="R38" s="229">
        <v>164.1634790231378</v>
      </c>
      <c r="S38" s="229">
        <v>163.50775908275801</v>
      </c>
      <c r="T38" s="229">
        <v>138.7630450299919</v>
      </c>
      <c r="U38" s="229">
        <v>136.87068489284539</v>
      </c>
      <c r="V38" s="229">
        <v>139.86857375142799</v>
      </c>
      <c r="W38" s="229">
        <v>122.04677734964319</v>
      </c>
      <c r="X38" s="229">
        <v>112.2386618986244</v>
      </c>
      <c r="Y38" s="229">
        <v>91.139500049158769</v>
      </c>
      <c r="DA38" s="73" t="s">
        <v>2176</v>
      </c>
    </row>
    <row r="39" spans="1:105" ht="12" customHeight="1" x14ac:dyDescent="0.25">
      <c r="A39" s="64" t="s">
        <v>32</v>
      </c>
      <c r="B39" s="229">
        <v>205.93692704009121</v>
      </c>
      <c r="C39" s="229">
        <v>200.2359469956119</v>
      </c>
      <c r="D39" s="229">
        <v>216.24197880549841</v>
      </c>
      <c r="E39" s="229">
        <v>218.08157033786841</v>
      </c>
      <c r="F39" s="229">
        <v>131.99386613188739</v>
      </c>
      <c r="G39" s="229">
        <v>79.789838044411894</v>
      </c>
      <c r="H39" s="229">
        <v>166.13729864717041</v>
      </c>
      <c r="I39" s="229">
        <v>150.78269707875941</v>
      </c>
      <c r="J39" s="229">
        <v>152.4587760633357</v>
      </c>
      <c r="K39" s="229">
        <v>114.90407324331829</v>
      </c>
      <c r="L39" s="229">
        <v>103.2572814749425</v>
      </c>
      <c r="M39" s="229">
        <v>96.525342177473988</v>
      </c>
      <c r="N39" s="229">
        <v>55.208049761352051</v>
      </c>
      <c r="O39" s="229">
        <v>75.100819701213126</v>
      </c>
      <c r="P39" s="229">
        <v>71.264630072461074</v>
      </c>
      <c r="Q39" s="229">
        <v>45.03979765980722</v>
      </c>
      <c r="R39" s="229">
        <v>52.18863587409286</v>
      </c>
      <c r="S39" s="229">
        <v>46.885832329978037</v>
      </c>
      <c r="T39" s="229">
        <v>45.951398903223676</v>
      </c>
      <c r="U39" s="229">
        <v>42.73328787905205</v>
      </c>
      <c r="V39" s="229">
        <v>34.779162315396157</v>
      </c>
      <c r="W39" s="229">
        <v>23.90166557171208</v>
      </c>
      <c r="X39" s="229">
        <v>36.745362818069097</v>
      </c>
      <c r="Y39" s="229">
        <v>28.14374117848369</v>
      </c>
      <c r="DA39" s="73" t="s">
        <v>2177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2178</v>
      </c>
    </row>
    <row r="41" spans="1:105" ht="12" customHeight="1" x14ac:dyDescent="0.25">
      <c r="A41" s="64" t="s">
        <v>35</v>
      </c>
      <c r="B41" s="229">
        <v>640.27291653978875</v>
      </c>
      <c r="C41" s="229">
        <v>783.03543552932877</v>
      </c>
      <c r="D41" s="229">
        <v>955.01012802381797</v>
      </c>
      <c r="E41" s="229">
        <v>892.52746499188459</v>
      </c>
      <c r="F41" s="229">
        <v>881.56666053548997</v>
      </c>
      <c r="G41" s="229">
        <v>735.21960826864427</v>
      </c>
      <c r="H41" s="229">
        <v>422.38157223777642</v>
      </c>
      <c r="I41" s="229">
        <v>400.00408859796261</v>
      </c>
      <c r="J41" s="229">
        <v>335.41706683526138</v>
      </c>
      <c r="K41" s="229">
        <v>443.37069848551681</v>
      </c>
      <c r="L41" s="229">
        <v>463.69258528025529</v>
      </c>
      <c r="M41" s="229">
        <v>301.05355176648158</v>
      </c>
      <c r="N41" s="229">
        <v>537.50622179534093</v>
      </c>
      <c r="O41" s="229">
        <v>582.10686132603405</v>
      </c>
      <c r="P41" s="229">
        <v>569.17851619454279</v>
      </c>
      <c r="Q41" s="229">
        <v>575.62265475445145</v>
      </c>
      <c r="R41" s="229">
        <v>597.134684121688</v>
      </c>
      <c r="S41" s="229">
        <v>646.8097910788839</v>
      </c>
      <c r="T41" s="229">
        <v>643.27088362046322</v>
      </c>
      <c r="U41" s="229">
        <v>658.3881435776533</v>
      </c>
      <c r="V41" s="229">
        <v>612.66676820936027</v>
      </c>
      <c r="W41" s="229">
        <v>709.60985063788848</v>
      </c>
      <c r="X41" s="229">
        <v>636.2309650194286</v>
      </c>
      <c r="Y41" s="229">
        <v>687.83576715286949</v>
      </c>
      <c r="DA41" s="73" t="s">
        <v>2179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2180</v>
      </c>
    </row>
    <row r="43" spans="1:105" ht="12" customHeight="1" x14ac:dyDescent="0.25">
      <c r="A43" s="64" t="s">
        <v>38</v>
      </c>
      <c r="B43" s="229">
        <v>229.17137576795591</v>
      </c>
      <c r="C43" s="229">
        <v>229.17137576796779</v>
      </c>
      <c r="D43" s="229">
        <v>256.68777446902521</v>
      </c>
      <c r="E43" s="229">
        <v>239.993120069794</v>
      </c>
      <c r="F43" s="229">
        <v>240.85099823822779</v>
      </c>
      <c r="G43" s="229">
        <v>243.3365010839114</v>
      </c>
      <c r="H43" s="229">
        <v>261.46074127355411</v>
      </c>
      <c r="I43" s="229">
        <v>261.28479468965332</v>
      </c>
      <c r="J43" s="229">
        <v>290.40688413280509</v>
      </c>
      <c r="K43" s="229">
        <v>208.47358025722281</v>
      </c>
      <c r="L43" s="229">
        <v>210.1672442912261</v>
      </c>
      <c r="M43" s="229">
        <v>220.54912213328859</v>
      </c>
      <c r="N43" s="229">
        <v>217.1838071841353</v>
      </c>
      <c r="O43" s="229">
        <v>207.8136617916696</v>
      </c>
      <c r="P43" s="229">
        <v>205.30622501108459</v>
      </c>
      <c r="Q43" s="229">
        <v>179.9673830416786</v>
      </c>
      <c r="R43" s="229">
        <v>408.19290734954268</v>
      </c>
      <c r="S43" s="229">
        <v>411.66820870937278</v>
      </c>
      <c r="T43" s="229">
        <v>413.84576544117027</v>
      </c>
      <c r="U43" s="229">
        <v>414.43964454980329</v>
      </c>
      <c r="V43" s="229">
        <v>417.14512021728859</v>
      </c>
      <c r="W43" s="229">
        <v>417.34307992017273</v>
      </c>
      <c r="X43" s="229">
        <v>425.0414952136739</v>
      </c>
      <c r="Y43" s="229">
        <v>432.67395033429409</v>
      </c>
      <c r="DA43" s="73" t="s">
        <v>2181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2182</v>
      </c>
    </row>
    <row r="45" spans="1:105" ht="12" customHeight="1" x14ac:dyDescent="0.25">
      <c r="A45" s="57" t="s">
        <v>2183</v>
      </c>
      <c r="B45" s="261">
        <f t="shared" ref="B45:Y45" si="2">B46+B52+B63+B64+B65</f>
        <v>243.92284377608081</v>
      </c>
      <c r="C45" s="261">
        <f t="shared" si="2"/>
        <v>267.03455864273559</v>
      </c>
      <c r="D45" s="261">
        <f t="shared" si="2"/>
        <v>302.78702058335745</v>
      </c>
      <c r="E45" s="261">
        <f t="shared" si="2"/>
        <v>299.51709503008726</v>
      </c>
      <c r="F45" s="261">
        <f t="shared" si="2"/>
        <v>293.3186308657406</v>
      </c>
      <c r="G45" s="261">
        <f t="shared" si="2"/>
        <v>268.39412614109727</v>
      </c>
      <c r="H45" s="261">
        <f t="shared" si="2"/>
        <v>201.12802863099915</v>
      </c>
      <c r="I45" s="261">
        <f t="shared" si="2"/>
        <v>205.21767070975503</v>
      </c>
      <c r="J45" s="261">
        <f t="shared" si="2"/>
        <v>197.10038495555088</v>
      </c>
      <c r="K45" s="261">
        <f t="shared" si="2"/>
        <v>191.8596353378708</v>
      </c>
      <c r="L45" s="261">
        <f t="shared" si="2"/>
        <v>198.09936681408288</v>
      </c>
      <c r="M45" s="261">
        <f t="shared" si="2"/>
        <v>158.54847929554484</v>
      </c>
      <c r="N45" s="261">
        <f t="shared" si="2"/>
        <v>186.99590029437573</v>
      </c>
      <c r="O45" s="261">
        <f t="shared" si="2"/>
        <v>200.49405382669661</v>
      </c>
      <c r="P45" s="261">
        <f t="shared" si="2"/>
        <v>204.32817730954014</v>
      </c>
      <c r="Q45" s="261">
        <f t="shared" si="2"/>
        <v>202.78575314503854</v>
      </c>
      <c r="R45" s="261">
        <f t="shared" si="2"/>
        <v>242.42116705888873</v>
      </c>
      <c r="S45" s="261">
        <f t="shared" si="2"/>
        <v>247.24021851200487</v>
      </c>
      <c r="T45" s="261">
        <f t="shared" si="2"/>
        <v>240.70325986914165</v>
      </c>
      <c r="U45" s="261">
        <f t="shared" si="2"/>
        <v>245.43089337842275</v>
      </c>
      <c r="V45" s="261">
        <f t="shared" si="2"/>
        <v>233.72290070053364</v>
      </c>
      <c r="W45" s="261">
        <f t="shared" si="2"/>
        <v>250.26396263149169</v>
      </c>
      <c r="X45" s="261">
        <f t="shared" si="2"/>
        <v>242.06161537371943</v>
      </c>
      <c r="Y45" s="261">
        <f t="shared" si="2"/>
        <v>245.65257679484856</v>
      </c>
      <c r="DA45" s="70"/>
    </row>
    <row r="46" spans="1:105" ht="12" customHeight="1" x14ac:dyDescent="0.25">
      <c r="A46" s="165" t="s">
        <v>2184</v>
      </c>
      <c r="B46" s="346">
        <v>109.43413001732431</v>
      </c>
      <c r="C46" s="346">
        <v>122.1636653365177</v>
      </c>
      <c r="D46" s="346">
        <v>139.76630500228401</v>
      </c>
      <c r="E46" s="346">
        <v>136.3886484044888</v>
      </c>
      <c r="F46" s="346">
        <v>131.97820096710529</v>
      </c>
      <c r="G46" s="346">
        <v>117.3894930536912</v>
      </c>
      <c r="H46" s="346">
        <v>85.188497611682251</v>
      </c>
      <c r="I46" s="346">
        <v>86.537220198750404</v>
      </c>
      <c r="J46" s="346">
        <v>82.501904666784796</v>
      </c>
      <c r="K46" s="346">
        <v>80.46977544642769</v>
      </c>
      <c r="L46" s="346">
        <v>83.119476381124088</v>
      </c>
      <c r="M46" s="346">
        <v>64.31796444360792</v>
      </c>
      <c r="N46" s="346">
        <v>79.087473050929873</v>
      </c>
      <c r="O46" s="346">
        <v>86.325621214637664</v>
      </c>
      <c r="P46" s="346">
        <v>85.483765874864616</v>
      </c>
      <c r="Q46" s="346">
        <v>84.635171195104604</v>
      </c>
      <c r="R46" s="346">
        <v>103.9422464060813</v>
      </c>
      <c r="S46" s="346">
        <v>107.4131606048076</v>
      </c>
      <c r="T46" s="346">
        <v>104.97577760357871</v>
      </c>
      <c r="U46" s="346">
        <v>106.2714801810187</v>
      </c>
      <c r="V46" s="346">
        <v>101.58516128744</v>
      </c>
      <c r="W46" s="346">
        <v>107.6304051968513</v>
      </c>
      <c r="X46" s="346">
        <v>102.9374296464522</v>
      </c>
      <c r="Y46" s="346">
        <v>105.77874239435</v>
      </c>
      <c r="DA46" s="167" t="s">
        <v>2185</v>
      </c>
    </row>
    <row r="47" spans="1:105" ht="12" customHeight="1" x14ac:dyDescent="0.25">
      <c r="A47" s="59" t="s">
        <v>28</v>
      </c>
      <c r="B47" s="230">
        <v>0.25350070948082493</v>
      </c>
      <c r="C47" s="230">
        <v>0.29607746401030899</v>
      </c>
      <c r="D47" s="230">
        <v>0.24483902707480121</v>
      </c>
      <c r="E47" s="230">
        <v>1.227267956022404</v>
      </c>
      <c r="F47" s="230">
        <v>1.98639895204223</v>
      </c>
      <c r="G47" s="230">
        <v>1.5441356133897961</v>
      </c>
      <c r="H47" s="230">
        <v>1.364064456570794</v>
      </c>
      <c r="I47" s="230">
        <v>2.6691401602468772</v>
      </c>
      <c r="J47" s="230">
        <v>3.2723995476093881</v>
      </c>
      <c r="K47" s="230">
        <v>1.927777061602866</v>
      </c>
      <c r="L47" s="230">
        <v>1.917730259962402</v>
      </c>
      <c r="M47" s="230">
        <v>1.855133385466776</v>
      </c>
      <c r="N47" s="230">
        <v>1.5108602231763111</v>
      </c>
      <c r="O47" s="230">
        <v>1.377308086303574</v>
      </c>
      <c r="P47" s="230">
        <v>1.506337668762828</v>
      </c>
      <c r="Q47" s="230">
        <v>2.553205253445761</v>
      </c>
      <c r="R47" s="230">
        <v>2.0264884605190279</v>
      </c>
      <c r="S47" s="230">
        <v>1.8312797450756391</v>
      </c>
      <c r="T47" s="230">
        <v>2.3268668794668841</v>
      </c>
      <c r="U47" s="230">
        <v>2.227232458584723</v>
      </c>
      <c r="V47" s="230">
        <v>1.857270551053313</v>
      </c>
      <c r="W47" s="230">
        <v>2.4150682894654421</v>
      </c>
      <c r="X47" s="230">
        <v>2.1991516558234379</v>
      </c>
      <c r="Y47" s="230">
        <v>2.3918790703177799</v>
      </c>
      <c r="DA47" s="71" t="s">
        <v>2186</v>
      </c>
    </row>
    <row r="48" spans="1:105" ht="12" customHeight="1" x14ac:dyDescent="0.25">
      <c r="A48" s="59" t="s">
        <v>31</v>
      </c>
      <c r="B48" s="230">
        <v>2.6926421013302662</v>
      </c>
      <c r="C48" s="230">
        <v>2.6207156479652709</v>
      </c>
      <c r="D48" s="230">
        <v>2.6006391607366202</v>
      </c>
      <c r="E48" s="230">
        <v>2.5256728936658379</v>
      </c>
      <c r="F48" s="230">
        <v>2.6373746585291258</v>
      </c>
      <c r="G48" s="230">
        <v>2.733568647730773</v>
      </c>
      <c r="H48" s="230">
        <v>2.735509219780297</v>
      </c>
      <c r="I48" s="230">
        <v>2.639054470139897</v>
      </c>
      <c r="J48" s="230">
        <v>2.6661424324599881</v>
      </c>
      <c r="K48" s="230">
        <v>2.1024843146422429</v>
      </c>
      <c r="L48" s="230">
        <v>2.0005970702774691</v>
      </c>
      <c r="M48" s="230">
        <v>2.0020050955490292</v>
      </c>
      <c r="N48" s="230">
        <v>1.655746821348892</v>
      </c>
      <c r="O48" s="230">
        <v>1.5046754353783851</v>
      </c>
      <c r="P48" s="230">
        <v>2.7059542522125648</v>
      </c>
      <c r="Q48" s="230">
        <v>2.2988160685553511</v>
      </c>
      <c r="R48" s="230">
        <v>3.303087287186607</v>
      </c>
      <c r="S48" s="230">
        <v>2.8475828692848122</v>
      </c>
      <c r="T48" s="230">
        <v>2.3693805237843901</v>
      </c>
      <c r="U48" s="230">
        <v>2.8716865217790399</v>
      </c>
      <c r="V48" s="230">
        <v>2.709557039636469</v>
      </c>
      <c r="W48" s="230">
        <v>2.044294755125077</v>
      </c>
      <c r="X48" s="230">
        <v>3.3973094982057108</v>
      </c>
      <c r="Y48" s="230">
        <v>3.91424905541915</v>
      </c>
      <c r="DA48" s="71" t="s">
        <v>2187</v>
      </c>
    </row>
    <row r="49" spans="1:105" ht="12" customHeight="1" x14ac:dyDescent="0.25">
      <c r="A49" s="59" t="s">
        <v>159</v>
      </c>
      <c r="B49" s="230">
        <v>20.549794639367899</v>
      </c>
      <c r="C49" s="230">
        <v>21.350460145788048</v>
      </c>
      <c r="D49" s="230">
        <v>20.74394858450674</v>
      </c>
      <c r="E49" s="230">
        <v>23.13021128506195</v>
      </c>
      <c r="F49" s="230">
        <v>26.811541204851949</v>
      </c>
      <c r="G49" s="230">
        <v>30.38639489010033</v>
      </c>
      <c r="H49" s="230">
        <v>15.44701205502796</v>
      </c>
      <c r="I49" s="230">
        <v>20.063640453142561</v>
      </c>
      <c r="J49" s="230">
        <v>19.615271936764429</v>
      </c>
      <c r="K49" s="230">
        <v>16.88179598236281</v>
      </c>
      <c r="L49" s="230">
        <v>19.070000939709448</v>
      </c>
      <c r="M49" s="230">
        <v>14.32818960179959</v>
      </c>
      <c r="N49" s="230">
        <v>11.81492542034273</v>
      </c>
      <c r="O49" s="230">
        <v>14.640918708451251</v>
      </c>
      <c r="P49" s="230">
        <v>14.1135115144622</v>
      </c>
      <c r="Q49" s="230">
        <v>16.30264076361814</v>
      </c>
      <c r="R49" s="230">
        <v>19.90026034911153</v>
      </c>
      <c r="S49" s="230">
        <v>19.596113581040989</v>
      </c>
      <c r="T49" s="230">
        <v>16.80596563937582</v>
      </c>
      <c r="U49" s="230">
        <v>16.524687373217191</v>
      </c>
      <c r="V49" s="230">
        <v>17.235572173765458</v>
      </c>
      <c r="W49" s="230">
        <v>14.71751639283911</v>
      </c>
      <c r="X49" s="230">
        <v>13.913921912236169</v>
      </c>
      <c r="Y49" s="230">
        <v>11.23240097047765</v>
      </c>
      <c r="DA49" s="71" t="s">
        <v>2188</v>
      </c>
    </row>
    <row r="50" spans="1:105" ht="12" customHeight="1" x14ac:dyDescent="0.25">
      <c r="A50" s="59" t="s">
        <v>32</v>
      </c>
      <c r="B50" s="230">
        <v>20.91425362979351</v>
      </c>
      <c r="C50" s="230">
        <v>19.935880498957541</v>
      </c>
      <c r="D50" s="230">
        <v>21.44911235882563</v>
      </c>
      <c r="E50" s="230">
        <v>21.502733930164371</v>
      </c>
      <c r="F50" s="230">
        <v>13.093489639789309</v>
      </c>
      <c r="G50" s="230">
        <v>8.0988580089449531</v>
      </c>
      <c r="H50" s="230">
        <v>18.530535650336301</v>
      </c>
      <c r="I50" s="230">
        <v>16.74455882997016</v>
      </c>
      <c r="J50" s="230">
        <v>17.795995315730082</v>
      </c>
      <c r="K50" s="230">
        <v>12.258165240344651</v>
      </c>
      <c r="L50" s="230">
        <v>10.951548364342409</v>
      </c>
      <c r="M50" s="230">
        <v>11.20021353774928</v>
      </c>
      <c r="N50" s="230">
        <v>5.9711131108390481</v>
      </c>
      <c r="O50" s="230">
        <v>7.8622644600440639</v>
      </c>
      <c r="P50" s="230">
        <v>7.472930856645787</v>
      </c>
      <c r="Q50" s="230">
        <v>4.6066090747252781</v>
      </c>
      <c r="R50" s="230">
        <v>6.3264219748477082</v>
      </c>
      <c r="S50" s="230">
        <v>5.6191834615925504</v>
      </c>
      <c r="T50" s="230">
        <v>5.5652975248699397</v>
      </c>
      <c r="U50" s="230">
        <v>5.15928025920135</v>
      </c>
      <c r="V50" s="230">
        <v>4.2857287105495674</v>
      </c>
      <c r="W50" s="230">
        <v>2.8822813883898029</v>
      </c>
      <c r="X50" s="230">
        <v>4.5552227747439504</v>
      </c>
      <c r="Y50" s="230">
        <v>3.468548604672641</v>
      </c>
      <c r="DA50" s="71" t="s">
        <v>2189</v>
      </c>
    </row>
    <row r="51" spans="1:105" ht="12" customHeight="1" x14ac:dyDescent="0.25">
      <c r="A51" s="59" t="s">
        <v>35</v>
      </c>
      <c r="B51" s="230">
        <v>65.023938937351758</v>
      </c>
      <c r="C51" s="230">
        <v>77.960531579796566</v>
      </c>
      <c r="D51" s="230">
        <v>94.727765871140207</v>
      </c>
      <c r="E51" s="230">
        <v>88.002762339574275</v>
      </c>
      <c r="F51" s="230">
        <v>87.449396511892715</v>
      </c>
      <c r="G51" s="230">
        <v>74.626535893525372</v>
      </c>
      <c r="H51" s="230">
        <v>47.111376229966893</v>
      </c>
      <c r="I51" s="230">
        <v>44.420826285250911</v>
      </c>
      <c r="J51" s="230">
        <v>39.152095434220911</v>
      </c>
      <c r="K51" s="230">
        <v>47.299552847475127</v>
      </c>
      <c r="L51" s="230">
        <v>49.179599746832373</v>
      </c>
      <c r="M51" s="230">
        <v>34.932422823043247</v>
      </c>
      <c r="N51" s="230">
        <v>58.134827475222892</v>
      </c>
      <c r="O51" s="230">
        <v>60.940454524460392</v>
      </c>
      <c r="P51" s="230">
        <v>59.685031582781242</v>
      </c>
      <c r="Q51" s="230">
        <v>58.873900034760076</v>
      </c>
      <c r="R51" s="230">
        <v>72.385988334416439</v>
      </c>
      <c r="S51" s="230">
        <v>77.519000947813609</v>
      </c>
      <c r="T51" s="230">
        <v>77.908267036081682</v>
      </c>
      <c r="U51" s="230">
        <v>79.488593568236368</v>
      </c>
      <c r="V51" s="230">
        <v>75.497032812435151</v>
      </c>
      <c r="W51" s="230">
        <v>85.571244371031895</v>
      </c>
      <c r="X51" s="230">
        <v>78.871823805442972</v>
      </c>
      <c r="Y51" s="230">
        <v>84.77166469346281</v>
      </c>
      <c r="DA51" s="71" t="s">
        <v>2190</v>
      </c>
    </row>
    <row r="52" spans="1:105" ht="12" customHeight="1" x14ac:dyDescent="0.25">
      <c r="A52" s="165" t="s">
        <v>2191</v>
      </c>
      <c r="B52" s="346">
        <v>94.439126348220327</v>
      </c>
      <c r="C52" s="346">
        <v>105.23954773919409</v>
      </c>
      <c r="D52" s="346">
        <v>120.38582950194581</v>
      </c>
      <c r="E52" s="346">
        <v>117.31377186424641</v>
      </c>
      <c r="F52" s="346">
        <v>113.5596600179865</v>
      </c>
      <c r="G52" s="346">
        <v>101.16876135727679</v>
      </c>
      <c r="H52" s="346">
        <v>74.09395855478833</v>
      </c>
      <c r="I52" s="346">
        <v>75.200817737336791</v>
      </c>
      <c r="J52" s="346">
        <v>72.068680016651228</v>
      </c>
      <c r="K52" s="346">
        <v>69.580269943982344</v>
      </c>
      <c r="L52" s="346">
        <v>71.827360046740324</v>
      </c>
      <c r="M52" s="346">
        <v>55.999212511951782</v>
      </c>
      <c r="N52" s="346">
        <v>68.54274680467968</v>
      </c>
      <c r="O52" s="346">
        <v>74.612483371130978</v>
      </c>
      <c r="P52" s="346">
        <v>73.75317264515725</v>
      </c>
      <c r="Q52" s="346">
        <v>72.810216578357853</v>
      </c>
      <c r="R52" s="346">
        <v>91.469212118077181</v>
      </c>
      <c r="S52" s="346">
        <v>94.523843128753441</v>
      </c>
      <c r="T52" s="346">
        <v>92.550520739355392</v>
      </c>
      <c r="U52" s="346">
        <v>93.566514564029177</v>
      </c>
      <c r="V52" s="346">
        <v>89.725670485695687</v>
      </c>
      <c r="W52" s="346">
        <v>94.666193967746636</v>
      </c>
      <c r="X52" s="346">
        <v>90.728877158549409</v>
      </c>
      <c r="Y52" s="346">
        <v>93.298800363646336</v>
      </c>
      <c r="DA52" s="167" t="s">
        <v>2192</v>
      </c>
    </row>
    <row r="53" spans="1:105" ht="12" customHeight="1" x14ac:dyDescent="0.25">
      <c r="A53" s="64" t="s">
        <v>28</v>
      </c>
      <c r="B53" s="229">
        <v>0.18039896914038239</v>
      </c>
      <c r="C53" s="229">
        <v>0.2149190892194541</v>
      </c>
      <c r="D53" s="229">
        <v>0.17839157611371759</v>
      </c>
      <c r="E53" s="229">
        <v>0.8995549431808062</v>
      </c>
      <c r="F53" s="229">
        <v>1.447197597900594</v>
      </c>
      <c r="G53" s="229">
        <v>1.099441821525446</v>
      </c>
      <c r="H53" s="229">
        <v>0.8838469728124243</v>
      </c>
      <c r="I53" s="229">
        <v>1.7370494912503951</v>
      </c>
      <c r="J53" s="229">
        <v>2.0260935079370022</v>
      </c>
      <c r="K53" s="229">
        <v>1.3059597020496481</v>
      </c>
      <c r="L53" s="229">
        <v>1.3067595941987691</v>
      </c>
      <c r="M53" s="229">
        <v>1.1554554438558571</v>
      </c>
      <c r="N53" s="229">
        <v>1.0095652889095139</v>
      </c>
      <c r="O53" s="229">
        <v>0.95080430931499549</v>
      </c>
      <c r="P53" s="229">
        <v>1.03816987483076</v>
      </c>
      <c r="Q53" s="229">
        <v>1.8041133334047821</v>
      </c>
      <c r="R53" s="229">
        <v>1.2081613522450669</v>
      </c>
      <c r="S53" s="229">
        <v>1.104297592117522</v>
      </c>
      <c r="T53" s="229">
        <v>1.388496863241877</v>
      </c>
      <c r="U53" s="229">
        <v>1.33323206621926</v>
      </c>
      <c r="V53" s="229">
        <v>1.0892626906189471</v>
      </c>
      <c r="W53" s="229">
        <v>1.4473855033324849</v>
      </c>
      <c r="X53" s="229">
        <v>1.2820681562169389</v>
      </c>
      <c r="Y53" s="229">
        <v>1.4026078881646089</v>
      </c>
      <c r="DA53" s="73" t="s">
        <v>2193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2194</v>
      </c>
    </row>
    <row r="55" spans="1:105" ht="12" customHeight="1" x14ac:dyDescent="0.25">
      <c r="A55" s="64" t="s">
        <v>31</v>
      </c>
      <c r="B55" s="229">
        <v>1.9161676523067721</v>
      </c>
      <c r="C55" s="229">
        <v>1.902346137848087</v>
      </c>
      <c r="D55" s="229">
        <v>1.8948454596052811</v>
      </c>
      <c r="E55" s="229">
        <v>1.8512514118908501</v>
      </c>
      <c r="F55" s="229">
        <v>1.921468125354765</v>
      </c>
      <c r="G55" s="229">
        <v>1.9463314408818699</v>
      </c>
      <c r="H55" s="229">
        <v>1.772476022930382</v>
      </c>
      <c r="I55" s="229">
        <v>1.717470027619151</v>
      </c>
      <c r="J55" s="229">
        <v>1.6507317627484721</v>
      </c>
      <c r="K55" s="229">
        <v>1.4243139644120759</v>
      </c>
      <c r="L55" s="229">
        <v>1.3632258249720099</v>
      </c>
      <c r="M55" s="229">
        <v>1.2469333495915991</v>
      </c>
      <c r="N55" s="229">
        <v>1.1063793277593199</v>
      </c>
      <c r="O55" s="229">
        <v>1.0387304788994429</v>
      </c>
      <c r="P55" s="229">
        <v>1.8649471798873241</v>
      </c>
      <c r="Q55" s="229">
        <v>1.6243600919779999</v>
      </c>
      <c r="R55" s="229">
        <v>1.969250001279931</v>
      </c>
      <c r="S55" s="229">
        <v>1.7171483026349079</v>
      </c>
      <c r="T55" s="229">
        <v>1.413865766938406</v>
      </c>
      <c r="U55" s="229">
        <v>1.7190053692906131</v>
      </c>
      <c r="V55" s="229">
        <v>1.589116561238799</v>
      </c>
      <c r="W55" s="229">
        <v>1.225175538933351</v>
      </c>
      <c r="X55" s="229">
        <v>1.980573878535909</v>
      </c>
      <c r="Y55" s="229">
        <v>2.2953320130195221</v>
      </c>
      <c r="DA55" s="73" t="s">
        <v>2195</v>
      </c>
    </row>
    <row r="56" spans="1:105" ht="12" customHeight="1" x14ac:dyDescent="0.25">
      <c r="A56" s="64" t="s">
        <v>159</v>
      </c>
      <c r="B56" s="229">
        <v>14.623871375274961</v>
      </c>
      <c r="C56" s="229">
        <v>15.498043609253729</v>
      </c>
      <c r="D56" s="229">
        <v>15.11419861050795</v>
      </c>
      <c r="E56" s="229">
        <v>16.953832939409121</v>
      </c>
      <c r="F56" s="229">
        <v>19.533637987365221</v>
      </c>
      <c r="G56" s="229">
        <v>21.635452908325611</v>
      </c>
      <c r="H56" s="229">
        <v>10.00890740761335</v>
      </c>
      <c r="I56" s="229">
        <v>13.05721481427884</v>
      </c>
      <c r="J56" s="229">
        <v>12.144719661916159</v>
      </c>
      <c r="K56" s="229">
        <v>11.436459998573881</v>
      </c>
      <c r="L56" s="229">
        <v>12.99447957286414</v>
      </c>
      <c r="M56" s="229">
        <v>8.9242017882356279</v>
      </c>
      <c r="N56" s="229">
        <v>7.8947995403283064</v>
      </c>
      <c r="O56" s="229">
        <v>10.10714214107775</v>
      </c>
      <c r="P56" s="229">
        <v>9.7270504391128672</v>
      </c>
      <c r="Q56" s="229">
        <v>11.5195640975821</v>
      </c>
      <c r="R56" s="229">
        <v>11.86423013099893</v>
      </c>
      <c r="S56" s="229">
        <v>11.816840709670601</v>
      </c>
      <c r="T56" s="229">
        <v>10.028519800569979</v>
      </c>
      <c r="U56" s="229">
        <v>9.8917573714874987</v>
      </c>
      <c r="V56" s="229">
        <v>10.108417273781409</v>
      </c>
      <c r="W56" s="229">
        <v>8.8204213375550395</v>
      </c>
      <c r="X56" s="229">
        <v>8.1115807382041236</v>
      </c>
      <c r="Y56" s="229">
        <v>6.5867268959072529</v>
      </c>
      <c r="DA56" s="73" t="s">
        <v>2196</v>
      </c>
    </row>
    <row r="57" spans="1:105" ht="12" customHeight="1" x14ac:dyDescent="0.25">
      <c r="A57" s="64" t="s">
        <v>32</v>
      </c>
      <c r="B57" s="229">
        <v>14.88323169935996</v>
      </c>
      <c r="C57" s="229">
        <v>14.471217165905781</v>
      </c>
      <c r="D57" s="229">
        <v>15.62798629632738</v>
      </c>
      <c r="E57" s="229">
        <v>15.76093509478698</v>
      </c>
      <c r="F57" s="229">
        <v>9.5393056542634476</v>
      </c>
      <c r="G57" s="229">
        <v>5.7664774547121578</v>
      </c>
      <c r="H57" s="229">
        <v>12.00687970443605</v>
      </c>
      <c r="I57" s="229">
        <v>10.89718997526219</v>
      </c>
      <c r="J57" s="229">
        <v>11.018321586928019</v>
      </c>
      <c r="K57" s="229">
        <v>8.3042122161393959</v>
      </c>
      <c r="L57" s="229">
        <v>7.4624889616732899</v>
      </c>
      <c r="M57" s="229">
        <v>6.9759661520426226</v>
      </c>
      <c r="N57" s="229">
        <v>3.9899313254685769</v>
      </c>
      <c r="O57" s="229">
        <v>5.4275982286917044</v>
      </c>
      <c r="P57" s="229">
        <v>5.1503536377967318</v>
      </c>
      <c r="Q57" s="229">
        <v>3.255063353124144</v>
      </c>
      <c r="R57" s="229">
        <v>3.7717157915852582</v>
      </c>
      <c r="S57" s="229">
        <v>3.388477802470836</v>
      </c>
      <c r="T57" s="229">
        <v>3.320945527429632</v>
      </c>
      <c r="U57" s="229">
        <v>3.0883699874552639</v>
      </c>
      <c r="V57" s="229">
        <v>2.513518767563816</v>
      </c>
      <c r="W57" s="229">
        <v>1.727393099515137</v>
      </c>
      <c r="X57" s="229">
        <v>2.6556177008113839</v>
      </c>
      <c r="Y57" s="229">
        <v>2.0339714050634852</v>
      </c>
      <c r="DA57" s="73" t="s">
        <v>2197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2198</v>
      </c>
    </row>
    <row r="59" spans="1:105" ht="12" customHeight="1" x14ac:dyDescent="0.25">
      <c r="A59" s="64" t="s">
        <v>35</v>
      </c>
      <c r="B59" s="229">
        <v>46.273052165294743</v>
      </c>
      <c r="C59" s="229">
        <v>56.590617250122669</v>
      </c>
      <c r="D59" s="229">
        <v>69.019370226141277</v>
      </c>
      <c r="E59" s="229">
        <v>64.503696595077216</v>
      </c>
      <c r="F59" s="229">
        <v>63.711550209868037</v>
      </c>
      <c r="G59" s="229">
        <v>53.13492794638357</v>
      </c>
      <c r="H59" s="229">
        <v>30.525864863133329</v>
      </c>
      <c r="I59" s="229">
        <v>28.908625649909808</v>
      </c>
      <c r="J59" s="229">
        <v>24.240868276416759</v>
      </c>
      <c r="K59" s="229">
        <v>32.042766341669143</v>
      </c>
      <c r="L59" s="229">
        <v>33.511445874191132</v>
      </c>
      <c r="M59" s="229">
        <v>21.75738867844484</v>
      </c>
      <c r="N59" s="229">
        <v>38.846018311568962</v>
      </c>
      <c r="O59" s="229">
        <v>42.069343344216982</v>
      </c>
      <c r="P59" s="229">
        <v>41.135001170392982</v>
      </c>
      <c r="Q59" s="229">
        <v>41.600724383166913</v>
      </c>
      <c r="R59" s="229">
        <v>43.155416501757607</v>
      </c>
      <c r="S59" s="229">
        <v>46.745477483829568</v>
      </c>
      <c r="T59" s="229">
        <v>46.489717720763799</v>
      </c>
      <c r="U59" s="229">
        <v>47.582254575790827</v>
      </c>
      <c r="V59" s="229">
        <v>44.277933039094137</v>
      </c>
      <c r="W59" s="229">
        <v>51.284089623886949</v>
      </c>
      <c r="X59" s="229">
        <v>45.980936992655522</v>
      </c>
      <c r="Y59" s="229">
        <v>49.71045863790232</v>
      </c>
      <c r="DA59" s="73" t="s">
        <v>2199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2200</v>
      </c>
    </row>
    <row r="61" spans="1:105" ht="12" customHeight="1" x14ac:dyDescent="0.25">
      <c r="A61" s="64" t="s">
        <v>38</v>
      </c>
      <c r="B61" s="229">
        <v>16.562404486843519</v>
      </c>
      <c r="C61" s="229">
        <v>16.56240448684439</v>
      </c>
      <c r="D61" s="229">
        <v>18.5510373332502</v>
      </c>
      <c r="E61" s="229">
        <v>17.344500879901432</v>
      </c>
      <c r="F61" s="229">
        <v>17.40650044323441</v>
      </c>
      <c r="G61" s="229">
        <v>17.58612978544814</v>
      </c>
      <c r="H61" s="229">
        <v>18.89598358386279</v>
      </c>
      <c r="I61" s="229">
        <v>18.883267779016411</v>
      </c>
      <c r="J61" s="229">
        <v>20.98794522070482</v>
      </c>
      <c r="K61" s="229">
        <v>15.066557721138199</v>
      </c>
      <c r="L61" s="229">
        <v>15.188960218840981</v>
      </c>
      <c r="M61" s="229">
        <v>15.93926709978123</v>
      </c>
      <c r="N61" s="229">
        <v>15.696053010645</v>
      </c>
      <c r="O61" s="229">
        <v>15.018864868930089</v>
      </c>
      <c r="P61" s="229">
        <v>14.83765034313658</v>
      </c>
      <c r="Q61" s="229">
        <v>13.006391319101921</v>
      </c>
      <c r="R61" s="229">
        <v>29.50043834021039</v>
      </c>
      <c r="S61" s="229">
        <v>29.751601238029991</v>
      </c>
      <c r="T61" s="229">
        <v>29.908975060411709</v>
      </c>
      <c r="U61" s="229">
        <v>29.951895193785699</v>
      </c>
      <c r="V61" s="229">
        <v>30.147422153398569</v>
      </c>
      <c r="W61" s="229">
        <v>30.161728864523681</v>
      </c>
      <c r="X61" s="229">
        <v>30.718099692125531</v>
      </c>
      <c r="Y61" s="229">
        <v>31.269703523589151</v>
      </c>
      <c r="DA61" s="73" t="s">
        <v>2201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2202</v>
      </c>
    </row>
    <row r="63" spans="1:105" ht="12" customHeight="1" x14ac:dyDescent="0.25">
      <c r="A63" s="166" t="s">
        <v>2203</v>
      </c>
      <c r="B63" s="347">
        <v>11.77929041486358</v>
      </c>
      <c r="C63" s="347">
        <v>11.656278107948181</v>
      </c>
      <c r="D63" s="347">
        <v>12.539672376214019</v>
      </c>
      <c r="E63" s="347">
        <v>13.474904341574151</v>
      </c>
      <c r="F63" s="347">
        <v>14.05316761195553</v>
      </c>
      <c r="G63" s="347">
        <v>14.657609332390949</v>
      </c>
      <c r="H63" s="347">
        <v>12.30752131309664</v>
      </c>
      <c r="I63" s="347">
        <v>12.788127286372889</v>
      </c>
      <c r="J63" s="347">
        <v>12.50876478591613</v>
      </c>
      <c r="K63" s="347">
        <v>12.29693821984139</v>
      </c>
      <c r="L63" s="347">
        <v>12.69192070182897</v>
      </c>
      <c r="M63" s="347">
        <v>11.24450068823092</v>
      </c>
      <c r="N63" s="347">
        <v>11.578141305519461</v>
      </c>
      <c r="O63" s="347">
        <v>11.634102717919991</v>
      </c>
      <c r="P63" s="347">
        <v>13.262129055740679</v>
      </c>
      <c r="Q63" s="347">
        <v>13.33540157987531</v>
      </c>
      <c r="R63" s="347">
        <v>13.82638486315596</v>
      </c>
      <c r="S63" s="347">
        <v>13.324474934836431</v>
      </c>
      <c r="T63" s="347">
        <v>12.69910633123752</v>
      </c>
      <c r="U63" s="347">
        <v>13.409676068639669</v>
      </c>
      <c r="V63" s="347">
        <v>12.47413791982293</v>
      </c>
      <c r="W63" s="347">
        <v>14.108048078498181</v>
      </c>
      <c r="X63" s="347">
        <v>14.233914284917009</v>
      </c>
      <c r="Y63" s="347">
        <v>13.69853942260359</v>
      </c>
      <c r="DA63" s="168" t="s">
        <v>2204</v>
      </c>
    </row>
    <row r="64" spans="1:105" ht="12" customHeight="1" x14ac:dyDescent="0.25">
      <c r="A64" s="60" t="s">
        <v>2205</v>
      </c>
      <c r="B64" s="262">
        <v>23.558580829727159</v>
      </c>
      <c r="C64" s="262">
        <v>23.31255621589635</v>
      </c>
      <c r="D64" s="262">
        <v>25.079344752428032</v>
      </c>
      <c r="E64" s="262">
        <v>26.949808683148291</v>
      </c>
      <c r="F64" s="262">
        <v>28.10633522391106</v>
      </c>
      <c r="G64" s="262">
        <v>29.315218664781899</v>
      </c>
      <c r="H64" s="262">
        <v>24.61504262619329</v>
      </c>
      <c r="I64" s="262">
        <v>25.576254572745778</v>
      </c>
      <c r="J64" s="262">
        <v>25.017529571832259</v>
      </c>
      <c r="K64" s="262">
        <v>24.593876439682791</v>
      </c>
      <c r="L64" s="262">
        <v>25.383841403657939</v>
      </c>
      <c r="M64" s="262">
        <v>22.489001376461829</v>
      </c>
      <c r="N64" s="262">
        <v>23.156282611038922</v>
      </c>
      <c r="O64" s="262">
        <v>23.26820543583997</v>
      </c>
      <c r="P64" s="262">
        <v>26.524258111481359</v>
      </c>
      <c r="Q64" s="262">
        <v>26.67080315975063</v>
      </c>
      <c r="R64" s="262">
        <v>27.652769726311909</v>
      </c>
      <c r="S64" s="262">
        <v>26.648949869672851</v>
      </c>
      <c r="T64" s="262">
        <v>25.398212662475039</v>
      </c>
      <c r="U64" s="262">
        <v>26.819352137279349</v>
      </c>
      <c r="V64" s="262">
        <v>24.948275839645849</v>
      </c>
      <c r="W64" s="262">
        <v>28.21609615699635</v>
      </c>
      <c r="X64" s="262">
        <v>28.467828569834019</v>
      </c>
      <c r="Y64" s="262">
        <v>27.397078845207169</v>
      </c>
      <c r="DA64" s="72" t="s">
        <v>2206</v>
      </c>
    </row>
    <row r="65" spans="1:105" ht="12" customHeight="1" x14ac:dyDescent="0.25">
      <c r="A65" s="101" t="s">
        <v>2207</v>
      </c>
      <c r="B65" s="278">
        <v>4.7117161659454307</v>
      </c>
      <c r="C65" s="278">
        <v>4.6625112431792708</v>
      </c>
      <c r="D65" s="278">
        <v>5.0158689504856069</v>
      </c>
      <c r="E65" s="278">
        <v>5.3899617366296573</v>
      </c>
      <c r="F65" s="278">
        <v>5.6212670447822122</v>
      </c>
      <c r="G65" s="278">
        <v>5.8630437329563811</v>
      </c>
      <c r="H65" s="278">
        <v>4.9230085252386582</v>
      </c>
      <c r="I65" s="278">
        <v>5.1152509145491551</v>
      </c>
      <c r="J65" s="278">
        <v>5.0035059143664524</v>
      </c>
      <c r="K65" s="278">
        <v>4.9187752879365574</v>
      </c>
      <c r="L65" s="278">
        <v>5.0767682807315886</v>
      </c>
      <c r="M65" s="278">
        <v>4.4978002752923674</v>
      </c>
      <c r="N65" s="278">
        <v>4.6312565222077842</v>
      </c>
      <c r="O65" s="278">
        <v>4.6536410871679958</v>
      </c>
      <c r="P65" s="278">
        <v>5.3048516222962707</v>
      </c>
      <c r="Q65" s="278">
        <v>5.3341606319501267</v>
      </c>
      <c r="R65" s="278">
        <v>5.5305539452623833</v>
      </c>
      <c r="S65" s="278">
        <v>5.3297899739345702</v>
      </c>
      <c r="T65" s="278">
        <v>5.0796425324950079</v>
      </c>
      <c r="U65" s="278">
        <v>5.3638704274558693</v>
      </c>
      <c r="V65" s="278">
        <v>4.989655167929171</v>
      </c>
      <c r="W65" s="278">
        <v>5.6432192313992688</v>
      </c>
      <c r="X65" s="278">
        <v>5.6935657139668043</v>
      </c>
      <c r="Y65" s="278">
        <v>5.4794157690414362</v>
      </c>
      <c r="DA65" s="102" t="s">
        <v>2208</v>
      </c>
    </row>
    <row r="66" spans="1:105" ht="12" customHeight="1" x14ac:dyDescent="0.25">
      <c r="A66" s="57" t="s">
        <v>2209</v>
      </c>
      <c r="B66" s="261">
        <f t="shared" ref="B66:Y66" si="3">B67+B68+B79</f>
        <v>214.83254346611722</v>
      </c>
      <c r="C66" s="261">
        <f t="shared" si="3"/>
        <v>220.42351656019</v>
      </c>
      <c r="D66" s="261">
        <f t="shared" si="3"/>
        <v>241.88084499132964</v>
      </c>
      <c r="E66" s="261">
        <f t="shared" si="3"/>
        <v>252.08946084781314</v>
      </c>
      <c r="F66" s="261">
        <f t="shared" si="3"/>
        <v>257.22980165245639</v>
      </c>
      <c r="G66" s="261">
        <f t="shared" si="3"/>
        <v>256.92545248847159</v>
      </c>
      <c r="H66" s="261">
        <f t="shared" si="3"/>
        <v>208.15160477622726</v>
      </c>
      <c r="I66" s="261">
        <f t="shared" si="3"/>
        <v>215.09437927482543</v>
      </c>
      <c r="J66" s="261">
        <f t="shared" si="3"/>
        <v>209.15483539374281</v>
      </c>
      <c r="K66" s="261">
        <f t="shared" si="3"/>
        <v>205.38262213053804</v>
      </c>
      <c r="L66" s="261">
        <f t="shared" si="3"/>
        <v>212.02242711284848</v>
      </c>
      <c r="M66" s="261">
        <f t="shared" si="3"/>
        <v>182.60500911219805</v>
      </c>
      <c r="N66" s="261">
        <f t="shared" si="3"/>
        <v>195.4519470933767</v>
      </c>
      <c r="O66" s="261">
        <f t="shared" si="3"/>
        <v>200.19038845285024</v>
      </c>
      <c r="P66" s="261">
        <f t="shared" si="3"/>
        <v>220.9099306546984</v>
      </c>
      <c r="Q66" s="261">
        <f t="shared" si="3"/>
        <v>221.35768989870908</v>
      </c>
      <c r="R66" s="261">
        <f t="shared" si="3"/>
        <v>238.94394878665943</v>
      </c>
      <c r="S66" s="261">
        <f t="shared" si="3"/>
        <v>234.40695781101471</v>
      </c>
      <c r="T66" s="261">
        <f t="shared" si="3"/>
        <v>224.93322009657558</v>
      </c>
      <c r="U66" s="261">
        <f t="shared" si="3"/>
        <v>234.91444338078287</v>
      </c>
      <c r="V66" s="261">
        <f t="shared" si="3"/>
        <v>220.11710621906118</v>
      </c>
      <c r="W66" s="261">
        <f t="shared" si="3"/>
        <v>244.83656841202676</v>
      </c>
      <c r="X66" s="261">
        <f t="shared" si="3"/>
        <v>243.81107433985579</v>
      </c>
      <c r="Y66" s="261">
        <f t="shared" si="3"/>
        <v>238.49751604410773</v>
      </c>
      <c r="DA66" s="70"/>
    </row>
    <row r="67" spans="1:105" ht="12" customHeight="1" x14ac:dyDescent="0.25">
      <c r="A67" s="165" t="s">
        <v>2210</v>
      </c>
      <c r="B67" s="346">
        <v>43.491105956993081</v>
      </c>
      <c r="C67" s="346">
        <v>48.651213180631267</v>
      </c>
      <c r="D67" s="346">
        <v>55.739760684389609</v>
      </c>
      <c r="E67" s="346">
        <v>54.335559668119743</v>
      </c>
      <c r="F67" s="346">
        <v>52.644927941440272</v>
      </c>
      <c r="G67" s="346">
        <v>46.795223453069717</v>
      </c>
      <c r="H67" s="346">
        <v>33.756591259735963</v>
      </c>
      <c r="I67" s="346">
        <v>34.225793220457561</v>
      </c>
      <c r="J67" s="346">
        <v>32.517947242854397</v>
      </c>
      <c r="K67" s="346">
        <v>31.97579148315074</v>
      </c>
      <c r="L67" s="346">
        <v>33.043413394484681</v>
      </c>
      <c r="M67" s="346">
        <v>25.47573728512776</v>
      </c>
      <c r="N67" s="346">
        <v>31.610635416954711</v>
      </c>
      <c r="O67" s="346">
        <v>34.476245706171802</v>
      </c>
      <c r="P67" s="346">
        <v>34.135043934859397</v>
      </c>
      <c r="Q67" s="346">
        <v>33.805258513403899</v>
      </c>
      <c r="R67" s="346">
        <v>41.476448844132783</v>
      </c>
      <c r="S67" s="346">
        <v>42.906862470015611</v>
      </c>
      <c r="T67" s="346">
        <v>41.957004371995389</v>
      </c>
      <c r="U67" s="346">
        <v>42.484011814891488</v>
      </c>
      <c r="V67" s="346">
        <v>40.605636100832861</v>
      </c>
      <c r="W67" s="346">
        <v>43.095164524567153</v>
      </c>
      <c r="X67" s="346">
        <v>41.170560327506699</v>
      </c>
      <c r="Y67" s="346">
        <v>42.351950768909269</v>
      </c>
      <c r="DA67" s="167" t="s">
        <v>2211</v>
      </c>
    </row>
    <row r="68" spans="1:105" ht="12" customHeight="1" x14ac:dyDescent="0.25">
      <c r="A68" s="165" t="s">
        <v>2212</v>
      </c>
      <c r="B68" s="346">
        <v>17.789087511576131</v>
      </c>
      <c r="C68" s="346">
        <v>19.823515917632129</v>
      </c>
      <c r="D68" s="346">
        <v>22.676555141640751</v>
      </c>
      <c r="E68" s="346">
        <v>22.097885004899592</v>
      </c>
      <c r="F68" s="346">
        <v>21.390739283166429</v>
      </c>
      <c r="G68" s="346">
        <v>19.056719590844391</v>
      </c>
      <c r="H68" s="346">
        <v>13.95675673608201</v>
      </c>
      <c r="I68" s="346">
        <v>14.16525098653435</v>
      </c>
      <c r="J68" s="346">
        <v>13.5752638258512</v>
      </c>
      <c r="K68" s="346">
        <v>13.10653284263379</v>
      </c>
      <c r="L68" s="346">
        <v>13.529807432626979</v>
      </c>
      <c r="M68" s="346">
        <v>10.548328118594799</v>
      </c>
      <c r="N68" s="346">
        <v>12.911099121103099</v>
      </c>
      <c r="O68" s="346">
        <v>14.054429000656249</v>
      </c>
      <c r="P68" s="346">
        <v>13.892564376373111</v>
      </c>
      <c r="Q68" s="346">
        <v>13.714943843014771</v>
      </c>
      <c r="R68" s="346">
        <v>17.229657684291539</v>
      </c>
      <c r="S68" s="346">
        <v>17.805045243089278</v>
      </c>
      <c r="T68" s="346">
        <v>17.433339086637581</v>
      </c>
      <c r="U68" s="346">
        <v>17.624717424803279</v>
      </c>
      <c r="V68" s="346">
        <v>16.901234329715528</v>
      </c>
      <c r="W68" s="346">
        <v>17.831859251542301</v>
      </c>
      <c r="X68" s="346">
        <v>17.0902040077046</v>
      </c>
      <c r="Y68" s="346">
        <v>17.574289265174372</v>
      </c>
      <c r="DA68" s="167" t="s">
        <v>2213</v>
      </c>
    </row>
    <row r="69" spans="1:105" ht="12" customHeight="1" x14ac:dyDescent="0.25">
      <c r="A69" s="64" t="s">
        <v>28</v>
      </c>
      <c r="B69" s="229">
        <v>3.3980969256360141E-2</v>
      </c>
      <c r="C69" s="229">
        <v>4.0483374146600748E-2</v>
      </c>
      <c r="D69" s="229">
        <v>3.3602845362140712E-2</v>
      </c>
      <c r="E69" s="229">
        <v>0.16944525245511019</v>
      </c>
      <c r="F69" s="229">
        <v>0.27260231761008419</v>
      </c>
      <c r="G69" s="229">
        <v>0.20709707441476541</v>
      </c>
      <c r="H69" s="229">
        <v>0.16648641039126</v>
      </c>
      <c r="I69" s="229">
        <v>0.32720045818567001</v>
      </c>
      <c r="J69" s="229">
        <v>0.3816464225476901</v>
      </c>
      <c r="K69" s="229">
        <v>0.24599794941655409</v>
      </c>
      <c r="L69" s="229">
        <v>0.24614862162192869</v>
      </c>
      <c r="M69" s="229">
        <v>0.21764811684819471</v>
      </c>
      <c r="N69" s="229">
        <v>0.19016742284168131</v>
      </c>
      <c r="O69" s="229">
        <v>0.1790988726687526</v>
      </c>
      <c r="P69" s="229">
        <v>0.19555554428945049</v>
      </c>
      <c r="Q69" s="229">
        <v>0.33983298246959892</v>
      </c>
      <c r="R69" s="229">
        <v>0.2275760995918685</v>
      </c>
      <c r="S69" s="229">
        <v>0.2080117348033004</v>
      </c>
      <c r="T69" s="229">
        <v>0.2615451155137053</v>
      </c>
      <c r="U69" s="229">
        <v>0.25113512604684129</v>
      </c>
      <c r="V69" s="229">
        <v>0.2051796757952587</v>
      </c>
      <c r="W69" s="229">
        <v>0.27263771253908298</v>
      </c>
      <c r="X69" s="229">
        <v>0.2414976028331077</v>
      </c>
      <c r="Y69" s="229">
        <v>0.26420314790912292</v>
      </c>
      <c r="DA69" s="73" t="s">
        <v>2214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2215</v>
      </c>
    </row>
    <row r="71" spans="1:105" ht="12" customHeight="1" x14ac:dyDescent="0.25">
      <c r="A71" s="64" t="s">
        <v>31</v>
      </c>
      <c r="B71" s="229">
        <v>0.36094016719351929</v>
      </c>
      <c r="C71" s="229">
        <v>0.35833666862512442</v>
      </c>
      <c r="D71" s="229">
        <v>0.35692379848520522</v>
      </c>
      <c r="E71" s="229">
        <v>0.34871217730907972</v>
      </c>
      <c r="F71" s="229">
        <v>0.36193859424965108</v>
      </c>
      <c r="G71" s="229">
        <v>0.36662198886417507</v>
      </c>
      <c r="H71" s="229">
        <v>0.33387359988716342</v>
      </c>
      <c r="I71" s="229">
        <v>0.32351235977313642</v>
      </c>
      <c r="J71" s="229">
        <v>0.31094116306619418</v>
      </c>
      <c r="K71" s="229">
        <v>0.26829182709147131</v>
      </c>
      <c r="L71" s="229">
        <v>0.25678491993932578</v>
      </c>
      <c r="M71" s="229">
        <v>0.23487941211143701</v>
      </c>
      <c r="N71" s="229">
        <v>0.20840386229261429</v>
      </c>
      <c r="O71" s="229">
        <v>0.19566114283978431</v>
      </c>
      <c r="P71" s="229">
        <v>0.35129198956326307</v>
      </c>
      <c r="Q71" s="229">
        <v>0.30597364613436012</v>
      </c>
      <c r="R71" s="229">
        <v>0.37093905841283997</v>
      </c>
      <c r="S71" s="229">
        <v>0.32345175783704622</v>
      </c>
      <c r="T71" s="229">
        <v>0.2663237455728853</v>
      </c>
      <c r="U71" s="229">
        <v>0.32380156540654198</v>
      </c>
      <c r="V71" s="229">
        <v>0.29933497552420602</v>
      </c>
      <c r="W71" s="229">
        <v>0.23078098794312421</v>
      </c>
      <c r="X71" s="229">
        <v>0.37307208792366159</v>
      </c>
      <c r="Y71" s="229">
        <v>0.43236170882362163</v>
      </c>
      <c r="DA71" s="73" t="s">
        <v>2216</v>
      </c>
    </row>
    <row r="72" spans="1:105" ht="12" customHeight="1" x14ac:dyDescent="0.25">
      <c r="A72" s="64" t="s">
        <v>159</v>
      </c>
      <c r="B72" s="229">
        <v>2.7546350512983309</v>
      </c>
      <c r="C72" s="229">
        <v>2.9192990732112278</v>
      </c>
      <c r="D72" s="229">
        <v>2.8469958601510812</v>
      </c>
      <c r="E72" s="229">
        <v>3.193519778060443</v>
      </c>
      <c r="F72" s="229">
        <v>3.679466435293171</v>
      </c>
      <c r="G72" s="229">
        <v>4.0753761710973464</v>
      </c>
      <c r="H72" s="229">
        <v>1.8853343593288301</v>
      </c>
      <c r="I72" s="229">
        <v>2.459530768340612</v>
      </c>
      <c r="J72" s="229">
        <v>2.2876480249592759</v>
      </c>
      <c r="K72" s="229">
        <v>2.1542362324183468</v>
      </c>
      <c r="L72" s="229">
        <v>2.4477136037528018</v>
      </c>
      <c r="M72" s="229">
        <v>1.68101307922444</v>
      </c>
      <c r="N72" s="229">
        <v>1.48710905468788</v>
      </c>
      <c r="O72" s="229">
        <v>1.903838408845671</v>
      </c>
      <c r="P72" s="229">
        <v>1.8322421879769391</v>
      </c>
      <c r="Q72" s="229">
        <v>2.1698901901262682</v>
      </c>
      <c r="R72" s="229">
        <v>2.2348134318779138</v>
      </c>
      <c r="S72" s="229">
        <v>2.2258868926803341</v>
      </c>
      <c r="T72" s="229">
        <v>1.8890286604951749</v>
      </c>
      <c r="U72" s="229">
        <v>1.863267316512881</v>
      </c>
      <c r="V72" s="229">
        <v>1.9040786000474681</v>
      </c>
      <c r="W72" s="229">
        <v>1.6614644070740801</v>
      </c>
      <c r="X72" s="229">
        <v>1.5279431861437129</v>
      </c>
      <c r="Y72" s="229">
        <v>1.2407130995060749</v>
      </c>
      <c r="DA72" s="73" t="s">
        <v>2217</v>
      </c>
    </row>
    <row r="73" spans="1:105" ht="12" customHeight="1" x14ac:dyDescent="0.25">
      <c r="A73" s="64" t="s">
        <v>32</v>
      </c>
      <c r="B73" s="229">
        <v>2.803489627580269</v>
      </c>
      <c r="C73" s="229">
        <v>2.7258802417772641</v>
      </c>
      <c r="D73" s="229">
        <v>2.943775812050585</v>
      </c>
      <c r="E73" s="229">
        <v>2.9688187990180461</v>
      </c>
      <c r="F73" s="229">
        <v>1.7968775193626441</v>
      </c>
      <c r="G73" s="229">
        <v>1.086206279557969</v>
      </c>
      <c r="H73" s="229">
        <v>2.261683711638923</v>
      </c>
      <c r="I73" s="229">
        <v>2.0526562834288891</v>
      </c>
      <c r="J73" s="229">
        <v>2.0754733183133132</v>
      </c>
      <c r="K73" s="229">
        <v>1.564228339882213</v>
      </c>
      <c r="L73" s="229">
        <v>1.405676591118515</v>
      </c>
      <c r="M73" s="229">
        <v>1.31403240537091</v>
      </c>
      <c r="N73" s="229">
        <v>0.75156601144560464</v>
      </c>
      <c r="O73" s="229">
        <v>1.0223730735485761</v>
      </c>
      <c r="P73" s="229">
        <v>0.9701497157068637</v>
      </c>
      <c r="Q73" s="229">
        <v>0.61314212745828744</v>
      </c>
      <c r="R73" s="229">
        <v>0.71046170035400946</v>
      </c>
      <c r="S73" s="229">
        <v>0.6382728270582182</v>
      </c>
      <c r="T73" s="229">
        <v>0.62555206610862846</v>
      </c>
      <c r="U73" s="229">
        <v>0.58174282312176717</v>
      </c>
      <c r="V73" s="229">
        <v>0.47346059887628672</v>
      </c>
      <c r="W73" s="229">
        <v>0.32538152567044132</v>
      </c>
      <c r="X73" s="229">
        <v>0.50022715693954056</v>
      </c>
      <c r="Y73" s="229">
        <v>0.38313034776819088</v>
      </c>
      <c r="DA73" s="73" t="s">
        <v>2218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2219</v>
      </c>
    </row>
    <row r="75" spans="1:105" ht="12" customHeight="1" x14ac:dyDescent="0.25">
      <c r="A75" s="64" t="s">
        <v>35</v>
      </c>
      <c r="B75" s="229">
        <v>8.7162535934627225</v>
      </c>
      <c r="C75" s="229">
        <v>10.65972845708681</v>
      </c>
      <c r="D75" s="229">
        <v>13.00087860215403</v>
      </c>
      <c r="E75" s="229">
        <v>12.150280799072711</v>
      </c>
      <c r="F75" s="229">
        <v>12.00106762955963</v>
      </c>
      <c r="G75" s="229">
        <v>10.00879529183957</v>
      </c>
      <c r="H75" s="229">
        <v>5.7500244063519848</v>
      </c>
      <c r="I75" s="229">
        <v>5.4453920891796859</v>
      </c>
      <c r="J75" s="229">
        <v>4.5661469329538491</v>
      </c>
      <c r="K75" s="229">
        <v>6.0357565408130247</v>
      </c>
      <c r="L75" s="229">
        <v>6.3124053170221517</v>
      </c>
      <c r="M75" s="229">
        <v>4.0983446818123257</v>
      </c>
      <c r="N75" s="229">
        <v>7.3172555268329331</v>
      </c>
      <c r="O75" s="229">
        <v>7.9244192448940574</v>
      </c>
      <c r="P75" s="229">
        <v>7.7484212730934141</v>
      </c>
      <c r="Q75" s="229">
        <v>7.8361475292391951</v>
      </c>
      <c r="R75" s="229">
        <v>8.1289981222147265</v>
      </c>
      <c r="S75" s="229">
        <v>8.8052422961230192</v>
      </c>
      <c r="T75" s="229">
        <v>8.7570659418613239</v>
      </c>
      <c r="U75" s="229">
        <v>8.9628623577666939</v>
      </c>
      <c r="V75" s="229">
        <v>8.3404416804941874</v>
      </c>
      <c r="W75" s="229">
        <v>9.6601609263831367</v>
      </c>
      <c r="X75" s="229">
        <v>8.6612291288104615</v>
      </c>
      <c r="Y75" s="229">
        <v>9.3637429013223183</v>
      </c>
      <c r="DA75" s="73" t="s">
        <v>2220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2221</v>
      </c>
    </row>
    <row r="77" spans="1:105" ht="12" customHeight="1" x14ac:dyDescent="0.25">
      <c r="A77" s="64" t="s">
        <v>38</v>
      </c>
      <c r="B77" s="229">
        <v>3.1197881027849301</v>
      </c>
      <c r="C77" s="229">
        <v>3.1197881027850931</v>
      </c>
      <c r="D77" s="229">
        <v>3.4943782234377099</v>
      </c>
      <c r="E77" s="229">
        <v>3.267108198984201</v>
      </c>
      <c r="F77" s="229">
        <v>3.278786787091247</v>
      </c>
      <c r="G77" s="229">
        <v>3.3126227850705652</v>
      </c>
      <c r="H77" s="229">
        <v>3.5593542484838498</v>
      </c>
      <c r="I77" s="229">
        <v>3.556959027626359</v>
      </c>
      <c r="J77" s="229">
        <v>3.9534079640108808</v>
      </c>
      <c r="K77" s="229">
        <v>2.838021953012182</v>
      </c>
      <c r="L77" s="229">
        <v>2.8610783791722629</v>
      </c>
      <c r="M77" s="229">
        <v>3.0024104232274889</v>
      </c>
      <c r="N77" s="229">
        <v>2.956597243002383</v>
      </c>
      <c r="O77" s="229">
        <v>2.8290382578594091</v>
      </c>
      <c r="P77" s="229">
        <v>2.7949036657431789</v>
      </c>
      <c r="Q77" s="229">
        <v>2.4499573675870638</v>
      </c>
      <c r="R77" s="229">
        <v>5.5568692718401822</v>
      </c>
      <c r="S77" s="229">
        <v>5.6041797345873636</v>
      </c>
      <c r="T77" s="229">
        <v>5.6338235570858588</v>
      </c>
      <c r="U77" s="229">
        <v>5.641908235948554</v>
      </c>
      <c r="V77" s="229">
        <v>5.6787387989781237</v>
      </c>
      <c r="W77" s="229">
        <v>5.6814336919324404</v>
      </c>
      <c r="X77" s="229">
        <v>5.7862348450541177</v>
      </c>
      <c r="Y77" s="229">
        <v>5.8901380598450448</v>
      </c>
      <c r="DA77" s="73" t="s">
        <v>2222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2223</v>
      </c>
    </row>
    <row r="79" spans="1:105" ht="12" customHeight="1" x14ac:dyDescent="0.25">
      <c r="A79" s="165" t="s">
        <v>2224</v>
      </c>
      <c r="B79" s="346">
        <v>153.55234999754799</v>
      </c>
      <c r="C79" s="346">
        <v>151.9487874619266</v>
      </c>
      <c r="D79" s="346">
        <v>163.4645291652993</v>
      </c>
      <c r="E79" s="346">
        <v>175.65601617479379</v>
      </c>
      <c r="F79" s="346">
        <v>183.19413442784969</v>
      </c>
      <c r="G79" s="346">
        <v>191.07350944455749</v>
      </c>
      <c r="H79" s="346">
        <v>160.43825678040929</v>
      </c>
      <c r="I79" s="346">
        <v>166.70333506783351</v>
      </c>
      <c r="J79" s="346">
        <v>163.0616243250372</v>
      </c>
      <c r="K79" s="346">
        <v>160.30029780475351</v>
      </c>
      <c r="L79" s="346">
        <v>165.44920628573681</v>
      </c>
      <c r="M79" s="346">
        <v>146.5809437084755</v>
      </c>
      <c r="N79" s="346">
        <v>150.93021255531889</v>
      </c>
      <c r="O79" s="346">
        <v>151.65971374602219</v>
      </c>
      <c r="P79" s="346">
        <v>172.88232234346589</v>
      </c>
      <c r="Q79" s="346">
        <v>173.8374875422904</v>
      </c>
      <c r="R79" s="346">
        <v>180.2378422582351</v>
      </c>
      <c r="S79" s="346">
        <v>173.69505009790981</v>
      </c>
      <c r="T79" s="346">
        <v>165.54287663794261</v>
      </c>
      <c r="U79" s="346">
        <v>174.80571414108809</v>
      </c>
      <c r="V79" s="346">
        <v>162.6102357885128</v>
      </c>
      <c r="W79" s="346">
        <v>183.90954463591731</v>
      </c>
      <c r="X79" s="346">
        <v>185.5503100046445</v>
      </c>
      <c r="Y79" s="346">
        <v>178.57127601002409</v>
      </c>
      <c r="DA79" s="167" t="s">
        <v>2225</v>
      </c>
    </row>
    <row r="80" spans="1:105" ht="12" customHeight="1" x14ac:dyDescent="0.25">
      <c r="A80" s="132" t="s">
        <v>2226</v>
      </c>
      <c r="B80" s="316">
        <v>210.46492158094151</v>
      </c>
      <c r="C80" s="316">
        <v>208.2670153729604</v>
      </c>
      <c r="D80" s="316">
        <v>224.05094622511231</v>
      </c>
      <c r="E80" s="316">
        <v>240.7610803093468</v>
      </c>
      <c r="F80" s="316">
        <v>251.09312320561389</v>
      </c>
      <c r="G80" s="316">
        <v>261.89290611368853</v>
      </c>
      <c r="H80" s="316">
        <v>219.90301765105531</v>
      </c>
      <c r="I80" s="316">
        <v>228.49018164094039</v>
      </c>
      <c r="J80" s="316">
        <v>223.49870892225309</v>
      </c>
      <c r="K80" s="316">
        <v>219.71392562482919</v>
      </c>
      <c r="L80" s="316">
        <v>226.77122315036311</v>
      </c>
      <c r="M80" s="316">
        <v>200.9096365074017</v>
      </c>
      <c r="N80" s="316">
        <v>206.8709163367235</v>
      </c>
      <c r="O80" s="316">
        <v>207.87079950944619</v>
      </c>
      <c r="P80" s="316">
        <v>236.95934588646551</v>
      </c>
      <c r="Q80" s="316">
        <v>238.26853307031959</v>
      </c>
      <c r="R80" s="316">
        <v>247.04111228127289</v>
      </c>
      <c r="S80" s="316">
        <v>238.0733026778037</v>
      </c>
      <c r="T80" s="316">
        <v>226.89961143834279</v>
      </c>
      <c r="U80" s="316">
        <v>239.59562272535771</v>
      </c>
      <c r="V80" s="316">
        <v>222.88001794849939</v>
      </c>
      <c r="W80" s="316">
        <v>252.07369272045051</v>
      </c>
      <c r="X80" s="316">
        <v>254.32259060229609</v>
      </c>
      <c r="Y80" s="316">
        <v>244.7568506939719</v>
      </c>
      <c r="DA80" s="139" t="s">
        <v>2227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99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</v>
      </c>
      <c r="C84" s="232">
        <f t="shared" si="4"/>
        <v>0.99999999999999989</v>
      </c>
      <c r="D84" s="232">
        <f t="shared" si="4"/>
        <v>1</v>
      </c>
      <c r="E84" s="232">
        <f t="shared" si="4"/>
        <v>0.99999999999999989</v>
      </c>
      <c r="F84" s="232">
        <f t="shared" si="4"/>
        <v>0.99999999999999989</v>
      </c>
      <c r="G84" s="232">
        <f t="shared" si="4"/>
        <v>1.0000000000000002</v>
      </c>
      <c r="H84" s="232">
        <f t="shared" si="4"/>
        <v>0.99999999999999978</v>
      </c>
      <c r="I84" s="232">
        <f t="shared" si="4"/>
        <v>0.99999999999999978</v>
      </c>
      <c r="J84" s="232">
        <f t="shared" si="4"/>
        <v>1</v>
      </c>
      <c r="K84" s="232">
        <f t="shared" si="4"/>
        <v>0.99999999999999967</v>
      </c>
      <c r="L84" s="232">
        <f t="shared" si="4"/>
        <v>1</v>
      </c>
      <c r="M84" s="232">
        <f t="shared" si="4"/>
        <v>1</v>
      </c>
      <c r="N84" s="232">
        <f t="shared" si="4"/>
        <v>1</v>
      </c>
      <c r="O84" s="232">
        <f t="shared" si="4"/>
        <v>1.0000000000000002</v>
      </c>
      <c r="P84" s="232">
        <f t="shared" si="4"/>
        <v>1</v>
      </c>
      <c r="Q84" s="232">
        <f t="shared" si="4"/>
        <v>1.0000000000000002</v>
      </c>
      <c r="R84" s="232">
        <f t="shared" si="4"/>
        <v>0.99999999999999989</v>
      </c>
      <c r="S84" s="232">
        <f t="shared" si="4"/>
        <v>0.99999999999999967</v>
      </c>
      <c r="T84" s="232">
        <f t="shared" si="4"/>
        <v>0.99999999999999978</v>
      </c>
      <c r="U84" s="232">
        <f t="shared" si="4"/>
        <v>0.99999999999999989</v>
      </c>
      <c r="V84" s="232">
        <f t="shared" si="4"/>
        <v>1.0000000000000002</v>
      </c>
      <c r="W84" s="232">
        <f t="shared" si="4"/>
        <v>1</v>
      </c>
      <c r="X84" s="232">
        <f t="shared" si="4"/>
        <v>1</v>
      </c>
      <c r="Y84" s="232">
        <f t="shared" si="4"/>
        <v>1.0000000000000002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1.4503882869527645E-2</v>
      </c>
      <c r="C85" s="299">
        <f t="shared" si="5"/>
        <v>1.3311931155139943E-2</v>
      </c>
      <c r="D85" s="299">
        <f t="shared" si="5"/>
        <v>1.2715842298577891E-2</v>
      </c>
      <c r="E85" s="299">
        <f t="shared" si="5"/>
        <v>1.3666651397332382E-2</v>
      </c>
      <c r="F85" s="299">
        <f t="shared" si="5"/>
        <v>1.441508164197646E-2</v>
      </c>
      <c r="G85" s="299">
        <f t="shared" si="5"/>
        <v>1.6045650492392916E-2</v>
      </c>
      <c r="H85" s="299">
        <f t="shared" si="5"/>
        <v>1.7482998324549172E-2</v>
      </c>
      <c r="I85" s="299">
        <f t="shared" si="5"/>
        <v>1.7728055098551625E-2</v>
      </c>
      <c r="J85" s="299">
        <f t="shared" si="5"/>
        <v>1.7940687262327004E-2</v>
      </c>
      <c r="K85" s="299">
        <f t="shared" si="5"/>
        <v>1.8129268544727087E-2</v>
      </c>
      <c r="L85" s="299">
        <f t="shared" si="5"/>
        <v>1.8128027964220757E-2</v>
      </c>
      <c r="M85" s="299">
        <f t="shared" si="5"/>
        <v>1.9444110273352536E-2</v>
      </c>
      <c r="N85" s="299">
        <f t="shared" si="5"/>
        <v>1.7656367117163552E-2</v>
      </c>
      <c r="O85" s="299">
        <f t="shared" si="5"/>
        <v>1.6815540177127029E-2</v>
      </c>
      <c r="P85" s="299">
        <f t="shared" si="5"/>
        <v>1.8250755109489092E-2</v>
      </c>
      <c r="Q85" s="299">
        <f t="shared" si="5"/>
        <v>1.843578374839679E-2</v>
      </c>
      <c r="R85" s="299">
        <f t="shared" si="5"/>
        <v>1.6447020416812893E-2</v>
      </c>
      <c r="S85" s="299">
        <f t="shared" si="5"/>
        <v>1.57211397894674E-2</v>
      </c>
      <c r="T85" s="299">
        <f t="shared" si="5"/>
        <v>1.5439722403579605E-2</v>
      </c>
      <c r="U85" s="299">
        <f t="shared" si="5"/>
        <v>1.5874279845093032E-2</v>
      </c>
      <c r="V85" s="299">
        <f t="shared" si="5"/>
        <v>1.5549650854405076E-2</v>
      </c>
      <c r="W85" s="299">
        <f t="shared" si="5"/>
        <v>1.625308581986766E-2</v>
      </c>
      <c r="X85" s="299">
        <f t="shared" si="5"/>
        <v>1.6752110076141712E-2</v>
      </c>
      <c r="Y85" s="299">
        <f t="shared" si="5"/>
        <v>1.6056471796193929E-2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1.692119668111558E-2</v>
      </c>
      <c r="C86" s="233">
        <f t="shared" si="6"/>
        <v>1.5530586347663265E-2</v>
      </c>
      <c r="D86" s="233">
        <f t="shared" si="6"/>
        <v>1.4835149348340876E-2</v>
      </c>
      <c r="E86" s="233">
        <f t="shared" si="6"/>
        <v>1.5944426630221116E-2</v>
      </c>
      <c r="F86" s="233">
        <f t="shared" si="6"/>
        <v>1.6817595248972535E-2</v>
      </c>
      <c r="G86" s="233">
        <f t="shared" si="6"/>
        <v>1.8719925574458403E-2</v>
      </c>
      <c r="H86" s="233">
        <f t="shared" si="6"/>
        <v>2.0396831378640696E-2</v>
      </c>
      <c r="I86" s="233">
        <f t="shared" si="6"/>
        <v>2.0682730948310229E-2</v>
      </c>
      <c r="J86" s="233">
        <f t="shared" si="6"/>
        <v>2.0930801806048182E-2</v>
      </c>
      <c r="K86" s="233">
        <f t="shared" si="6"/>
        <v>2.11508133021816E-2</v>
      </c>
      <c r="L86" s="233">
        <f t="shared" si="6"/>
        <v>2.1149365958257553E-2</v>
      </c>
      <c r="M86" s="233">
        <f t="shared" si="6"/>
        <v>2.2684795318911287E-2</v>
      </c>
      <c r="N86" s="233">
        <f t="shared" si="6"/>
        <v>2.059909497002415E-2</v>
      </c>
      <c r="O86" s="233">
        <f t="shared" si="6"/>
        <v>1.9618130206648203E-2</v>
      </c>
      <c r="P86" s="233">
        <f t="shared" si="6"/>
        <v>2.1292547627737274E-2</v>
      </c>
      <c r="Q86" s="233">
        <f t="shared" si="6"/>
        <v>2.1508414373129597E-2</v>
      </c>
      <c r="R86" s="233">
        <f t="shared" si="6"/>
        <v>1.9188190486281724E-2</v>
      </c>
      <c r="S86" s="233">
        <f t="shared" si="6"/>
        <v>1.8341329754378629E-2</v>
      </c>
      <c r="T86" s="233">
        <f t="shared" si="6"/>
        <v>1.8013009470842872E-2</v>
      </c>
      <c r="U86" s="233">
        <f t="shared" si="6"/>
        <v>1.8519993152608535E-2</v>
      </c>
      <c r="V86" s="233">
        <f t="shared" si="6"/>
        <v>1.8141259330139263E-2</v>
      </c>
      <c r="W86" s="233">
        <f t="shared" si="6"/>
        <v>1.8961933456512273E-2</v>
      </c>
      <c r="X86" s="233">
        <f t="shared" si="6"/>
        <v>1.9544128422165335E-2</v>
      </c>
      <c r="Y86" s="233">
        <f t="shared" si="6"/>
        <v>1.8732550428892922E-2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3.8677020985407047E-2</v>
      </c>
      <c r="C87" s="233">
        <f t="shared" si="7"/>
        <v>3.5498483080373178E-2</v>
      </c>
      <c r="D87" s="233">
        <f t="shared" si="7"/>
        <v>3.3908912796207724E-2</v>
      </c>
      <c r="E87" s="233">
        <f t="shared" si="7"/>
        <v>3.6444403726219682E-2</v>
      </c>
      <c r="F87" s="233">
        <f t="shared" si="7"/>
        <v>3.8440217711937237E-2</v>
      </c>
      <c r="G87" s="233">
        <f t="shared" si="7"/>
        <v>4.2788401313047793E-2</v>
      </c>
      <c r="H87" s="233">
        <f t="shared" si="7"/>
        <v>4.6621328865464454E-2</v>
      </c>
      <c r="I87" s="233">
        <f t="shared" si="7"/>
        <v>4.7274813596137638E-2</v>
      </c>
      <c r="J87" s="233">
        <f t="shared" si="7"/>
        <v>4.7841832699538692E-2</v>
      </c>
      <c r="K87" s="233">
        <f t="shared" si="7"/>
        <v>4.834471611927222E-2</v>
      </c>
      <c r="L87" s="233">
        <f t="shared" si="7"/>
        <v>4.8341407904588692E-2</v>
      </c>
      <c r="M87" s="233">
        <f t="shared" si="7"/>
        <v>5.1850960728940097E-2</v>
      </c>
      <c r="N87" s="233">
        <f t="shared" si="7"/>
        <v>4.7083645645769508E-2</v>
      </c>
      <c r="O87" s="233">
        <f t="shared" si="7"/>
        <v>4.4841440472338755E-2</v>
      </c>
      <c r="P87" s="233">
        <f t="shared" si="7"/>
        <v>4.8668680291970939E-2</v>
      </c>
      <c r="Q87" s="233">
        <f t="shared" si="7"/>
        <v>4.9162089995724759E-2</v>
      </c>
      <c r="R87" s="233">
        <f t="shared" si="7"/>
        <v>4.3858721111501069E-2</v>
      </c>
      <c r="S87" s="233">
        <f t="shared" si="7"/>
        <v>4.1923039438579723E-2</v>
      </c>
      <c r="T87" s="233">
        <f t="shared" si="7"/>
        <v>4.1172593076212273E-2</v>
      </c>
      <c r="U87" s="233">
        <f t="shared" si="7"/>
        <v>4.2331412920248099E-2</v>
      </c>
      <c r="V87" s="233">
        <f t="shared" si="7"/>
        <v>4.1465735611746872E-2</v>
      </c>
      <c r="W87" s="233">
        <f t="shared" si="7"/>
        <v>4.334156218631377E-2</v>
      </c>
      <c r="X87" s="233">
        <f t="shared" si="7"/>
        <v>4.4672293536377916E-2</v>
      </c>
      <c r="Y87" s="233">
        <f t="shared" si="7"/>
        <v>4.2817258123183814E-2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2.9007765739055287E-2</v>
      </c>
      <c r="C88" s="233">
        <f t="shared" si="8"/>
        <v>2.6623862310279887E-2</v>
      </c>
      <c r="D88" s="233">
        <f t="shared" si="8"/>
        <v>2.5431684597155783E-2</v>
      </c>
      <c r="E88" s="233">
        <f t="shared" si="8"/>
        <v>2.7333302794664765E-2</v>
      </c>
      <c r="F88" s="233">
        <f t="shared" si="8"/>
        <v>2.8830163283952923E-2</v>
      </c>
      <c r="G88" s="233">
        <f t="shared" si="8"/>
        <v>3.2091300984785832E-2</v>
      </c>
      <c r="H88" s="233">
        <f t="shared" si="8"/>
        <v>3.4965996649098344E-2</v>
      </c>
      <c r="I88" s="233">
        <f t="shared" si="8"/>
        <v>3.5456110197103249E-2</v>
      </c>
      <c r="J88" s="233">
        <f t="shared" si="8"/>
        <v>3.5881374524654008E-2</v>
      </c>
      <c r="K88" s="233">
        <f t="shared" si="8"/>
        <v>3.6258537089454174E-2</v>
      </c>
      <c r="L88" s="233">
        <f t="shared" si="8"/>
        <v>3.6256055928441513E-2</v>
      </c>
      <c r="M88" s="233">
        <f t="shared" si="8"/>
        <v>3.8888220546705064E-2</v>
      </c>
      <c r="N88" s="233">
        <f t="shared" si="8"/>
        <v>3.5312734234327105E-2</v>
      </c>
      <c r="O88" s="233">
        <f t="shared" si="8"/>
        <v>3.3631080354254064E-2</v>
      </c>
      <c r="P88" s="233">
        <f t="shared" si="8"/>
        <v>3.6501510218978184E-2</v>
      </c>
      <c r="Q88" s="233">
        <f t="shared" si="8"/>
        <v>3.6871567496793586E-2</v>
      </c>
      <c r="R88" s="233">
        <f t="shared" si="8"/>
        <v>3.2894040833625793E-2</v>
      </c>
      <c r="S88" s="233">
        <f t="shared" si="8"/>
        <v>3.1442279578934799E-2</v>
      </c>
      <c r="T88" s="233">
        <f t="shared" si="8"/>
        <v>3.0879444807159203E-2</v>
      </c>
      <c r="U88" s="233">
        <f t="shared" si="8"/>
        <v>3.1748559690186064E-2</v>
      </c>
      <c r="V88" s="233">
        <f t="shared" si="8"/>
        <v>3.1099301708810152E-2</v>
      </c>
      <c r="W88" s="233">
        <f t="shared" si="8"/>
        <v>3.2506171639735314E-2</v>
      </c>
      <c r="X88" s="233">
        <f t="shared" si="8"/>
        <v>3.3504220152283423E-2</v>
      </c>
      <c r="Y88" s="233">
        <f t="shared" si="8"/>
        <v>3.2112943592387859E-2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1.9648683361163835E-2</v>
      </c>
      <c r="C89" s="300">
        <f t="shared" si="9"/>
        <v>1.9670436524833891E-2</v>
      </c>
      <c r="D89" s="300">
        <f t="shared" si="9"/>
        <v>1.9749451503999729E-2</v>
      </c>
      <c r="E89" s="300">
        <f t="shared" si="9"/>
        <v>1.9695373205483813E-2</v>
      </c>
      <c r="F89" s="300">
        <f t="shared" si="9"/>
        <v>1.9761753269683803E-2</v>
      </c>
      <c r="G89" s="300">
        <f t="shared" si="9"/>
        <v>2.0060102302467585E-2</v>
      </c>
      <c r="H89" s="300">
        <f t="shared" si="9"/>
        <v>2.0935700029189635E-2</v>
      </c>
      <c r="I89" s="300">
        <f t="shared" si="9"/>
        <v>2.1096190913043187E-2</v>
      </c>
      <c r="J89" s="300">
        <f t="shared" si="9"/>
        <v>2.1382043886682779E-2</v>
      </c>
      <c r="K89" s="300">
        <f t="shared" si="9"/>
        <v>2.1300126950960105E-2</v>
      </c>
      <c r="L89" s="300">
        <f t="shared" si="9"/>
        <v>2.126751128781754E-2</v>
      </c>
      <c r="M89" s="300">
        <f t="shared" si="9"/>
        <v>2.2654991724526112E-2</v>
      </c>
      <c r="N89" s="300">
        <f t="shared" si="9"/>
        <v>2.0974948587665895E-2</v>
      </c>
      <c r="O89" s="300">
        <f t="shared" si="9"/>
        <v>2.0523770841589951E-2</v>
      </c>
      <c r="P89" s="300">
        <f t="shared" si="9"/>
        <v>2.4574571708102587E-2</v>
      </c>
      <c r="Q89" s="300">
        <f t="shared" si="9"/>
        <v>2.5081596574924533E-2</v>
      </c>
      <c r="R89" s="300">
        <f t="shared" si="9"/>
        <v>2.4201184252341367E-2</v>
      </c>
      <c r="S89" s="300">
        <f t="shared" si="9"/>
        <v>2.4327274769364412E-2</v>
      </c>
      <c r="T89" s="300">
        <f t="shared" si="9"/>
        <v>2.4731571531500001E-2</v>
      </c>
      <c r="U89" s="300">
        <f t="shared" si="9"/>
        <v>2.5452562354177099E-2</v>
      </c>
      <c r="V89" s="300">
        <f t="shared" si="9"/>
        <v>2.645960829021185E-2</v>
      </c>
      <c r="W89" s="300">
        <f t="shared" si="9"/>
        <v>2.6899610346674655E-2</v>
      </c>
      <c r="X89" s="300">
        <f t="shared" si="9"/>
        <v>2.9000549570488483E-2</v>
      </c>
      <c r="Y89" s="300">
        <f t="shared" si="9"/>
        <v>2.9658511912638148E-2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6.0430631959311511E-2</v>
      </c>
      <c r="C90" s="301">
        <f t="shared" si="10"/>
        <v>6.0619647180792498E-2</v>
      </c>
      <c r="D90" s="301">
        <f t="shared" si="10"/>
        <v>6.0878250356847685E-2</v>
      </c>
      <c r="E90" s="301">
        <f t="shared" si="10"/>
        <v>6.0591514028048243E-2</v>
      </c>
      <c r="F90" s="301">
        <f t="shared" si="10"/>
        <v>6.0517979772046031E-2</v>
      </c>
      <c r="G90" s="301">
        <f t="shared" si="10"/>
        <v>6.1166159947393897E-2</v>
      </c>
      <c r="H90" s="301">
        <f t="shared" si="10"/>
        <v>6.2943052987236334E-2</v>
      </c>
      <c r="I90" s="301">
        <f t="shared" si="10"/>
        <v>6.3356595697922999E-2</v>
      </c>
      <c r="J90" s="301">
        <f t="shared" si="10"/>
        <v>6.386928953157657E-2</v>
      </c>
      <c r="K90" s="301">
        <f t="shared" si="10"/>
        <v>6.3985498346046776E-2</v>
      </c>
      <c r="L90" s="301">
        <f t="shared" si="10"/>
        <v>6.3964388141571932E-2</v>
      </c>
      <c r="M90" s="301">
        <f t="shared" si="10"/>
        <v>6.7285066588575485E-2</v>
      </c>
      <c r="N90" s="301">
        <f t="shared" si="10"/>
        <v>6.3157317412723332E-2</v>
      </c>
      <c r="O90" s="301">
        <f t="shared" si="10"/>
        <v>6.1912031440750463E-2</v>
      </c>
      <c r="P90" s="301">
        <f t="shared" si="10"/>
        <v>6.4045515670439895E-2</v>
      </c>
      <c r="Q90" s="301">
        <f t="shared" si="10"/>
        <v>6.4308659250907715E-2</v>
      </c>
      <c r="R90" s="301">
        <f t="shared" si="10"/>
        <v>6.124206413122299E-2</v>
      </c>
      <c r="S90" s="301">
        <f t="shared" si="10"/>
        <v>6.0365637143479305E-2</v>
      </c>
      <c r="T90" s="301">
        <f t="shared" si="10"/>
        <v>6.0048919676482904E-2</v>
      </c>
      <c r="U90" s="301">
        <f t="shared" si="10"/>
        <v>6.047036043857814E-2</v>
      </c>
      <c r="V90" s="301">
        <f t="shared" si="10"/>
        <v>6.0041514996299832E-2</v>
      </c>
      <c r="W90" s="301">
        <f t="shared" si="10"/>
        <v>6.0870248703402179E-2</v>
      </c>
      <c r="X90" s="301">
        <f t="shared" si="10"/>
        <v>6.1520857134029237E-2</v>
      </c>
      <c r="Y90" s="301">
        <f t="shared" si="10"/>
        <v>6.0490225011943941E-2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4.0350722248904847E-2</v>
      </c>
      <c r="C91" s="302">
        <f t="shared" si="11"/>
        <v>4.5496469066754759E-2</v>
      </c>
      <c r="D91" s="302">
        <f t="shared" si="11"/>
        <v>4.7825163788807128E-2</v>
      </c>
      <c r="E91" s="302">
        <f t="shared" si="11"/>
        <v>4.4282080743856089E-2</v>
      </c>
      <c r="F91" s="302">
        <f t="shared" si="11"/>
        <v>4.1172934144376151E-2</v>
      </c>
      <c r="G91" s="302">
        <f t="shared" si="11"/>
        <v>3.3893347644251434E-2</v>
      </c>
      <c r="H91" s="302">
        <f t="shared" si="11"/>
        <v>2.5942507353005267E-2</v>
      </c>
      <c r="I91" s="302">
        <f t="shared" si="11"/>
        <v>2.50344019917405E-2</v>
      </c>
      <c r="J91" s="302">
        <f t="shared" si="11"/>
        <v>2.3260645021425195E-2</v>
      </c>
      <c r="K91" s="302">
        <f t="shared" si="11"/>
        <v>2.4179934808082858E-2</v>
      </c>
      <c r="L91" s="302">
        <f t="shared" si="11"/>
        <v>2.4302879681812172E-2</v>
      </c>
      <c r="M91" s="302">
        <f t="shared" si="11"/>
        <v>1.7823053773446826E-2</v>
      </c>
      <c r="N91" s="302">
        <f t="shared" si="11"/>
        <v>2.5868018610177311E-2</v>
      </c>
      <c r="O91" s="302">
        <f t="shared" si="11"/>
        <v>2.9989220563814364E-2</v>
      </c>
      <c r="P91" s="302">
        <f t="shared" si="11"/>
        <v>2.376717323182247E-2</v>
      </c>
      <c r="Q91" s="302">
        <f t="shared" si="11"/>
        <v>2.3456561369897728E-2</v>
      </c>
      <c r="R91" s="302">
        <f t="shared" si="11"/>
        <v>2.8383836363774822E-2</v>
      </c>
      <c r="S91" s="302">
        <f t="shared" si="11"/>
        <v>3.1628920099958088E-2</v>
      </c>
      <c r="T91" s="302">
        <f t="shared" si="11"/>
        <v>3.2571866146893141E-2</v>
      </c>
      <c r="U91" s="302">
        <f t="shared" si="11"/>
        <v>3.0739745320193516E-2</v>
      </c>
      <c r="V91" s="302">
        <f t="shared" si="11"/>
        <v>3.1616755896177608E-2</v>
      </c>
      <c r="W91" s="302">
        <f t="shared" si="11"/>
        <v>2.9056905827715009E-2</v>
      </c>
      <c r="X91" s="302">
        <f t="shared" si="11"/>
        <v>2.6295401674170396E-2</v>
      </c>
      <c r="Y91" s="302">
        <f t="shared" si="11"/>
        <v>2.9199784852937033E-2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1.8919599080844444E-2</v>
      </c>
      <c r="C92" s="302">
        <f t="shared" si="12"/>
        <v>1.4058223621626537E-2</v>
      </c>
      <c r="D92" s="302">
        <f t="shared" si="12"/>
        <v>1.203581918415433E-2</v>
      </c>
      <c r="E92" s="302">
        <f t="shared" si="12"/>
        <v>1.5216101172405566E-2</v>
      </c>
      <c r="F92" s="302">
        <f t="shared" si="12"/>
        <v>1.8191839096311769E-2</v>
      </c>
      <c r="G92" s="302">
        <f t="shared" si="12"/>
        <v>2.5989160263751029E-2</v>
      </c>
      <c r="H92" s="302">
        <f t="shared" si="12"/>
        <v>3.5601905768267141E-2</v>
      </c>
      <c r="I92" s="302">
        <f t="shared" si="12"/>
        <v>3.6903949298298371E-2</v>
      </c>
      <c r="J92" s="302">
        <f t="shared" si="12"/>
        <v>3.9173389529165228E-2</v>
      </c>
      <c r="K92" s="302">
        <f t="shared" si="12"/>
        <v>3.8355222054385747E-2</v>
      </c>
      <c r="L92" s="302">
        <f t="shared" si="12"/>
        <v>3.8211266222622095E-2</v>
      </c>
      <c r="M92" s="302">
        <f t="shared" si="12"/>
        <v>4.7906483993260453E-2</v>
      </c>
      <c r="N92" s="302">
        <f t="shared" si="12"/>
        <v>3.5876789433172934E-2</v>
      </c>
      <c r="O92" s="302">
        <f t="shared" si="12"/>
        <v>3.0577567662765939E-2</v>
      </c>
      <c r="P92" s="302">
        <f t="shared" si="12"/>
        <v>3.8818282029858285E-2</v>
      </c>
      <c r="Q92" s="302">
        <f t="shared" si="12"/>
        <v>3.9377235181138247E-2</v>
      </c>
      <c r="R92" s="302">
        <f t="shared" si="12"/>
        <v>3.1542466134103123E-2</v>
      </c>
      <c r="S92" s="302">
        <f t="shared" si="12"/>
        <v>2.7479025860363819E-2</v>
      </c>
      <c r="T92" s="302">
        <f t="shared" si="12"/>
        <v>2.624187573730339E-2</v>
      </c>
      <c r="U92" s="302">
        <f t="shared" si="12"/>
        <v>2.8460672730777171E-2</v>
      </c>
      <c r="V92" s="302">
        <f t="shared" si="12"/>
        <v>2.7180787031769821E-2</v>
      </c>
      <c r="W92" s="302">
        <f t="shared" si="12"/>
        <v>3.0513096010097756E-2</v>
      </c>
      <c r="X92" s="302">
        <f t="shared" si="12"/>
        <v>3.388528665376752E-2</v>
      </c>
      <c r="Y92" s="302">
        <f t="shared" si="12"/>
        <v>3.000592241531139E-2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1.1603106295622115E-3</v>
      </c>
      <c r="C93" s="302">
        <f t="shared" si="13"/>
        <v>1.0649544924111953E-3</v>
      </c>
      <c r="D93" s="302">
        <f t="shared" si="13"/>
        <v>1.0172673838862315E-3</v>
      </c>
      <c r="E93" s="302">
        <f t="shared" si="13"/>
        <v>1.0933321117865909E-3</v>
      </c>
      <c r="F93" s="302">
        <f t="shared" si="13"/>
        <v>1.1532065313581165E-3</v>
      </c>
      <c r="G93" s="302">
        <f t="shared" si="13"/>
        <v>1.2836520393914336E-3</v>
      </c>
      <c r="H93" s="302">
        <f t="shared" si="13"/>
        <v>1.3986398659639331E-3</v>
      </c>
      <c r="I93" s="302">
        <f t="shared" si="13"/>
        <v>1.41824440788413E-3</v>
      </c>
      <c r="J93" s="302">
        <f t="shared" si="13"/>
        <v>1.4352549809861607E-3</v>
      </c>
      <c r="K93" s="302">
        <f t="shared" si="13"/>
        <v>1.450341483578166E-3</v>
      </c>
      <c r="L93" s="302">
        <f t="shared" si="13"/>
        <v>1.4502422371376607E-3</v>
      </c>
      <c r="M93" s="302">
        <f t="shared" si="13"/>
        <v>1.555528821868202E-3</v>
      </c>
      <c r="N93" s="302">
        <f t="shared" si="13"/>
        <v>1.4125093693730848E-3</v>
      </c>
      <c r="O93" s="302">
        <f t="shared" si="13"/>
        <v>1.3452432141701619E-3</v>
      </c>
      <c r="P93" s="302">
        <f t="shared" si="13"/>
        <v>1.4600604087591272E-3</v>
      </c>
      <c r="Q93" s="302">
        <f t="shared" si="13"/>
        <v>1.4748626998717436E-3</v>
      </c>
      <c r="R93" s="302">
        <f t="shared" si="13"/>
        <v>1.3157616333450317E-3</v>
      </c>
      <c r="S93" s="302">
        <f t="shared" si="13"/>
        <v>1.2576911831573916E-3</v>
      </c>
      <c r="T93" s="302">
        <f t="shared" si="13"/>
        <v>1.2351777922863681E-3</v>
      </c>
      <c r="U93" s="302">
        <f t="shared" si="13"/>
        <v>1.2699423876074421E-3</v>
      </c>
      <c r="V93" s="302">
        <f t="shared" si="13"/>
        <v>1.2439720683524056E-3</v>
      </c>
      <c r="W93" s="302">
        <f t="shared" si="13"/>
        <v>1.3002468655894126E-3</v>
      </c>
      <c r="X93" s="302">
        <f t="shared" si="13"/>
        <v>1.3401688060913372E-3</v>
      </c>
      <c r="Y93" s="302">
        <f t="shared" si="13"/>
        <v>1.2845177436955147E-3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5.0358859966092934E-2</v>
      </c>
      <c r="C94" s="301">
        <f t="shared" si="14"/>
        <v>5.0516372650660418E-2</v>
      </c>
      <c r="D94" s="301">
        <f t="shared" si="14"/>
        <v>5.0731875297373094E-2</v>
      </c>
      <c r="E94" s="301">
        <f t="shared" si="14"/>
        <v>5.04929283567069E-2</v>
      </c>
      <c r="F94" s="301">
        <f t="shared" si="14"/>
        <v>5.0431649810038365E-2</v>
      </c>
      <c r="G94" s="301">
        <f t="shared" si="14"/>
        <v>5.0971799956161572E-2</v>
      </c>
      <c r="H94" s="301">
        <f t="shared" si="14"/>
        <v>5.2452544156030283E-2</v>
      </c>
      <c r="I94" s="301">
        <f t="shared" si="14"/>
        <v>5.2797163081602497E-2</v>
      </c>
      <c r="J94" s="301">
        <f t="shared" si="14"/>
        <v>5.3224407942980501E-2</v>
      </c>
      <c r="K94" s="301">
        <f t="shared" si="14"/>
        <v>5.332124862170564E-2</v>
      </c>
      <c r="L94" s="301">
        <f t="shared" si="14"/>
        <v>5.3303656784643286E-2</v>
      </c>
      <c r="M94" s="301">
        <f t="shared" si="14"/>
        <v>5.6070888823812899E-2</v>
      </c>
      <c r="N94" s="301">
        <f t="shared" si="14"/>
        <v>5.263109784393611E-2</v>
      </c>
      <c r="O94" s="301">
        <f t="shared" si="14"/>
        <v>5.1593359533958723E-2</v>
      </c>
      <c r="P94" s="301">
        <f t="shared" si="14"/>
        <v>5.3371263058699936E-2</v>
      </c>
      <c r="Q94" s="301">
        <f t="shared" si="14"/>
        <v>5.3590549375756441E-2</v>
      </c>
      <c r="R94" s="301">
        <f t="shared" si="14"/>
        <v>5.1035053442685802E-2</v>
      </c>
      <c r="S94" s="301">
        <f t="shared" si="14"/>
        <v>5.0304697619566095E-2</v>
      </c>
      <c r="T94" s="301">
        <f t="shared" si="14"/>
        <v>5.0040766397069086E-2</v>
      </c>
      <c r="U94" s="301">
        <f t="shared" si="14"/>
        <v>5.0391967032148446E-2</v>
      </c>
      <c r="V94" s="301">
        <f t="shared" si="14"/>
        <v>5.003459583024987E-2</v>
      </c>
      <c r="W94" s="301">
        <f t="shared" si="14"/>
        <v>5.072520725283515E-2</v>
      </c>
      <c r="X94" s="301">
        <f t="shared" si="14"/>
        <v>5.1267380945024393E-2</v>
      </c>
      <c r="Y94" s="301">
        <f t="shared" si="14"/>
        <v>5.0408520843286619E-2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3.3625601874087384E-2</v>
      </c>
      <c r="C95" s="302">
        <f t="shared" si="15"/>
        <v>3.7913724222295636E-2</v>
      </c>
      <c r="D95" s="302">
        <f t="shared" si="15"/>
        <v>3.9854303157339295E-2</v>
      </c>
      <c r="E95" s="302">
        <f t="shared" si="15"/>
        <v>3.6901733953213431E-2</v>
      </c>
      <c r="F95" s="302">
        <f t="shared" si="15"/>
        <v>3.4310778453646794E-2</v>
      </c>
      <c r="G95" s="302">
        <f t="shared" si="15"/>
        <v>2.8244456370209524E-2</v>
      </c>
      <c r="H95" s="302">
        <f t="shared" si="15"/>
        <v>2.1618756127504388E-2</v>
      </c>
      <c r="I95" s="302">
        <f t="shared" si="15"/>
        <v>2.0862001659783747E-2</v>
      </c>
      <c r="J95" s="302">
        <f t="shared" si="15"/>
        <v>1.9383870851187666E-2</v>
      </c>
      <c r="K95" s="302">
        <f t="shared" si="15"/>
        <v>2.0149945673402381E-2</v>
      </c>
      <c r="L95" s="302">
        <f t="shared" si="15"/>
        <v>2.0252399734843482E-2</v>
      </c>
      <c r="M95" s="302">
        <f t="shared" si="15"/>
        <v>1.4852544811205688E-2</v>
      </c>
      <c r="N95" s="302">
        <f t="shared" si="15"/>
        <v>2.1556682175147758E-2</v>
      </c>
      <c r="O95" s="302">
        <f t="shared" si="15"/>
        <v>2.4991017136511969E-2</v>
      </c>
      <c r="P95" s="302">
        <f t="shared" si="15"/>
        <v>1.98059776931854E-2</v>
      </c>
      <c r="Q95" s="302">
        <f t="shared" si="15"/>
        <v>1.9547134474914778E-2</v>
      </c>
      <c r="R95" s="302">
        <f t="shared" si="15"/>
        <v>2.365319696981235E-2</v>
      </c>
      <c r="S95" s="302">
        <f t="shared" si="15"/>
        <v>2.6357433416631746E-2</v>
      </c>
      <c r="T95" s="302">
        <f t="shared" si="15"/>
        <v>2.7143221789077611E-2</v>
      </c>
      <c r="U95" s="302">
        <f t="shared" si="15"/>
        <v>2.5616454433494602E-2</v>
      </c>
      <c r="V95" s="302">
        <f t="shared" si="15"/>
        <v>2.6347296580148012E-2</v>
      </c>
      <c r="W95" s="302">
        <f t="shared" si="15"/>
        <v>2.4214088189762509E-2</v>
      </c>
      <c r="X95" s="302">
        <f t="shared" si="15"/>
        <v>2.1912834728475338E-2</v>
      </c>
      <c r="Y95" s="302">
        <f t="shared" si="15"/>
        <v>2.4333154044114205E-2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1.5766332567370374E-2</v>
      </c>
      <c r="C96" s="302">
        <f t="shared" si="16"/>
        <v>1.1715186351355445E-2</v>
      </c>
      <c r="D96" s="302">
        <f t="shared" si="16"/>
        <v>1.0029849320128608E-2</v>
      </c>
      <c r="E96" s="302">
        <f t="shared" si="16"/>
        <v>1.2680084310337972E-2</v>
      </c>
      <c r="F96" s="302">
        <f t="shared" si="16"/>
        <v>1.5159865913593135E-2</v>
      </c>
      <c r="G96" s="302">
        <f t="shared" si="16"/>
        <v>2.165763355312585E-2</v>
      </c>
      <c r="H96" s="302">
        <f t="shared" si="16"/>
        <v>2.9668254806889283E-2</v>
      </c>
      <c r="I96" s="302">
        <f t="shared" si="16"/>
        <v>3.0753291081915313E-2</v>
      </c>
      <c r="J96" s="302">
        <f t="shared" si="16"/>
        <v>3.2644491274304362E-2</v>
      </c>
      <c r="K96" s="302">
        <f t="shared" si="16"/>
        <v>3.1962685045321453E-2</v>
      </c>
      <c r="L96" s="302">
        <f t="shared" si="16"/>
        <v>3.1842721852185084E-2</v>
      </c>
      <c r="M96" s="302">
        <f t="shared" si="16"/>
        <v>3.9922069994383705E-2</v>
      </c>
      <c r="N96" s="302">
        <f t="shared" si="16"/>
        <v>2.9897324527644112E-2</v>
      </c>
      <c r="O96" s="302">
        <f t="shared" si="16"/>
        <v>2.5481306385638287E-2</v>
      </c>
      <c r="P96" s="302">
        <f t="shared" si="16"/>
        <v>3.2348568358215257E-2</v>
      </c>
      <c r="Q96" s="302">
        <f t="shared" si="16"/>
        <v>3.2814362650948545E-2</v>
      </c>
      <c r="R96" s="302">
        <f t="shared" si="16"/>
        <v>2.6285388445085933E-2</v>
      </c>
      <c r="S96" s="302">
        <f t="shared" si="16"/>
        <v>2.2899188216969856E-2</v>
      </c>
      <c r="T96" s="302">
        <f t="shared" si="16"/>
        <v>2.186822978108616E-2</v>
      </c>
      <c r="U96" s="302">
        <f t="shared" si="16"/>
        <v>2.3717227275647648E-2</v>
      </c>
      <c r="V96" s="302">
        <f t="shared" si="16"/>
        <v>2.2650655859808182E-2</v>
      </c>
      <c r="W96" s="302">
        <f t="shared" si="16"/>
        <v>2.5427580008414802E-2</v>
      </c>
      <c r="X96" s="302">
        <f t="shared" si="16"/>
        <v>2.8237738878139608E-2</v>
      </c>
      <c r="Y96" s="302">
        <f t="shared" si="16"/>
        <v>2.500493534609283E-2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9.6692552463517579E-4</v>
      </c>
      <c r="C97" s="302">
        <f t="shared" si="17"/>
        <v>8.8746207700932957E-4</v>
      </c>
      <c r="D97" s="302">
        <f t="shared" si="17"/>
        <v>8.4772281990519297E-4</v>
      </c>
      <c r="E97" s="302">
        <f t="shared" si="17"/>
        <v>9.1111009315549192E-4</v>
      </c>
      <c r="F97" s="302">
        <f t="shared" si="17"/>
        <v>9.6100544279843075E-4</v>
      </c>
      <c r="G97" s="302">
        <f t="shared" si="17"/>
        <v>1.0697100328261944E-3</v>
      </c>
      <c r="H97" s="302">
        <f t="shared" si="17"/>
        <v>1.165533221636611E-3</v>
      </c>
      <c r="I97" s="302">
        <f t="shared" si="17"/>
        <v>1.1818703399034416E-3</v>
      </c>
      <c r="J97" s="302">
        <f t="shared" si="17"/>
        <v>1.1960458174884675E-3</v>
      </c>
      <c r="K97" s="302">
        <f t="shared" si="17"/>
        <v>1.2086179029818058E-3</v>
      </c>
      <c r="L97" s="302">
        <f t="shared" si="17"/>
        <v>1.2085351976147173E-3</v>
      </c>
      <c r="M97" s="302">
        <f t="shared" si="17"/>
        <v>1.2962740182235024E-3</v>
      </c>
      <c r="N97" s="302">
        <f t="shared" si="17"/>
        <v>1.1770911411442373E-3</v>
      </c>
      <c r="O97" s="302">
        <f t="shared" si="17"/>
        <v>1.1210360118084689E-3</v>
      </c>
      <c r="P97" s="302">
        <f t="shared" si="17"/>
        <v>1.2167170072992727E-3</v>
      </c>
      <c r="Q97" s="302">
        <f t="shared" si="17"/>
        <v>1.2290522498931194E-3</v>
      </c>
      <c r="R97" s="302">
        <f t="shared" si="17"/>
        <v>1.0964680277875264E-3</v>
      </c>
      <c r="S97" s="302">
        <f t="shared" si="17"/>
        <v>1.0480759859644929E-3</v>
      </c>
      <c r="T97" s="302">
        <f t="shared" si="17"/>
        <v>1.0293148269053067E-3</v>
      </c>
      <c r="U97" s="302">
        <f t="shared" si="17"/>
        <v>1.058285323006202E-3</v>
      </c>
      <c r="V97" s="302">
        <f t="shared" si="17"/>
        <v>1.0366433902936718E-3</v>
      </c>
      <c r="W97" s="302">
        <f t="shared" si="17"/>
        <v>1.0835390546578435E-3</v>
      </c>
      <c r="X97" s="302">
        <f t="shared" si="17"/>
        <v>1.1168073384094476E-3</v>
      </c>
      <c r="Y97" s="302">
        <f t="shared" si="17"/>
        <v>1.0704314530795955E-3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0.50951438637567914</v>
      </c>
      <c r="C98" s="301">
        <f t="shared" si="18"/>
        <v>0.52662257338802831</v>
      </c>
      <c r="D98" s="301">
        <f t="shared" si="18"/>
        <v>0.53490129411427889</v>
      </c>
      <c r="E98" s="301">
        <f t="shared" si="18"/>
        <v>0.52134445661715212</v>
      </c>
      <c r="F98" s="301">
        <f t="shared" si="18"/>
        <v>0.51039486887705443</v>
      </c>
      <c r="G98" s="301">
        <f t="shared" si="18"/>
        <v>0.48526610132058756</v>
      </c>
      <c r="H98" s="301">
        <f t="shared" si="18"/>
        <v>0.4611768018268213</v>
      </c>
      <c r="I98" s="301">
        <f t="shared" si="18"/>
        <v>0.45678942523157318</v>
      </c>
      <c r="J98" s="301">
        <f t="shared" si="18"/>
        <v>0.45290858515897658</v>
      </c>
      <c r="K98" s="301">
        <f t="shared" si="18"/>
        <v>0.44947830661649701</v>
      </c>
      <c r="L98" s="301">
        <f t="shared" si="18"/>
        <v>0.44952355409609529</v>
      </c>
      <c r="M98" s="301">
        <f t="shared" si="18"/>
        <v>0.42429621302504844</v>
      </c>
      <c r="N98" s="301">
        <f t="shared" si="18"/>
        <v>0.45799775042364815</v>
      </c>
      <c r="O98" s="301">
        <f t="shared" si="18"/>
        <v>0.47252931860590019</v>
      </c>
      <c r="P98" s="301">
        <f t="shared" si="18"/>
        <v>0.44472099304907559</v>
      </c>
      <c r="Q98" s="301">
        <f t="shared" si="18"/>
        <v>0.44104932863764856</v>
      </c>
      <c r="R98" s="301">
        <f t="shared" si="18"/>
        <v>0.47675237370225892</v>
      </c>
      <c r="S98" s="301">
        <f t="shared" si="18"/>
        <v>0.48866882264670286</v>
      </c>
      <c r="T98" s="301">
        <f t="shared" si="18"/>
        <v>0.49304269716267213</v>
      </c>
      <c r="U98" s="301">
        <f t="shared" si="18"/>
        <v>0.48532820684804584</v>
      </c>
      <c r="V98" s="301">
        <f t="shared" si="18"/>
        <v>0.49007906236179</v>
      </c>
      <c r="W98" s="301">
        <f t="shared" si="18"/>
        <v>0.47786271914172623</v>
      </c>
      <c r="X98" s="301">
        <f t="shared" si="18"/>
        <v>0.46787521933333648</v>
      </c>
      <c r="Y98" s="301">
        <f t="shared" si="18"/>
        <v>0.47917180108927876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9.5108641782668618E-2</v>
      </c>
      <c r="C99" s="301">
        <f t="shared" si="19"/>
        <v>9.6571945932947476E-2</v>
      </c>
      <c r="D99" s="301">
        <f t="shared" si="19"/>
        <v>9.7229611052747716E-2</v>
      </c>
      <c r="E99" s="301">
        <f t="shared" si="19"/>
        <v>9.6196748179109323E-2</v>
      </c>
      <c r="F99" s="301">
        <f t="shared" si="19"/>
        <v>9.5276299299076425E-2</v>
      </c>
      <c r="G99" s="301">
        <f t="shared" si="19"/>
        <v>9.3039966076794933E-2</v>
      </c>
      <c r="H99" s="301">
        <f t="shared" si="19"/>
        <v>9.0473265716039961E-2</v>
      </c>
      <c r="I99" s="301">
        <f t="shared" si="19"/>
        <v>9.008889228435521E-2</v>
      </c>
      <c r="J99" s="301">
        <f t="shared" si="19"/>
        <v>8.9518845518238188E-2</v>
      </c>
      <c r="K99" s="301">
        <f t="shared" si="19"/>
        <v>8.9571378128509085E-2</v>
      </c>
      <c r="L99" s="301">
        <f t="shared" si="19"/>
        <v>8.9600132199152638E-2</v>
      </c>
      <c r="M99" s="301">
        <f t="shared" si="19"/>
        <v>8.6818510681863081E-2</v>
      </c>
      <c r="N99" s="301">
        <f t="shared" si="19"/>
        <v>9.0301910844609021E-2</v>
      </c>
      <c r="O99" s="301">
        <f t="shared" si="19"/>
        <v>9.1765994742183124E-2</v>
      </c>
      <c r="P99" s="301">
        <f t="shared" si="19"/>
        <v>8.9042675195728421E-2</v>
      </c>
      <c r="Q99" s="301">
        <f t="shared" si="19"/>
        <v>8.8775943650260578E-2</v>
      </c>
      <c r="R99" s="301">
        <f t="shared" si="19"/>
        <v>9.1316966977013997E-2</v>
      </c>
      <c r="S99" s="301">
        <f t="shared" si="19"/>
        <v>9.2375200599495874E-2</v>
      </c>
      <c r="T99" s="301">
        <f t="shared" si="19"/>
        <v>9.2672451279264295E-2</v>
      </c>
      <c r="U99" s="301">
        <f t="shared" si="19"/>
        <v>9.200413022578767E-2</v>
      </c>
      <c r="V99" s="301">
        <f t="shared" si="19"/>
        <v>9.2260057024512246E-2</v>
      </c>
      <c r="W99" s="301">
        <f t="shared" si="19"/>
        <v>9.1299745073537886E-2</v>
      </c>
      <c r="X99" s="301">
        <f t="shared" si="19"/>
        <v>9.0213898241934529E-2</v>
      </c>
      <c r="Y99" s="301">
        <f t="shared" si="19"/>
        <v>9.1179988168116233E-2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4.2669769298730634E-2</v>
      </c>
      <c r="C100" s="302">
        <f t="shared" si="20"/>
        <v>4.417998533153461E-2</v>
      </c>
      <c r="D100" s="302">
        <f t="shared" si="20"/>
        <v>4.4881129473350739E-2</v>
      </c>
      <c r="E100" s="302">
        <f t="shared" si="20"/>
        <v>4.3804325972571743E-2</v>
      </c>
      <c r="F100" s="302">
        <f t="shared" si="20"/>
        <v>4.2869402939669392E-2</v>
      </c>
      <c r="G100" s="302">
        <f t="shared" si="20"/>
        <v>4.069356736125377E-2</v>
      </c>
      <c r="H100" s="302">
        <f t="shared" si="20"/>
        <v>3.8320276059147271E-2</v>
      </c>
      <c r="I100" s="302">
        <f t="shared" si="20"/>
        <v>3.7989137495371486E-2</v>
      </c>
      <c r="J100" s="302">
        <f t="shared" si="20"/>
        <v>3.7470628281582805E-2</v>
      </c>
      <c r="K100" s="302">
        <f t="shared" si="20"/>
        <v>3.7568030772783707E-2</v>
      </c>
      <c r="L100" s="302">
        <f t="shared" si="20"/>
        <v>3.7594850462407528E-2</v>
      </c>
      <c r="M100" s="302">
        <f t="shared" si="20"/>
        <v>3.521944775436249E-2</v>
      </c>
      <c r="N100" s="302">
        <f t="shared" si="20"/>
        <v>3.819201345659283E-2</v>
      </c>
      <c r="O100" s="302">
        <f t="shared" si="20"/>
        <v>3.9511179265922534E-2</v>
      </c>
      <c r="P100" s="302">
        <f t="shared" si="20"/>
        <v>3.7252342283522491E-2</v>
      </c>
      <c r="Q100" s="302">
        <f t="shared" si="20"/>
        <v>3.7051750787802297E-2</v>
      </c>
      <c r="R100" s="302">
        <f t="shared" si="20"/>
        <v>3.9153720765130483E-2</v>
      </c>
      <c r="S100" s="302">
        <f t="shared" si="20"/>
        <v>4.0132274261896375E-2</v>
      </c>
      <c r="T100" s="302">
        <f t="shared" si="20"/>
        <v>4.0416414138966614E-2</v>
      </c>
      <c r="U100" s="302">
        <f t="shared" si="20"/>
        <v>3.9837752156107534E-2</v>
      </c>
      <c r="V100" s="302">
        <f t="shared" si="20"/>
        <v>4.0099847918762754E-2</v>
      </c>
      <c r="W100" s="302">
        <f t="shared" si="20"/>
        <v>3.9265056196299469E-2</v>
      </c>
      <c r="X100" s="302">
        <f t="shared" si="20"/>
        <v>3.8363731437031277E-2</v>
      </c>
      <c r="Y100" s="302">
        <f t="shared" si="20"/>
        <v>3.9262378623488983E-2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3.6823025261079896E-2</v>
      </c>
      <c r="C101" s="302">
        <f t="shared" si="21"/>
        <v>3.8059448057712199E-2</v>
      </c>
      <c r="D101" s="302">
        <f t="shared" si="21"/>
        <v>3.8657758037928112E-2</v>
      </c>
      <c r="E101" s="302">
        <f t="shared" si="21"/>
        <v>3.7677994202076397E-2</v>
      </c>
      <c r="F101" s="302">
        <f t="shared" si="21"/>
        <v>3.6886658458212374E-2</v>
      </c>
      <c r="G101" s="302">
        <f t="shared" si="21"/>
        <v>3.507058168539811E-2</v>
      </c>
      <c r="H101" s="302">
        <f t="shared" si="21"/>
        <v>3.3329628127461423E-2</v>
      </c>
      <c r="I101" s="302">
        <f t="shared" si="21"/>
        <v>3.3012548799543143E-2</v>
      </c>
      <c r="J101" s="302">
        <f t="shared" si="21"/>
        <v>3.2732077284216635E-2</v>
      </c>
      <c r="K101" s="302">
        <f t="shared" si="21"/>
        <v>3.24841682225692E-2</v>
      </c>
      <c r="L101" s="302">
        <f t="shared" si="21"/>
        <v>3.2487438295267436E-2</v>
      </c>
      <c r="M101" s="302">
        <f t="shared" si="21"/>
        <v>3.066423753319103E-2</v>
      </c>
      <c r="N101" s="302">
        <f t="shared" si="21"/>
        <v>3.3099875458536765E-2</v>
      </c>
      <c r="O101" s="302">
        <f t="shared" si="21"/>
        <v>3.4150083885553816E-2</v>
      </c>
      <c r="P101" s="302">
        <f t="shared" si="21"/>
        <v>3.2140353244322684E-2</v>
      </c>
      <c r="Q101" s="302">
        <f t="shared" si="21"/>
        <v>3.1874999026684392E-2</v>
      </c>
      <c r="R101" s="302">
        <f t="shared" si="21"/>
        <v>3.4455287563114959E-2</v>
      </c>
      <c r="S101" s="302">
        <f t="shared" si="21"/>
        <v>3.5316499164272937E-2</v>
      </c>
      <c r="T101" s="302">
        <f t="shared" si="21"/>
        <v>3.5632602685776983E-2</v>
      </c>
      <c r="U101" s="302">
        <f t="shared" si="21"/>
        <v>3.5075070103129991E-2</v>
      </c>
      <c r="V101" s="302">
        <f t="shared" si="21"/>
        <v>3.5418418352506691E-2</v>
      </c>
      <c r="W101" s="302">
        <f t="shared" si="21"/>
        <v>3.4535533144514255E-2</v>
      </c>
      <c r="X101" s="302">
        <f t="shared" si="21"/>
        <v>3.3813728289590672E-2</v>
      </c>
      <c r="Y101" s="302">
        <f t="shared" si="21"/>
        <v>3.4630141577391776E-2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4.592896242017086E-3</v>
      </c>
      <c r="C102" s="302">
        <f t="shared" si="22"/>
        <v>4.2154448657943161E-3</v>
      </c>
      <c r="D102" s="302">
        <f t="shared" si="22"/>
        <v>4.0266833945496678E-3</v>
      </c>
      <c r="E102" s="302">
        <f t="shared" si="22"/>
        <v>4.3277729424885903E-3</v>
      </c>
      <c r="F102" s="302">
        <f t="shared" si="22"/>
        <v>4.5647758532925452E-3</v>
      </c>
      <c r="G102" s="302">
        <f t="shared" si="22"/>
        <v>5.0811226559244228E-3</v>
      </c>
      <c r="H102" s="302">
        <f t="shared" si="22"/>
        <v>5.5362828027739003E-3</v>
      </c>
      <c r="I102" s="302">
        <f t="shared" si="22"/>
        <v>5.6138841145413473E-3</v>
      </c>
      <c r="J102" s="302">
        <f t="shared" si="22"/>
        <v>5.6812176330702192E-3</v>
      </c>
      <c r="K102" s="302">
        <f t="shared" si="22"/>
        <v>5.7409350391635751E-3</v>
      </c>
      <c r="L102" s="302">
        <f t="shared" si="22"/>
        <v>5.7405421886699056E-3</v>
      </c>
      <c r="M102" s="302">
        <f t="shared" si="22"/>
        <v>6.1573015865616356E-3</v>
      </c>
      <c r="N102" s="302">
        <f t="shared" si="22"/>
        <v>5.5911829204351267E-3</v>
      </c>
      <c r="O102" s="302">
        <f t="shared" si="22"/>
        <v>5.3249210560902269E-3</v>
      </c>
      <c r="P102" s="302">
        <f t="shared" si="22"/>
        <v>5.779405784671547E-3</v>
      </c>
      <c r="Q102" s="302">
        <f t="shared" si="22"/>
        <v>5.8379981869923162E-3</v>
      </c>
      <c r="R102" s="302">
        <f t="shared" si="22"/>
        <v>5.2082231319907531E-3</v>
      </c>
      <c r="S102" s="302">
        <f t="shared" si="22"/>
        <v>4.9783609333313439E-3</v>
      </c>
      <c r="T102" s="302">
        <f t="shared" si="22"/>
        <v>4.8892454278002062E-3</v>
      </c>
      <c r="U102" s="302">
        <f t="shared" si="22"/>
        <v>5.0268552842794578E-3</v>
      </c>
      <c r="V102" s="302">
        <f t="shared" si="22"/>
        <v>4.9240561038949417E-3</v>
      </c>
      <c r="W102" s="302">
        <f t="shared" si="22"/>
        <v>5.1468105096247607E-3</v>
      </c>
      <c r="X102" s="302">
        <f t="shared" si="22"/>
        <v>5.304834857444876E-3</v>
      </c>
      <c r="Y102" s="302">
        <f t="shared" si="22"/>
        <v>5.0845494021280781E-3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9.185792484034172E-3</v>
      </c>
      <c r="C103" s="302">
        <f t="shared" si="23"/>
        <v>8.4308897315886287E-3</v>
      </c>
      <c r="D103" s="302">
        <f t="shared" si="23"/>
        <v>8.0533667890993321E-3</v>
      </c>
      <c r="E103" s="302">
        <f t="shared" si="23"/>
        <v>8.6555458849771772E-3</v>
      </c>
      <c r="F103" s="302">
        <f t="shared" si="23"/>
        <v>9.1295517065850904E-3</v>
      </c>
      <c r="G103" s="302">
        <f t="shared" si="23"/>
        <v>1.0162245311848846E-2</v>
      </c>
      <c r="H103" s="302">
        <f t="shared" si="23"/>
        <v>1.1072565605547806E-2</v>
      </c>
      <c r="I103" s="302">
        <f t="shared" si="23"/>
        <v>1.1227768229082695E-2</v>
      </c>
      <c r="J103" s="302">
        <f t="shared" si="23"/>
        <v>1.1362435266140438E-2</v>
      </c>
      <c r="K103" s="302">
        <f t="shared" si="23"/>
        <v>1.1481870078327155E-2</v>
      </c>
      <c r="L103" s="302">
        <f t="shared" si="23"/>
        <v>1.1481084377339811E-2</v>
      </c>
      <c r="M103" s="302">
        <f t="shared" si="23"/>
        <v>1.2314603173123266E-2</v>
      </c>
      <c r="N103" s="302">
        <f t="shared" si="23"/>
        <v>1.1182365840870253E-2</v>
      </c>
      <c r="O103" s="302">
        <f t="shared" si="23"/>
        <v>1.064984211218045E-2</v>
      </c>
      <c r="P103" s="302">
        <f t="shared" si="23"/>
        <v>1.1558811569343094E-2</v>
      </c>
      <c r="Q103" s="302">
        <f t="shared" si="23"/>
        <v>1.1675996373984638E-2</v>
      </c>
      <c r="R103" s="302">
        <f t="shared" si="23"/>
        <v>1.0416446263981501E-2</v>
      </c>
      <c r="S103" s="302">
        <f t="shared" si="23"/>
        <v>9.9567218666626843E-3</v>
      </c>
      <c r="T103" s="302">
        <f t="shared" si="23"/>
        <v>9.7784908556004125E-3</v>
      </c>
      <c r="U103" s="302">
        <f t="shared" si="23"/>
        <v>1.0053710568558919E-2</v>
      </c>
      <c r="V103" s="302">
        <f t="shared" si="23"/>
        <v>9.8481122077898782E-3</v>
      </c>
      <c r="W103" s="302">
        <f t="shared" si="23"/>
        <v>1.0293621019249518E-2</v>
      </c>
      <c r="X103" s="302">
        <f t="shared" si="23"/>
        <v>1.0609669714889752E-2</v>
      </c>
      <c r="Y103" s="302">
        <f t="shared" si="23"/>
        <v>1.0169098804256153E-2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1.8371584968068339E-3</v>
      </c>
      <c r="C104" s="302">
        <f t="shared" si="24"/>
        <v>1.6861779463177259E-3</v>
      </c>
      <c r="D104" s="302">
        <f t="shared" si="24"/>
        <v>1.6106733578198668E-3</v>
      </c>
      <c r="E104" s="302">
        <f t="shared" si="24"/>
        <v>1.7311091769954352E-3</v>
      </c>
      <c r="F104" s="302">
        <f t="shared" si="24"/>
        <v>1.8259103413170181E-3</v>
      </c>
      <c r="G104" s="302">
        <f t="shared" si="24"/>
        <v>2.0324490623697699E-3</v>
      </c>
      <c r="H104" s="302">
        <f t="shared" si="24"/>
        <v>2.2145131211095612E-3</v>
      </c>
      <c r="I104" s="302">
        <f t="shared" si="24"/>
        <v>2.2455536458165387E-3</v>
      </c>
      <c r="J104" s="302">
        <f t="shared" si="24"/>
        <v>2.2724870532280879E-3</v>
      </c>
      <c r="K104" s="302">
        <f t="shared" si="24"/>
        <v>2.2963740156654307E-3</v>
      </c>
      <c r="L104" s="302">
        <f t="shared" si="24"/>
        <v>2.2962168754679622E-3</v>
      </c>
      <c r="M104" s="302">
        <f t="shared" si="24"/>
        <v>2.462920634624654E-3</v>
      </c>
      <c r="N104" s="302">
        <f t="shared" si="24"/>
        <v>2.2364731681740507E-3</v>
      </c>
      <c r="O104" s="302">
        <f t="shared" si="24"/>
        <v>2.1299684224360908E-3</v>
      </c>
      <c r="P104" s="302">
        <f t="shared" si="24"/>
        <v>2.3117623138686184E-3</v>
      </c>
      <c r="Q104" s="302">
        <f t="shared" si="24"/>
        <v>2.3351992747969279E-3</v>
      </c>
      <c r="R104" s="302">
        <f t="shared" si="24"/>
        <v>2.0832892527963007E-3</v>
      </c>
      <c r="S104" s="302">
        <f t="shared" si="24"/>
        <v>1.9913443733325367E-3</v>
      </c>
      <c r="T104" s="302">
        <f t="shared" si="24"/>
        <v>1.9556981711200826E-3</v>
      </c>
      <c r="U104" s="302">
        <f t="shared" si="24"/>
        <v>2.0107421137117837E-3</v>
      </c>
      <c r="V104" s="302">
        <f t="shared" si="24"/>
        <v>1.9696224415579762E-3</v>
      </c>
      <c r="W104" s="302">
        <f t="shared" si="24"/>
        <v>2.0587242038499032E-3</v>
      </c>
      <c r="X104" s="302">
        <f t="shared" si="24"/>
        <v>2.1219339429779504E-3</v>
      </c>
      <c r="Y104" s="302">
        <f t="shared" si="24"/>
        <v>2.0338197608512315E-3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8.3765961004190884E-2</v>
      </c>
      <c r="C105" s="301">
        <f t="shared" si="25"/>
        <v>7.9715254953499279E-2</v>
      </c>
      <c r="D105" s="301">
        <f t="shared" si="25"/>
        <v>7.7671692909116713E-2</v>
      </c>
      <c r="E105" s="301">
        <f t="shared" si="25"/>
        <v>8.0964281458954873E-2</v>
      </c>
      <c r="F105" s="301">
        <f t="shared" si="25"/>
        <v>8.3553859154958998E-2</v>
      </c>
      <c r="G105" s="301">
        <f t="shared" si="25"/>
        <v>8.9064301545950589E-2</v>
      </c>
      <c r="H105" s="301">
        <f t="shared" si="25"/>
        <v>9.3632675546630434E-2</v>
      </c>
      <c r="I105" s="301">
        <f t="shared" si="25"/>
        <v>9.4424687203794863E-2</v>
      </c>
      <c r="J105" s="301">
        <f t="shared" si="25"/>
        <v>9.4993723138731501E-2</v>
      </c>
      <c r="K105" s="301">
        <f t="shared" si="25"/>
        <v>9.5884704854580158E-2</v>
      </c>
      <c r="L105" s="301">
        <f t="shared" si="25"/>
        <v>9.589751751364968E-2</v>
      </c>
      <c r="M105" s="301">
        <f t="shared" si="25"/>
        <v>9.9991466361636375E-2</v>
      </c>
      <c r="N105" s="301">
        <f t="shared" si="25"/>
        <v>9.4385407771221563E-2</v>
      </c>
      <c r="O105" s="301">
        <f t="shared" si="25"/>
        <v>9.1627007303065069E-2</v>
      </c>
      <c r="P105" s="301">
        <f t="shared" si="25"/>
        <v>9.6268715660288828E-2</v>
      </c>
      <c r="Q105" s="301">
        <f t="shared" si="25"/>
        <v>9.6906402448028436E-2</v>
      </c>
      <c r="R105" s="301">
        <f t="shared" si="25"/>
        <v>9.0007143127927833E-2</v>
      </c>
      <c r="S105" s="301">
        <f t="shared" si="25"/>
        <v>8.7580369731224197E-2</v>
      </c>
      <c r="T105" s="301">
        <f t="shared" si="25"/>
        <v>8.6600874835764091E-2</v>
      </c>
      <c r="U105" s="301">
        <f t="shared" si="25"/>
        <v>8.806185212959057E-2</v>
      </c>
      <c r="V105" s="301">
        <f t="shared" si="25"/>
        <v>8.6889289457611263E-2</v>
      </c>
      <c r="W105" s="301">
        <f t="shared" si="25"/>
        <v>8.9319756810583767E-2</v>
      </c>
      <c r="X105" s="301">
        <f t="shared" si="25"/>
        <v>9.0865903777408621E-2</v>
      </c>
      <c r="Y105" s="301">
        <f t="shared" si="25"/>
        <v>8.8524211611212697E-2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1.6957739394810038E-2</v>
      </c>
      <c r="C106" s="302">
        <f t="shared" si="26"/>
        <v>1.7594510436149638E-2</v>
      </c>
      <c r="D106" s="302">
        <f t="shared" si="26"/>
        <v>1.7898902142750316E-2</v>
      </c>
      <c r="E106" s="302">
        <f t="shared" si="26"/>
        <v>1.7451104585666566E-2</v>
      </c>
      <c r="F106" s="302">
        <f t="shared" si="26"/>
        <v>1.7100222704308339E-2</v>
      </c>
      <c r="G106" s="302">
        <f t="shared" si="26"/>
        <v>1.6221763364302536E-2</v>
      </c>
      <c r="H106" s="302">
        <f t="shared" si="26"/>
        <v>1.5184701364089892E-2</v>
      </c>
      <c r="I106" s="302">
        <f t="shared" si="26"/>
        <v>1.5024845512184484E-2</v>
      </c>
      <c r="J106" s="302">
        <f t="shared" si="26"/>
        <v>1.4768967074619209E-2</v>
      </c>
      <c r="K106" s="302">
        <f t="shared" si="26"/>
        <v>1.4928182808498818E-2</v>
      </c>
      <c r="L106" s="302">
        <f t="shared" si="26"/>
        <v>1.4945500614525955E-2</v>
      </c>
      <c r="M106" s="302">
        <f t="shared" si="26"/>
        <v>1.3950090088813309E-2</v>
      </c>
      <c r="N106" s="302">
        <f t="shared" si="26"/>
        <v>1.5265044723812802E-2</v>
      </c>
      <c r="O106" s="302">
        <f t="shared" si="26"/>
        <v>1.5779754670118346E-2</v>
      </c>
      <c r="P106" s="302">
        <f t="shared" si="26"/>
        <v>1.4875460007060371E-2</v>
      </c>
      <c r="Q106" s="302">
        <f t="shared" si="26"/>
        <v>1.4799332193331958E-2</v>
      </c>
      <c r="R106" s="302">
        <f t="shared" si="26"/>
        <v>1.5623650176155727E-2</v>
      </c>
      <c r="S106" s="302">
        <f t="shared" si="26"/>
        <v>1.6031089325259682E-2</v>
      </c>
      <c r="T106" s="302">
        <f t="shared" si="26"/>
        <v>1.615374235314251E-2</v>
      </c>
      <c r="U106" s="302">
        <f t="shared" si="26"/>
        <v>1.5925886516268598E-2</v>
      </c>
      <c r="V106" s="302">
        <f t="shared" si="26"/>
        <v>1.6028717301346068E-2</v>
      </c>
      <c r="W106" s="302">
        <f t="shared" si="26"/>
        <v>1.5721710363823877E-2</v>
      </c>
      <c r="X106" s="302">
        <f t="shared" si="26"/>
        <v>1.5343848442120084E-2</v>
      </c>
      <c r="Y106" s="302">
        <f t="shared" si="26"/>
        <v>1.5719966875131792E-2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6.9361931239707297E-3</v>
      </c>
      <c r="C107" s="302">
        <f t="shared" si="27"/>
        <v>7.1690927089319376E-3</v>
      </c>
      <c r="D107" s="302">
        <f t="shared" si="27"/>
        <v>7.2817937578368713E-3</v>
      </c>
      <c r="E107" s="302">
        <f t="shared" si="27"/>
        <v>7.0972399051002603E-3</v>
      </c>
      <c r="F107" s="302">
        <f t="shared" si="27"/>
        <v>6.948179432571859E-3</v>
      </c>
      <c r="G107" s="302">
        <f t="shared" si="27"/>
        <v>6.6060929490500625E-3</v>
      </c>
      <c r="H107" s="302">
        <f t="shared" si="27"/>
        <v>6.2781570988015975E-3</v>
      </c>
      <c r="I107" s="302">
        <f t="shared" si="27"/>
        <v>6.2184302447892883E-3</v>
      </c>
      <c r="J107" s="302">
        <f t="shared" si="27"/>
        <v>6.1655990452264015E-3</v>
      </c>
      <c r="K107" s="302">
        <f t="shared" si="27"/>
        <v>6.1189014934479365E-3</v>
      </c>
      <c r="L107" s="302">
        <f t="shared" si="27"/>
        <v>6.1195174628204552E-3</v>
      </c>
      <c r="M107" s="302">
        <f t="shared" si="27"/>
        <v>5.7760890644237969E-3</v>
      </c>
      <c r="N107" s="302">
        <f t="shared" si="27"/>
        <v>6.2348795877576182E-3</v>
      </c>
      <c r="O107" s="302">
        <f t="shared" si="27"/>
        <v>6.4327027817663689E-3</v>
      </c>
      <c r="P107" s="302">
        <f t="shared" si="27"/>
        <v>6.0541385612574586E-3</v>
      </c>
      <c r="Q107" s="302">
        <f t="shared" si="27"/>
        <v>6.0041549413145101E-3</v>
      </c>
      <c r="R107" s="302">
        <f t="shared" si="27"/>
        <v>6.4901926711684651E-3</v>
      </c>
      <c r="S107" s="302">
        <f t="shared" si="27"/>
        <v>6.6524153550430965E-3</v>
      </c>
      <c r="T107" s="302">
        <f t="shared" si="27"/>
        <v>6.7119584006449717E-3</v>
      </c>
      <c r="U107" s="302">
        <f t="shared" si="27"/>
        <v>6.6069384127779478E-3</v>
      </c>
      <c r="V107" s="302">
        <f t="shared" si="27"/>
        <v>6.6716134292810376E-3</v>
      </c>
      <c r="W107" s="302">
        <f t="shared" si="27"/>
        <v>6.5053081823461751E-3</v>
      </c>
      <c r="X107" s="302">
        <f t="shared" si="27"/>
        <v>6.3693449409755291E-3</v>
      </c>
      <c r="Y107" s="302">
        <f t="shared" si="27"/>
        <v>6.5231291613923534E-3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5.9872028485410109E-2</v>
      </c>
      <c r="C108" s="302">
        <f t="shared" si="28"/>
        <v>5.4951651808417698E-2</v>
      </c>
      <c r="D108" s="302">
        <f t="shared" si="28"/>
        <v>5.2490997008529529E-2</v>
      </c>
      <c r="E108" s="302">
        <f t="shared" si="28"/>
        <v>5.641593696818805E-2</v>
      </c>
      <c r="F108" s="302">
        <f t="shared" si="28"/>
        <v>5.9505457018078793E-2</v>
      </c>
      <c r="G108" s="302">
        <f t="shared" si="28"/>
        <v>6.6236445232597987E-2</v>
      </c>
      <c r="H108" s="302">
        <f t="shared" si="28"/>
        <v>7.2169817083738944E-2</v>
      </c>
      <c r="I108" s="302">
        <f t="shared" si="28"/>
        <v>7.3181411446821096E-2</v>
      </c>
      <c r="J108" s="302">
        <f t="shared" si="28"/>
        <v>7.4059157018885879E-2</v>
      </c>
      <c r="K108" s="302">
        <f t="shared" si="28"/>
        <v>7.4837620552633405E-2</v>
      </c>
      <c r="L108" s="302">
        <f t="shared" si="28"/>
        <v>7.4832499436303268E-2</v>
      </c>
      <c r="M108" s="302">
        <f t="shared" si="28"/>
        <v>8.0265287208399275E-2</v>
      </c>
      <c r="N108" s="302">
        <f t="shared" si="28"/>
        <v>7.2885483459651138E-2</v>
      </c>
      <c r="O108" s="302">
        <f t="shared" si="28"/>
        <v>6.9414549851180354E-2</v>
      </c>
      <c r="P108" s="302">
        <f t="shared" si="28"/>
        <v>7.5339117091970997E-2</v>
      </c>
      <c r="Q108" s="302">
        <f t="shared" si="28"/>
        <v>7.6102915313381966E-2</v>
      </c>
      <c r="R108" s="302">
        <f t="shared" si="28"/>
        <v>6.7893300280603641E-2</v>
      </c>
      <c r="S108" s="302">
        <f t="shared" si="28"/>
        <v>6.4896865050921418E-2</v>
      </c>
      <c r="T108" s="302">
        <f t="shared" si="28"/>
        <v>6.3735174081976598E-2</v>
      </c>
      <c r="U108" s="302">
        <f t="shared" si="28"/>
        <v>6.5529027200544016E-2</v>
      </c>
      <c r="V108" s="302">
        <f t="shared" si="28"/>
        <v>6.4188958726984158E-2</v>
      </c>
      <c r="W108" s="302">
        <f t="shared" si="28"/>
        <v>6.7092738264413726E-2</v>
      </c>
      <c r="X108" s="302">
        <f t="shared" si="28"/>
        <v>6.9152710394313005E-2</v>
      </c>
      <c r="Y108" s="302">
        <f t="shared" si="28"/>
        <v>6.6281115574688562E-2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8.2062969275787392E-2</v>
      </c>
      <c r="C109" s="235">
        <f t="shared" si="29"/>
        <v>7.5318906475781794E-2</v>
      </c>
      <c r="D109" s="235">
        <f t="shared" si="29"/>
        <v>7.1946235725353719E-2</v>
      </c>
      <c r="E109" s="235">
        <f t="shared" si="29"/>
        <v>7.7325913606106605E-2</v>
      </c>
      <c r="F109" s="235">
        <f t="shared" si="29"/>
        <v>8.1560531930302813E-2</v>
      </c>
      <c r="G109" s="235">
        <f t="shared" si="29"/>
        <v>9.0786290485959154E-2</v>
      </c>
      <c r="H109" s="235">
        <f t="shared" si="29"/>
        <v>9.8918804520299233E-2</v>
      </c>
      <c r="I109" s="235">
        <f t="shared" si="29"/>
        <v>0.10030533574760507</v>
      </c>
      <c r="J109" s="235">
        <f t="shared" si="29"/>
        <v>0.10150840853024623</v>
      </c>
      <c r="K109" s="235">
        <f t="shared" si="29"/>
        <v>0.10257540142606579</v>
      </c>
      <c r="L109" s="235">
        <f t="shared" si="29"/>
        <v>0.10256838222156103</v>
      </c>
      <c r="M109" s="235">
        <f t="shared" si="29"/>
        <v>0.11001477592662863</v>
      </c>
      <c r="N109" s="235">
        <f t="shared" si="29"/>
        <v>9.989972514891142E-2</v>
      </c>
      <c r="O109" s="235">
        <f t="shared" si="29"/>
        <v>9.5142326322184737E-2</v>
      </c>
      <c r="P109" s="235">
        <f t="shared" si="29"/>
        <v>0.10326277240948928</v>
      </c>
      <c r="Q109" s="235">
        <f t="shared" si="29"/>
        <v>0.10430966444842908</v>
      </c>
      <c r="R109" s="235">
        <f t="shared" si="29"/>
        <v>9.3057241518327394E-2</v>
      </c>
      <c r="S109" s="235">
        <f t="shared" si="29"/>
        <v>8.8950208928806535E-2</v>
      </c>
      <c r="T109" s="235">
        <f t="shared" si="29"/>
        <v>8.7357949359453374E-2</v>
      </c>
      <c r="U109" s="235">
        <f t="shared" si="29"/>
        <v>8.9816675363536366E-2</v>
      </c>
      <c r="V109" s="235">
        <f t="shared" si="29"/>
        <v>8.7979924534223944E-2</v>
      </c>
      <c r="W109" s="235">
        <f t="shared" si="29"/>
        <v>9.19599595688112E-2</v>
      </c>
      <c r="X109" s="235">
        <f t="shared" si="29"/>
        <v>9.4783438810809806E-2</v>
      </c>
      <c r="Y109" s="235">
        <f t="shared" si="29"/>
        <v>9.0847517422865245E-2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56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 t="shared" ref="B113:Y113" si="30">SUM(B$114:B$124)</f>
        <v>108.94925259389791</v>
      </c>
      <c r="C113" s="320">
        <f t="shared" si="30"/>
        <v>109.19531160357127</v>
      </c>
      <c r="D113" s="320">
        <f t="shared" si="30"/>
        <v>111.52671379556689</v>
      </c>
      <c r="E113" s="320">
        <f t="shared" si="30"/>
        <v>112.03777381256039</v>
      </c>
      <c r="F113" s="320">
        <f t="shared" si="30"/>
        <v>110.07090512905104</v>
      </c>
      <c r="G113" s="320">
        <f t="shared" si="30"/>
        <v>105.75903992192643</v>
      </c>
      <c r="H113" s="320">
        <f t="shared" si="30"/>
        <v>101.66642059462856</v>
      </c>
      <c r="I113" s="320">
        <f t="shared" si="30"/>
        <v>101.40446830003896</v>
      </c>
      <c r="J113" s="320">
        <f t="shared" si="30"/>
        <v>100.46047410561017</v>
      </c>
      <c r="K113" s="320">
        <f t="shared" si="30"/>
        <v>96.667568135169148</v>
      </c>
      <c r="L113" s="320">
        <f t="shared" si="30"/>
        <v>99.194771286176646</v>
      </c>
      <c r="M113" s="320">
        <f t="shared" si="30"/>
        <v>99.212462675419999</v>
      </c>
      <c r="N113" s="320">
        <f t="shared" si="30"/>
        <v>99.996127920555324</v>
      </c>
      <c r="O113" s="320">
        <f t="shared" si="30"/>
        <v>98.644404463652819</v>
      </c>
      <c r="P113" s="320">
        <f t="shared" si="30"/>
        <v>97.28724163379259</v>
      </c>
      <c r="Q113" s="320">
        <f t="shared" si="30"/>
        <v>95.644111514181091</v>
      </c>
      <c r="R113" s="320">
        <f t="shared" si="30"/>
        <v>97.3492775093532</v>
      </c>
      <c r="S113" s="320">
        <f t="shared" si="30"/>
        <v>97.689943262779863</v>
      </c>
      <c r="T113" s="320">
        <f t="shared" si="30"/>
        <v>98.166485076638224</v>
      </c>
      <c r="U113" s="320">
        <f t="shared" si="30"/>
        <v>95.967479901010392</v>
      </c>
      <c r="V113" s="320">
        <f t="shared" si="30"/>
        <v>96.628114700679504</v>
      </c>
      <c r="W113" s="320">
        <f t="shared" si="30"/>
        <v>100.82155772557384</v>
      </c>
      <c r="X113" s="320">
        <f t="shared" si="30"/>
        <v>99.996916203670253</v>
      </c>
      <c r="Y113" s="320">
        <f t="shared" si="30"/>
        <v>91.001652296177028</v>
      </c>
      <c r="DA113" s="95"/>
    </row>
    <row r="114" spans="1:105" ht="12" customHeight="1" x14ac:dyDescent="0.25">
      <c r="A114" s="55" t="s">
        <v>91</v>
      </c>
      <c r="B114" s="330">
        <f>IF(B$6=0,0,B$6/FBT!B$5*1000)</f>
        <v>1.5801871983444764</v>
      </c>
      <c r="C114" s="330">
        <f>IF(C$6=0,0,C$6/FBT!C$5*1000)</f>
        <v>1.4536004705307946</v>
      </c>
      <c r="D114" s="330">
        <f>IF(D$6=0,0,D$6/FBT!D$5*1000)</f>
        <v>1.4181561047030602</v>
      </c>
      <c r="E114" s="330">
        <f>IF(E$6=0,0,E$6/FBT!E$5*1000)</f>
        <v>1.5311811980294381</v>
      </c>
      <c r="F114" s="330">
        <f>IF(F$6=0,0,F$6/FBT!F$5*1000)</f>
        <v>1.5866810838415162</v>
      </c>
      <c r="G114" s="330">
        <f>IF(G$6=0,0,G$6/FBT!G$5*1000)</f>
        <v>1.6969725909982607</v>
      </c>
      <c r="H114" s="330">
        <f>IF(H$6=0,0,H$6/FBT!H$5*1000)</f>
        <v>1.777433860918803</v>
      </c>
      <c r="I114" s="330">
        <f>IF(I$6=0,0,I$6/FBT!I$5*1000)</f>
        <v>1.7977040012624226</v>
      </c>
      <c r="J114" s="330">
        <f>IF(J$6=0,0,J$6/FBT!J$5*1000)</f>
        <v>1.8023299481538517</v>
      </c>
      <c r="K114" s="330">
        <f>IF(K$6=0,0,K$6/FBT!K$5*1000)</f>
        <v>1.7525123022881852</v>
      </c>
      <c r="L114" s="330">
        <f>IF(L$6=0,0,L$6/FBT!L$5*1000)</f>
        <v>1.7982055877802923</v>
      </c>
      <c r="M114" s="330">
        <f>IF(M$6=0,0,M$6/FBT!M$5*1000)</f>
        <v>1.9290980647517393</v>
      </c>
      <c r="N114" s="330">
        <f>IF(N$6=0,0,N$6/FBT!N$5*1000)</f>
        <v>1.7655683448601736</v>
      </c>
      <c r="O114" s="330">
        <f>IF(O$6=0,0,O$6/FBT!O$5*1000)</f>
        <v>1.6587589465073225</v>
      </c>
      <c r="P114" s="330">
        <f>IF(P$6=0,0,P$6/FBT!P$5*1000)</f>
        <v>1.7755656223360399</v>
      </c>
      <c r="Q114" s="330">
        <f>IF(Q$6=0,0,Q$6/FBT!Q$5*1000)</f>
        <v>1.7632741566829895</v>
      </c>
      <c r="R114" s="330">
        <f>IF(R$6=0,0,R$6/FBT!R$5*1000)</f>
        <v>1.6011055547583168</v>
      </c>
      <c r="S114" s="330">
        <f>IF(S$6=0,0,S$6/FBT!S$5*1000)</f>
        <v>1.5357972540593015</v>
      </c>
      <c r="T114" s="330">
        <f>IF(T$6=0,0,T$6/FBT!T$5*1000)</f>
        <v>1.5156632789184343</v>
      </c>
      <c r="U114" s="330">
        <f>IF(U$6=0,0,U$6/FBT!U$5*1000)</f>
        <v>1.5234146319769801</v>
      </c>
      <c r="V114" s="330">
        <f>IF(V$6=0,0,V$6/FBT!V$5*1000)</f>
        <v>1.5025334463149724</v>
      </c>
      <c r="W114" s="330">
        <f>IF(W$6=0,0,W$6/FBT!W$5*1000)</f>
        <v>1.6386614302064928</v>
      </c>
      <c r="X114" s="330">
        <f>IF(X$6=0,0,X$6/FBT!X$5*1000)</f>
        <v>1.6751593475186028</v>
      </c>
      <c r="Y114" s="330">
        <f>IF(Y$6=0,0,Y$6/FBT!Y$5*1000)</f>
        <v>1.461165463500613</v>
      </c>
      <c r="DA114" s="67"/>
    </row>
    <row r="115" spans="1:105" ht="12" customHeight="1" x14ac:dyDescent="0.25">
      <c r="A115" s="173" t="s">
        <v>92</v>
      </c>
      <c r="B115" s="331">
        <f>IF(B$7=0,0,B$7/FBT!B$5*1000)</f>
        <v>1.8435517314018885</v>
      </c>
      <c r="C115" s="331">
        <f>IF(C$7=0,0,C$7/FBT!C$5*1000)</f>
        <v>1.69586721561926</v>
      </c>
      <c r="D115" s="331">
        <f>IF(D$7=0,0,D$7/FBT!D$5*1000)</f>
        <v>1.6545154554869042</v>
      </c>
      <c r="E115" s="331">
        <f>IF(E$7=0,0,E$7/FBT!E$5*1000)</f>
        <v>1.7863780643676781</v>
      </c>
      <c r="F115" s="331">
        <f>IF(F$7=0,0,F$7/FBT!F$5*1000)</f>
        <v>1.8511279311484357</v>
      </c>
      <c r="G115" s="331">
        <f>IF(G$7=0,0,G$7/FBT!G$5*1000)</f>
        <v>1.9798013561646375</v>
      </c>
      <c r="H115" s="331">
        <f>IF(H$7=0,0,H$7/FBT!H$5*1000)</f>
        <v>2.0736728377386031</v>
      </c>
      <c r="I115" s="331">
        <f>IF(I$7=0,0,I$7/FBT!I$5*1000)</f>
        <v>2.0973213348061597</v>
      </c>
      <c r="J115" s="331">
        <f>IF(J$7=0,0,J$7/FBT!J$5*1000)</f>
        <v>2.1027182728461615</v>
      </c>
      <c r="K115" s="331">
        <f>IF(K$7=0,0,K$7/FBT!K$5*1000)</f>
        <v>2.0445976860028825</v>
      </c>
      <c r="L115" s="331">
        <f>IF(L$7=0,0,L$7/FBT!L$5*1000)</f>
        <v>2.0979065190770081</v>
      </c>
      <c r="M115" s="331">
        <f>IF(M$7=0,0,M$7/FBT!M$5*1000)</f>
        <v>2.2506144088770288</v>
      </c>
      <c r="N115" s="331">
        <f>IF(N$7=0,0,N$7/FBT!N$5*1000)</f>
        <v>2.0598297356702031</v>
      </c>
      <c r="O115" s="331">
        <f>IF(O$7=0,0,O$7/FBT!O$5*1000)</f>
        <v>1.93521877092521</v>
      </c>
      <c r="P115" s="331">
        <f>IF(P$7=0,0,P$7/FBT!P$5*1000)</f>
        <v>2.0714932260587138</v>
      </c>
      <c r="Q115" s="331">
        <f>IF(Q$7=0,0,Q$7/FBT!Q$5*1000)</f>
        <v>2.0571531827968221</v>
      </c>
      <c r="R115" s="331">
        <f>IF(R$7=0,0,R$7/FBT!R$5*1000)</f>
        <v>1.8679564805513713</v>
      </c>
      <c r="S115" s="331">
        <f>IF(S$7=0,0,S$7/FBT!S$5*1000)</f>
        <v>1.7917634630691845</v>
      </c>
      <c r="T115" s="331">
        <f>IF(T$7=0,0,T$7/FBT!T$5*1000)</f>
        <v>1.76827382540484</v>
      </c>
      <c r="U115" s="331">
        <f>IF(U$7=0,0,U$7/FBT!U$5*1000)</f>
        <v>1.77731707063981</v>
      </c>
      <c r="V115" s="331">
        <f>IF(V$7=0,0,V$7/FBT!V$5*1000)</f>
        <v>1.7529556873674685</v>
      </c>
      <c r="W115" s="331">
        <f>IF(W$7=0,0,W$7/FBT!W$5*1000)</f>
        <v>1.9117716685742421</v>
      </c>
      <c r="X115" s="331">
        <f>IF(X$7=0,0,X$7/FBT!X$5*1000)</f>
        <v>1.9543525721050368</v>
      </c>
      <c r="Y115" s="331">
        <f>IF(Y$7=0,0,Y$7/FBT!Y$5*1000)</f>
        <v>1.7046930407507157</v>
      </c>
      <c r="DA115" s="177"/>
    </row>
    <row r="116" spans="1:105" ht="12" customHeight="1" x14ac:dyDescent="0.25">
      <c r="A116" s="173" t="s">
        <v>93</v>
      </c>
      <c r="B116" s="331">
        <f>IF(B$8=0,0,B$8/FBT!B$5*1000)</f>
        <v>4.2138325289186032</v>
      </c>
      <c r="C116" s="331">
        <f>IF(C$8=0,0,C$8/FBT!C$5*1000)</f>
        <v>3.8762679214154518</v>
      </c>
      <c r="D116" s="331">
        <f>IF(D$8=0,0,D$8/FBT!D$5*1000)</f>
        <v>3.7817496125414962</v>
      </c>
      <c r="E116" s="331">
        <f>IF(E$8=0,0,E$8/FBT!E$5*1000)</f>
        <v>4.0831498614118349</v>
      </c>
      <c r="F116" s="331">
        <f>IF(F$8=0,0,F$8/FBT!F$5*1000)</f>
        <v>4.2311495569107107</v>
      </c>
      <c r="G116" s="331">
        <f>IF(G$8=0,0,G$8/FBT!G$5*1000)</f>
        <v>4.5252602426620303</v>
      </c>
      <c r="H116" s="331">
        <f>IF(H$8=0,0,H$8/FBT!H$5*1000)</f>
        <v>4.7398236291168079</v>
      </c>
      <c r="I116" s="331">
        <f>IF(I$8=0,0,I$8/FBT!I$5*1000)</f>
        <v>4.7938773366997918</v>
      </c>
      <c r="J116" s="331">
        <f>IF(J$8=0,0,J$8/FBT!J$5*1000)</f>
        <v>4.80621319507694</v>
      </c>
      <c r="K116" s="331">
        <f>IF(K$8=0,0,K$8/FBT!K$5*1000)</f>
        <v>4.67336613943516</v>
      </c>
      <c r="L116" s="331">
        <f>IF(L$8=0,0,L$8/FBT!L$5*1000)</f>
        <v>4.7952149007474469</v>
      </c>
      <c r="M116" s="331">
        <f>IF(M$8=0,0,M$8/FBT!M$5*1000)</f>
        <v>5.1442615060046384</v>
      </c>
      <c r="N116" s="331">
        <f>IF(N$8=0,0,N$8/FBT!N$5*1000)</f>
        <v>4.7081822529604658</v>
      </c>
      <c r="O116" s="331">
        <f>IF(O$8=0,0,O$8/FBT!O$5*1000)</f>
        <v>4.4233571906861942</v>
      </c>
      <c r="P116" s="331">
        <f>IF(P$8=0,0,P$8/FBT!P$5*1000)</f>
        <v>4.7348416595627763</v>
      </c>
      <c r="Q116" s="331">
        <f>IF(Q$8=0,0,Q$8/FBT!Q$5*1000)</f>
        <v>4.7020644178213038</v>
      </c>
      <c r="R116" s="331">
        <f>IF(R$8=0,0,R$8/FBT!R$5*1000)</f>
        <v>4.2696148126888476</v>
      </c>
      <c r="S116" s="331">
        <f>IF(S$8=0,0,S$8/FBT!S$5*1000)</f>
        <v>4.0954593441581357</v>
      </c>
      <c r="T116" s="331">
        <f>IF(T$8=0,0,T$8/FBT!T$5*1000)</f>
        <v>4.041768743782491</v>
      </c>
      <c r="U116" s="331">
        <f>IF(U$8=0,0,U$8/FBT!U$5*1000)</f>
        <v>4.0624390186052812</v>
      </c>
      <c r="V116" s="331">
        <f>IF(V$8=0,0,V$8/FBT!V$5*1000)</f>
        <v>4.0067558568399262</v>
      </c>
      <c r="W116" s="331">
        <f>IF(W$8=0,0,W$8/FBT!W$5*1000)</f>
        <v>4.3697638138839823</v>
      </c>
      <c r="X116" s="331">
        <f>IF(X$8=0,0,X$8/FBT!X$5*1000)</f>
        <v>4.4670915933829427</v>
      </c>
      <c r="Y116" s="331">
        <f>IF(Y$8=0,0,Y$8/FBT!Y$5*1000)</f>
        <v>3.8964412360016345</v>
      </c>
      <c r="DA116" s="177"/>
    </row>
    <row r="117" spans="1:105" ht="12" customHeight="1" x14ac:dyDescent="0.25">
      <c r="A117" s="173" t="s">
        <v>94</v>
      </c>
      <c r="B117" s="331">
        <f>IF(B$9=0,0,B$9/FBT!B$5*1000)</f>
        <v>3.1603743966889524</v>
      </c>
      <c r="C117" s="331">
        <f>IF(C$9=0,0,C$9/FBT!C$5*1000)</f>
        <v>2.9072009410615891</v>
      </c>
      <c r="D117" s="331">
        <f>IF(D$9=0,0,D$9/FBT!D$5*1000)</f>
        <v>2.8363122094061204</v>
      </c>
      <c r="E117" s="331">
        <f>IF(E$9=0,0,E$9/FBT!E$5*1000)</f>
        <v>3.0623623960588762</v>
      </c>
      <c r="F117" s="331">
        <f>IF(F$9=0,0,F$9/FBT!F$5*1000)</f>
        <v>3.1733621676830328</v>
      </c>
      <c r="G117" s="331">
        <f>IF(G$9=0,0,G$9/FBT!G$5*1000)</f>
        <v>3.3939451819965214</v>
      </c>
      <c r="H117" s="331">
        <f>IF(H$9=0,0,H$9/FBT!H$5*1000)</f>
        <v>3.5548677218376059</v>
      </c>
      <c r="I117" s="331">
        <f>IF(I$9=0,0,I$9/FBT!I$5*1000)</f>
        <v>3.5954080025248452</v>
      </c>
      <c r="J117" s="331">
        <f>IF(J$9=0,0,J$9/FBT!J$5*1000)</f>
        <v>3.6046598963077034</v>
      </c>
      <c r="K117" s="331">
        <f>IF(K$9=0,0,K$9/FBT!K$5*1000)</f>
        <v>3.5050246045763704</v>
      </c>
      <c r="L117" s="331">
        <f>IF(L$9=0,0,L$9/FBT!L$5*1000)</f>
        <v>3.5964111755605845</v>
      </c>
      <c r="M117" s="331">
        <f>IF(M$9=0,0,M$9/FBT!M$5*1000)</f>
        <v>3.8581961295034777</v>
      </c>
      <c r="N117" s="331">
        <f>IF(N$9=0,0,N$9/FBT!N$5*1000)</f>
        <v>3.5311366897203471</v>
      </c>
      <c r="O117" s="331">
        <f>IF(O$9=0,0,O$9/FBT!O$5*1000)</f>
        <v>3.3175178930146449</v>
      </c>
      <c r="P117" s="331">
        <f>IF(P$9=0,0,P$9/FBT!P$5*1000)</f>
        <v>3.5511312446720797</v>
      </c>
      <c r="Q117" s="331">
        <f>IF(Q$9=0,0,Q$9/FBT!Q$5*1000)</f>
        <v>3.5265483133659798</v>
      </c>
      <c r="R117" s="331">
        <f>IF(R$9=0,0,R$9/FBT!R$5*1000)</f>
        <v>3.2022111095166341</v>
      </c>
      <c r="S117" s="331">
        <f>IF(S$9=0,0,S$9/FBT!S$5*1000)</f>
        <v>3.0715945081186029</v>
      </c>
      <c r="T117" s="331">
        <f>IF(T$9=0,0,T$9/FBT!T$5*1000)</f>
        <v>3.0313265578368682</v>
      </c>
      <c r="U117" s="331">
        <f>IF(U$9=0,0,U$9/FBT!U$5*1000)</f>
        <v>3.0468292639539603</v>
      </c>
      <c r="V117" s="331">
        <f>IF(V$9=0,0,V$9/FBT!V$5*1000)</f>
        <v>3.0050668926299449</v>
      </c>
      <c r="W117" s="331">
        <f>IF(W$9=0,0,W$9/FBT!W$5*1000)</f>
        <v>3.2773228604129852</v>
      </c>
      <c r="X117" s="331">
        <f>IF(X$9=0,0,X$9/FBT!X$5*1000)</f>
        <v>3.3503186950372057</v>
      </c>
      <c r="Y117" s="331">
        <f>IF(Y$9=0,0,Y$9/FBT!Y$5*1000)</f>
        <v>2.9223309270012261</v>
      </c>
      <c r="DA117" s="177"/>
    </row>
    <row r="118" spans="1:105" ht="12" customHeight="1" x14ac:dyDescent="0.25">
      <c r="A118" s="56" t="s">
        <v>95</v>
      </c>
      <c r="B118" s="332">
        <f>IF(B$10=0,0,B$10/FBT!B$5*1000)</f>
        <v>2.140709366652958</v>
      </c>
      <c r="C118" s="332">
        <f>IF(C$10=0,0,C$10/FBT!C$5*1000)</f>
        <v>2.1479194457075064</v>
      </c>
      <c r="D118" s="332">
        <f>IF(D$10=0,0,D$10/FBT!D$5*1000)</f>
        <v>2.202591425506006</v>
      </c>
      <c r="E118" s="332">
        <f>IF(E$10=0,0,E$10/FBT!E$5*1000)</f>
        <v>2.2066257683499582</v>
      </c>
      <c r="F118" s="332">
        <f>IF(F$10=0,0,F$10/FBT!F$5*1000)</f>
        <v>2.1751940693310798</v>
      </c>
      <c r="G118" s="332">
        <f>IF(G$10=0,0,G$10/FBT!G$5*1000)</f>
        <v>2.1215371602445972</v>
      </c>
      <c r="H118" s="332">
        <f>IF(H$10=0,0,H$10/FBT!H$5*1000)</f>
        <v>2.1284576846105718</v>
      </c>
      <c r="I118" s="332">
        <f>IF(I$10=0,0,I$10/FBT!I$5*1000)</f>
        <v>2.1392480226932582</v>
      </c>
      <c r="J118" s="332">
        <f>IF(J$10=0,0,J$10/FBT!J$5*1000)</f>
        <v>2.1480502662031151</v>
      </c>
      <c r="K118" s="332">
        <f>IF(K$10=0,0,K$10/FBT!K$5*1000)</f>
        <v>2.0590314733196897</v>
      </c>
      <c r="L118" s="332">
        <f>IF(L$10=0,0,L$10/FBT!L$5*1000)</f>
        <v>2.1096259180212411</v>
      </c>
      <c r="M118" s="332">
        <f>IF(M$10=0,0,M$10/FBT!M$5*1000)</f>
        <v>2.2476575208814964</v>
      </c>
      <c r="N118" s="332">
        <f>IF(N$10=0,0,N$10/FBT!N$5*1000)</f>
        <v>2.0974136420993106</v>
      </c>
      <c r="O118" s="332">
        <f>IF(O$10=0,0,O$10/FBT!O$5*1000)</f>
        <v>2.0245551520171228</v>
      </c>
      <c r="P118" s="332">
        <f>IF(P$10=0,0,P$10/FBT!P$5*1000)</f>
        <v>2.3907922958131396</v>
      </c>
      <c r="Q118" s="332">
        <f>IF(Q$10=0,0,Q$10/FBT!Q$5*1000)</f>
        <v>2.398907019765784</v>
      </c>
      <c r="R118" s="332">
        <f>IF(R$10=0,0,R$10/FBT!R$5*1000)</f>
        <v>2.3559678018361692</v>
      </c>
      <c r="S118" s="332">
        <f>IF(S$10=0,0,S$10/FBT!S$5*1000)</f>
        <v>2.3765300919572661</v>
      </c>
      <c r="T118" s="332">
        <f>IF(T$10=0,0,T$10/FBT!T$5*1000)</f>
        <v>2.4278114476688057</v>
      </c>
      <c r="U118" s="332">
        <f>IF(U$10=0,0,U$10/FBT!U$5*1000)</f>
        <v>2.4426182661537048</v>
      </c>
      <c r="V118" s="332">
        <f>IF(V$10=0,0,V$10/FBT!V$5*1000)</f>
        <v>2.5567420648016403</v>
      </c>
      <c r="W118" s="332">
        <f>IF(W$10=0,0,W$10/FBT!W$5*1000)</f>
        <v>2.712060617362702</v>
      </c>
      <c r="X118" s="332">
        <f>IF(X$10=0,0,X$10/FBT!X$5*1000)</f>
        <v>2.8999655252605221</v>
      </c>
      <c r="Y118" s="332">
        <f>IF(Y$10=0,0,Y$10/FBT!Y$5*1000)</f>
        <v>2.6989735886959214</v>
      </c>
      <c r="DA118" s="68"/>
    </row>
    <row r="119" spans="1:105" ht="12" customHeight="1" x14ac:dyDescent="0.25">
      <c r="A119" s="174" t="s">
        <v>2147</v>
      </c>
      <c r="B119" s="348">
        <f>IF(B$16=0,0,B$16/FBT!B$5*1000)</f>
        <v>6.5838721857439104</v>
      </c>
      <c r="C119" s="348">
        <f>IF(C$16=0,0,C$16/FBT!C$5*1000)</f>
        <v>6.6193812632051872</v>
      </c>
      <c r="D119" s="348">
        <f>IF(D$16=0,0,D$16/FBT!D$5*1000)</f>
        <v>6.7895512039230219</v>
      </c>
      <c r="E119" s="348">
        <f>IF(E$16=0,0,E$16/FBT!E$5*1000)</f>
        <v>6.7885383436350502</v>
      </c>
      <c r="F119" s="348">
        <f>IF(F$16=0,0,F$16/FBT!F$5*1000)</f>
        <v>6.6612688100907089</v>
      </c>
      <c r="G119" s="348">
        <f>IF(G$16=0,0,G$16/FBT!G$5*1000)</f>
        <v>6.4688743517473686</v>
      </c>
      <c r="H119" s="348">
        <f>IF(H$16=0,0,H$16/FBT!H$5*1000)</f>
        <v>6.3991948985103617</v>
      </c>
      <c r="I119" s="348">
        <f>IF(I$16=0,0,I$16/FBT!I$5*1000)</f>
        <v>6.4246419000484183</v>
      </c>
      <c r="J119" s="348">
        <f>IF(J$16=0,0,J$16/FBT!J$5*1000)</f>
        <v>6.4163391071306659</v>
      </c>
      <c r="K119" s="348">
        <f>IF(K$16=0,0,K$16/FBT!K$5*1000)</f>
        <v>6.1853225210292324</v>
      </c>
      <c r="L119" s="348">
        <f>IF(L$16=0,0,L$16/FBT!L$5*1000)</f>
        <v>6.344932852163458</v>
      </c>
      <c r="M119" s="348">
        <f>IF(M$16=0,0,M$16/FBT!M$5*1000)</f>
        <v>6.6755171575321954</v>
      </c>
      <c r="N119" s="348">
        <f>IF(N$16=0,0,N$16/FBT!N$5*1000)</f>
        <v>6.3154871911217993</v>
      </c>
      <c r="O119" s="348">
        <f>IF(O$16=0,0,O$16/FBT!O$5*1000)</f>
        <v>6.1072754706077772</v>
      </c>
      <c r="P119" s="348">
        <f>IF(P$16=0,0,P$16/FBT!P$5*1000)</f>
        <v>6.2308115585909354</v>
      </c>
      <c r="Q119" s="348">
        <f>IF(Q$16=0,0,Q$16/FBT!Q$5*1000)</f>
        <v>6.1507445767212898</v>
      </c>
      <c r="R119" s="348">
        <f>IF(R$16=0,0,R$16/FBT!R$5*1000)</f>
        <v>5.9618706963560344</v>
      </c>
      <c r="S119" s="348">
        <f>IF(S$16=0,0,S$16/FBT!S$5*1000)</f>
        <v>5.8971156675680509</v>
      </c>
      <c r="T119" s="348">
        <f>IF(T$16=0,0,T$16/FBT!T$5*1000)</f>
        <v>5.8947913772897076</v>
      </c>
      <c r="U119" s="348">
        <f>IF(U$16=0,0,U$16/FBT!U$5*1000)</f>
        <v>5.8031880999961016</v>
      </c>
      <c r="V119" s="348">
        <f>IF(V$16=0,0,V$16/FBT!V$5*1000)</f>
        <v>5.8016983978650263</v>
      </c>
      <c r="W119" s="348">
        <f>IF(W$16=0,0,W$16/FBT!W$5*1000)</f>
        <v>6.1370332934200986</v>
      </c>
      <c r="X119" s="348">
        <f>IF(X$16=0,0,X$16/FBT!X$5*1000)</f>
        <v>6.1518959956094905</v>
      </c>
      <c r="Y119" s="348">
        <f>IF(Y$16=0,0,Y$16/FBT!Y$5*1000)</f>
        <v>5.5047104238544335</v>
      </c>
      <c r="DA119" s="178"/>
    </row>
    <row r="120" spans="1:105" ht="12" customHeight="1" x14ac:dyDescent="0.25">
      <c r="A120" s="174" t="s">
        <v>2159</v>
      </c>
      <c r="B120" s="348">
        <f>IF(B$25=0,0,B$25/FBT!B$5*1000)</f>
        <v>5.4865601547865923</v>
      </c>
      <c r="C120" s="348">
        <f>IF(C$25=0,0,C$25/FBT!C$5*1000)</f>
        <v>5.51615105267099</v>
      </c>
      <c r="D120" s="348">
        <f>IF(D$25=0,0,D$25/FBT!D$5*1000)</f>
        <v>5.6579593366025209</v>
      </c>
      <c r="E120" s="348">
        <f>IF(E$25=0,0,E$25/FBT!E$5*1000)</f>
        <v>5.6571152863625445</v>
      </c>
      <c r="F120" s="348">
        <f>IF(F$25=0,0,F$25/FBT!F$5*1000)</f>
        <v>5.5510573417422577</v>
      </c>
      <c r="G120" s="348">
        <f>IF(G$25=0,0,G$25/FBT!G$5*1000)</f>
        <v>5.3907286264561387</v>
      </c>
      <c r="H120" s="348">
        <f>IF(H$25=0,0,H$25/FBT!H$5*1000)</f>
        <v>5.3326624154253031</v>
      </c>
      <c r="I120" s="348">
        <f>IF(I$25=0,0,I$25/FBT!I$5*1000)</f>
        <v>5.3538682500403487</v>
      </c>
      <c r="J120" s="348">
        <f>IF(J$25=0,0,J$25/FBT!J$5*1000)</f>
        <v>5.3469492559422234</v>
      </c>
      <c r="K120" s="348">
        <f>IF(K$25=0,0,K$25/FBT!K$5*1000)</f>
        <v>5.1544354341910266</v>
      </c>
      <c r="L120" s="348">
        <f>IF(L$25=0,0,L$25/FBT!L$5*1000)</f>
        <v>5.2874440434695487</v>
      </c>
      <c r="M120" s="348">
        <f>IF(M$25=0,0,M$25/FBT!M$5*1000)</f>
        <v>5.5629309646101621</v>
      </c>
      <c r="N120" s="348">
        <f>IF(N$25=0,0,N$25/FBT!N$5*1000)</f>
        <v>5.2629059926015005</v>
      </c>
      <c r="O120" s="348">
        <f>IF(O$25=0,0,O$25/FBT!O$5*1000)</f>
        <v>5.0893962255064809</v>
      </c>
      <c r="P120" s="348">
        <f>IF(P$25=0,0,P$25/FBT!P$5*1000)</f>
        <v>5.1923429654924487</v>
      </c>
      <c r="Q120" s="348">
        <f>IF(Q$25=0,0,Q$25/FBT!Q$5*1000)</f>
        <v>5.1256204806010759</v>
      </c>
      <c r="R120" s="348">
        <f>IF(R$25=0,0,R$25/FBT!R$5*1000)</f>
        <v>4.9682255802966937</v>
      </c>
      <c r="S120" s="348">
        <f>IF(S$25=0,0,S$25/FBT!S$5*1000)</f>
        <v>4.9142630563067096</v>
      </c>
      <c r="T120" s="348">
        <f>IF(T$25=0,0,T$25/FBT!T$5*1000)</f>
        <v>4.912326147741422</v>
      </c>
      <c r="U120" s="348">
        <f>IF(U$25=0,0,U$25/FBT!U$5*1000)</f>
        <v>4.8359900833300848</v>
      </c>
      <c r="V120" s="348">
        <f>IF(V$25=0,0,V$25/FBT!V$5*1000)</f>
        <v>4.8347486648875231</v>
      </c>
      <c r="W120" s="348">
        <f>IF(W$25=0,0,W$25/FBT!W$5*1000)</f>
        <v>5.1141944111834166</v>
      </c>
      <c r="X120" s="348">
        <f>IF(X$25=0,0,X$25/FBT!X$5*1000)</f>
        <v>5.1265799963412446</v>
      </c>
      <c r="Y120" s="348">
        <f>IF(Y$25=0,0,Y$25/FBT!Y$5*1000)</f>
        <v>4.5872586865453613</v>
      </c>
      <c r="DA120" s="178"/>
    </row>
    <row r="121" spans="1:105" ht="12" customHeight="1" x14ac:dyDescent="0.25">
      <c r="A121" s="174" t="s">
        <v>2171</v>
      </c>
      <c r="B121" s="348">
        <f>IF(B$34=0,0,B$34/FBT!B$5*1000)</f>
        <v>55.511211581468764</v>
      </c>
      <c r="C121" s="348">
        <f>IF(C$34=0,0,C$34/FBT!C$5*1000)</f>
        <v>57.50471599858033</v>
      </c>
      <c r="D121" s="348">
        <f>IF(D$34=0,0,D$34/FBT!D$5*1000)</f>
        <v>59.65578353756154</v>
      </c>
      <c r="E121" s="348">
        <f>IF(E$34=0,0,E$34/FBT!E$5*1000)</f>
        <v>58.410272308904702</v>
      </c>
      <c r="F121" s="348">
        <f>IF(F$34=0,0,F$34/FBT!F$5*1000)</f>
        <v>56.17962519052071</v>
      </c>
      <c r="G121" s="348">
        <f>IF(G$34=0,0,G$34/FBT!G$5*1000)</f>
        <v>51.321276982321614</v>
      </c>
      <c r="H121" s="348">
        <f>IF(H$34=0,0,H$34/FBT!H$5*1000)</f>
        <v>46.886194703011292</v>
      </c>
      <c r="I121" s="348">
        <f>IF(I$34=0,0,I$34/FBT!I$5*1000)</f>
        <v>46.320488790688088</v>
      </c>
      <c r="J121" s="348">
        <f>IF(J$34=0,0,J$34/FBT!J$5*1000)</f>
        <v>45.499411191571895</v>
      </c>
      <c r="K121" s="348">
        <f>IF(K$34=0,0,K$34/FBT!K$5*1000)</f>
        <v>43.449974830130692</v>
      </c>
      <c r="L121" s="348">
        <f>IF(L$34=0,0,L$34/FBT!L$5*1000)</f>
        <v>44.59038613631143</v>
      </c>
      <c r="M121" s="348">
        <f>IF(M$34=0,0,M$34/FBT!M$5*1000)</f>
        <v>42.095472198069672</v>
      </c>
      <c r="N121" s="348">
        <f>IF(N$34=0,0,N$34/FBT!N$5*1000)</f>
        <v>45.798001638689705</v>
      </c>
      <c r="O121" s="348">
        <f>IF(O$34=0,0,O$34/FBT!O$5*1000)</f>
        <v>46.612373225494679</v>
      </c>
      <c r="P121" s="348">
        <f>IF(P$34=0,0,P$34/FBT!P$5*1000)</f>
        <v>43.265678710385615</v>
      </c>
      <c r="Q121" s="348">
        <f>IF(Q$34=0,0,Q$34/FBT!Q$5*1000)</f>
        <v>42.183771171473957</v>
      </c>
      <c r="R121" s="348">
        <f>IF(R$34=0,0,R$34/FBT!R$5*1000)</f>
        <v>46.41149913078408</v>
      </c>
      <c r="S121" s="348">
        <f>IF(S$34=0,0,S$34/FBT!S$5*1000)</f>
        <v>47.738029558645842</v>
      </c>
      <c r="T121" s="348">
        <f>IF(T$34=0,0,T$34/FBT!T$5*1000)</f>
        <v>48.400268573164922</v>
      </c>
      <c r="U121" s="348">
        <f>IF(U$34=0,0,U$34/FBT!U$5*1000)</f>
        <v>46.575724936083262</v>
      </c>
      <c r="V121" s="348">
        <f>IF(V$34=0,0,V$34/FBT!V$5*1000)</f>
        <v>47.355415850296488</v>
      </c>
      <c r="W121" s="348">
        <f>IF(W$34=0,0,W$34/FBT!W$5*1000)</f>
        <v>48.178863722847225</v>
      </c>
      <c r="X121" s="348">
        <f>IF(X$34=0,0,X$34/FBT!X$5*1000)</f>
        <v>46.786079101449488</v>
      </c>
      <c r="Y121" s="348">
        <f>IF(Y$34=0,0,Y$34/FBT!Y$5*1000)</f>
        <v>43.605425632859443</v>
      </c>
      <c r="DA121" s="178"/>
    </row>
    <row r="122" spans="1:105" ht="12" customHeight="1" x14ac:dyDescent="0.25">
      <c r="A122" s="174" t="s">
        <v>2183</v>
      </c>
      <c r="B122" s="348">
        <f>IF(B$45=0,0,B$45/FBT!B$5*1000)</f>
        <v>10.362015437442519</v>
      </c>
      <c r="C122" s="348">
        <f>IF(C$45=0,0,C$45/FBT!C$5*1000)</f>
        <v>10.545203728311437</v>
      </c>
      <c r="D122" s="348">
        <f>IF(D$45=0,0,D$45/FBT!D$5*1000)</f>
        <v>10.843699004334086</v>
      </c>
      <c r="E122" s="348">
        <f>IF(E$45=0,0,E$45/FBT!E$5*1000)</f>
        <v>10.777669513994883</v>
      </c>
      <c r="F122" s="348">
        <f>IF(F$45=0,0,F$45/FBT!F$5*1000)</f>
        <v>10.487148501195714</v>
      </c>
      <c r="G122" s="348">
        <f>IF(G$45=0,0,G$45/FBT!G$5*1000)</f>
        <v>9.8398174866504355</v>
      </c>
      <c r="H122" s="348">
        <f>IF(H$45=0,0,H$45/FBT!H$5*1000)</f>
        <v>9.1980930848565094</v>
      </c>
      <c r="I122" s="348">
        <f>IF(I$45=0,0,I$45/FBT!I$5*1000)</f>
        <v>9.1354162218345252</v>
      </c>
      <c r="J122" s="348">
        <f>IF(J$45=0,0,J$45/FBT!J$5*1000)</f>
        <v>8.9931056621490821</v>
      </c>
      <c r="K122" s="348">
        <f>IF(K$45=0,0,K$45/FBT!K$5*1000)</f>
        <v>8.6586472981986553</v>
      </c>
      <c r="L122" s="348">
        <f>IF(L$45=0,0,L$45/FBT!L$5*1000)</f>
        <v>8.8878646207061376</v>
      </c>
      <c r="M122" s="348">
        <f>IF(M$45=0,0,M$45/FBT!M$5*1000)</f>
        <v>8.6134782505598952</v>
      </c>
      <c r="N122" s="348">
        <f>IF(N$45=0,0,N$45/FBT!N$5*1000)</f>
        <v>9.0298414282881083</v>
      </c>
      <c r="O122" s="348">
        <f>IF(O$45=0,0,O$45/FBT!O$5*1000)</f>
        <v>9.052201901357348</v>
      </c>
      <c r="P122" s="348">
        <f>IF(P$45=0,0,P$45/FBT!P$5*1000)</f>
        <v>8.6627162574861405</v>
      </c>
      <c r="Q122" s="348">
        <f>IF(Q$45=0,0,Q$45/FBT!Q$5*1000)</f>
        <v>8.4908962542621786</v>
      </c>
      <c r="R122" s="348">
        <f>IF(R$45=0,0,R$45/FBT!R$5*1000)</f>
        <v>8.8896407595577802</v>
      </c>
      <c r="S122" s="348">
        <f>IF(S$45=0,0,S$45/FBT!S$5*1000)</f>
        <v>9.024128105452661</v>
      </c>
      <c r="T122" s="348">
        <f>IF(T$45=0,0,T$45/FBT!T$5*1000)</f>
        <v>9.0973288055213821</v>
      </c>
      <c r="U122" s="348">
        <f>IF(U$45=0,0,U$45/FBT!U$5*1000)</f>
        <v>8.8294045182532219</v>
      </c>
      <c r="V122" s="348">
        <f>IF(V$45=0,0,V$45/FBT!V$5*1000)</f>
        <v>8.9149153724557983</v>
      </c>
      <c r="W122" s="348">
        <f>IF(W$45=0,0,W$45/FBT!W$5*1000)</f>
        <v>9.2049825182618772</v>
      </c>
      <c r="X122" s="348">
        <f>IF(X$45=0,0,X$45/FBT!X$5*1000)</f>
        <v>9.0211116229051616</v>
      </c>
      <c r="Y122" s="348">
        <f>IF(Y$45=0,0,Y$45/FBT!Y$5*1000)</f>
        <v>8.2975295796444488</v>
      </c>
      <c r="DA122" s="178"/>
    </row>
    <row r="123" spans="1:105" ht="12" customHeight="1" x14ac:dyDescent="0.25">
      <c r="A123" s="174" t="s">
        <v>2209</v>
      </c>
      <c r="B123" s="348">
        <f>IF(B$66=0,0,B$66/FBT!B$5*1000)</f>
        <v>9.1262388442161946</v>
      </c>
      <c r="C123" s="348">
        <f>IF(C$66=0,0,C$66/FBT!C$5*1000)</f>
        <v>8.704532104205482</v>
      </c>
      <c r="D123" s="348">
        <f>IF(D$66=0,0,D$66/FBT!D$5*1000)</f>
        <v>8.6624686650922236</v>
      </c>
      <c r="E123" s="348">
        <f>IF(E$66=0,0,E$66/FBT!E$5*1000)</f>
        <v>9.0710578529948656</v>
      </c>
      <c r="F123" s="348">
        <f>IF(F$66=0,0,F$66/FBT!F$5*1000)</f>
        <v>9.1968489042115849</v>
      </c>
      <c r="G123" s="348">
        <f>IF(G$66=0,0,G$66/FBT!G$5*1000)</f>
        <v>9.4193550228166814</v>
      </c>
      <c r="H123" s="348">
        <f>IF(H$66=0,0,H$66/FBT!H$5*1000)</f>
        <v>9.5192989735241245</v>
      </c>
      <c r="I123" s="348">
        <f>IF(I$66=0,0,I$66/FBT!I$5*1000)</f>
        <v>9.5750852002983127</v>
      </c>
      <c r="J123" s="348">
        <f>IF(J$66=0,0,J$66/FBT!J$5*1000)</f>
        <v>9.5431144635740353</v>
      </c>
      <c r="K123" s="348">
        <f>IF(K$66=0,0,K$66/FBT!K$5*1000)</f>
        <v>9.2689412396507169</v>
      </c>
      <c r="L123" s="348">
        <f>IF(L$66=0,0,L$66/FBT!L$5*1000)</f>
        <v>9.5125323166786</v>
      </c>
      <c r="M123" s="348">
        <f>IF(M$66=0,0,M$66/FBT!M$5*1000)</f>
        <v>9.9203996242643644</v>
      </c>
      <c r="N123" s="348">
        <f>IF(N$66=0,0,N$66/FBT!N$5*1000)</f>
        <v>9.4381753093248513</v>
      </c>
      <c r="O123" s="348">
        <f>IF(O$66=0,0,O$66/FBT!O$5*1000)</f>
        <v>9.0384915681976192</v>
      </c>
      <c r="P123" s="348">
        <f>IF(P$66=0,0,P$66/FBT!P$5*1000)</f>
        <v>9.365717802217393</v>
      </c>
      <c r="Q123" s="348">
        <f>IF(Q$66=0,0,Q$66/FBT!Q$5*1000)</f>
        <v>9.2685267621773413</v>
      </c>
      <c r="R123" s="348">
        <f>IF(R$66=0,0,R$66/FBT!R$5*1000)</f>
        <v>8.7621303541847233</v>
      </c>
      <c r="S123" s="348">
        <f>IF(S$66=0,0,S$66/FBT!S$5*1000)</f>
        <v>8.5557213499765759</v>
      </c>
      <c r="T123" s="348">
        <f>IF(T$66=0,0,T$66/FBT!T$5*1000)</f>
        <v>8.5013034871888511</v>
      </c>
      <c r="U123" s="348">
        <f>IF(U$66=0,0,U$66/FBT!U$5*1000)</f>
        <v>8.4510740242922324</v>
      </c>
      <c r="V123" s="348">
        <f>IF(V$66=0,0,V$66/FBT!V$5*1000)</f>
        <v>8.395948227970603</v>
      </c>
      <c r="W123" s="348">
        <f>IF(W$66=0,0,W$66/FBT!W$5*1000)</f>
        <v>9.0053570173124893</v>
      </c>
      <c r="X123" s="348">
        <f>IF(X$66=0,0,X$66/FBT!X$5*1000)</f>
        <v>9.0863101658002936</v>
      </c>
      <c r="Y123" s="348">
        <f>IF(Y$66=0,0,Y$66/FBT!Y$5*1000)</f>
        <v>8.0558495248367752</v>
      </c>
      <c r="DA123" s="178"/>
    </row>
    <row r="124" spans="1:105" ht="12" customHeight="1" x14ac:dyDescent="0.25">
      <c r="A124" s="41" t="s">
        <v>2226</v>
      </c>
      <c r="B124" s="333">
        <f>IF(B$80=0,0,B$80/FBT!B$5*1000)</f>
        <v>8.9406991682330457</v>
      </c>
      <c r="C124" s="333">
        <f>IF(C$80=0,0,C$80/FBT!C$5*1000)</f>
        <v>8.2244714622632351</v>
      </c>
      <c r="D124" s="333">
        <f>IF(D$80=0,0,D$80/FBT!D$5*1000)</f>
        <v>8.0239272404099165</v>
      </c>
      <c r="E124" s="333">
        <f>IF(E$80=0,0,E$80/FBT!E$5*1000)</f>
        <v>8.6634232184505588</v>
      </c>
      <c r="F124" s="333">
        <f>IF(F$80=0,0,F$80/FBT!F$5*1000)</f>
        <v>8.9774415723752998</v>
      </c>
      <c r="G124" s="333">
        <f>IF(G$80=0,0,G$80/FBT!G$5*1000)</f>
        <v>9.6014709198681629</v>
      </c>
      <c r="H124" s="333">
        <f>IF(H$80=0,0,H$80/FBT!H$5*1000)</f>
        <v>10.056720785078589</v>
      </c>
      <c r="I124" s="333">
        <f>IF(I$80=0,0,I$80/FBT!I$5*1000)</f>
        <v>10.171409239142784</v>
      </c>
      <c r="J124" s="333">
        <f>IF(J$80=0,0,J$80/FBT!J$5*1000)</f>
        <v>10.197582846654498</v>
      </c>
      <c r="K124" s="333">
        <f>IF(K$80=0,0,K$80/FBT!K$5*1000)</f>
        <v>9.9157146063465476</v>
      </c>
      <c r="L124" s="333">
        <f>IF(L$80=0,0,L$80/FBT!L$5*1000)</f>
        <v>10.174247215660895</v>
      </c>
      <c r="M124" s="333">
        <f>IF(M$80=0,0,M$80/FBT!M$5*1000)</f>
        <v>10.91483685036534</v>
      </c>
      <c r="N124" s="333">
        <f>IF(N$80=0,0,N$80/FBT!N$5*1000)</f>
        <v>9.9895856952188655</v>
      </c>
      <c r="O124" s="333">
        <f>IF(O$80=0,0,O$80/FBT!O$5*1000)</f>
        <v>9.385258119338431</v>
      </c>
      <c r="P124" s="333">
        <f>IF(P$80=0,0,P$80/FBT!P$5*1000)</f>
        <v>10.046150291177316</v>
      </c>
      <c r="Q124" s="333">
        <f>IF(Q$80=0,0,Q$80/FBT!Q$5*1000)</f>
        <v>9.9766051785123597</v>
      </c>
      <c r="R124" s="333">
        <f>IF(R$80=0,0,R$80/FBT!R$5*1000)</f>
        <v>9.0590552288225616</v>
      </c>
      <c r="S124" s="333">
        <f>IF(S$80=0,0,S$80/FBT!S$5*1000)</f>
        <v>8.689540863467526</v>
      </c>
      <c r="T124" s="333">
        <f>IF(T$80=0,0,T$80/FBT!T$5*1000)</f>
        <v>8.5756228321204997</v>
      </c>
      <c r="U124" s="333">
        <f>IF(U$80=0,0,U$80/FBT!U$5*1000)</f>
        <v>8.6194799877257537</v>
      </c>
      <c r="V124" s="333">
        <f>IF(V$80=0,0,V$80/FBT!V$5*1000)</f>
        <v>8.5013342392501148</v>
      </c>
      <c r="W124" s="333">
        <f>IF(W$80=0,0,W$80/FBT!W$5*1000)</f>
        <v>9.271546372108336</v>
      </c>
      <c r="X124" s="333">
        <f>IF(X$80=0,0,X$80/FBT!X$5*1000)</f>
        <v>9.4780515882602536</v>
      </c>
      <c r="Y124" s="333">
        <f>IF(Y$80=0,0,Y$80/FBT!Y$5*1000)</f>
        <v>8.2672741924864681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ES: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1233.0487692791601</v>
      </c>
      <c r="C5" s="223">
        <v>1324.576386569149</v>
      </c>
      <c r="D5" s="223">
        <v>1489.787743094349</v>
      </c>
      <c r="E5" s="223">
        <v>1495.7163306167979</v>
      </c>
      <c r="F5" s="223">
        <v>1489.760407609815</v>
      </c>
      <c r="G5" s="223">
        <v>1409.788036677021</v>
      </c>
      <c r="H5" s="223">
        <v>1084.805535740956</v>
      </c>
      <c r="I5" s="223">
        <v>1112.760001593118</v>
      </c>
      <c r="J5" s="223">
        <v>1073.545541396692</v>
      </c>
      <c r="K5" s="223">
        <v>1054.8853010238749</v>
      </c>
      <c r="L5" s="223">
        <v>1089.9592748141961</v>
      </c>
      <c r="M5" s="223">
        <v>904.31832738793833</v>
      </c>
      <c r="N5" s="223">
        <v>1022.804720307935</v>
      </c>
      <c r="O5" s="223">
        <v>1073.029670240405</v>
      </c>
      <c r="P5" s="223">
        <v>1143.461086445928</v>
      </c>
      <c r="Q5" s="223">
        <v>1142.0778287799089</v>
      </c>
      <c r="R5" s="223">
        <v>1300.311707011992</v>
      </c>
      <c r="S5" s="223">
        <v>1307.033375691504</v>
      </c>
      <c r="T5" s="223">
        <v>1266.5722291629729</v>
      </c>
      <c r="U5" s="223">
        <v>1306.505005437275</v>
      </c>
      <c r="V5" s="223">
        <v>1238.9687931595261</v>
      </c>
      <c r="W5" s="223">
        <v>1350.8814647122231</v>
      </c>
      <c r="X5" s="223">
        <v>1327.0643107606129</v>
      </c>
      <c r="Y5" s="223">
        <v>1329.8087825520199</v>
      </c>
      <c r="DA5" s="89" t="s">
        <v>2228</v>
      </c>
    </row>
    <row r="6" spans="1:105" ht="12" customHeight="1" x14ac:dyDescent="0.25">
      <c r="A6" s="55" t="s">
        <v>91</v>
      </c>
      <c r="B6" s="259">
        <v>17.898239420489318</v>
      </c>
      <c r="C6" s="259">
        <v>17.71132631763718</v>
      </c>
      <c r="D6" s="259">
        <v>19.05361448264911</v>
      </c>
      <c r="E6" s="259">
        <v>20.474668301696511</v>
      </c>
      <c r="F6" s="259">
        <v>21.353320079251919</v>
      </c>
      <c r="G6" s="259">
        <v>22.27174913966752</v>
      </c>
      <c r="H6" s="259">
        <v>18.700868675129779</v>
      </c>
      <c r="I6" s="259">
        <v>19.431133442671388</v>
      </c>
      <c r="J6" s="259">
        <v>19.006651428714729</v>
      </c>
      <c r="K6" s="259">
        <v>18.68478801744833</v>
      </c>
      <c r="L6" s="259">
        <v>19.284950742071551</v>
      </c>
      <c r="M6" s="259">
        <v>17.085644244568421</v>
      </c>
      <c r="N6" s="259">
        <v>17.59260004906195</v>
      </c>
      <c r="O6" s="259">
        <v>17.677631551145431</v>
      </c>
      <c r="P6" s="259">
        <v>20.151363342358302</v>
      </c>
      <c r="Q6" s="259">
        <v>20.262698502093428</v>
      </c>
      <c r="R6" s="259">
        <v>21.00873124652141</v>
      </c>
      <c r="S6" s="259">
        <v>20.24609582892036</v>
      </c>
      <c r="T6" s="259">
        <v>19.295869066606521</v>
      </c>
      <c r="U6" s="259">
        <v>20.375556113708271</v>
      </c>
      <c r="V6" s="259">
        <v>18.95403705909742</v>
      </c>
      <c r="W6" s="259">
        <v>21.436709120110351</v>
      </c>
      <c r="X6" s="259">
        <v>21.627958628195351</v>
      </c>
      <c r="Y6" s="259">
        <v>20.814474358098249</v>
      </c>
      <c r="DA6" s="67" t="s">
        <v>2229</v>
      </c>
    </row>
    <row r="7" spans="1:105" ht="12" customHeight="1" x14ac:dyDescent="0.25">
      <c r="A7" s="173" t="s">
        <v>92</v>
      </c>
      <c r="B7" s="224">
        <v>5.4115156844271457</v>
      </c>
      <c r="C7" s="224">
        <v>5.3550026853580093</v>
      </c>
      <c r="D7" s="224">
        <v>5.7608422367983403</v>
      </c>
      <c r="E7" s="224">
        <v>6.1904965089043884</v>
      </c>
      <c r="F7" s="224">
        <v>6.4561560390784942</v>
      </c>
      <c r="G7" s="224">
        <v>6.733842192934671</v>
      </c>
      <c r="H7" s="224">
        <v>5.6541898770236916</v>
      </c>
      <c r="I7" s="224">
        <v>5.874984735696331</v>
      </c>
      <c r="J7" s="224">
        <v>5.7466430020588861</v>
      </c>
      <c r="K7" s="224">
        <v>5.6493279054512557</v>
      </c>
      <c r="L7" s="224">
        <v>5.830786535051951</v>
      </c>
      <c r="M7" s="224">
        <v>5.1658283049996578</v>
      </c>
      <c r="N7" s="224">
        <v>5.3191059108510803</v>
      </c>
      <c r="O7" s="224">
        <v>5.3448151047211976</v>
      </c>
      <c r="P7" s="224">
        <v>6.0927455616068027</v>
      </c>
      <c r="Q7" s="224">
        <v>6.1264076413779094</v>
      </c>
      <c r="R7" s="224">
        <v>6.3519699328816559</v>
      </c>
      <c r="S7" s="224">
        <v>6.1213878389175242</v>
      </c>
      <c r="T7" s="224">
        <v>5.8340876801020611</v>
      </c>
      <c r="U7" s="224">
        <v>6.1605300330284232</v>
      </c>
      <c r="V7" s="224">
        <v>5.7307350973917703</v>
      </c>
      <c r="W7" s="224">
        <v>6.4813686363576517</v>
      </c>
      <c r="X7" s="224">
        <v>6.5391927434291093</v>
      </c>
      <c r="Y7" s="224">
        <v>6.2932365472221372</v>
      </c>
      <c r="DA7" s="177" t="s">
        <v>2230</v>
      </c>
    </row>
    <row r="8" spans="1:105" ht="12" customHeight="1" x14ac:dyDescent="0.25">
      <c r="A8" s="173" t="s">
        <v>93</v>
      </c>
      <c r="B8" s="224">
        <v>67.595552890669637</v>
      </c>
      <c r="C8" s="224">
        <v>66.889645776960037</v>
      </c>
      <c r="D8" s="224">
        <v>71.959010898353839</v>
      </c>
      <c r="E8" s="224">
        <v>77.325847061912143</v>
      </c>
      <c r="F8" s="224">
        <v>80.644215495079735</v>
      </c>
      <c r="G8" s="224">
        <v>84.112809174667078</v>
      </c>
      <c r="H8" s="224">
        <v>70.626810153411341</v>
      </c>
      <c r="I8" s="224">
        <v>73.384771400819986</v>
      </c>
      <c r="J8" s="224">
        <v>71.781647442566452</v>
      </c>
      <c r="K8" s="224">
        <v>70.5660789875527</v>
      </c>
      <c r="L8" s="224">
        <v>72.832689140774619</v>
      </c>
      <c r="M8" s="224">
        <v>64.526657738346202</v>
      </c>
      <c r="N8" s="224">
        <v>66.44125710707776</v>
      </c>
      <c r="O8" s="224">
        <v>66.762392122730574</v>
      </c>
      <c r="P8" s="224">
        <v>76.10483437092401</v>
      </c>
      <c r="Q8" s="224">
        <v>76.525309340649329</v>
      </c>
      <c r="R8" s="224">
        <v>79.3428208650747</v>
      </c>
      <c r="S8" s="224">
        <v>76.462606700114065</v>
      </c>
      <c r="T8" s="224">
        <v>72.873923932993122</v>
      </c>
      <c r="U8" s="224">
        <v>76.951534092470013</v>
      </c>
      <c r="V8" s="224">
        <v>71.582940892680568</v>
      </c>
      <c r="W8" s="224">
        <v>80.959147494223473</v>
      </c>
      <c r="X8" s="224">
        <v>81.681431733212662</v>
      </c>
      <c r="Y8" s="224">
        <v>78.609178775073772</v>
      </c>
      <c r="DA8" s="177" t="s">
        <v>2231</v>
      </c>
    </row>
    <row r="9" spans="1:105" ht="12" customHeight="1" x14ac:dyDescent="0.25">
      <c r="A9" s="173" t="s">
        <v>94</v>
      </c>
      <c r="B9" s="224">
        <v>35.827595329436008</v>
      </c>
      <c r="C9" s="224">
        <v>35.453444171133278</v>
      </c>
      <c r="D9" s="224">
        <v>38.140354099072098</v>
      </c>
      <c r="E9" s="224">
        <v>40.98493227092829</v>
      </c>
      <c r="F9" s="224">
        <v>42.743763381752942</v>
      </c>
      <c r="G9" s="224">
        <v>44.58221821199146</v>
      </c>
      <c r="H9" s="224">
        <v>37.434249227578981</v>
      </c>
      <c r="I9" s="224">
        <v>38.896048344249323</v>
      </c>
      <c r="J9" s="224">
        <v>38.046346344886551</v>
      </c>
      <c r="K9" s="224">
        <v>37.402059955634009</v>
      </c>
      <c r="L9" s="224">
        <v>38.603428801164</v>
      </c>
      <c r="M9" s="224">
        <v>34.200992262755719</v>
      </c>
      <c r="N9" s="224">
        <v>35.215785225716672</v>
      </c>
      <c r="O9" s="224">
        <v>35.385996059046668</v>
      </c>
      <c r="P9" s="224">
        <v>40.337760279368659</v>
      </c>
      <c r="Q9" s="224">
        <v>40.560624157497479</v>
      </c>
      <c r="R9" s="224">
        <v>42.053986640920073</v>
      </c>
      <c r="S9" s="224">
        <v>40.527389947033697</v>
      </c>
      <c r="T9" s="224">
        <v>38.625284431984682</v>
      </c>
      <c r="U9" s="224">
        <v>40.786535586202262</v>
      </c>
      <c r="V9" s="224">
        <v>37.941026134396772</v>
      </c>
      <c r="W9" s="224">
        <v>42.91068643717734</v>
      </c>
      <c r="X9" s="224">
        <v>43.293517944883021</v>
      </c>
      <c r="Y9" s="224">
        <v>41.66513514414028</v>
      </c>
      <c r="DA9" s="177" t="s">
        <v>2232</v>
      </c>
    </row>
    <row r="10" spans="1:105" ht="12" customHeight="1" x14ac:dyDescent="0.25">
      <c r="A10" s="56" t="s">
        <v>95</v>
      </c>
      <c r="B10" s="260">
        <v>36.788017871807916</v>
      </c>
      <c r="C10" s="260">
        <v>38.790278927251521</v>
      </c>
      <c r="D10" s="260">
        <v>43.507391167551262</v>
      </c>
      <c r="E10" s="260">
        <v>43.993653404369098</v>
      </c>
      <c r="F10" s="260">
        <v>44.031642664193441</v>
      </c>
      <c r="G10" s="260">
        <v>43.070190040204103</v>
      </c>
      <c r="H10" s="260">
        <v>36.317653146613068</v>
      </c>
      <c r="I10" s="260">
        <v>37.54245822430655</v>
      </c>
      <c r="J10" s="260">
        <v>37.093082478508343</v>
      </c>
      <c r="K10" s="260">
        <v>35.700153555692772</v>
      </c>
      <c r="L10" s="260">
        <v>36.702687038940503</v>
      </c>
      <c r="M10" s="260">
        <v>33.198347567250103</v>
      </c>
      <c r="N10" s="260">
        <v>33.659462047803693</v>
      </c>
      <c r="O10" s="260">
        <v>34.150624097278687</v>
      </c>
      <c r="P10" s="260">
        <v>46.626188353684817</v>
      </c>
      <c r="Q10" s="260">
        <v>47.614997553853343</v>
      </c>
      <c r="R10" s="260">
        <v>52.923581108247816</v>
      </c>
      <c r="S10" s="260">
        <v>53.51536443303236</v>
      </c>
      <c r="T10" s="260">
        <v>53.12361964251793</v>
      </c>
      <c r="U10" s="260">
        <v>56.792447385594983</v>
      </c>
      <c r="V10" s="260">
        <v>56.654093366164908</v>
      </c>
      <c r="W10" s="260">
        <v>62.747227216092213</v>
      </c>
      <c r="X10" s="260">
        <v>67.614211778344682</v>
      </c>
      <c r="Y10" s="260">
        <v>69.693836338757436</v>
      </c>
      <c r="DA10" s="68" t="s">
        <v>2233</v>
      </c>
    </row>
    <row r="11" spans="1:105" ht="12" customHeight="1" x14ac:dyDescent="0.25">
      <c r="A11" s="37" t="s">
        <v>159</v>
      </c>
      <c r="B11" s="226">
        <v>4.6162856013446483</v>
      </c>
      <c r="C11" s="226">
        <v>5.1638289067962821</v>
      </c>
      <c r="D11" s="226">
        <v>5.1609342131922444</v>
      </c>
      <c r="E11" s="226">
        <v>5.4635223651437981</v>
      </c>
      <c r="F11" s="226">
        <v>5.7437345309706833</v>
      </c>
      <c r="G11" s="226">
        <v>5.4673427700949997</v>
      </c>
      <c r="H11" s="226">
        <v>2.4244820284562731</v>
      </c>
      <c r="I11" s="226">
        <v>3.035945395675276</v>
      </c>
      <c r="J11" s="226">
        <v>2.8174833245374269</v>
      </c>
      <c r="K11" s="226">
        <v>2.4180821961757908</v>
      </c>
      <c r="L11" s="226">
        <v>2.710552332604776</v>
      </c>
      <c r="M11" s="226">
        <v>1.597947940159123</v>
      </c>
      <c r="N11" s="226">
        <v>1.7016675656004481</v>
      </c>
      <c r="O11" s="226">
        <v>2.391469656300881</v>
      </c>
      <c r="P11" s="226">
        <v>1.66209732341893</v>
      </c>
      <c r="Q11" s="226">
        <v>1.8470900694373551</v>
      </c>
      <c r="R11" s="226">
        <v>2.5533459941697059</v>
      </c>
      <c r="S11" s="226">
        <v>2.6617781666096438</v>
      </c>
      <c r="T11" s="226">
        <v>2.2858472010765172</v>
      </c>
      <c r="U11" s="226">
        <v>2.0982757550911311</v>
      </c>
      <c r="V11" s="226">
        <v>2.120436348342452</v>
      </c>
      <c r="W11" s="226">
        <v>1.673323667838249</v>
      </c>
      <c r="X11" s="226">
        <v>1.3880355781700391</v>
      </c>
      <c r="Y11" s="226">
        <v>1.1658878739935159</v>
      </c>
      <c r="DA11" s="69" t="s">
        <v>2234</v>
      </c>
    </row>
    <row r="12" spans="1:105" ht="12" customHeight="1" x14ac:dyDescent="0.25">
      <c r="A12" s="37" t="s">
        <v>35</v>
      </c>
      <c r="B12" s="226">
        <v>16.20517073957333</v>
      </c>
      <c r="C12" s="226">
        <v>20.918693174583002</v>
      </c>
      <c r="D12" s="226">
        <v>26.146246047504562</v>
      </c>
      <c r="E12" s="226">
        <v>23.061342355563671</v>
      </c>
      <c r="F12" s="226">
        <v>20.78378063367629</v>
      </c>
      <c r="G12" s="226">
        <v>14.896545268627021</v>
      </c>
      <c r="H12" s="226">
        <v>8.2034290852918712</v>
      </c>
      <c r="I12" s="226">
        <v>7.4570319795377502</v>
      </c>
      <c r="J12" s="226">
        <v>6.2390315935784866</v>
      </c>
      <c r="K12" s="226">
        <v>7.5163085571712198</v>
      </c>
      <c r="L12" s="226">
        <v>7.7550968393486226</v>
      </c>
      <c r="M12" s="226">
        <v>4.3221035533403578</v>
      </c>
      <c r="N12" s="226">
        <v>9.2891350686597161</v>
      </c>
      <c r="O12" s="226">
        <v>11.04326230451468</v>
      </c>
      <c r="P12" s="226">
        <v>7.7979769925546902</v>
      </c>
      <c r="Q12" s="226">
        <v>7.4002786679426853</v>
      </c>
      <c r="R12" s="226">
        <v>10.30387477404985</v>
      </c>
      <c r="S12" s="226">
        <v>11.681677991664021</v>
      </c>
      <c r="T12" s="226">
        <v>11.75607701454866</v>
      </c>
      <c r="U12" s="226">
        <v>11.19771156897221</v>
      </c>
      <c r="V12" s="226">
        <v>10.304444191397501</v>
      </c>
      <c r="W12" s="226">
        <v>10.7936523633756</v>
      </c>
      <c r="X12" s="226">
        <v>8.7290719480862808</v>
      </c>
      <c r="Y12" s="226">
        <v>9.7618032895054299</v>
      </c>
      <c r="DA12" s="69" t="s">
        <v>2235</v>
      </c>
    </row>
    <row r="13" spans="1:105" ht="12" customHeight="1" x14ac:dyDescent="0.25">
      <c r="A13" s="37" t="s">
        <v>96</v>
      </c>
      <c r="B13" s="226">
        <v>3.2885361867601368E-2</v>
      </c>
      <c r="C13" s="226">
        <v>8.724960106048317E-2</v>
      </c>
      <c r="D13" s="226">
        <v>0.1032587021724948</v>
      </c>
      <c r="E13" s="226">
        <v>0.16622783321309301</v>
      </c>
      <c r="F13" s="226">
        <v>0.2355339001105293</v>
      </c>
      <c r="G13" s="226">
        <v>0.31798077083735993</v>
      </c>
      <c r="H13" s="226">
        <v>0.32478463880989561</v>
      </c>
      <c r="I13" s="226">
        <v>0.36614148334923152</v>
      </c>
      <c r="J13" s="226">
        <v>0.44872176325193702</v>
      </c>
      <c r="K13" s="226">
        <v>0.49187963166643639</v>
      </c>
      <c r="L13" s="226">
        <v>0.55905115174891395</v>
      </c>
      <c r="M13" s="226">
        <v>0.62608926265527243</v>
      </c>
      <c r="N13" s="226">
        <v>0.83033871100960321</v>
      </c>
      <c r="O13" s="226">
        <v>0.84161178637596268</v>
      </c>
      <c r="P13" s="226">
        <v>0.84868247270024866</v>
      </c>
      <c r="Q13" s="226">
        <v>0.85868816089549427</v>
      </c>
      <c r="R13" s="226">
        <v>0.85215111127464283</v>
      </c>
      <c r="S13" s="226">
        <v>0.89157352276317048</v>
      </c>
      <c r="T13" s="226">
        <v>0.72100989133222337</v>
      </c>
      <c r="U13" s="226">
        <v>0.72134341427206106</v>
      </c>
      <c r="V13" s="226">
        <v>0.71954239039688006</v>
      </c>
      <c r="W13" s="226">
        <v>0.71280522701222437</v>
      </c>
      <c r="X13" s="226">
        <v>0.73441751351346141</v>
      </c>
      <c r="Y13" s="226">
        <v>0.71867523075327766</v>
      </c>
      <c r="DA13" s="69" t="s">
        <v>2236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13.588386471525769</v>
      </c>
      <c r="Q14" s="226">
        <v>15.25641754104991</v>
      </c>
      <c r="R14" s="226">
        <v>18.726898410230909</v>
      </c>
      <c r="S14" s="226">
        <v>20.757927443160231</v>
      </c>
      <c r="T14" s="226">
        <v>22.45902583849151</v>
      </c>
      <c r="U14" s="226">
        <v>25.504480566105169</v>
      </c>
      <c r="V14" s="226">
        <v>28.657431497834342</v>
      </c>
      <c r="W14" s="226">
        <v>31.803693724636439</v>
      </c>
      <c r="X14" s="226">
        <v>38.470184903964672</v>
      </c>
      <c r="Y14" s="226">
        <v>42.450964063368048</v>
      </c>
      <c r="DA14" s="69" t="s">
        <v>2237</v>
      </c>
    </row>
    <row r="15" spans="1:105" ht="12" customHeight="1" x14ac:dyDescent="0.25">
      <c r="A15" s="37" t="s">
        <v>40</v>
      </c>
      <c r="B15" s="226">
        <v>15.933676169022339</v>
      </c>
      <c r="C15" s="226">
        <v>12.620507244811749</v>
      </c>
      <c r="D15" s="226">
        <v>12.09695220468196</v>
      </c>
      <c r="E15" s="226">
        <v>15.302560850448531</v>
      </c>
      <c r="F15" s="226">
        <v>17.268593599435938</v>
      </c>
      <c r="G15" s="226">
        <v>22.388321230644721</v>
      </c>
      <c r="H15" s="226">
        <v>25.364957394055029</v>
      </c>
      <c r="I15" s="226">
        <v>26.683339365744288</v>
      </c>
      <c r="J15" s="226">
        <v>27.587845797140488</v>
      </c>
      <c r="K15" s="226">
        <v>25.27388317067933</v>
      </c>
      <c r="L15" s="226">
        <v>25.677986715238191</v>
      </c>
      <c r="M15" s="226">
        <v>26.652206811095351</v>
      </c>
      <c r="N15" s="226">
        <v>21.83832070253392</v>
      </c>
      <c r="O15" s="226">
        <v>19.874280350087169</v>
      </c>
      <c r="P15" s="226">
        <v>22.72904509348518</v>
      </c>
      <c r="Q15" s="226">
        <v>22.2525231145279</v>
      </c>
      <c r="R15" s="226">
        <v>20.487310818522712</v>
      </c>
      <c r="S15" s="226">
        <v>17.522407308835302</v>
      </c>
      <c r="T15" s="226">
        <v>15.90165969706903</v>
      </c>
      <c r="U15" s="226">
        <v>17.270636081154411</v>
      </c>
      <c r="V15" s="226">
        <v>14.852238938193731</v>
      </c>
      <c r="W15" s="226">
        <v>17.763752233229692</v>
      </c>
      <c r="X15" s="226">
        <v>18.292501834610231</v>
      </c>
      <c r="Y15" s="226">
        <v>15.596505881137171</v>
      </c>
      <c r="DA15" s="69" t="s">
        <v>2238</v>
      </c>
    </row>
    <row r="16" spans="1:105" ht="12" customHeight="1" x14ac:dyDescent="0.25">
      <c r="A16" s="57" t="s">
        <v>2147</v>
      </c>
      <c r="B16" s="261">
        <f t="shared" ref="B16:Y16" si="0">B17+B23+B24</f>
        <v>87.63582516671346</v>
      </c>
      <c r="C16" s="261">
        <f t="shared" si="0"/>
        <v>92.998704809153153</v>
      </c>
      <c r="D16" s="261">
        <f t="shared" si="0"/>
        <v>104.47263582264952</v>
      </c>
      <c r="E16" s="261">
        <f t="shared" si="0"/>
        <v>105.23892655889627</v>
      </c>
      <c r="F16" s="261">
        <f t="shared" si="0"/>
        <v>105.64651930533834</v>
      </c>
      <c r="G16" s="261">
        <f t="shared" si="0"/>
        <v>103.34333132215833</v>
      </c>
      <c r="H16" s="261">
        <f t="shared" si="0"/>
        <v>84.397018212718265</v>
      </c>
      <c r="I16" s="261">
        <f t="shared" si="0"/>
        <v>87.34037617949302</v>
      </c>
      <c r="J16" s="261">
        <f t="shared" si="0"/>
        <v>85.646503046212857</v>
      </c>
      <c r="K16" s="261">
        <f t="shared" si="0"/>
        <v>83.556254957011532</v>
      </c>
      <c r="L16" s="261">
        <f t="shared" si="0"/>
        <v>86.21904592130754</v>
      </c>
      <c r="M16" s="261">
        <f t="shared" si="0"/>
        <v>76.940170831795044</v>
      </c>
      <c r="N16" s="261">
        <f t="shared" si="0"/>
        <v>79.571062146485374</v>
      </c>
      <c r="O16" s="261">
        <f t="shared" si="0"/>
        <v>80.73655155841287</v>
      </c>
      <c r="P16" s="261">
        <f t="shared" si="0"/>
        <v>90.141628900959844</v>
      </c>
      <c r="Q16" s="261">
        <f t="shared" si="0"/>
        <v>90.249655308438292</v>
      </c>
      <c r="R16" s="261">
        <f t="shared" si="0"/>
        <v>97.590453675521374</v>
      </c>
      <c r="S16" s="261">
        <f t="shared" si="0"/>
        <v>95.681520317611515</v>
      </c>
      <c r="T16" s="261">
        <f t="shared" si="0"/>
        <v>91.993369391650276</v>
      </c>
      <c r="U16" s="261">
        <f t="shared" si="0"/>
        <v>95.974852746390042</v>
      </c>
      <c r="V16" s="261">
        <f t="shared" si="0"/>
        <v>90.113075859988399</v>
      </c>
      <c r="W16" s="261">
        <f t="shared" si="0"/>
        <v>100.19943831750473</v>
      </c>
      <c r="X16" s="261">
        <f t="shared" si="0"/>
        <v>100.18374052025335</v>
      </c>
      <c r="Y16" s="261">
        <f t="shared" si="0"/>
        <v>97.781570746805798</v>
      </c>
      <c r="DA16" s="70"/>
    </row>
    <row r="17" spans="1:105" ht="12" customHeight="1" x14ac:dyDescent="0.25">
      <c r="A17" s="60" t="s">
        <v>2148</v>
      </c>
      <c r="B17" s="329">
        <v>53.249069939319867</v>
      </c>
      <c r="C17" s="329">
        <v>65.068373352238353</v>
      </c>
      <c r="D17" s="329">
        <v>77.31827577536032</v>
      </c>
      <c r="E17" s="329">
        <v>71.324488863677075</v>
      </c>
      <c r="F17" s="329">
        <v>65.878058918722246</v>
      </c>
      <c r="G17" s="329">
        <v>50.822830340530963</v>
      </c>
      <c r="H17" s="329">
        <v>29.49754510221241</v>
      </c>
      <c r="I17" s="329">
        <v>29.077209594882309</v>
      </c>
      <c r="J17" s="329">
        <v>25.973768428969979</v>
      </c>
      <c r="K17" s="329">
        <v>26.650927586607889</v>
      </c>
      <c r="L17" s="329">
        <v>27.694279978254031</v>
      </c>
      <c r="M17" s="329">
        <v>16.660746936063621</v>
      </c>
      <c r="N17" s="329">
        <v>28.03303025125394</v>
      </c>
      <c r="O17" s="329">
        <v>34.181194135133708</v>
      </c>
      <c r="P17" s="329">
        <v>28.454483000918248</v>
      </c>
      <c r="Q17" s="329">
        <v>27.969721533644961</v>
      </c>
      <c r="R17" s="329">
        <v>39.367778437371129</v>
      </c>
      <c r="S17" s="329">
        <v>44.340429776817302</v>
      </c>
      <c r="T17" s="329">
        <v>44.352800862787497</v>
      </c>
      <c r="U17" s="329">
        <v>43.035325441696372</v>
      </c>
      <c r="V17" s="329">
        <v>42.045908110467138</v>
      </c>
      <c r="W17" s="329">
        <v>41.992486504350772</v>
      </c>
      <c r="X17" s="329">
        <v>37.099753668796367</v>
      </c>
      <c r="Y17" s="329">
        <v>41.512211306661129</v>
      </c>
      <c r="DA17" s="72" t="s">
        <v>2239</v>
      </c>
    </row>
    <row r="18" spans="1:105" ht="12" customHeight="1" x14ac:dyDescent="0.25">
      <c r="A18" s="59" t="s">
        <v>28</v>
      </c>
      <c r="B18" s="230">
        <v>0.1071921880621356</v>
      </c>
      <c r="C18" s="230">
        <v>0.13633595880298269</v>
      </c>
      <c r="D18" s="230">
        <v>0.11666115513062519</v>
      </c>
      <c r="E18" s="230">
        <v>0.55475771579774202</v>
      </c>
      <c r="F18" s="230">
        <v>0.85306829061612921</v>
      </c>
      <c r="G18" s="230">
        <v>0.57507843366225264</v>
      </c>
      <c r="H18" s="230">
        <v>0.41292497492923702</v>
      </c>
      <c r="I18" s="230">
        <v>0.78650612123471031</v>
      </c>
      <c r="J18" s="230">
        <v>0.90834335084767326</v>
      </c>
      <c r="K18" s="230">
        <v>0.5548127615952646</v>
      </c>
      <c r="L18" s="230">
        <v>0.55433185354131154</v>
      </c>
      <c r="M18" s="230">
        <v>0.41978571490719963</v>
      </c>
      <c r="N18" s="230">
        <v>0.45758084566825508</v>
      </c>
      <c r="O18" s="230">
        <v>0.46744360497380139</v>
      </c>
      <c r="P18" s="230">
        <v>0.42973351181535502</v>
      </c>
      <c r="Q18" s="230">
        <v>0.72276028558357153</v>
      </c>
      <c r="R18" s="230">
        <v>0.65689374917491716</v>
      </c>
      <c r="S18" s="230">
        <v>0.64535432289511674</v>
      </c>
      <c r="T18" s="230">
        <v>0.83851211024047945</v>
      </c>
      <c r="U18" s="230">
        <v>0.76846470559821833</v>
      </c>
      <c r="V18" s="230">
        <v>0.65479098609747577</v>
      </c>
      <c r="W18" s="230">
        <v>0.79914483532683445</v>
      </c>
      <c r="X18" s="230">
        <v>0.67401115768099673</v>
      </c>
      <c r="Y18" s="230">
        <v>0.79541761108878661</v>
      </c>
      <c r="DA18" s="71" t="s">
        <v>2240</v>
      </c>
    </row>
    <row r="19" spans="1:105" ht="12" customHeight="1" x14ac:dyDescent="0.25">
      <c r="A19" s="59" t="s">
        <v>31</v>
      </c>
      <c r="B19" s="230">
        <v>1.321491556130947</v>
      </c>
      <c r="C19" s="230">
        <v>1.400640789983556</v>
      </c>
      <c r="D19" s="230">
        <v>1.438227302014196</v>
      </c>
      <c r="E19" s="230">
        <v>1.3250823315721849</v>
      </c>
      <c r="F19" s="230">
        <v>1.3145919065392619</v>
      </c>
      <c r="G19" s="230">
        <v>1.181608019922594</v>
      </c>
      <c r="H19" s="230">
        <v>0.96111696869333296</v>
      </c>
      <c r="I19" s="230">
        <v>0.90256998085119511</v>
      </c>
      <c r="J19" s="230">
        <v>0.8589519460316134</v>
      </c>
      <c r="K19" s="230">
        <v>0.70230247947876701</v>
      </c>
      <c r="L19" s="230">
        <v>0.671187324465505</v>
      </c>
      <c r="M19" s="230">
        <v>0.52579868618969006</v>
      </c>
      <c r="N19" s="230">
        <v>0.58202184134743107</v>
      </c>
      <c r="O19" s="230">
        <v>0.59271068962842732</v>
      </c>
      <c r="P19" s="230">
        <v>0.89598169999842869</v>
      </c>
      <c r="Q19" s="230">
        <v>0.75529146867715613</v>
      </c>
      <c r="R19" s="230">
        <v>1.2427187421849779</v>
      </c>
      <c r="S19" s="230">
        <v>1.16472046601123</v>
      </c>
      <c r="T19" s="230">
        <v>0.99100174498084204</v>
      </c>
      <c r="U19" s="230">
        <v>1.149998336260116</v>
      </c>
      <c r="V19" s="230">
        <v>1.108734652241542</v>
      </c>
      <c r="W19" s="230">
        <v>0.78512968782662129</v>
      </c>
      <c r="X19" s="230">
        <v>1.208506033745254</v>
      </c>
      <c r="Y19" s="230">
        <v>1.51079744860001</v>
      </c>
      <c r="DA19" s="71" t="s">
        <v>2241</v>
      </c>
    </row>
    <row r="20" spans="1:105" ht="12" customHeight="1" x14ac:dyDescent="0.25">
      <c r="A20" s="59" t="s">
        <v>159</v>
      </c>
      <c r="B20" s="230">
        <v>9.6408242542508749</v>
      </c>
      <c r="C20" s="230">
        <v>10.90774626358616</v>
      </c>
      <c r="D20" s="230">
        <v>10.96629128903921</v>
      </c>
      <c r="E20" s="230">
        <v>11.600221426827471</v>
      </c>
      <c r="F20" s="230">
        <v>12.77502691549285</v>
      </c>
      <c r="G20" s="230">
        <v>12.55577550783152</v>
      </c>
      <c r="H20" s="230">
        <v>5.1880418036832499</v>
      </c>
      <c r="I20" s="230">
        <v>6.5593859714227163</v>
      </c>
      <c r="J20" s="230">
        <v>6.0408878603901002</v>
      </c>
      <c r="K20" s="230">
        <v>5.3905242495027901</v>
      </c>
      <c r="L20" s="230">
        <v>6.1158348798821134</v>
      </c>
      <c r="M20" s="230">
        <v>3.5972163380378341</v>
      </c>
      <c r="N20" s="230">
        <v>3.9700617020028521</v>
      </c>
      <c r="O20" s="230">
        <v>5.513015043898629</v>
      </c>
      <c r="P20" s="230">
        <v>4.4671927397047089</v>
      </c>
      <c r="Q20" s="230">
        <v>5.1202272094692853</v>
      </c>
      <c r="R20" s="230">
        <v>7.1570240289256386</v>
      </c>
      <c r="S20" s="230">
        <v>7.6618951149205321</v>
      </c>
      <c r="T20" s="230">
        <v>6.7192994414478422</v>
      </c>
      <c r="U20" s="230">
        <v>6.3257839282112256</v>
      </c>
      <c r="V20" s="230">
        <v>6.7418012918286401</v>
      </c>
      <c r="W20" s="230">
        <v>5.4032284829287107</v>
      </c>
      <c r="X20" s="230">
        <v>4.731340355936176</v>
      </c>
      <c r="Y20" s="230">
        <v>4.1443011372335006</v>
      </c>
      <c r="DA20" s="71" t="s">
        <v>2242</v>
      </c>
    </row>
    <row r="21" spans="1:105" ht="12" customHeight="1" x14ac:dyDescent="0.25">
      <c r="A21" s="59" t="s">
        <v>32</v>
      </c>
      <c r="B21" s="230">
        <v>9.1464605671881678</v>
      </c>
      <c r="C21" s="230">
        <v>9.4943934534978123</v>
      </c>
      <c r="D21" s="230">
        <v>10.57016314526976</v>
      </c>
      <c r="E21" s="230">
        <v>10.052738290765809</v>
      </c>
      <c r="F21" s="230">
        <v>5.8156661743177569</v>
      </c>
      <c r="G21" s="230">
        <v>3.1195515420820401</v>
      </c>
      <c r="H21" s="230">
        <v>5.8016425926657531</v>
      </c>
      <c r="I21" s="230">
        <v>5.1030658892482634</v>
      </c>
      <c r="J21" s="230">
        <v>5.1089627859924223</v>
      </c>
      <c r="K21" s="230">
        <v>3.6487309789144429</v>
      </c>
      <c r="L21" s="230">
        <v>3.2740445043773212</v>
      </c>
      <c r="M21" s="230">
        <v>2.621232574052248</v>
      </c>
      <c r="N21" s="230">
        <v>1.8703616371783189</v>
      </c>
      <c r="O21" s="230">
        <v>2.759767603895865</v>
      </c>
      <c r="P21" s="230">
        <v>2.2049288953541661</v>
      </c>
      <c r="Q21" s="230">
        <v>1.3487040115030871</v>
      </c>
      <c r="R21" s="230">
        <v>2.1209766596489241</v>
      </c>
      <c r="S21" s="230">
        <v>2.0480638041993968</v>
      </c>
      <c r="T21" s="230">
        <v>2.0742109726348281</v>
      </c>
      <c r="U21" s="230">
        <v>1.8410866870756379</v>
      </c>
      <c r="V21" s="230">
        <v>1.562711956810156</v>
      </c>
      <c r="W21" s="230">
        <v>0.98641393279014034</v>
      </c>
      <c r="X21" s="230">
        <v>1.443937070624147</v>
      </c>
      <c r="Y21" s="230">
        <v>1.192972705369747</v>
      </c>
      <c r="DA21" s="71" t="s">
        <v>2243</v>
      </c>
    </row>
    <row r="22" spans="1:105" ht="12" customHeight="1" x14ac:dyDescent="0.25">
      <c r="A22" s="59" t="s">
        <v>35</v>
      </c>
      <c r="B22" s="230">
        <v>33.033101373687742</v>
      </c>
      <c r="C22" s="230">
        <v>43.129256886367827</v>
      </c>
      <c r="D22" s="230">
        <v>54.226932883906528</v>
      </c>
      <c r="E22" s="230">
        <v>47.791689098713867</v>
      </c>
      <c r="F22" s="230">
        <v>45.119705631756247</v>
      </c>
      <c r="G22" s="230">
        <v>33.390816837032553</v>
      </c>
      <c r="H22" s="230">
        <v>17.133818762240839</v>
      </c>
      <c r="I22" s="230">
        <v>15.725681632125429</v>
      </c>
      <c r="J22" s="230">
        <v>13.05662248570817</v>
      </c>
      <c r="K22" s="230">
        <v>16.35455711711662</v>
      </c>
      <c r="L22" s="230">
        <v>17.07888141598778</v>
      </c>
      <c r="M22" s="230">
        <v>9.4967136228766496</v>
      </c>
      <c r="N22" s="230">
        <v>21.153004225057089</v>
      </c>
      <c r="O22" s="230">
        <v>24.848257192736991</v>
      </c>
      <c r="P22" s="230">
        <v>20.45664615404559</v>
      </c>
      <c r="Q22" s="230">
        <v>20.022738558411859</v>
      </c>
      <c r="R22" s="230">
        <v>28.190165257436679</v>
      </c>
      <c r="S22" s="230">
        <v>32.820396068791027</v>
      </c>
      <c r="T22" s="230">
        <v>33.729776593483507</v>
      </c>
      <c r="U22" s="230">
        <v>32.949991784551173</v>
      </c>
      <c r="V22" s="230">
        <v>31.977869223489321</v>
      </c>
      <c r="W22" s="230">
        <v>34.018569565478472</v>
      </c>
      <c r="X22" s="230">
        <v>29.04195905080979</v>
      </c>
      <c r="Y22" s="230">
        <v>33.868722404369088</v>
      </c>
      <c r="DA22" s="71" t="s">
        <v>2244</v>
      </c>
    </row>
    <row r="23" spans="1:105" ht="12" customHeight="1" x14ac:dyDescent="0.25">
      <c r="A23" s="60" t="s">
        <v>2155</v>
      </c>
      <c r="B23" s="329">
        <v>32.358917524609161</v>
      </c>
      <c r="C23" s="329">
        <v>25.923670665903831</v>
      </c>
      <c r="D23" s="329">
        <v>24.99562046880283</v>
      </c>
      <c r="E23" s="329">
        <v>31.594695325103419</v>
      </c>
      <c r="F23" s="329">
        <v>37.349168381461602</v>
      </c>
      <c r="G23" s="329">
        <v>49.997152648233588</v>
      </c>
      <c r="H23" s="329">
        <v>52.780698985111357</v>
      </c>
      <c r="I23" s="329">
        <v>56.061654800285318</v>
      </c>
      <c r="J23" s="329">
        <v>57.519315866641783</v>
      </c>
      <c r="K23" s="329">
        <v>54.788375154034163</v>
      </c>
      <c r="L23" s="329">
        <v>56.33981639062182</v>
      </c>
      <c r="M23" s="329">
        <v>58.343651736161632</v>
      </c>
      <c r="N23" s="329">
        <v>49.544822572718097</v>
      </c>
      <c r="O23" s="329">
        <v>44.552514187518931</v>
      </c>
      <c r="P23" s="329">
        <v>59.404033388910321</v>
      </c>
      <c r="Q23" s="329">
        <v>59.984207194241463</v>
      </c>
      <c r="R23" s="329">
        <v>55.842424515803117</v>
      </c>
      <c r="S23" s="329">
        <v>49.047245012665229</v>
      </c>
      <c r="T23" s="329">
        <v>45.454381950284372</v>
      </c>
      <c r="U23" s="329">
        <v>50.63101416371525</v>
      </c>
      <c r="V23" s="329">
        <v>45.91971011050839</v>
      </c>
      <c r="W23" s="329">
        <v>55.778211982597249</v>
      </c>
      <c r="X23" s="329">
        <v>60.633578802366458</v>
      </c>
      <c r="Y23" s="329">
        <v>53.91111766700844</v>
      </c>
      <c r="DA23" s="72" t="s">
        <v>2245</v>
      </c>
    </row>
    <row r="24" spans="1:105" ht="12" customHeight="1" x14ac:dyDescent="0.25">
      <c r="A24" s="60" t="s">
        <v>2157</v>
      </c>
      <c r="B24" s="329">
        <v>2.0278377027844332</v>
      </c>
      <c r="C24" s="329">
        <v>2.0066607910109719</v>
      </c>
      <c r="D24" s="329">
        <v>2.158739578486379</v>
      </c>
      <c r="E24" s="329">
        <v>2.3197423701157769</v>
      </c>
      <c r="F24" s="329">
        <v>2.4192920051544999</v>
      </c>
      <c r="G24" s="329">
        <v>2.5233483333937801</v>
      </c>
      <c r="H24" s="329">
        <v>2.1187741253944949</v>
      </c>
      <c r="I24" s="329">
        <v>2.201511784325394</v>
      </c>
      <c r="J24" s="329">
        <v>2.153418750601094</v>
      </c>
      <c r="K24" s="329">
        <v>2.1169522163694832</v>
      </c>
      <c r="L24" s="329">
        <v>2.184949552431688</v>
      </c>
      <c r="M24" s="329">
        <v>1.935772159569787</v>
      </c>
      <c r="N24" s="329">
        <v>1.9932093225133409</v>
      </c>
      <c r="O24" s="329">
        <v>2.0028432357602428</v>
      </c>
      <c r="P24" s="329">
        <v>2.283112511131284</v>
      </c>
      <c r="Q24" s="329">
        <v>2.2957265805518761</v>
      </c>
      <c r="R24" s="329">
        <v>2.3802507223471272</v>
      </c>
      <c r="S24" s="329">
        <v>2.293845528128986</v>
      </c>
      <c r="T24" s="329">
        <v>2.1861865785783992</v>
      </c>
      <c r="U24" s="329">
        <v>2.3085131409784139</v>
      </c>
      <c r="V24" s="329">
        <v>2.1474576390128721</v>
      </c>
      <c r="W24" s="329">
        <v>2.4287398305567112</v>
      </c>
      <c r="X24" s="329">
        <v>2.4504080490905289</v>
      </c>
      <c r="Y24" s="329">
        <v>2.3582417731362271</v>
      </c>
      <c r="DA24" s="72" t="s">
        <v>2246</v>
      </c>
    </row>
    <row r="25" spans="1:105" ht="12" customHeight="1" x14ac:dyDescent="0.25">
      <c r="A25" s="57" t="s">
        <v>2159</v>
      </c>
      <c r="B25" s="261">
        <f t="shared" ref="B25:Y25" si="1">B26+B32+B33</f>
        <v>39.834465984869773</v>
      </c>
      <c r="C25" s="261">
        <f t="shared" si="1"/>
        <v>42.272138549615057</v>
      </c>
      <c r="D25" s="261">
        <f t="shared" si="1"/>
        <v>47.487561737567965</v>
      </c>
      <c r="E25" s="261">
        <f t="shared" si="1"/>
        <v>47.835875708589199</v>
      </c>
      <c r="F25" s="261">
        <f t="shared" si="1"/>
        <v>48.021145138790146</v>
      </c>
      <c r="G25" s="261">
        <f t="shared" si="1"/>
        <v>46.974241510071934</v>
      </c>
      <c r="H25" s="261">
        <f t="shared" si="1"/>
        <v>38.362281005781036</v>
      </c>
      <c r="I25" s="261">
        <f t="shared" si="1"/>
        <v>39.70017099067865</v>
      </c>
      <c r="J25" s="261">
        <f t="shared" si="1"/>
        <v>38.93022865736949</v>
      </c>
      <c r="K25" s="261">
        <f t="shared" si="1"/>
        <v>37.980115889550682</v>
      </c>
      <c r="L25" s="261">
        <f t="shared" si="1"/>
        <v>39.19047541877616</v>
      </c>
      <c r="M25" s="261">
        <f t="shared" si="1"/>
        <v>34.972804923543187</v>
      </c>
      <c r="N25" s="261">
        <f t="shared" si="1"/>
        <v>36.168664612038818</v>
      </c>
      <c r="O25" s="261">
        <f t="shared" si="1"/>
        <v>36.698432526551308</v>
      </c>
      <c r="P25" s="261">
        <f t="shared" si="1"/>
        <v>40.973467682254494</v>
      </c>
      <c r="Q25" s="261">
        <f t="shared" si="1"/>
        <v>41.022570594744664</v>
      </c>
      <c r="R25" s="261">
        <f t="shared" si="1"/>
        <v>44.359297125236978</v>
      </c>
      <c r="S25" s="261">
        <f t="shared" si="1"/>
        <v>43.491600144368881</v>
      </c>
      <c r="T25" s="261">
        <f t="shared" si="1"/>
        <v>41.815167905295567</v>
      </c>
      <c r="U25" s="261">
        <f t="shared" si="1"/>
        <v>43.624933066540919</v>
      </c>
      <c r="V25" s="261">
        <f t="shared" si="1"/>
        <v>40.960489027267457</v>
      </c>
      <c r="W25" s="261">
        <f t="shared" si="1"/>
        <v>45.545199235229418</v>
      </c>
      <c r="X25" s="261">
        <f t="shared" si="1"/>
        <v>45.538063872842436</v>
      </c>
      <c r="Y25" s="261">
        <f t="shared" si="1"/>
        <v>44.446168521275375</v>
      </c>
      <c r="DA25" s="70"/>
    </row>
    <row r="26" spans="1:105" ht="12" customHeight="1" x14ac:dyDescent="0.25">
      <c r="A26" s="60" t="s">
        <v>2160</v>
      </c>
      <c r="B26" s="329">
        <v>24.20412269969086</v>
      </c>
      <c r="C26" s="329">
        <v>29.57653334192651</v>
      </c>
      <c r="D26" s="329">
        <v>35.144670806981964</v>
      </c>
      <c r="E26" s="329">
        <v>32.420222210762297</v>
      </c>
      <c r="F26" s="329">
        <v>29.944572235782839</v>
      </c>
      <c r="G26" s="329">
        <v>23.101286518423141</v>
      </c>
      <c r="H26" s="329">
        <v>13.40797504646018</v>
      </c>
      <c r="I26" s="329">
        <v>13.216913452219231</v>
      </c>
      <c r="J26" s="329">
        <v>11.806258376804539</v>
      </c>
      <c r="K26" s="329">
        <v>12.11405799391267</v>
      </c>
      <c r="L26" s="329">
        <v>12.58830908102456</v>
      </c>
      <c r="M26" s="329">
        <v>7.5730667891198253</v>
      </c>
      <c r="N26" s="329">
        <v>12.742286477842701</v>
      </c>
      <c r="O26" s="329">
        <v>15.53690642506078</v>
      </c>
      <c r="P26" s="329">
        <v>12.933855909508299</v>
      </c>
      <c r="Q26" s="329">
        <v>12.71350978802043</v>
      </c>
      <c r="R26" s="329">
        <v>17.894444744259602</v>
      </c>
      <c r="S26" s="329">
        <v>20.154740807644231</v>
      </c>
      <c r="T26" s="329">
        <v>20.160364028539771</v>
      </c>
      <c r="U26" s="329">
        <v>19.561511564407439</v>
      </c>
      <c r="V26" s="329">
        <v>19.111776413848698</v>
      </c>
      <c r="W26" s="329">
        <v>19.08749386561399</v>
      </c>
      <c r="X26" s="329">
        <v>16.86352439490744</v>
      </c>
      <c r="Y26" s="329">
        <v>18.869186957573241</v>
      </c>
      <c r="DA26" s="72" t="s">
        <v>2247</v>
      </c>
    </row>
    <row r="27" spans="1:105" ht="12" customHeight="1" x14ac:dyDescent="0.25">
      <c r="A27" s="59" t="s">
        <v>28</v>
      </c>
      <c r="B27" s="230">
        <v>4.8723721846425268E-2</v>
      </c>
      <c r="C27" s="230">
        <v>6.1970890364992162E-2</v>
      </c>
      <c r="D27" s="230">
        <v>5.3027797786647818E-2</v>
      </c>
      <c r="E27" s="230">
        <v>0.25216259808988278</v>
      </c>
      <c r="F27" s="230">
        <v>0.38775831391642218</v>
      </c>
      <c r="G27" s="230">
        <v>0.26139928802829648</v>
      </c>
      <c r="H27" s="230">
        <v>0.18769317042238051</v>
      </c>
      <c r="I27" s="230">
        <v>0.35750278237941391</v>
      </c>
      <c r="J27" s="230">
        <v>0.41288334129439691</v>
      </c>
      <c r="K27" s="230">
        <v>0.25218761890693842</v>
      </c>
      <c r="L27" s="230">
        <v>0.25196902433695978</v>
      </c>
      <c r="M27" s="230">
        <v>0.1908116885941816</v>
      </c>
      <c r="N27" s="230">
        <v>0.20799129348557041</v>
      </c>
      <c r="O27" s="230">
        <v>0.21247436589718249</v>
      </c>
      <c r="P27" s="230">
        <v>0.19533341446152511</v>
      </c>
      <c r="Q27" s="230">
        <v>0.32852740253798701</v>
      </c>
      <c r="R27" s="230">
        <v>0.29858806780678038</v>
      </c>
      <c r="S27" s="230">
        <v>0.29334287404323489</v>
      </c>
      <c r="T27" s="230">
        <v>0.38114186829112712</v>
      </c>
      <c r="U27" s="230">
        <v>0.3493021389082811</v>
      </c>
      <c r="V27" s="230">
        <v>0.2976322664079436</v>
      </c>
      <c r="W27" s="230">
        <v>0.36324765242128843</v>
      </c>
      <c r="X27" s="230">
        <v>0.30636870803681671</v>
      </c>
      <c r="Y27" s="230">
        <v>0.3615534595858122</v>
      </c>
      <c r="DA27" s="71" t="s">
        <v>2248</v>
      </c>
    </row>
    <row r="28" spans="1:105" ht="12" customHeight="1" x14ac:dyDescent="0.25">
      <c r="A28" s="59" t="s">
        <v>31</v>
      </c>
      <c r="B28" s="230">
        <v>0.60067798005952167</v>
      </c>
      <c r="C28" s="230">
        <v>0.63665490453798013</v>
      </c>
      <c r="D28" s="230">
        <v>0.65373968273372562</v>
      </c>
      <c r="E28" s="230">
        <v>0.60231015071462968</v>
      </c>
      <c r="F28" s="230">
        <v>0.5975417756996646</v>
      </c>
      <c r="G28" s="230">
        <v>0.53709455451026944</v>
      </c>
      <c r="H28" s="230">
        <v>0.43687134940606032</v>
      </c>
      <c r="I28" s="230">
        <v>0.41025908220508872</v>
      </c>
      <c r="J28" s="230">
        <v>0.39043270274164238</v>
      </c>
      <c r="K28" s="230">
        <v>0.31922839976307582</v>
      </c>
      <c r="L28" s="230">
        <v>0.30508514748432042</v>
      </c>
      <c r="M28" s="230">
        <v>0.23899940281349541</v>
      </c>
      <c r="N28" s="230">
        <v>0.26455538243065052</v>
      </c>
      <c r="O28" s="230">
        <v>0.26941394983110328</v>
      </c>
      <c r="P28" s="230">
        <v>0.40726440909019512</v>
      </c>
      <c r="Q28" s="230">
        <v>0.34331430394416201</v>
      </c>
      <c r="R28" s="230">
        <v>0.56487215553862646</v>
      </c>
      <c r="S28" s="230">
        <v>0.52941839364146803</v>
      </c>
      <c r="T28" s="230">
        <v>0.45045533862765541</v>
      </c>
      <c r="U28" s="230">
        <v>0.52272651648187096</v>
      </c>
      <c r="V28" s="230">
        <v>0.50397029647342784</v>
      </c>
      <c r="W28" s="230">
        <v>0.35687713083028227</v>
      </c>
      <c r="X28" s="230">
        <v>0.54932092442966085</v>
      </c>
      <c r="Y28" s="230">
        <v>0.68672611300000475</v>
      </c>
      <c r="DA28" s="71" t="s">
        <v>2249</v>
      </c>
    </row>
    <row r="29" spans="1:105" ht="12" customHeight="1" x14ac:dyDescent="0.25">
      <c r="A29" s="59" t="s">
        <v>159</v>
      </c>
      <c r="B29" s="230">
        <v>4.3821928428413077</v>
      </c>
      <c r="C29" s="230">
        <v>4.9580664834482544</v>
      </c>
      <c r="D29" s="230">
        <v>4.9846778586541856</v>
      </c>
      <c r="E29" s="230">
        <v>5.2728279212852112</v>
      </c>
      <c r="F29" s="230">
        <v>5.8068304161331099</v>
      </c>
      <c r="G29" s="230">
        <v>5.7071706853779602</v>
      </c>
      <c r="H29" s="230">
        <v>2.3582008198560231</v>
      </c>
      <c r="I29" s="230">
        <v>2.981539077919416</v>
      </c>
      <c r="J29" s="230">
        <v>2.745858118359136</v>
      </c>
      <c r="K29" s="230">
        <v>2.4502382952285391</v>
      </c>
      <c r="L29" s="230">
        <v>2.77992494540096</v>
      </c>
      <c r="M29" s="230">
        <v>1.6350983354717421</v>
      </c>
      <c r="N29" s="230">
        <v>1.804573500910386</v>
      </c>
      <c r="O29" s="230">
        <v>2.5059159290448312</v>
      </c>
      <c r="P29" s="230">
        <v>2.030542154411231</v>
      </c>
      <c r="Q29" s="230">
        <v>2.3273760043042211</v>
      </c>
      <c r="R29" s="230">
        <v>3.2531927404207428</v>
      </c>
      <c r="S29" s="230">
        <v>3.4826795976911509</v>
      </c>
      <c r="T29" s="230">
        <v>3.0542270188399279</v>
      </c>
      <c r="U29" s="230">
        <v>2.8753563310051011</v>
      </c>
      <c r="V29" s="230">
        <v>3.064455132649381</v>
      </c>
      <c r="W29" s="230">
        <v>2.4560129467857772</v>
      </c>
      <c r="X29" s="230">
        <v>2.1506092526982621</v>
      </c>
      <c r="Y29" s="230">
        <v>1.8837732441970461</v>
      </c>
      <c r="DA29" s="71" t="s">
        <v>2250</v>
      </c>
    </row>
    <row r="30" spans="1:105" ht="12" customHeight="1" x14ac:dyDescent="0.25">
      <c r="A30" s="59" t="s">
        <v>32</v>
      </c>
      <c r="B30" s="230">
        <v>4.1574820759946229</v>
      </c>
      <c r="C30" s="230">
        <v>4.3156333879535502</v>
      </c>
      <c r="D30" s="230">
        <v>4.8046196114862552</v>
      </c>
      <c r="E30" s="230">
        <v>4.5694264958026407</v>
      </c>
      <c r="F30" s="230">
        <v>2.64348462468989</v>
      </c>
      <c r="G30" s="230">
        <v>1.417977973673654</v>
      </c>
      <c r="H30" s="230">
        <v>2.6371102693935242</v>
      </c>
      <c r="I30" s="230">
        <v>2.3195754042037562</v>
      </c>
      <c r="J30" s="230">
        <v>2.3222558118147378</v>
      </c>
      <c r="K30" s="230">
        <v>1.6585140813247461</v>
      </c>
      <c r="L30" s="230">
        <v>1.488202047444237</v>
      </c>
      <c r="M30" s="230">
        <v>1.191469351841931</v>
      </c>
      <c r="N30" s="230">
        <v>0.85016438053559951</v>
      </c>
      <c r="O30" s="230">
        <v>1.2544398199526661</v>
      </c>
      <c r="P30" s="230">
        <v>1.0022404069791671</v>
      </c>
      <c r="Q30" s="230">
        <v>0.61304727795594871</v>
      </c>
      <c r="R30" s="230">
        <v>0.96408029984041976</v>
      </c>
      <c r="S30" s="230">
        <v>0.93093809281790774</v>
      </c>
      <c r="T30" s="230">
        <v>0.9428231693794672</v>
      </c>
      <c r="U30" s="230">
        <v>0.83685758503438124</v>
      </c>
      <c r="V30" s="230">
        <v>0.71032361673188937</v>
      </c>
      <c r="W30" s="230">
        <v>0.44836996945006391</v>
      </c>
      <c r="X30" s="230">
        <v>0.65633503210188526</v>
      </c>
      <c r="Y30" s="230">
        <v>0.54226032062261253</v>
      </c>
      <c r="DA30" s="71" t="s">
        <v>2251</v>
      </c>
    </row>
    <row r="31" spans="1:105" ht="12" customHeight="1" x14ac:dyDescent="0.25">
      <c r="A31" s="59" t="s">
        <v>35</v>
      </c>
      <c r="B31" s="230">
        <v>15.015046078948981</v>
      </c>
      <c r="C31" s="230">
        <v>19.60420767562174</v>
      </c>
      <c r="D31" s="230">
        <v>24.648605856321151</v>
      </c>
      <c r="E31" s="230">
        <v>21.723495044869939</v>
      </c>
      <c r="F31" s="230">
        <v>20.50895710534375</v>
      </c>
      <c r="G31" s="230">
        <v>15.17764401683297</v>
      </c>
      <c r="H31" s="230">
        <v>7.7880994373821961</v>
      </c>
      <c r="I31" s="230">
        <v>7.1480371055115564</v>
      </c>
      <c r="J31" s="230">
        <v>5.9348284025946247</v>
      </c>
      <c r="K31" s="230">
        <v>7.4338895986893716</v>
      </c>
      <c r="L31" s="230">
        <v>7.76312791635808</v>
      </c>
      <c r="M31" s="230">
        <v>4.3166880103984759</v>
      </c>
      <c r="N31" s="230">
        <v>9.6150019204804931</v>
      </c>
      <c r="O31" s="230">
        <v>11.294662360334989</v>
      </c>
      <c r="P31" s="230">
        <v>9.2984755245661805</v>
      </c>
      <c r="Q31" s="230">
        <v>9.1012447992781169</v>
      </c>
      <c r="R31" s="230">
        <v>12.81371148065303</v>
      </c>
      <c r="S31" s="230">
        <v>14.91836184945047</v>
      </c>
      <c r="T31" s="230">
        <v>15.331716633401591</v>
      </c>
      <c r="U31" s="230">
        <v>14.977268992977811</v>
      </c>
      <c r="V31" s="230">
        <v>14.53539510158606</v>
      </c>
      <c r="W31" s="230">
        <v>15.462986166126569</v>
      </c>
      <c r="X31" s="230">
        <v>13.20089047764081</v>
      </c>
      <c r="Y31" s="230">
        <v>15.394873820167771</v>
      </c>
      <c r="DA31" s="71" t="s">
        <v>2252</v>
      </c>
    </row>
    <row r="32" spans="1:105" ht="12" customHeight="1" x14ac:dyDescent="0.25">
      <c r="A32" s="60" t="s">
        <v>2167</v>
      </c>
      <c r="B32" s="329">
        <v>14.70859887482235</v>
      </c>
      <c r="C32" s="329">
        <v>11.783486666319931</v>
      </c>
      <c r="D32" s="329">
        <v>11.361645667637649</v>
      </c>
      <c r="E32" s="329">
        <v>14.361225147774279</v>
      </c>
      <c r="F32" s="329">
        <v>16.976894718846172</v>
      </c>
      <c r="G32" s="329">
        <v>22.725978476469798</v>
      </c>
      <c r="H32" s="329">
        <v>23.991226811414261</v>
      </c>
      <c r="I32" s="329">
        <v>25.482570363766062</v>
      </c>
      <c r="J32" s="329">
        <v>26.145143575746271</v>
      </c>
      <c r="K32" s="329">
        <v>24.903806888197341</v>
      </c>
      <c r="L32" s="329">
        <v>25.60900745028265</v>
      </c>
      <c r="M32" s="329">
        <v>26.519841698255281</v>
      </c>
      <c r="N32" s="329">
        <v>22.52037389669005</v>
      </c>
      <c r="O32" s="329">
        <v>20.251142812508601</v>
      </c>
      <c r="P32" s="329">
        <v>27.001833358595611</v>
      </c>
      <c r="Q32" s="329">
        <v>27.265548724655201</v>
      </c>
      <c r="R32" s="329">
        <v>25.382920234455959</v>
      </c>
      <c r="S32" s="329">
        <v>22.2942022784842</v>
      </c>
      <c r="T32" s="329">
        <v>20.661082704674708</v>
      </c>
      <c r="U32" s="329">
        <v>23.014097347143291</v>
      </c>
      <c r="V32" s="329">
        <v>20.872595504776541</v>
      </c>
      <c r="W32" s="329">
        <v>25.35373271936238</v>
      </c>
      <c r="X32" s="329">
        <v>27.5607176374393</v>
      </c>
      <c r="Y32" s="329">
        <v>24.505053485003849</v>
      </c>
      <c r="DA32" s="72" t="s">
        <v>2253</v>
      </c>
    </row>
    <row r="33" spans="1:105" ht="12" customHeight="1" x14ac:dyDescent="0.25">
      <c r="A33" s="60" t="s">
        <v>2169</v>
      </c>
      <c r="B33" s="329">
        <v>0.92174441035655996</v>
      </c>
      <c r="C33" s="329">
        <v>0.91211854136862314</v>
      </c>
      <c r="D33" s="329">
        <v>0.98124526294835368</v>
      </c>
      <c r="E33" s="329">
        <v>1.054428350052625</v>
      </c>
      <c r="F33" s="329">
        <v>1.0996781841611361</v>
      </c>
      <c r="G33" s="329">
        <v>1.146976515178991</v>
      </c>
      <c r="H33" s="329">
        <v>0.96307914790658877</v>
      </c>
      <c r="I33" s="329">
        <v>1.0006871746933601</v>
      </c>
      <c r="J33" s="329">
        <v>0.97882670481867906</v>
      </c>
      <c r="K33" s="329">
        <v>0.96225100744067393</v>
      </c>
      <c r="L33" s="329">
        <v>0.99315888746894876</v>
      </c>
      <c r="M33" s="329">
        <v>0.87989643616808466</v>
      </c>
      <c r="N33" s="329">
        <v>0.90600423750606418</v>
      </c>
      <c r="O33" s="329">
        <v>0.910383288981929</v>
      </c>
      <c r="P33" s="329">
        <v>1.037778414150583</v>
      </c>
      <c r="Q33" s="329">
        <v>1.043512082069034</v>
      </c>
      <c r="R33" s="329">
        <v>1.0819321465214209</v>
      </c>
      <c r="S33" s="329">
        <v>1.042657058240448</v>
      </c>
      <c r="T33" s="329">
        <v>0.99372117208109023</v>
      </c>
      <c r="U33" s="329">
        <v>1.0493241549901891</v>
      </c>
      <c r="V33" s="329">
        <v>0.97611710864221468</v>
      </c>
      <c r="W33" s="329">
        <v>1.10397265025305</v>
      </c>
      <c r="X33" s="329">
        <v>1.113821840495695</v>
      </c>
      <c r="Y33" s="329">
        <v>1.071928078698285</v>
      </c>
      <c r="DA33" s="72" t="s">
        <v>2254</v>
      </c>
    </row>
    <row r="34" spans="1:105" ht="12" customHeight="1" x14ac:dyDescent="0.25">
      <c r="A34" s="57" t="s">
        <v>2171</v>
      </c>
      <c r="B34" s="261">
        <v>590.56147784916823</v>
      </c>
      <c r="C34" s="261">
        <v>662.50400038935277</v>
      </c>
      <c r="D34" s="261">
        <v>760.301797164047</v>
      </c>
      <c r="E34" s="261">
        <v>739.46863129654128</v>
      </c>
      <c r="F34" s="261">
        <v>718.89701189683115</v>
      </c>
      <c r="G34" s="261">
        <v>639.5231527072516</v>
      </c>
      <c r="H34" s="261">
        <v>456.43746627676779</v>
      </c>
      <c r="I34" s="261">
        <v>462.78304410953149</v>
      </c>
      <c r="J34" s="261">
        <v>439.62031010564408</v>
      </c>
      <c r="K34" s="261">
        <v>433.09911772647831</v>
      </c>
      <c r="L34" s="261">
        <v>448.18100194145842</v>
      </c>
      <c r="M34" s="261">
        <v>344.22727642012501</v>
      </c>
      <c r="N34" s="261">
        <v>431.51217243709942</v>
      </c>
      <c r="O34" s="261">
        <v>470.4703922715114</v>
      </c>
      <c r="P34" s="261">
        <v>465.08088603339291</v>
      </c>
      <c r="Q34" s="261">
        <v>461.07893925591748</v>
      </c>
      <c r="R34" s="261">
        <v>567.92380317440575</v>
      </c>
      <c r="S34" s="261">
        <v>588.56345809599406</v>
      </c>
      <c r="T34" s="261">
        <v>575.73625907899941</v>
      </c>
      <c r="U34" s="261">
        <v>582.73493649845113</v>
      </c>
      <c r="V34" s="261">
        <v>557.75080047864651</v>
      </c>
      <c r="W34" s="261">
        <v>591.54779601085249</v>
      </c>
      <c r="X34" s="261">
        <v>564.13763981565228</v>
      </c>
      <c r="Y34" s="261">
        <v>581.64675710212225</v>
      </c>
      <c r="DA34" s="70" t="s">
        <v>2255</v>
      </c>
    </row>
    <row r="35" spans="1:105" ht="12" customHeight="1" x14ac:dyDescent="0.25">
      <c r="A35" s="64" t="s">
        <v>28</v>
      </c>
      <c r="B35" s="229">
        <v>0.99219461859119074</v>
      </c>
      <c r="C35" s="229">
        <v>1.182055334197184</v>
      </c>
      <c r="D35" s="229">
        <v>0.98115395373625847</v>
      </c>
      <c r="E35" s="229">
        <v>4.9475536251903476</v>
      </c>
      <c r="F35" s="229">
        <v>7.9595891014082323</v>
      </c>
      <c r="G35" s="229">
        <v>6.0469317755511156</v>
      </c>
      <c r="H35" s="229">
        <v>4.861159763059292</v>
      </c>
      <c r="I35" s="229">
        <v>9.5537749780821954</v>
      </c>
      <c r="J35" s="229">
        <v>11.14351753181742</v>
      </c>
      <c r="K35" s="229">
        <v>7.1827804484973479</v>
      </c>
      <c r="L35" s="229">
        <v>7.1871798565959271</v>
      </c>
      <c r="M35" s="229">
        <v>6.3550067878910443</v>
      </c>
      <c r="N35" s="229">
        <v>5.5526107025201004</v>
      </c>
      <c r="O35" s="229">
        <v>5.2294252208366752</v>
      </c>
      <c r="P35" s="229">
        <v>5.7099359708036648</v>
      </c>
      <c r="Q35" s="229">
        <v>9.9226262171147823</v>
      </c>
      <c r="R35" s="229">
        <v>6.6448893682678749</v>
      </c>
      <c r="S35" s="229">
        <v>6.0736385215681734</v>
      </c>
      <c r="T35" s="229">
        <v>7.636734966967996</v>
      </c>
      <c r="U35" s="229">
        <v>7.3327784950177346</v>
      </c>
      <c r="V35" s="229">
        <v>5.990946539296778</v>
      </c>
      <c r="W35" s="229">
        <v>7.9606225815839471</v>
      </c>
      <c r="X35" s="229">
        <v>7.0513769082332631</v>
      </c>
      <c r="Y35" s="229">
        <v>7.7143456265956871</v>
      </c>
      <c r="DA35" s="73" t="s">
        <v>2256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2257</v>
      </c>
    </row>
    <row r="37" spans="1:105" ht="12" customHeight="1" x14ac:dyDescent="0.25">
      <c r="A37" s="64" t="s">
        <v>31</v>
      </c>
      <c r="B37" s="229">
        <v>12.353942351306189</v>
      </c>
      <c r="C37" s="229">
        <v>12.264832093847881</v>
      </c>
      <c r="D37" s="229">
        <v>12.21647361827516</v>
      </c>
      <c r="E37" s="229">
        <v>11.935413476342481</v>
      </c>
      <c r="F37" s="229">
        <v>12.388115633790511</v>
      </c>
      <c r="G37" s="229">
        <v>12.54841474243813</v>
      </c>
      <c r="H37" s="229">
        <v>11.427531708926249</v>
      </c>
      <c r="I37" s="229">
        <v>11.072896302033181</v>
      </c>
      <c r="J37" s="229">
        <v>10.64262044603174</v>
      </c>
      <c r="K37" s="229">
        <v>9.1828565132724265</v>
      </c>
      <c r="L37" s="229">
        <v>8.7890082233889082</v>
      </c>
      <c r="M37" s="229">
        <v>8.0392457821898038</v>
      </c>
      <c r="N37" s="229">
        <v>7.1330639661728901</v>
      </c>
      <c r="O37" s="229">
        <v>6.6969173805956634</v>
      </c>
      <c r="P37" s="229">
        <v>12.023713019486101</v>
      </c>
      <c r="Q37" s="229">
        <v>10.47259664878527</v>
      </c>
      <c r="R37" s="229">
        <v>12.696175599162601</v>
      </c>
      <c r="S37" s="229">
        <v>11.070822072305139</v>
      </c>
      <c r="T37" s="229">
        <v>9.1154947513152198</v>
      </c>
      <c r="U37" s="229">
        <v>11.082794977901109</v>
      </c>
      <c r="V37" s="229">
        <v>10.245374074349041</v>
      </c>
      <c r="W37" s="229">
        <v>7.8989685270973027</v>
      </c>
      <c r="X37" s="229">
        <v>12.76918305581454</v>
      </c>
      <c r="Y37" s="229">
        <v>14.79849601459142</v>
      </c>
      <c r="DA37" s="73" t="s">
        <v>2258</v>
      </c>
    </row>
    <row r="38" spans="1:105" ht="12" customHeight="1" x14ac:dyDescent="0.25">
      <c r="A38" s="64" t="s">
        <v>159</v>
      </c>
      <c r="B38" s="229">
        <v>91.841021821614774</v>
      </c>
      <c r="C38" s="229">
        <v>97.331009332885799</v>
      </c>
      <c r="D38" s="229">
        <v>94.920381120883661</v>
      </c>
      <c r="E38" s="229">
        <v>106.4736758818086</v>
      </c>
      <c r="F38" s="229">
        <v>122.67540014652251</v>
      </c>
      <c r="G38" s="229">
        <v>135.87524477503069</v>
      </c>
      <c r="H38" s="229">
        <v>62.858066789845218</v>
      </c>
      <c r="I38" s="229">
        <v>82.002085488470541</v>
      </c>
      <c r="J38" s="229">
        <v>76.271421900855174</v>
      </c>
      <c r="K38" s="229">
        <v>71.823400612431811</v>
      </c>
      <c r="L38" s="229">
        <v>81.608094832515164</v>
      </c>
      <c r="M38" s="229">
        <v>56.045884850955296</v>
      </c>
      <c r="N38" s="229">
        <v>49.581019844475577</v>
      </c>
      <c r="O38" s="229">
        <v>63.47500180439949</v>
      </c>
      <c r="P38" s="229">
        <v>61.087945094273337</v>
      </c>
      <c r="Q38" s="229">
        <v>72.345312025259474</v>
      </c>
      <c r="R38" s="229">
        <v>74.509888004074753</v>
      </c>
      <c r="S38" s="229">
        <v>74.212272361360121</v>
      </c>
      <c r="T38" s="229">
        <v>62.981236787944979</v>
      </c>
      <c r="U38" s="229">
        <v>62.122339652472562</v>
      </c>
      <c r="V38" s="229">
        <v>63.483009908919612</v>
      </c>
      <c r="W38" s="229">
        <v>55.394121553055427</v>
      </c>
      <c r="X38" s="229">
        <v>50.942451862969008</v>
      </c>
      <c r="Y38" s="229">
        <v>41.366045492085767</v>
      </c>
      <c r="DA38" s="73" t="s">
        <v>2259</v>
      </c>
    </row>
    <row r="39" spans="1:105" ht="12" customHeight="1" x14ac:dyDescent="0.25">
      <c r="A39" s="64" t="s">
        <v>32</v>
      </c>
      <c r="B39" s="229">
        <v>84.472042842481486</v>
      </c>
      <c r="C39" s="229">
        <v>82.133591757078833</v>
      </c>
      <c r="D39" s="229">
        <v>88.699010714309537</v>
      </c>
      <c r="E39" s="229">
        <v>89.453581819980059</v>
      </c>
      <c r="F39" s="229">
        <v>54.141778626554668</v>
      </c>
      <c r="G39" s="229">
        <v>32.728518942938763</v>
      </c>
      <c r="H39" s="229">
        <v>68.146870067289228</v>
      </c>
      <c r="I39" s="229">
        <v>61.848657405003827</v>
      </c>
      <c r="J39" s="229">
        <v>62.536158271543179</v>
      </c>
      <c r="K39" s="229">
        <v>47.131818160497467</v>
      </c>
      <c r="L39" s="229">
        <v>42.354489939783697</v>
      </c>
      <c r="M39" s="229">
        <v>39.593155812281452</v>
      </c>
      <c r="N39" s="229">
        <v>22.64546146103703</v>
      </c>
      <c r="O39" s="229">
        <v>30.805158406929792</v>
      </c>
      <c r="P39" s="229">
        <v>29.231614607236491</v>
      </c>
      <c r="Q39" s="229">
        <v>18.4746066294136</v>
      </c>
      <c r="R39" s="229">
        <v>21.406946043187329</v>
      </c>
      <c r="S39" s="229">
        <v>19.23182060744395</v>
      </c>
      <c r="T39" s="229">
        <v>18.848530919709251</v>
      </c>
      <c r="U39" s="229">
        <v>17.528513105455051</v>
      </c>
      <c r="V39" s="229">
        <v>14.26585766505017</v>
      </c>
      <c r="W39" s="229">
        <v>9.8040819934506924</v>
      </c>
      <c r="X39" s="229">
        <v>15.07236175096558</v>
      </c>
      <c r="Y39" s="229">
        <v>11.544113747573631</v>
      </c>
      <c r="DA39" s="73" t="s">
        <v>2260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2261</v>
      </c>
    </row>
    <row r="41" spans="1:105" ht="12" customHeight="1" x14ac:dyDescent="0.25">
      <c r="A41" s="64" t="s">
        <v>35</v>
      </c>
      <c r="B41" s="229">
        <v>308.06753644210801</v>
      </c>
      <c r="C41" s="229">
        <v>376.75777209827157</v>
      </c>
      <c r="D41" s="229">
        <v>459.50345519460478</v>
      </c>
      <c r="E41" s="229">
        <v>429.43990014902158</v>
      </c>
      <c r="F41" s="229">
        <v>424.16610527330892</v>
      </c>
      <c r="G41" s="229">
        <v>353.75117018428131</v>
      </c>
      <c r="H41" s="229">
        <v>203.22904036149379</v>
      </c>
      <c r="I41" s="229">
        <v>192.46210632663431</v>
      </c>
      <c r="J41" s="229">
        <v>161.38603834597069</v>
      </c>
      <c r="K41" s="229">
        <v>213.32796575436871</v>
      </c>
      <c r="L41" s="229">
        <v>223.10584865240551</v>
      </c>
      <c r="M41" s="229">
        <v>144.85202112103261</v>
      </c>
      <c r="N41" s="229">
        <v>258.62130552964868</v>
      </c>
      <c r="O41" s="229">
        <v>280.08091874930187</v>
      </c>
      <c r="P41" s="229">
        <v>273.86044099357241</v>
      </c>
      <c r="Q41" s="229">
        <v>276.96104050256201</v>
      </c>
      <c r="R41" s="229">
        <v>287.31156091321719</v>
      </c>
      <c r="S41" s="229">
        <v>311.21275589973129</v>
      </c>
      <c r="T41" s="229">
        <v>309.51000934548989</v>
      </c>
      <c r="U41" s="229">
        <v>316.78368423077927</v>
      </c>
      <c r="V41" s="229">
        <v>294.78482857313952</v>
      </c>
      <c r="W41" s="229">
        <v>341.42902639468667</v>
      </c>
      <c r="X41" s="229">
        <v>306.12275006253549</v>
      </c>
      <c r="Y41" s="229">
        <v>330.95241855413349</v>
      </c>
      <c r="DA41" s="73" t="s">
        <v>2262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2263</v>
      </c>
    </row>
    <row r="43" spans="1:105" ht="12" customHeight="1" x14ac:dyDescent="0.25">
      <c r="A43" s="64" t="s">
        <v>38</v>
      </c>
      <c r="B43" s="229">
        <v>92.834739773066616</v>
      </c>
      <c r="C43" s="229">
        <v>92.834739773071462</v>
      </c>
      <c r="D43" s="229">
        <v>103.98132256223749</v>
      </c>
      <c r="E43" s="229">
        <v>97.218506344198246</v>
      </c>
      <c r="F43" s="229">
        <v>97.566023115246381</v>
      </c>
      <c r="G43" s="229">
        <v>98.572872287011592</v>
      </c>
      <c r="H43" s="229">
        <v>105.91479758615399</v>
      </c>
      <c r="I43" s="229">
        <v>105.8435236093074</v>
      </c>
      <c r="J43" s="229">
        <v>117.64055360942579</v>
      </c>
      <c r="K43" s="229">
        <v>84.450296237410512</v>
      </c>
      <c r="L43" s="229">
        <v>85.136380436769244</v>
      </c>
      <c r="M43" s="229">
        <v>89.341962065774794</v>
      </c>
      <c r="N43" s="229">
        <v>87.978710933245083</v>
      </c>
      <c r="O43" s="229">
        <v>84.182970709447957</v>
      </c>
      <c r="P43" s="229">
        <v>83.167236348020907</v>
      </c>
      <c r="Q43" s="229">
        <v>72.902757232782378</v>
      </c>
      <c r="R43" s="229">
        <v>165.354343246496</v>
      </c>
      <c r="S43" s="229">
        <v>166.76214863358541</v>
      </c>
      <c r="T43" s="229">
        <v>167.64425230757209</v>
      </c>
      <c r="U43" s="229">
        <v>167.88482603682539</v>
      </c>
      <c r="V43" s="229">
        <v>168.9807837178914</v>
      </c>
      <c r="W43" s="229">
        <v>169.0609749609784</v>
      </c>
      <c r="X43" s="229">
        <v>172.17951617513441</v>
      </c>
      <c r="Y43" s="229">
        <v>175.27133766714229</v>
      </c>
      <c r="DA43" s="73" t="s">
        <v>2264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2265</v>
      </c>
    </row>
    <row r="45" spans="1:105" ht="12" customHeight="1" x14ac:dyDescent="0.25">
      <c r="A45" s="57" t="s">
        <v>2183</v>
      </c>
      <c r="B45" s="261">
        <f t="shared" ref="B45:Y45" si="2">B46+B52+B63+B64+B65</f>
        <v>100.22001583869206</v>
      </c>
      <c r="C45" s="261">
        <f t="shared" si="2"/>
        <v>110.30912993965852</v>
      </c>
      <c r="D45" s="261">
        <f t="shared" si="2"/>
        <v>125.48212304727026</v>
      </c>
      <c r="E45" s="261">
        <f t="shared" si="2"/>
        <v>123.78218671266073</v>
      </c>
      <c r="F45" s="261">
        <f t="shared" si="2"/>
        <v>121.64346267913841</v>
      </c>
      <c r="G45" s="261">
        <f t="shared" si="2"/>
        <v>111.16431728717255</v>
      </c>
      <c r="H45" s="261">
        <f t="shared" si="2"/>
        <v>81.88270563775454</v>
      </c>
      <c r="I45" s="261">
        <f t="shared" si="2"/>
        <v>83.403561418137912</v>
      </c>
      <c r="J45" s="261">
        <f t="shared" si="2"/>
        <v>79.665385630875306</v>
      </c>
      <c r="K45" s="261">
        <f t="shared" si="2"/>
        <v>78.591905042420905</v>
      </c>
      <c r="L45" s="261">
        <f t="shared" si="2"/>
        <v>81.277051659694251</v>
      </c>
      <c r="M45" s="261">
        <f t="shared" si="2"/>
        <v>64.487610052971903</v>
      </c>
      <c r="N45" s="261">
        <f t="shared" si="2"/>
        <v>77.484531719240749</v>
      </c>
      <c r="O45" s="261">
        <f t="shared" si="2"/>
        <v>83.055572405782783</v>
      </c>
      <c r="P45" s="261">
        <f t="shared" si="2"/>
        <v>84.577441675778516</v>
      </c>
      <c r="Q45" s="261">
        <f t="shared" si="2"/>
        <v>84.079342445234332</v>
      </c>
      <c r="R45" s="261">
        <f t="shared" si="2"/>
        <v>99.917700659341875</v>
      </c>
      <c r="S45" s="261">
        <f t="shared" si="2"/>
        <v>102.16047135140641</v>
      </c>
      <c r="T45" s="261">
        <f t="shared" si="2"/>
        <v>99.475144839826527</v>
      </c>
      <c r="U45" s="261">
        <f t="shared" si="2"/>
        <v>101.49882905895058</v>
      </c>
      <c r="V45" s="261">
        <f t="shared" si="2"/>
        <v>96.611846589883484</v>
      </c>
      <c r="W45" s="261">
        <f t="shared" si="2"/>
        <v>103.81198893981116</v>
      </c>
      <c r="X45" s="261">
        <f t="shared" si="2"/>
        <v>100.07729364871868</v>
      </c>
      <c r="Y45" s="261">
        <f t="shared" si="2"/>
        <v>101.85449237004211</v>
      </c>
      <c r="DA45" s="70"/>
    </row>
    <row r="46" spans="1:105" ht="12" customHeight="1" x14ac:dyDescent="0.25">
      <c r="A46" s="165" t="s">
        <v>2184</v>
      </c>
      <c r="B46" s="346">
        <v>43.511820011930851</v>
      </c>
      <c r="C46" s="346">
        <v>48.825203828178722</v>
      </c>
      <c r="D46" s="346">
        <v>56.06808368034325</v>
      </c>
      <c r="E46" s="346">
        <v>54.519754459253072</v>
      </c>
      <c r="F46" s="346">
        <v>53.003268567201737</v>
      </c>
      <c r="G46" s="346">
        <v>47.151594678446692</v>
      </c>
      <c r="H46" s="346">
        <v>33.668889707204293</v>
      </c>
      <c r="I46" s="346">
        <v>34.095823114246663</v>
      </c>
      <c r="J46" s="346">
        <v>32.331840396702077</v>
      </c>
      <c r="K46" s="346">
        <v>31.99645582538929</v>
      </c>
      <c r="L46" s="346">
        <v>33.104493222289349</v>
      </c>
      <c r="M46" s="346">
        <v>25.440235829788879</v>
      </c>
      <c r="N46" s="346">
        <v>31.982004216770921</v>
      </c>
      <c r="O46" s="346">
        <v>34.799121880365782</v>
      </c>
      <c r="P46" s="346">
        <v>34.462993077392959</v>
      </c>
      <c r="Q46" s="346">
        <v>34.139626908167003</v>
      </c>
      <c r="R46" s="346">
        <v>41.963247759509407</v>
      </c>
      <c r="S46" s="346">
        <v>43.474595132019829</v>
      </c>
      <c r="T46" s="346">
        <v>42.526772975234209</v>
      </c>
      <c r="U46" s="346">
        <v>43.096886143770462</v>
      </c>
      <c r="V46" s="346">
        <v>41.207417398796153</v>
      </c>
      <c r="W46" s="346">
        <v>43.848494754747477</v>
      </c>
      <c r="X46" s="346">
        <v>41.825226299015682</v>
      </c>
      <c r="Y46" s="346">
        <v>43.131947130456673</v>
      </c>
      <c r="DA46" s="167" t="s">
        <v>2266</v>
      </c>
    </row>
    <row r="47" spans="1:105" ht="12" customHeight="1" x14ac:dyDescent="0.25">
      <c r="A47" s="59" t="s">
        <v>28</v>
      </c>
      <c r="B47" s="230">
        <v>8.7590772927296362E-2</v>
      </c>
      <c r="C47" s="230">
        <v>0.1023020960064745</v>
      </c>
      <c r="D47" s="230">
        <v>8.4597947154350067E-2</v>
      </c>
      <c r="E47" s="230">
        <v>0.42405147140243721</v>
      </c>
      <c r="F47" s="230">
        <v>0.68635002997698202</v>
      </c>
      <c r="G47" s="230">
        <v>0.53353709407116157</v>
      </c>
      <c r="H47" s="230">
        <v>0.47131805002985938</v>
      </c>
      <c r="I47" s="230">
        <v>0.92225402511149934</v>
      </c>
      <c r="J47" s="230">
        <v>1.130695082822726</v>
      </c>
      <c r="K47" s="230">
        <v>0.66609471509222618</v>
      </c>
      <c r="L47" s="230">
        <v>0.66262329632208639</v>
      </c>
      <c r="M47" s="230">
        <v>0.64099452600766027</v>
      </c>
      <c r="N47" s="230">
        <v>0.52203962270618698</v>
      </c>
      <c r="O47" s="230">
        <v>0.47589405207353358</v>
      </c>
      <c r="P47" s="230">
        <v>0.52047696815782674</v>
      </c>
      <c r="Q47" s="230">
        <v>0.88219564374932835</v>
      </c>
      <c r="R47" s="230">
        <v>0.70020194794971558</v>
      </c>
      <c r="S47" s="230">
        <v>0.63275250253061144</v>
      </c>
      <c r="T47" s="230">
        <v>0.80399013039782863</v>
      </c>
      <c r="U47" s="230">
        <v>0.76956397059296944</v>
      </c>
      <c r="V47" s="230">
        <v>0.64173296964350535</v>
      </c>
      <c r="W47" s="230">
        <v>0.83446590181035563</v>
      </c>
      <c r="X47" s="230">
        <v>0.75986135783374975</v>
      </c>
      <c r="Y47" s="230">
        <v>0.82645345232694389</v>
      </c>
      <c r="DA47" s="71" t="s">
        <v>2267</v>
      </c>
    </row>
    <row r="48" spans="1:105" ht="12" customHeight="1" x14ac:dyDescent="0.25">
      <c r="A48" s="59" t="s">
        <v>31</v>
      </c>
      <c r="B48" s="230">
        <v>1.0798405080723681</v>
      </c>
      <c r="C48" s="230">
        <v>1.05099556878128</v>
      </c>
      <c r="D48" s="230">
        <v>1.042944218711924</v>
      </c>
      <c r="E48" s="230">
        <v>1.0128802113631541</v>
      </c>
      <c r="F48" s="230">
        <v>1.0576763951793999</v>
      </c>
      <c r="G48" s="230">
        <v>1.096253436711097</v>
      </c>
      <c r="H48" s="230">
        <v>1.097031671704479</v>
      </c>
      <c r="I48" s="230">
        <v>1.05835005642177</v>
      </c>
      <c r="J48" s="230">
        <v>1.0692132450274601</v>
      </c>
      <c r="K48" s="230">
        <v>0.84316728517905437</v>
      </c>
      <c r="L48" s="230">
        <v>0.80230705586502971</v>
      </c>
      <c r="M48" s="230">
        <v>0.80287172159757159</v>
      </c>
      <c r="N48" s="230">
        <v>0.66401044829585243</v>
      </c>
      <c r="O48" s="230">
        <v>0.60342571551573476</v>
      </c>
      <c r="P48" s="230">
        <v>1.085179130596756</v>
      </c>
      <c r="Q48" s="230">
        <v>0.92190295554220048</v>
      </c>
      <c r="R48" s="230">
        <v>1.3246496638527749</v>
      </c>
      <c r="S48" s="230">
        <v>1.14197699383351</v>
      </c>
      <c r="T48" s="230">
        <v>0.9502016875380831</v>
      </c>
      <c r="U48" s="230">
        <v>1.1516433733136899</v>
      </c>
      <c r="V48" s="230">
        <v>1.086623970146871</v>
      </c>
      <c r="W48" s="230">
        <v>0.8198313047000737</v>
      </c>
      <c r="X48" s="230">
        <v>1.362435955676818</v>
      </c>
      <c r="Y48" s="230">
        <v>1.569746193390285</v>
      </c>
      <c r="DA48" s="71" t="s">
        <v>2268</v>
      </c>
    </row>
    <row r="49" spans="1:105" ht="12" customHeight="1" x14ac:dyDescent="0.25">
      <c r="A49" s="59" t="s">
        <v>159</v>
      </c>
      <c r="B49" s="230">
        <v>7.8778804999909342</v>
      </c>
      <c r="C49" s="230">
        <v>8.1848201697411671</v>
      </c>
      <c r="D49" s="230">
        <v>7.9523105176746851</v>
      </c>
      <c r="E49" s="230">
        <v>8.8670978781549863</v>
      </c>
      <c r="F49" s="230">
        <v>10.278356613246601</v>
      </c>
      <c r="G49" s="230">
        <v>11.64879707903051</v>
      </c>
      <c r="H49" s="230">
        <v>5.9216998119438529</v>
      </c>
      <c r="I49" s="230">
        <v>7.6915105312946777</v>
      </c>
      <c r="J49" s="230">
        <v>7.5196259137609109</v>
      </c>
      <c r="K49" s="230">
        <v>6.4717323802108826</v>
      </c>
      <c r="L49" s="230">
        <v>7.3105931798434236</v>
      </c>
      <c r="M49" s="230">
        <v>5.4927928694698558</v>
      </c>
      <c r="N49" s="230">
        <v>4.5293187699041733</v>
      </c>
      <c r="O49" s="230">
        <v>5.6126793488389044</v>
      </c>
      <c r="P49" s="230">
        <v>5.4104948052950128</v>
      </c>
      <c r="Q49" s="230">
        <v>6.2497099374427174</v>
      </c>
      <c r="R49" s="230">
        <v>7.6288778403982516</v>
      </c>
      <c r="S49" s="230">
        <v>7.5122814492728596</v>
      </c>
      <c r="T49" s="230">
        <v>6.4426623875025211</v>
      </c>
      <c r="U49" s="230">
        <v>6.3348327664805488</v>
      </c>
      <c r="V49" s="230">
        <v>6.6073544926709689</v>
      </c>
      <c r="W49" s="230">
        <v>5.6420435062318699</v>
      </c>
      <c r="X49" s="230">
        <v>5.3339809975917873</v>
      </c>
      <c r="Y49" s="230">
        <v>4.3060047132484121</v>
      </c>
      <c r="DA49" s="71" t="s">
        <v>2269</v>
      </c>
    </row>
    <row r="50" spans="1:105" ht="12" customHeight="1" x14ac:dyDescent="0.25">
      <c r="A50" s="59" t="s">
        <v>32</v>
      </c>
      <c r="B50" s="230">
        <v>7.4739173172270066</v>
      </c>
      <c r="C50" s="230">
        <v>7.1242859120284097</v>
      </c>
      <c r="D50" s="230">
        <v>7.6650544234294724</v>
      </c>
      <c r="E50" s="230">
        <v>7.6842166272403034</v>
      </c>
      <c r="F50" s="230">
        <v>4.6790892323476099</v>
      </c>
      <c r="G50" s="230">
        <v>2.8942077587023092</v>
      </c>
      <c r="H50" s="230">
        <v>6.6220719011098783</v>
      </c>
      <c r="I50" s="230">
        <v>5.9838352553189296</v>
      </c>
      <c r="J50" s="230">
        <v>6.3595765797757942</v>
      </c>
      <c r="K50" s="230">
        <v>4.3805777193372659</v>
      </c>
      <c r="L50" s="230">
        <v>3.9136451350148391</v>
      </c>
      <c r="M50" s="230">
        <v>4.0025081171042078</v>
      </c>
      <c r="N50" s="230">
        <v>2.13383687853181</v>
      </c>
      <c r="O50" s="230">
        <v>2.809658692138655</v>
      </c>
      <c r="P50" s="230">
        <v>2.6705264423283381</v>
      </c>
      <c r="Q50" s="230">
        <v>1.6462177396681139</v>
      </c>
      <c r="R50" s="230">
        <v>2.26081004805939</v>
      </c>
      <c r="S50" s="230">
        <v>2.008071305133484</v>
      </c>
      <c r="T50" s="230">
        <v>1.9888146277136209</v>
      </c>
      <c r="U50" s="230">
        <v>1.8437203046414961</v>
      </c>
      <c r="V50" s="230">
        <v>1.531547938248353</v>
      </c>
      <c r="W50" s="230">
        <v>1.030012027353439</v>
      </c>
      <c r="X50" s="230">
        <v>1.6278543323910999</v>
      </c>
      <c r="Y50" s="230">
        <v>1.239520469675129</v>
      </c>
      <c r="DA50" s="71" t="s">
        <v>2270</v>
      </c>
    </row>
    <row r="51" spans="1:105" ht="12" customHeight="1" x14ac:dyDescent="0.25">
      <c r="A51" s="59" t="s">
        <v>35</v>
      </c>
      <c r="B51" s="230">
        <v>26.992590913713251</v>
      </c>
      <c r="C51" s="230">
        <v>32.36280008162138</v>
      </c>
      <c r="D51" s="230">
        <v>39.32317657337282</v>
      </c>
      <c r="E51" s="230">
        <v>36.531508271092193</v>
      </c>
      <c r="F51" s="230">
        <v>36.301796296451151</v>
      </c>
      <c r="G51" s="230">
        <v>30.97879930993162</v>
      </c>
      <c r="H51" s="230">
        <v>19.556768272416221</v>
      </c>
      <c r="I51" s="230">
        <v>18.439873246099779</v>
      </c>
      <c r="J51" s="230">
        <v>16.252729575315179</v>
      </c>
      <c r="K51" s="230">
        <v>19.634883725569861</v>
      </c>
      <c r="L51" s="230">
        <v>20.41532455524397</v>
      </c>
      <c r="M51" s="230">
        <v>14.50106859560958</v>
      </c>
      <c r="N51" s="230">
        <v>24.1327984973329</v>
      </c>
      <c r="O51" s="230">
        <v>25.297464071798949</v>
      </c>
      <c r="P51" s="230">
        <v>24.776315731015021</v>
      </c>
      <c r="Q51" s="230">
        <v>24.43960063176463</v>
      </c>
      <c r="R51" s="230">
        <v>30.048708259249281</v>
      </c>
      <c r="S51" s="230">
        <v>32.179512881249359</v>
      </c>
      <c r="T51" s="230">
        <v>32.341104142082152</v>
      </c>
      <c r="U51" s="230">
        <v>32.997125728741757</v>
      </c>
      <c r="V51" s="230">
        <v>31.34015802808646</v>
      </c>
      <c r="W51" s="230">
        <v>35.522142014651727</v>
      </c>
      <c r="X51" s="230">
        <v>32.741093655522228</v>
      </c>
      <c r="Y51" s="230">
        <v>35.190222301815894</v>
      </c>
      <c r="DA51" s="71" t="s">
        <v>2271</v>
      </c>
    </row>
    <row r="52" spans="1:105" ht="12" customHeight="1" x14ac:dyDescent="0.25">
      <c r="A52" s="165" t="s">
        <v>2191</v>
      </c>
      <c r="B52" s="346">
        <v>40.585147518151977</v>
      </c>
      <c r="C52" s="346">
        <v>45.529252407545208</v>
      </c>
      <c r="D52" s="346">
        <v>52.250208917453122</v>
      </c>
      <c r="E52" s="346">
        <v>50.818491574354077</v>
      </c>
      <c r="F52" s="346">
        <v>49.404748485209097</v>
      </c>
      <c r="G52" s="346">
        <v>43.949939959555721</v>
      </c>
      <c r="H52" s="346">
        <v>31.367745097632991</v>
      </c>
      <c r="I52" s="346">
        <v>31.803832147144881</v>
      </c>
      <c r="J52" s="346">
        <v>30.212019928211792</v>
      </c>
      <c r="K52" s="346">
        <v>29.763864122881241</v>
      </c>
      <c r="L52" s="346">
        <v>30.800336223882368</v>
      </c>
      <c r="M52" s="346">
        <v>23.65632591574246</v>
      </c>
      <c r="N52" s="346">
        <v>29.654804505739872</v>
      </c>
      <c r="O52" s="346">
        <v>32.332129658715772</v>
      </c>
      <c r="P52" s="346">
        <v>31.961746702955331</v>
      </c>
      <c r="Q52" s="346">
        <v>31.686720975040991</v>
      </c>
      <c r="R52" s="346">
        <v>39.029418943560088</v>
      </c>
      <c r="S52" s="346">
        <v>40.447837636847012</v>
      </c>
      <c r="T52" s="346">
        <v>39.56631423263611</v>
      </c>
      <c r="U52" s="346">
        <v>40.04728423517485</v>
      </c>
      <c r="V52" s="346">
        <v>38.330299833025421</v>
      </c>
      <c r="W52" s="346">
        <v>40.652930246272959</v>
      </c>
      <c r="X52" s="346">
        <v>38.769222496269798</v>
      </c>
      <c r="Y52" s="346">
        <v>39.972501298964623</v>
      </c>
      <c r="DA52" s="167" t="s">
        <v>2272</v>
      </c>
    </row>
    <row r="53" spans="1:105" ht="12" customHeight="1" x14ac:dyDescent="0.25">
      <c r="A53" s="64" t="s">
        <v>28</v>
      </c>
      <c r="B53" s="229">
        <v>6.8186575780218292E-2</v>
      </c>
      <c r="C53" s="229">
        <v>8.1234370869790948E-2</v>
      </c>
      <c r="D53" s="229">
        <v>6.7427828336230136E-2</v>
      </c>
      <c r="E53" s="229">
        <v>0.34001065302061939</v>
      </c>
      <c r="F53" s="229">
        <v>0.54700672153735308</v>
      </c>
      <c r="G53" s="229">
        <v>0.41556320103496969</v>
      </c>
      <c r="H53" s="229">
        <v>0.33407340893889947</v>
      </c>
      <c r="I53" s="229">
        <v>0.65656393344999997</v>
      </c>
      <c r="J53" s="229">
        <v>0.76581578694747188</v>
      </c>
      <c r="K53" s="229">
        <v>0.49362211222184832</v>
      </c>
      <c r="L53" s="229">
        <v>0.49392445267812662</v>
      </c>
      <c r="M53" s="229">
        <v>0.43673503545263181</v>
      </c>
      <c r="N53" s="229">
        <v>0.38159198140283018</v>
      </c>
      <c r="O53" s="229">
        <v>0.35938171042881162</v>
      </c>
      <c r="P53" s="229">
        <v>0.39240384343771229</v>
      </c>
      <c r="Q53" s="229">
        <v>0.68191249157626199</v>
      </c>
      <c r="R53" s="229">
        <v>0.45665663164340309</v>
      </c>
      <c r="S53" s="229">
        <v>0.41739856833792971</v>
      </c>
      <c r="T53" s="229">
        <v>0.52481922173492135</v>
      </c>
      <c r="U53" s="229">
        <v>0.50393042570622237</v>
      </c>
      <c r="V53" s="229">
        <v>0.41171572848986537</v>
      </c>
      <c r="W53" s="229">
        <v>0.54707774537985165</v>
      </c>
      <c r="X53" s="229">
        <v>0.48459166870994091</v>
      </c>
      <c r="Y53" s="229">
        <v>0.53015285792372724</v>
      </c>
      <c r="DA53" s="73" t="s">
        <v>2273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2274</v>
      </c>
    </row>
    <row r="55" spans="1:105" ht="12" customHeight="1" x14ac:dyDescent="0.25">
      <c r="A55" s="64" t="s">
        <v>31</v>
      </c>
      <c r="B55" s="229">
        <v>0.84899979352626054</v>
      </c>
      <c r="C55" s="229">
        <v>0.84287587064951386</v>
      </c>
      <c r="D55" s="229">
        <v>0.839552531863483</v>
      </c>
      <c r="E55" s="229">
        <v>0.82023723997659082</v>
      </c>
      <c r="F55" s="229">
        <v>0.85134828350203118</v>
      </c>
      <c r="G55" s="229">
        <v>0.86236451672331449</v>
      </c>
      <c r="H55" s="229">
        <v>0.78533408894913526</v>
      </c>
      <c r="I55" s="229">
        <v>0.76096248524017918</v>
      </c>
      <c r="J55" s="229">
        <v>0.73139264409016458</v>
      </c>
      <c r="K55" s="229">
        <v>0.63107330939789119</v>
      </c>
      <c r="L55" s="229">
        <v>0.60400687932373576</v>
      </c>
      <c r="M55" s="229">
        <v>0.55248096640699917</v>
      </c>
      <c r="N55" s="229">
        <v>0.49020544715833902</v>
      </c>
      <c r="O55" s="229">
        <v>0.46023215194840111</v>
      </c>
      <c r="P55" s="229">
        <v>0.82630544814574125</v>
      </c>
      <c r="Q55" s="229">
        <v>0.71970810124125484</v>
      </c>
      <c r="R55" s="229">
        <v>0.87251908384715049</v>
      </c>
      <c r="S55" s="229">
        <v>0.76081993798192338</v>
      </c>
      <c r="T55" s="229">
        <v>0.62644400804882161</v>
      </c>
      <c r="U55" s="229">
        <v>0.76164275179227015</v>
      </c>
      <c r="V55" s="229">
        <v>0.70409268769187328</v>
      </c>
      <c r="W55" s="229">
        <v>0.54284069472503127</v>
      </c>
      <c r="X55" s="229">
        <v>0.87753637418741293</v>
      </c>
      <c r="Y55" s="229">
        <v>1.016996817988139</v>
      </c>
      <c r="DA55" s="73" t="s">
        <v>2275</v>
      </c>
    </row>
    <row r="56" spans="1:105" ht="12" customHeight="1" x14ac:dyDescent="0.25">
      <c r="A56" s="64" t="s">
        <v>159</v>
      </c>
      <c r="B56" s="229">
        <v>6.3115891548213003</v>
      </c>
      <c r="C56" s="229">
        <v>6.6888774835982314</v>
      </c>
      <c r="D56" s="229">
        <v>6.5232119174122252</v>
      </c>
      <c r="E56" s="229">
        <v>7.3171888186834382</v>
      </c>
      <c r="F56" s="229">
        <v>8.430619670500322</v>
      </c>
      <c r="G56" s="229">
        <v>9.3377523934401623</v>
      </c>
      <c r="H56" s="229">
        <v>4.3197939741394373</v>
      </c>
      <c r="I56" s="229">
        <v>5.635428081876495</v>
      </c>
      <c r="J56" s="229">
        <v>5.2415997747418492</v>
      </c>
      <c r="K56" s="229">
        <v>4.9359184749523486</v>
      </c>
      <c r="L56" s="229">
        <v>5.6083518679809323</v>
      </c>
      <c r="M56" s="229">
        <v>3.851640497693162</v>
      </c>
      <c r="N56" s="229">
        <v>3.407355677544547</v>
      </c>
      <c r="O56" s="229">
        <v>4.3621915898220376</v>
      </c>
      <c r="P56" s="229">
        <v>4.1981459276032647</v>
      </c>
      <c r="Q56" s="229">
        <v>4.9717857850894109</v>
      </c>
      <c r="R56" s="229">
        <v>5.120541907372254</v>
      </c>
      <c r="S56" s="229">
        <v>5.1000888720552959</v>
      </c>
      <c r="T56" s="229">
        <v>4.3282585840576049</v>
      </c>
      <c r="U56" s="229">
        <v>4.2692326091954751</v>
      </c>
      <c r="V56" s="229">
        <v>4.3627419306679638</v>
      </c>
      <c r="W56" s="229">
        <v>3.806849378420496</v>
      </c>
      <c r="X56" s="229">
        <v>3.5009173495786361</v>
      </c>
      <c r="Y56" s="229">
        <v>2.8427981192631568</v>
      </c>
      <c r="DA56" s="73" t="s">
        <v>2276</v>
      </c>
    </row>
    <row r="57" spans="1:105" ht="12" customHeight="1" x14ac:dyDescent="0.25">
      <c r="A57" s="64" t="s">
        <v>32</v>
      </c>
      <c r="B57" s="229">
        <v>5.8051709237922369</v>
      </c>
      <c r="C57" s="229">
        <v>5.6444655851868513</v>
      </c>
      <c r="D57" s="229">
        <v>6.0956607729734342</v>
      </c>
      <c r="E57" s="229">
        <v>6.1475171516659719</v>
      </c>
      <c r="F57" s="229">
        <v>3.7207846344069542</v>
      </c>
      <c r="G57" s="229">
        <v>2.2492015127492819</v>
      </c>
      <c r="H57" s="229">
        <v>4.683256321855203</v>
      </c>
      <c r="I57" s="229">
        <v>4.2504243482383419</v>
      </c>
      <c r="J57" s="229">
        <v>4.2976714599005801</v>
      </c>
      <c r="K57" s="229">
        <v>3.239039227226828</v>
      </c>
      <c r="L57" s="229">
        <v>2.9107269721057478</v>
      </c>
      <c r="M57" s="229">
        <v>2.7209598485884059</v>
      </c>
      <c r="N57" s="229">
        <v>1.5562637057873709</v>
      </c>
      <c r="O57" s="229">
        <v>2.1170224356973701</v>
      </c>
      <c r="P57" s="229">
        <v>2.008883808929141</v>
      </c>
      <c r="Q57" s="229">
        <v>1.2696301122202209</v>
      </c>
      <c r="R57" s="229">
        <v>1.471149229441906</v>
      </c>
      <c r="S57" s="229">
        <v>1.3216681169900111</v>
      </c>
      <c r="T57" s="229">
        <v>1.2953273055717749</v>
      </c>
      <c r="U57" s="229">
        <v>1.204611741269801</v>
      </c>
      <c r="V57" s="229">
        <v>0.98039232074140548</v>
      </c>
      <c r="W57" s="229">
        <v>0.67376577868473675</v>
      </c>
      <c r="X57" s="229">
        <v>1.035817688850547</v>
      </c>
      <c r="Y57" s="229">
        <v>0.79334595462940749</v>
      </c>
      <c r="DA57" s="73" t="s">
        <v>2277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2278</v>
      </c>
    </row>
    <row r="59" spans="1:105" ht="12" customHeight="1" x14ac:dyDescent="0.25">
      <c r="A59" s="64" t="s">
        <v>35</v>
      </c>
      <c r="B59" s="229">
        <v>21.171320651649278</v>
      </c>
      <c r="C59" s="229">
        <v>25.891918678657809</v>
      </c>
      <c r="D59" s="229">
        <v>31.578449007702819</v>
      </c>
      <c r="E59" s="229">
        <v>29.51239176860075</v>
      </c>
      <c r="F59" s="229">
        <v>29.14996084305038</v>
      </c>
      <c r="G59" s="229">
        <v>24.31083632297938</v>
      </c>
      <c r="H59" s="229">
        <v>13.966506269733831</v>
      </c>
      <c r="I59" s="229">
        <v>13.226570424757179</v>
      </c>
      <c r="J59" s="229">
        <v>11.090930274517859</v>
      </c>
      <c r="K59" s="229">
        <v>14.66053456690177</v>
      </c>
      <c r="L59" s="229">
        <v>15.33249986554827</v>
      </c>
      <c r="M59" s="229">
        <v>9.9546632586168311</v>
      </c>
      <c r="N59" s="229">
        <v>17.773228071842869</v>
      </c>
      <c r="O59" s="229">
        <v>19.247996746857169</v>
      </c>
      <c r="P59" s="229">
        <v>18.820506948048891</v>
      </c>
      <c r="Q59" s="229">
        <v>19.03358940125149</v>
      </c>
      <c r="R59" s="229">
        <v>19.74490805902445</v>
      </c>
      <c r="S59" s="229">
        <v>21.387469520907569</v>
      </c>
      <c r="T59" s="229">
        <v>21.270451695190939</v>
      </c>
      <c r="U59" s="229">
        <v>21.770320344418909</v>
      </c>
      <c r="V59" s="229">
        <v>20.258493319487449</v>
      </c>
      <c r="W59" s="229">
        <v>23.464021821529101</v>
      </c>
      <c r="X59" s="229">
        <v>21.037669126673901</v>
      </c>
      <c r="Y59" s="229">
        <v>22.744038059216599</v>
      </c>
      <c r="DA59" s="73" t="s">
        <v>2279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2280</v>
      </c>
    </row>
    <row r="61" spans="1:105" ht="12" customHeight="1" x14ac:dyDescent="0.25">
      <c r="A61" s="64" t="s">
        <v>38</v>
      </c>
      <c r="B61" s="229">
        <v>6.3798804185826814</v>
      </c>
      <c r="C61" s="229">
        <v>6.379880418583018</v>
      </c>
      <c r="D61" s="229">
        <v>7.1459068591649366</v>
      </c>
      <c r="E61" s="229">
        <v>6.6811459424067063</v>
      </c>
      <c r="F61" s="229">
        <v>6.7050283322120627</v>
      </c>
      <c r="G61" s="229">
        <v>6.7742220126286128</v>
      </c>
      <c r="H61" s="229">
        <v>7.2787810340164789</v>
      </c>
      <c r="I61" s="229">
        <v>7.2738828735826839</v>
      </c>
      <c r="J61" s="229">
        <v>8.0846099880138578</v>
      </c>
      <c r="K61" s="229">
        <v>5.803676432180561</v>
      </c>
      <c r="L61" s="229">
        <v>5.8508261862455537</v>
      </c>
      <c r="M61" s="229">
        <v>6.1398463089844348</v>
      </c>
      <c r="N61" s="229">
        <v>6.0461596220039153</v>
      </c>
      <c r="O61" s="229">
        <v>5.7853050239619934</v>
      </c>
      <c r="P61" s="229">
        <v>5.7155007267905793</v>
      </c>
      <c r="Q61" s="229">
        <v>5.0100950836623577</v>
      </c>
      <c r="R61" s="229">
        <v>11.363644032230919</v>
      </c>
      <c r="S61" s="229">
        <v>11.460392620574281</v>
      </c>
      <c r="T61" s="229">
        <v>11.52101341803205</v>
      </c>
      <c r="U61" s="229">
        <v>11.53754636279217</v>
      </c>
      <c r="V61" s="229">
        <v>11.612863845946871</v>
      </c>
      <c r="W61" s="229">
        <v>11.618374827533749</v>
      </c>
      <c r="X61" s="229">
        <v>11.832690288269371</v>
      </c>
      <c r="Y61" s="229">
        <v>12.045169489943589</v>
      </c>
      <c r="DA61" s="73" t="s">
        <v>2281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2282</v>
      </c>
    </row>
    <row r="63" spans="1:105" ht="12" customHeight="1" x14ac:dyDescent="0.25">
      <c r="A63" s="166" t="s">
        <v>2203</v>
      </c>
      <c r="B63" s="347">
        <v>6.3104905286392912</v>
      </c>
      <c r="C63" s="347">
        <v>6.2445894454368442</v>
      </c>
      <c r="D63" s="347">
        <v>6.7178481025042931</v>
      </c>
      <c r="E63" s="347">
        <v>7.2188776426231724</v>
      </c>
      <c r="F63" s="347">
        <v>7.5286692142951877</v>
      </c>
      <c r="G63" s="347">
        <v>7.8524853031751336</v>
      </c>
      <c r="H63" s="347">
        <v>6.5934783795906684</v>
      </c>
      <c r="I63" s="347">
        <v>6.8509522456344349</v>
      </c>
      <c r="J63" s="347">
        <v>6.7012900545261438</v>
      </c>
      <c r="K63" s="347">
        <v>6.5878087248492667</v>
      </c>
      <c r="L63" s="347">
        <v>6.7994117267088567</v>
      </c>
      <c r="M63" s="347">
        <v>6.0239889325439462</v>
      </c>
      <c r="N63" s="347">
        <v>6.2027294068183556</v>
      </c>
      <c r="O63" s="347">
        <v>6.2327094778145842</v>
      </c>
      <c r="P63" s="347">
        <v>7.1048880576235236</v>
      </c>
      <c r="Q63" s="347">
        <v>7.1441421682936932</v>
      </c>
      <c r="R63" s="347">
        <v>7.4071754453197114</v>
      </c>
      <c r="S63" s="347">
        <v>7.1382884633930406</v>
      </c>
      <c r="T63" s="347">
        <v>6.8032612664288177</v>
      </c>
      <c r="U63" s="347">
        <v>7.1839330590315242</v>
      </c>
      <c r="V63" s="347">
        <v>6.6827394879961002</v>
      </c>
      <c r="W63" s="347">
        <v>7.5580701928029992</v>
      </c>
      <c r="X63" s="347">
        <v>7.6255001886268197</v>
      </c>
      <c r="Y63" s="347">
        <v>7.3386851192201483</v>
      </c>
      <c r="DA63" s="168" t="s">
        <v>2283</v>
      </c>
    </row>
    <row r="64" spans="1:105" ht="12" customHeight="1" x14ac:dyDescent="0.25">
      <c r="A64" s="60" t="s">
        <v>2205</v>
      </c>
      <c r="B64" s="262">
        <v>7.3315290754268743</v>
      </c>
      <c r="C64" s="262">
        <v>7.254965184647209</v>
      </c>
      <c r="D64" s="262">
        <v>7.8047971808669434</v>
      </c>
      <c r="E64" s="262">
        <v>8.3868933942054298</v>
      </c>
      <c r="F64" s="262">
        <v>8.7468093000653386</v>
      </c>
      <c r="G64" s="262">
        <v>9.1230188926382088</v>
      </c>
      <c r="H64" s="262">
        <v>7.6603044135446794</v>
      </c>
      <c r="I64" s="262">
        <v>7.9594375992289743</v>
      </c>
      <c r="J64" s="262">
        <v>7.7855600376316954</v>
      </c>
      <c r="K64" s="262">
        <v>7.6537174076066217</v>
      </c>
      <c r="L64" s="262">
        <v>7.8995578147097598</v>
      </c>
      <c r="M64" s="262">
        <v>6.9986714675441881</v>
      </c>
      <c r="N64" s="262">
        <v>7.2063321839577812</v>
      </c>
      <c r="O64" s="262">
        <v>7.2411630360436332</v>
      </c>
      <c r="P64" s="262">
        <v>8.2544602730513823</v>
      </c>
      <c r="Q64" s="262">
        <v>8.3000657061634762</v>
      </c>
      <c r="R64" s="262">
        <v>8.6056578165658486</v>
      </c>
      <c r="S64" s="262">
        <v>8.2932648707160066</v>
      </c>
      <c r="T64" s="262">
        <v>7.9040302106757814</v>
      </c>
      <c r="U64" s="262">
        <v>8.346294770458492</v>
      </c>
      <c r="V64" s="262">
        <v>7.7640079859705091</v>
      </c>
      <c r="W64" s="262">
        <v>8.78096736238993</v>
      </c>
      <c r="X64" s="262">
        <v>8.8593075441388205</v>
      </c>
      <c r="Y64" s="262">
        <v>8.5260857429044563</v>
      </c>
      <c r="DA64" s="72" t="s">
        <v>2284</v>
      </c>
    </row>
    <row r="65" spans="1:105" ht="12" customHeight="1" x14ac:dyDescent="0.25">
      <c r="A65" s="101" t="s">
        <v>2207</v>
      </c>
      <c r="B65" s="278">
        <v>2.4810287045430739</v>
      </c>
      <c r="C65" s="278">
        <v>2.4551190738505451</v>
      </c>
      <c r="D65" s="278">
        <v>2.6411851661026531</v>
      </c>
      <c r="E65" s="278">
        <v>2.838169642224984</v>
      </c>
      <c r="F65" s="278">
        <v>2.959967112367059</v>
      </c>
      <c r="G65" s="278">
        <v>3.0872784533567819</v>
      </c>
      <c r="H65" s="278">
        <v>2.5922880397819008</v>
      </c>
      <c r="I65" s="278">
        <v>2.693516311882961</v>
      </c>
      <c r="J65" s="278">
        <v>2.6346752138036109</v>
      </c>
      <c r="K65" s="278">
        <v>2.5900589616944809</v>
      </c>
      <c r="L65" s="278">
        <v>2.6732526721039198</v>
      </c>
      <c r="M65" s="278">
        <v>2.3683879073524281</v>
      </c>
      <c r="N65" s="278">
        <v>2.4386614059538241</v>
      </c>
      <c r="O65" s="278">
        <v>2.4504483528430252</v>
      </c>
      <c r="P65" s="278">
        <v>2.7933535647553209</v>
      </c>
      <c r="Q65" s="278">
        <v>2.808786687569151</v>
      </c>
      <c r="R65" s="278">
        <v>2.9122006943868262</v>
      </c>
      <c r="S65" s="278">
        <v>2.80648524843054</v>
      </c>
      <c r="T65" s="278">
        <v>2.6747661548516009</v>
      </c>
      <c r="U65" s="278">
        <v>2.8244308505152569</v>
      </c>
      <c r="V65" s="278">
        <v>2.6273818840952949</v>
      </c>
      <c r="W65" s="278">
        <v>2.9715263835977939</v>
      </c>
      <c r="X65" s="278">
        <v>2.9980371206675791</v>
      </c>
      <c r="Y65" s="278">
        <v>2.8852730784962182</v>
      </c>
      <c r="DA65" s="102" t="s">
        <v>2285</v>
      </c>
    </row>
    <row r="66" spans="1:105" ht="12" customHeight="1" x14ac:dyDescent="0.25">
      <c r="A66" s="57" t="s">
        <v>2209</v>
      </c>
      <c r="B66" s="261">
        <f t="shared" ref="B66:Y66" si="3">B67+B68+B79</f>
        <v>141.26183658761246</v>
      </c>
      <c r="C66" s="261">
        <f t="shared" si="3"/>
        <v>143.42737791051866</v>
      </c>
      <c r="D66" s="261">
        <f t="shared" si="3"/>
        <v>156.50649879736832</v>
      </c>
      <c r="E66" s="261">
        <f t="shared" si="3"/>
        <v>164.57047763676658</v>
      </c>
      <c r="F66" s="261">
        <f t="shared" si="3"/>
        <v>169.07177017235205</v>
      </c>
      <c r="G66" s="261">
        <f t="shared" si="3"/>
        <v>171.11552166512075</v>
      </c>
      <c r="H66" s="261">
        <f t="shared" si="3"/>
        <v>140.04458516748676</v>
      </c>
      <c r="I66" s="261">
        <f t="shared" si="3"/>
        <v>144.96706190991119</v>
      </c>
      <c r="J66" s="261">
        <f t="shared" si="3"/>
        <v>141.18149510925326</v>
      </c>
      <c r="K66" s="261">
        <f t="shared" si="3"/>
        <v>138.80663281245026</v>
      </c>
      <c r="L66" s="261">
        <f t="shared" si="3"/>
        <v>143.29930078277715</v>
      </c>
      <c r="M66" s="261">
        <f t="shared" si="3"/>
        <v>124.49350712918347</v>
      </c>
      <c r="N66" s="261">
        <f t="shared" si="3"/>
        <v>131.70451086715201</v>
      </c>
      <c r="O66" s="261">
        <f t="shared" si="3"/>
        <v>134.08903541224802</v>
      </c>
      <c r="P66" s="261">
        <f t="shared" si="3"/>
        <v>149.51137775901324</v>
      </c>
      <c r="Q66" s="261">
        <f t="shared" si="3"/>
        <v>150.00955315106538</v>
      </c>
      <c r="R66" s="261">
        <f t="shared" si="3"/>
        <v>159.70602903100695</v>
      </c>
      <c r="S66" s="261">
        <f t="shared" si="3"/>
        <v>155.81780103848385</v>
      </c>
      <c r="T66" s="261">
        <f t="shared" si="3"/>
        <v>149.19453523318782</v>
      </c>
      <c r="U66" s="261">
        <f t="shared" si="3"/>
        <v>156.36342370447022</v>
      </c>
      <c r="V66" s="261">
        <f t="shared" si="3"/>
        <v>146.16590265757441</v>
      </c>
      <c r="W66" s="261">
        <f t="shared" si="3"/>
        <v>163.4779392367991</v>
      </c>
      <c r="X66" s="261">
        <f t="shared" si="3"/>
        <v>163.43175207580225</v>
      </c>
      <c r="Y66" s="261">
        <f t="shared" si="3"/>
        <v>159.06462834345646</v>
      </c>
      <c r="DA66" s="70"/>
    </row>
    <row r="67" spans="1:105" ht="12" customHeight="1" x14ac:dyDescent="0.25">
      <c r="A67" s="165" t="s">
        <v>2210</v>
      </c>
      <c r="B67" s="346">
        <v>20.370337742653611</v>
      </c>
      <c r="C67" s="346">
        <v>22.78722562400019</v>
      </c>
      <c r="D67" s="346">
        <v>26.107355190242771</v>
      </c>
      <c r="E67" s="346">
        <v>25.449656372735571</v>
      </c>
      <c r="F67" s="346">
        <v>24.657799313387351</v>
      </c>
      <c r="G67" s="346">
        <v>21.917918284823521</v>
      </c>
      <c r="H67" s="346">
        <v>15.810891672460761</v>
      </c>
      <c r="I67" s="346">
        <v>16.030656201301799</v>
      </c>
      <c r="J67" s="346">
        <v>15.23073634158126</v>
      </c>
      <c r="K67" s="346">
        <v>14.976801756767321</v>
      </c>
      <c r="L67" s="346">
        <v>15.476853857921871</v>
      </c>
      <c r="M67" s="346">
        <v>11.9323103269514</v>
      </c>
      <c r="N67" s="346">
        <v>14.8057701806895</v>
      </c>
      <c r="O67" s="346">
        <v>16.1479629841537</v>
      </c>
      <c r="P67" s="346">
        <v>15.988151106136661</v>
      </c>
      <c r="Q67" s="346">
        <v>15.833686411118441</v>
      </c>
      <c r="R67" s="346">
        <v>19.426713870103988</v>
      </c>
      <c r="S67" s="346">
        <v>20.096690133750648</v>
      </c>
      <c r="T67" s="346">
        <v>19.65179617581359</v>
      </c>
      <c r="U67" s="346">
        <v>19.898635601219361</v>
      </c>
      <c r="V67" s="346">
        <v>19.018843127309651</v>
      </c>
      <c r="W67" s="346">
        <v>20.18488693547474</v>
      </c>
      <c r="X67" s="346">
        <v>19.283441992827878</v>
      </c>
      <c r="Y67" s="346">
        <v>19.83678092886484</v>
      </c>
      <c r="DA67" s="167" t="s">
        <v>2286</v>
      </c>
    </row>
    <row r="68" spans="1:105" ht="12" customHeight="1" x14ac:dyDescent="0.25">
      <c r="A68" s="165" t="s">
        <v>2212</v>
      </c>
      <c r="B68" s="346">
        <v>7.6448477319510646</v>
      </c>
      <c r="C68" s="346">
        <v>8.5761472679032487</v>
      </c>
      <c r="D68" s="346">
        <v>9.8421446160299482</v>
      </c>
      <c r="E68" s="346">
        <v>9.5724582466927313</v>
      </c>
      <c r="F68" s="346">
        <v>9.3061576094022662</v>
      </c>
      <c r="G68" s="346">
        <v>8.2786590505534345</v>
      </c>
      <c r="H68" s="346">
        <v>5.9086057247618911</v>
      </c>
      <c r="I68" s="346">
        <v>5.990749545722581</v>
      </c>
      <c r="J68" s="346">
        <v>5.690906800881999</v>
      </c>
      <c r="K68" s="346">
        <v>5.6064896408751377</v>
      </c>
      <c r="L68" s="346">
        <v>5.8017253828919699</v>
      </c>
      <c r="M68" s="346">
        <v>4.4560392306661711</v>
      </c>
      <c r="N68" s="346">
        <v>5.5859465550978147</v>
      </c>
      <c r="O68" s="346">
        <v>6.090262650395216</v>
      </c>
      <c r="P68" s="346">
        <v>6.020495223825379</v>
      </c>
      <c r="Q68" s="346">
        <v>5.9686898235534276</v>
      </c>
      <c r="R68" s="346">
        <v>7.3518019062661626</v>
      </c>
      <c r="S68" s="346">
        <v>7.618983266774503</v>
      </c>
      <c r="T68" s="346">
        <v>7.4529345368954418</v>
      </c>
      <c r="U68" s="346">
        <v>7.5435327645204708</v>
      </c>
      <c r="V68" s="346">
        <v>7.2201118799050654</v>
      </c>
      <c r="W68" s="346">
        <v>7.6576156696580657</v>
      </c>
      <c r="X68" s="346">
        <v>7.3027898330923762</v>
      </c>
      <c r="Y68" s="346">
        <v>7.5294462280598138</v>
      </c>
      <c r="DA68" s="167" t="s">
        <v>2287</v>
      </c>
    </row>
    <row r="69" spans="1:105" ht="12" customHeight="1" x14ac:dyDescent="0.25">
      <c r="A69" s="64" t="s">
        <v>28</v>
      </c>
      <c r="B69" s="229">
        <v>1.284400873422395E-2</v>
      </c>
      <c r="C69" s="229">
        <v>1.5301765149988321E-2</v>
      </c>
      <c r="D69" s="229">
        <v>1.270108677801565E-2</v>
      </c>
      <c r="E69" s="229">
        <v>6.4046327992803631E-2</v>
      </c>
      <c r="F69" s="229">
        <v>0.10303727718709139</v>
      </c>
      <c r="G69" s="229">
        <v>7.8277832881933351E-2</v>
      </c>
      <c r="H69" s="229">
        <v>6.2927955146385522E-2</v>
      </c>
      <c r="I69" s="229">
        <v>0.1236740927274238</v>
      </c>
      <c r="J69" s="229">
        <v>0.1442533892311027</v>
      </c>
      <c r="K69" s="229">
        <v>9.2981450501622376E-2</v>
      </c>
      <c r="L69" s="229">
        <v>9.3038401058483683E-2</v>
      </c>
      <c r="M69" s="229">
        <v>8.2265879254235355E-2</v>
      </c>
      <c r="N69" s="229">
        <v>7.1878821981696525E-2</v>
      </c>
      <c r="O69" s="229">
        <v>6.7695169831465896E-2</v>
      </c>
      <c r="P69" s="229">
        <v>7.3915405412089852E-2</v>
      </c>
      <c r="Q69" s="229">
        <v>0.12844889038001611</v>
      </c>
      <c r="R69" s="229">
        <v>8.601842368906204E-2</v>
      </c>
      <c r="S69" s="229">
        <v>7.8623553038723551E-2</v>
      </c>
      <c r="T69" s="229">
        <v>9.8857914343420089E-2</v>
      </c>
      <c r="U69" s="229">
        <v>9.49231826815045E-2</v>
      </c>
      <c r="V69" s="229">
        <v>7.7553101211387393E-2</v>
      </c>
      <c r="W69" s="229">
        <v>0.103050655639418</v>
      </c>
      <c r="X69" s="229">
        <v>9.1280425130958409E-2</v>
      </c>
      <c r="Y69" s="229">
        <v>9.9862588196159105E-2</v>
      </c>
      <c r="DA69" s="73" t="s">
        <v>2288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2289</v>
      </c>
    </row>
    <row r="71" spans="1:105" ht="12" customHeight="1" x14ac:dyDescent="0.25">
      <c r="A71" s="64" t="s">
        <v>31</v>
      </c>
      <c r="B71" s="229">
        <v>0.15992239878056991</v>
      </c>
      <c r="C71" s="229">
        <v>0.15876886206140431</v>
      </c>
      <c r="D71" s="229">
        <v>0.1581428591875812</v>
      </c>
      <c r="E71" s="229">
        <v>0.15450452165764031</v>
      </c>
      <c r="F71" s="229">
        <v>0.16036477362365131</v>
      </c>
      <c r="G71" s="229">
        <v>0.1624398535656105</v>
      </c>
      <c r="H71" s="229">
        <v>0.14792996689346591</v>
      </c>
      <c r="I71" s="229">
        <v>0.143339193895657</v>
      </c>
      <c r="J71" s="229">
        <v>0.137769251518369</v>
      </c>
      <c r="K71" s="229">
        <v>0.1188725347342288</v>
      </c>
      <c r="L71" s="229">
        <v>0.1137741490138893</v>
      </c>
      <c r="M71" s="229">
        <v>0.104068436885529</v>
      </c>
      <c r="N71" s="229">
        <v>9.2337868162789632E-2</v>
      </c>
      <c r="O71" s="229">
        <v>8.6691928898867801E-2</v>
      </c>
      <c r="P71" s="229">
        <v>0.155647563639641</v>
      </c>
      <c r="Q71" s="229">
        <v>0.13556828499835269</v>
      </c>
      <c r="R71" s="229">
        <v>0.16435262521220559</v>
      </c>
      <c r="S71" s="229">
        <v>0.14331234288856171</v>
      </c>
      <c r="T71" s="229">
        <v>0.11800053337207719</v>
      </c>
      <c r="U71" s="229">
        <v>0.14346733274757439</v>
      </c>
      <c r="V71" s="229">
        <v>0.1326268774599651</v>
      </c>
      <c r="W71" s="229">
        <v>0.10225254083463189</v>
      </c>
      <c r="X71" s="229">
        <v>0.16529771037325239</v>
      </c>
      <c r="Y71" s="229">
        <v>0.19156726765427551</v>
      </c>
      <c r="DA71" s="73" t="s">
        <v>2290</v>
      </c>
    </row>
    <row r="72" spans="1:105" ht="12" customHeight="1" x14ac:dyDescent="0.25">
      <c r="A72" s="64" t="s">
        <v>159</v>
      </c>
      <c r="B72" s="229">
        <v>1.1888865998001339</v>
      </c>
      <c r="C72" s="229">
        <v>1.2599547614534059</v>
      </c>
      <c r="D72" s="229">
        <v>1.228749059235543</v>
      </c>
      <c r="E72" s="229">
        <v>1.3783070350982649</v>
      </c>
      <c r="F72" s="229">
        <v>1.5880391623103101</v>
      </c>
      <c r="G72" s="229">
        <v>1.7589118081826349</v>
      </c>
      <c r="H72" s="229">
        <v>0.81370080399302402</v>
      </c>
      <c r="I72" s="229">
        <v>1.061521079134631</v>
      </c>
      <c r="J72" s="229">
        <v>0.98733735369098541</v>
      </c>
      <c r="K72" s="229">
        <v>0.92975749666692431</v>
      </c>
      <c r="L72" s="229">
        <v>1.056420850478403</v>
      </c>
      <c r="M72" s="229">
        <v>0.72551676964857359</v>
      </c>
      <c r="N72" s="229">
        <v>0.64182877028539931</v>
      </c>
      <c r="O72" s="229">
        <v>0.82168705847063306</v>
      </c>
      <c r="P72" s="229">
        <v>0.79078649051806649</v>
      </c>
      <c r="Q72" s="229">
        <v>0.93651366588941809</v>
      </c>
      <c r="R72" s="229">
        <v>0.96453420969892811</v>
      </c>
      <c r="S72" s="229">
        <v>0.96068156038714669</v>
      </c>
      <c r="T72" s="229">
        <v>0.81529524575046264</v>
      </c>
      <c r="U72" s="229">
        <v>0.80417677957144684</v>
      </c>
      <c r="V72" s="229">
        <v>0.82179072378233109</v>
      </c>
      <c r="W72" s="229">
        <v>0.71707966130912393</v>
      </c>
      <c r="X72" s="229">
        <v>0.65945257554389836</v>
      </c>
      <c r="Y72" s="229">
        <v>0.53548551830995739</v>
      </c>
      <c r="DA72" s="73" t="s">
        <v>2291</v>
      </c>
    </row>
    <row r="73" spans="1:105" ht="12" customHeight="1" x14ac:dyDescent="0.25">
      <c r="A73" s="64" t="s">
        <v>32</v>
      </c>
      <c r="B73" s="229">
        <v>1.0934948000495071</v>
      </c>
      <c r="C73" s="229">
        <v>1.063223434328824</v>
      </c>
      <c r="D73" s="229">
        <v>1.148213109590563</v>
      </c>
      <c r="E73" s="229">
        <v>1.157981070119906</v>
      </c>
      <c r="F73" s="229">
        <v>0.70086801977748725</v>
      </c>
      <c r="G73" s="229">
        <v>0.423672307110668</v>
      </c>
      <c r="H73" s="229">
        <v>0.88216462572341758</v>
      </c>
      <c r="I73" s="229">
        <v>0.80063394925265186</v>
      </c>
      <c r="J73" s="229">
        <v>0.80953368219733934</v>
      </c>
      <c r="K73" s="229">
        <v>0.6101237325524218</v>
      </c>
      <c r="L73" s="229">
        <v>0.54828098089526556</v>
      </c>
      <c r="M73" s="229">
        <v>0.51253537314130648</v>
      </c>
      <c r="N73" s="229">
        <v>0.29314662602088992</v>
      </c>
      <c r="O73" s="229">
        <v>0.39877430921723311</v>
      </c>
      <c r="P73" s="229">
        <v>0.3784047063910847</v>
      </c>
      <c r="Q73" s="229">
        <v>0.2391547025788783</v>
      </c>
      <c r="R73" s="229">
        <v>0.27711398227714568</v>
      </c>
      <c r="S73" s="229">
        <v>0.24895687522249491</v>
      </c>
      <c r="T73" s="229">
        <v>0.2439951711326335</v>
      </c>
      <c r="U73" s="229">
        <v>0.2269074748098239</v>
      </c>
      <c r="V73" s="229">
        <v>0.18467223770198221</v>
      </c>
      <c r="W73" s="229">
        <v>0.1269143295029421</v>
      </c>
      <c r="X73" s="229">
        <v>0.19511247324608649</v>
      </c>
      <c r="Y73" s="229">
        <v>0.14943912718781069</v>
      </c>
      <c r="DA73" s="73" t="s">
        <v>2292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2293</v>
      </c>
    </row>
    <row r="75" spans="1:105" ht="12" customHeight="1" x14ac:dyDescent="0.25">
      <c r="A75" s="64" t="s">
        <v>35</v>
      </c>
      <c r="B75" s="229">
        <v>3.9879495964325522</v>
      </c>
      <c r="C75" s="229">
        <v>4.8771481167554853</v>
      </c>
      <c r="D75" s="229">
        <v>5.9482951039440186</v>
      </c>
      <c r="E75" s="229">
        <v>5.5591208871602502</v>
      </c>
      <c r="F75" s="229">
        <v>5.4908513499374667</v>
      </c>
      <c r="G75" s="229">
        <v>4.5793265095916844</v>
      </c>
      <c r="H75" s="229">
        <v>2.6308100452684231</v>
      </c>
      <c r="I75" s="229">
        <v>2.4914315481537059</v>
      </c>
      <c r="J75" s="229">
        <v>2.0891503010172161</v>
      </c>
      <c r="K75" s="229">
        <v>2.761541137255735</v>
      </c>
      <c r="L75" s="229">
        <v>2.8881163181642169</v>
      </c>
      <c r="M75" s="229">
        <v>1.875116624891813</v>
      </c>
      <c r="N75" s="229">
        <v>3.34786567558259</v>
      </c>
      <c r="O75" s="229">
        <v>3.6256614370811282</v>
      </c>
      <c r="P75" s="229">
        <v>3.5451370428457731</v>
      </c>
      <c r="Q75" s="229">
        <v>3.585274457853465</v>
      </c>
      <c r="R75" s="229">
        <v>3.7192624598716399</v>
      </c>
      <c r="S75" s="229">
        <v>4.0286646188967161</v>
      </c>
      <c r="T75" s="229">
        <v>4.006622479980563</v>
      </c>
      <c r="U75" s="229">
        <v>4.1007805634916519</v>
      </c>
      <c r="V75" s="229">
        <v>3.8160042817871092</v>
      </c>
      <c r="W75" s="229">
        <v>4.4198157447755646</v>
      </c>
      <c r="X75" s="229">
        <v>3.9627742399274961</v>
      </c>
      <c r="Y75" s="229">
        <v>4.2841955347000784</v>
      </c>
      <c r="DA75" s="73" t="s">
        <v>2294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2295</v>
      </c>
    </row>
    <row r="77" spans="1:105" ht="12" customHeight="1" x14ac:dyDescent="0.25">
      <c r="A77" s="64" t="s">
        <v>38</v>
      </c>
      <c r="B77" s="229">
        <v>1.2017503281540789</v>
      </c>
      <c r="C77" s="229">
        <v>1.201750328154142</v>
      </c>
      <c r="D77" s="229">
        <v>1.3460433972942261</v>
      </c>
      <c r="E77" s="229">
        <v>1.258498404663867</v>
      </c>
      <c r="F77" s="229">
        <v>1.2629970265662609</v>
      </c>
      <c r="G77" s="229">
        <v>1.276030739220902</v>
      </c>
      <c r="H77" s="229">
        <v>1.3710723277371759</v>
      </c>
      <c r="I77" s="229">
        <v>1.3701496825585111</v>
      </c>
      <c r="J77" s="229">
        <v>1.522862823226987</v>
      </c>
      <c r="K77" s="229">
        <v>1.093213289164205</v>
      </c>
      <c r="L77" s="229">
        <v>1.1020946832817109</v>
      </c>
      <c r="M77" s="229">
        <v>1.156536146844714</v>
      </c>
      <c r="N77" s="229">
        <v>1.13888879306445</v>
      </c>
      <c r="O77" s="229">
        <v>1.0897527468958881</v>
      </c>
      <c r="P77" s="229">
        <v>1.0766040150187239</v>
      </c>
      <c r="Q77" s="229">
        <v>0.94372982185329723</v>
      </c>
      <c r="R77" s="229">
        <v>2.140520205517181</v>
      </c>
      <c r="S77" s="229">
        <v>2.1587443163408602</v>
      </c>
      <c r="T77" s="229">
        <v>2.1701631923162852</v>
      </c>
      <c r="U77" s="229">
        <v>2.1732774312184699</v>
      </c>
      <c r="V77" s="229">
        <v>2.1874646579622898</v>
      </c>
      <c r="W77" s="229">
        <v>2.188502737596385</v>
      </c>
      <c r="X77" s="229">
        <v>2.2288724088706848</v>
      </c>
      <c r="Y77" s="229">
        <v>2.2688961920115331</v>
      </c>
      <c r="DA77" s="73" t="s">
        <v>2296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2297</v>
      </c>
    </row>
    <row r="79" spans="1:105" ht="12" customHeight="1" x14ac:dyDescent="0.25">
      <c r="A79" s="165" t="s">
        <v>2224</v>
      </c>
      <c r="B79" s="346">
        <v>113.2466511130078</v>
      </c>
      <c r="C79" s="346">
        <v>112.06400501861521</v>
      </c>
      <c r="D79" s="346">
        <v>120.5569989910956</v>
      </c>
      <c r="E79" s="346">
        <v>129.54836301733829</v>
      </c>
      <c r="F79" s="346">
        <v>135.10781324956241</v>
      </c>
      <c r="G79" s="346">
        <v>140.91894432974379</v>
      </c>
      <c r="H79" s="346">
        <v>118.3250877702641</v>
      </c>
      <c r="I79" s="346">
        <v>122.94565616288681</v>
      </c>
      <c r="J79" s="346">
        <v>120.25985196679</v>
      </c>
      <c r="K79" s="346">
        <v>118.22334141480781</v>
      </c>
      <c r="L79" s="346">
        <v>122.0207215419633</v>
      </c>
      <c r="M79" s="346">
        <v>108.1051575715659</v>
      </c>
      <c r="N79" s="346">
        <v>111.3127941313647</v>
      </c>
      <c r="O79" s="346">
        <v>111.8508097776991</v>
      </c>
      <c r="P79" s="346">
        <v>127.5027314290512</v>
      </c>
      <c r="Q79" s="346">
        <v>128.20717691639351</v>
      </c>
      <c r="R79" s="346">
        <v>132.92751325463681</v>
      </c>
      <c r="S79" s="346">
        <v>128.10212763795869</v>
      </c>
      <c r="T79" s="346">
        <v>122.08980452047879</v>
      </c>
      <c r="U79" s="346">
        <v>128.92125533873039</v>
      </c>
      <c r="V79" s="346">
        <v>119.92694765035969</v>
      </c>
      <c r="W79" s="346">
        <v>135.63543663166629</v>
      </c>
      <c r="X79" s="346">
        <v>136.84552024988199</v>
      </c>
      <c r="Y79" s="346">
        <v>131.69840118653181</v>
      </c>
      <c r="DA79" s="167" t="s">
        <v>2298</v>
      </c>
    </row>
    <row r="80" spans="1:105" ht="12" customHeight="1" x14ac:dyDescent="0.25">
      <c r="A80" s="132" t="s">
        <v>2226</v>
      </c>
      <c r="B80" s="316">
        <v>110.01422665527321</v>
      </c>
      <c r="C80" s="316">
        <v>108.8653370925112</v>
      </c>
      <c r="D80" s="316">
        <v>117.11591364102161</v>
      </c>
      <c r="E80" s="316">
        <v>125.8506351555329</v>
      </c>
      <c r="F80" s="316">
        <v>131.2514007580078</v>
      </c>
      <c r="G80" s="316">
        <v>136.89666342578079</v>
      </c>
      <c r="H80" s="316">
        <v>114.9477083606909</v>
      </c>
      <c r="I80" s="316">
        <v>119.4363908376228</v>
      </c>
      <c r="J80" s="316">
        <v>116.8272481506022</v>
      </c>
      <c r="K80" s="316">
        <v>114.84886617418459</v>
      </c>
      <c r="L80" s="316">
        <v>118.5378568321798</v>
      </c>
      <c r="M80" s="316">
        <v>105.0194879123997</v>
      </c>
      <c r="N80" s="316">
        <v>108.13556818540761</v>
      </c>
      <c r="O80" s="316">
        <v>108.6582271309763</v>
      </c>
      <c r="P80" s="316">
        <v>123.8633924865869</v>
      </c>
      <c r="Q80" s="316">
        <v>124.5477308290375</v>
      </c>
      <c r="R80" s="316">
        <v>129.1333335528339</v>
      </c>
      <c r="S80" s="316">
        <v>124.44567999562121</v>
      </c>
      <c r="T80" s="316">
        <v>118.6049679598089</v>
      </c>
      <c r="U80" s="316">
        <v>125.2414271514676</v>
      </c>
      <c r="V80" s="316">
        <v>116.50384599643399</v>
      </c>
      <c r="W80" s="316">
        <v>131.76396406806521</v>
      </c>
      <c r="X80" s="316">
        <v>132.9395079992793</v>
      </c>
      <c r="Y80" s="316">
        <v>127.9393043050259</v>
      </c>
      <c r="DA80" s="139" t="s">
        <v>2299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101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0.99999999999999933</v>
      </c>
      <c r="C84" s="232">
        <f t="shared" si="4"/>
        <v>1.0000000000000002</v>
      </c>
      <c r="D84" s="232">
        <f t="shared" si="4"/>
        <v>1.0000000000000002</v>
      </c>
      <c r="E84" s="232">
        <f t="shared" si="4"/>
        <v>0.99999999999999967</v>
      </c>
      <c r="F84" s="232">
        <f t="shared" si="4"/>
        <v>0.99999999999999956</v>
      </c>
      <c r="G84" s="232">
        <f t="shared" si="4"/>
        <v>0.99999999999999989</v>
      </c>
      <c r="H84" s="232">
        <f t="shared" si="4"/>
        <v>1.0000000000000002</v>
      </c>
      <c r="I84" s="232">
        <f t="shared" si="4"/>
        <v>1.0000000000000007</v>
      </c>
      <c r="J84" s="232">
        <f t="shared" si="4"/>
        <v>1</v>
      </c>
      <c r="K84" s="232">
        <f t="shared" si="4"/>
        <v>1.0000000000000004</v>
      </c>
      <c r="L84" s="232">
        <f t="shared" si="4"/>
        <v>0.99999999999999989</v>
      </c>
      <c r="M84" s="232">
        <f t="shared" si="4"/>
        <v>1</v>
      </c>
      <c r="N84" s="232">
        <f t="shared" si="4"/>
        <v>0.99999999999999989</v>
      </c>
      <c r="O84" s="232">
        <f t="shared" si="4"/>
        <v>1.0000000000000002</v>
      </c>
      <c r="P84" s="232">
        <f t="shared" si="4"/>
        <v>1.0000000000000004</v>
      </c>
      <c r="Q84" s="232">
        <f t="shared" si="4"/>
        <v>1.0000000000000004</v>
      </c>
      <c r="R84" s="232">
        <f t="shared" si="4"/>
        <v>1.0000000000000002</v>
      </c>
      <c r="S84" s="232">
        <f t="shared" si="4"/>
        <v>1</v>
      </c>
      <c r="T84" s="232">
        <f t="shared" si="4"/>
        <v>0.99999999999999989</v>
      </c>
      <c r="U84" s="232">
        <f t="shared" si="4"/>
        <v>0.99999999999999944</v>
      </c>
      <c r="V84" s="232">
        <f t="shared" si="4"/>
        <v>0.99999999999999956</v>
      </c>
      <c r="W84" s="232">
        <f t="shared" si="4"/>
        <v>1.0000000000000002</v>
      </c>
      <c r="X84" s="232">
        <f t="shared" si="4"/>
        <v>1.0000000000000002</v>
      </c>
      <c r="Y84" s="232">
        <f t="shared" si="4"/>
        <v>0.99999999999999989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1.4515435128289875E-2</v>
      </c>
      <c r="C85" s="299">
        <f t="shared" si="5"/>
        <v>1.3371313649575292E-2</v>
      </c>
      <c r="D85" s="299">
        <f t="shared" si="5"/>
        <v>1.2789482643395888E-2</v>
      </c>
      <c r="E85" s="299">
        <f t="shared" si="5"/>
        <v>1.3688871266955576E-2</v>
      </c>
      <c r="F85" s="299">
        <f t="shared" si="5"/>
        <v>1.4333392114716874E-2</v>
      </c>
      <c r="G85" s="299">
        <f t="shared" si="5"/>
        <v>1.5797941648138643E-2</v>
      </c>
      <c r="H85" s="299">
        <f t="shared" si="5"/>
        <v>1.7238913389538063E-2</v>
      </c>
      <c r="I85" s="299">
        <f t="shared" si="5"/>
        <v>1.7462106307606487E-2</v>
      </c>
      <c r="J85" s="299">
        <f t="shared" si="5"/>
        <v>1.7704559979809437E-2</v>
      </c>
      <c r="K85" s="299">
        <f t="shared" si="5"/>
        <v>1.7712625248747723E-2</v>
      </c>
      <c r="L85" s="299">
        <f t="shared" si="5"/>
        <v>1.7693276425726118E-2</v>
      </c>
      <c r="M85" s="299">
        <f t="shared" si="5"/>
        <v>1.8893395972543359E-2</v>
      </c>
      <c r="N85" s="299">
        <f t="shared" si="5"/>
        <v>1.7200350858534715E-2</v>
      </c>
      <c r="O85" s="299">
        <f t="shared" si="5"/>
        <v>1.6474503959601487E-2</v>
      </c>
      <c r="P85" s="299">
        <f t="shared" si="5"/>
        <v>1.7623129970248636E-2</v>
      </c>
      <c r="Q85" s="299">
        <f t="shared" si="5"/>
        <v>1.7741959428229367E-2</v>
      </c>
      <c r="R85" s="299">
        <f t="shared" si="5"/>
        <v>1.6156688533396139E-2</v>
      </c>
      <c r="S85" s="299">
        <f t="shared" si="5"/>
        <v>1.5490113875790574E-2</v>
      </c>
      <c r="T85" s="299">
        <f t="shared" si="5"/>
        <v>1.5234716680436291E-2</v>
      </c>
      <c r="U85" s="299">
        <f t="shared" si="5"/>
        <v>1.5595467318465239E-2</v>
      </c>
      <c r="V85" s="299">
        <f t="shared" si="5"/>
        <v>1.5298236052227146E-2</v>
      </c>
      <c r="W85" s="299">
        <f t="shared" si="5"/>
        <v>1.5868682545494093E-2</v>
      </c>
      <c r="X85" s="299">
        <f t="shared" si="5"/>
        <v>1.6297596471266107E-2</v>
      </c>
      <c r="Y85" s="299">
        <f t="shared" si="5"/>
        <v>1.5652231081038165E-2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4.3887280205394605E-3</v>
      </c>
      <c r="C86" s="233">
        <f t="shared" si="6"/>
        <v>4.0428039784313743E-3</v>
      </c>
      <c r="D86" s="233">
        <f t="shared" si="6"/>
        <v>3.8668879264859833E-3</v>
      </c>
      <c r="E86" s="233">
        <f t="shared" si="6"/>
        <v>4.1388172223482877E-3</v>
      </c>
      <c r="F86" s="233">
        <f t="shared" si="6"/>
        <v>4.3336874883370064E-3</v>
      </c>
      <c r="G86" s="233">
        <f t="shared" si="6"/>
        <v>4.7764926483607108E-3</v>
      </c>
      <c r="H86" s="233">
        <f t="shared" si="6"/>
        <v>5.2121690853667189E-3</v>
      </c>
      <c r="I86" s="233">
        <f t="shared" si="6"/>
        <v>5.2796512520985866E-3</v>
      </c>
      <c r="J86" s="233">
        <f t="shared" si="6"/>
        <v>5.3529568895442055E-3</v>
      </c>
      <c r="K86" s="233">
        <f t="shared" si="6"/>
        <v>5.3553954159452225E-3</v>
      </c>
      <c r="L86" s="233">
        <f t="shared" si="6"/>
        <v>5.3495453176871377E-3</v>
      </c>
      <c r="M86" s="233">
        <f t="shared" si="6"/>
        <v>5.7124003224846721E-3</v>
      </c>
      <c r="N86" s="233">
        <f t="shared" si="6"/>
        <v>5.2005097407544828E-3</v>
      </c>
      <c r="O86" s="233">
        <f t="shared" si="6"/>
        <v>4.9810506204583591E-3</v>
      </c>
      <c r="P86" s="233">
        <f t="shared" si="6"/>
        <v>5.3283366035166918E-3</v>
      </c>
      <c r="Q86" s="233">
        <f t="shared" si="6"/>
        <v>5.3642645772423413E-3</v>
      </c>
      <c r="R86" s="233">
        <f t="shared" si="6"/>
        <v>4.8849594282881249E-3</v>
      </c>
      <c r="S86" s="233">
        <f t="shared" si="6"/>
        <v>4.6834212138453764E-3</v>
      </c>
      <c r="T86" s="233">
        <f t="shared" si="6"/>
        <v>4.6062021144720484E-3</v>
      </c>
      <c r="U86" s="233">
        <f t="shared" si="6"/>
        <v>4.7152747271462245E-3</v>
      </c>
      <c r="V86" s="233">
        <f t="shared" si="6"/>
        <v>4.6254071361859538E-3</v>
      </c>
      <c r="W86" s="233">
        <f t="shared" si="6"/>
        <v>4.7978810914682075E-3</v>
      </c>
      <c r="X86" s="233">
        <f t="shared" si="6"/>
        <v>4.9275628094324541E-3</v>
      </c>
      <c r="Y86" s="233">
        <f t="shared" si="6"/>
        <v>4.732437196831309E-3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5.4819853500349361E-2</v>
      </c>
      <c r="C87" s="233">
        <f t="shared" si="7"/>
        <v>5.0498896443574859E-2</v>
      </c>
      <c r="D87" s="233">
        <f t="shared" si="7"/>
        <v>4.8301518945841289E-2</v>
      </c>
      <c r="E87" s="233">
        <f t="shared" si="7"/>
        <v>5.1698203381937272E-2</v>
      </c>
      <c r="F87" s="233">
        <f t="shared" si="7"/>
        <v>5.4132339054751788E-2</v>
      </c>
      <c r="G87" s="233">
        <f t="shared" si="7"/>
        <v>5.9663443713799308E-2</v>
      </c>
      <c r="H87" s="233">
        <f t="shared" si="7"/>
        <v>6.5105503084634461E-2</v>
      </c>
      <c r="I87" s="233">
        <f t="shared" si="7"/>
        <v>6.5948426700956506E-2</v>
      </c>
      <c r="J87" s="233">
        <f t="shared" si="7"/>
        <v>6.6864091624075778E-2</v>
      </c>
      <c r="K87" s="233">
        <f t="shared" si="7"/>
        <v>6.6894551397257168E-2</v>
      </c>
      <c r="L87" s="233">
        <f t="shared" si="7"/>
        <v>6.6821477484276012E-2</v>
      </c>
      <c r="M87" s="233">
        <f t="shared" si="7"/>
        <v>7.1353920167389548E-2</v>
      </c>
      <c r="N87" s="233">
        <f t="shared" si="7"/>
        <v>6.4959865542148013E-2</v>
      </c>
      <c r="O87" s="233">
        <f t="shared" si="7"/>
        <v>6.2218589079436087E-2</v>
      </c>
      <c r="P87" s="233">
        <f t="shared" si="7"/>
        <v>6.6556558218759165E-2</v>
      </c>
      <c r="Q87" s="233">
        <f t="shared" si="7"/>
        <v>6.7005336599872484E-2</v>
      </c>
      <c r="R87" s="233">
        <f t="shared" si="7"/>
        <v>6.1018308484969266E-2</v>
      </c>
      <c r="S87" s="233">
        <f t="shared" si="7"/>
        <v>5.8500883085453322E-2</v>
      </c>
      <c r="T87" s="233">
        <f t="shared" si="7"/>
        <v>5.7536334884866848E-2</v>
      </c>
      <c r="U87" s="233">
        <f t="shared" si="7"/>
        <v>5.889876714763527E-2</v>
      </c>
      <c r="V87" s="233">
        <f t="shared" si="7"/>
        <v>5.7776225912950618E-2</v>
      </c>
      <c r="W87" s="233">
        <f t="shared" si="7"/>
        <v>5.9930607983780512E-2</v>
      </c>
      <c r="X87" s="233">
        <f t="shared" si="7"/>
        <v>6.15504697631395E-2</v>
      </c>
      <c r="Y87" s="233">
        <f t="shared" si="7"/>
        <v>5.9113144541139105E-2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2.9056105664320812E-2</v>
      </c>
      <c r="C88" s="233">
        <f t="shared" si="8"/>
        <v>2.6765873626180971E-2</v>
      </c>
      <c r="D88" s="233">
        <f t="shared" si="8"/>
        <v>2.5601200087640035E-2</v>
      </c>
      <c r="E88" s="233">
        <f t="shared" si="8"/>
        <v>2.7401540941942564E-2</v>
      </c>
      <c r="F88" s="233">
        <f t="shared" si="8"/>
        <v>2.86917031513352E-2</v>
      </c>
      <c r="G88" s="233">
        <f t="shared" si="8"/>
        <v>3.162334837020974E-2</v>
      </c>
      <c r="H88" s="233">
        <f t="shared" si="8"/>
        <v>3.4507797014522258E-2</v>
      </c>
      <c r="I88" s="233">
        <f t="shared" si="8"/>
        <v>3.4954570876525544E-2</v>
      </c>
      <c r="J88" s="233">
        <f t="shared" si="8"/>
        <v>3.5439899732048558E-2</v>
      </c>
      <c r="K88" s="233">
        <f t="shared" si="8"/>
        <v>3.5456044291575069E-2</v>
      </c>
      <c r="L88" s="233">
        <f t="shared" si="8"/>
        <v>3.5417313007171464E-2</v>
      </c>
      <c r="M88" s="233">
        <f t="shared" si="8"/>
        <v>3.7819638535407048E-2</v>
      </c>
      <c r="N88" s="233">
        <f t="shared" si="8"/>
        <v>3.4430604910695252E-2</v>
      </c>
      <c r="O88" s="233">
        <f t="shared" si="8"/>
        <v>3.2977649211804808E-2</v>
      </c>
      <c r="P88" s="233">
        <f t="shared" si="8"/>
        <v>3.5276898145039016E-2</v>
      </c>
      <c r="Q88" s="233">
        <f t="shared" si="8"/>
        <v>3.5514763648663704E-2</v>
      </c>
      <c r="R88" s="233">
        <f t="shared" si="8"/>
        <v>3.2341465830186697E-2</v>
      </c>
      <c r="S88" s="233">
        <f t="shared" si="8"/>
        <v>3.1007157660065201E-2</v>
      </c>
      <c r="T88" s="233">
        <f t="shared" si="8"/>
        <v>3.0495919255635814E-2</v>
      </c>
      <c r="U88" s="233">
        <f t="shared" si="8"/>
        <v>3.1218047704724552E-2</v>
      </c>
      <c r="V88" s="233">
        <f t="shared" si="8"/>
        <v>3.0623068429062195E-2</v>
      </c>
      <c r="W88" s="233">
        <f t="shared" si="8"/>
        <v>3.1764953149548587E-2</v>
      </c>
      <c r="X88" s="233">
        <f t="shared" si="8"/>
        <v>3.2623526677519603E-2</v>
      </c>
      <c r="Y88" s="233">
        <f t="shared" si="8"/>
        <v>3.1331673914937776E-2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2.9835006358519121E-2</v>
      </c>
      <c r="C89" s="300">
        <f t="shared" si="9"/>
        <v>2.9285044879687267E-2</v>
      </c>
      <c r="D89" s="300">
        <f t="shared" si="9"/>
        <v>2.920375158758164E-2</v>
      </c>
      <c r="E89" s="300">
        <f t="shared" si="9"/>
        <v>2.941309959905777E-2</v>
      </c>
      <c r="F89" s="300">
        <f t="shared" si="9"/>
        <v>2.9556190672860076E-2</v>
      </c>
      <c r="G89" s="300">
        <f t="shared" si="9"/>
        <v>3.0550826734013051E-2</v>
      </c>
      <c r="H89" s="300">
        <f t="shared" si="9"/>
        <v>3.3478491720460274E-2</v>
      </c>
      <c r="I89" s="300">
        <f t="shared" si="9"/>
        <v>3.3738144946401476E-2</v>
      </c>
      <c r="J89" s="300">
        <f t="shared" si="9"/>
        <v>3.4551941252766907E-2</v>
      </c>
      <c r="K89" s="300">
        <f t="shared" si="9"/>
        <v>3.384268746662987E-2</v>
      </c>
      <c r="L89" s="300">
        <f t="shared" si="9"/>
        <v>3.3673448070064053E-2</v>
      </c>
      <c r="M89" s="300">
        <f t="shared" si="9"/>
        <v>3.6710908716338038E-2</v>
      </c>
      <c r="N89" s="300">
        <f t="shared" si="9"/>
        <v>3.2908981919510367E-2</v>
      </c>
      <c r="O89" s="300">
        <f t="shared" si="9"/>
        <v>3.1826355826328145E-2</v>
      </c>
      <c r="P89" s="300">
        <f t="shared" si="9"/>
        <v>4.0776366512486194E-2</v>
      </c>
      <c r="Q89" s="300">
        <f t="shared" si="9"/>
        <v>4.1691552321544346E-2</v>
      </c>
      <c r="R89" s="300">
        <f t="shared" si="9"/>
        <v>4.0700688014154544E-2</v>
      </c>
      <c r="S89" s="300">
        <f t="shared" si="9"/>
        <v>4.094414528987779E-2</v>
      </c>
      <c r="T89" s="300">
        <f t="shared" si="9"/>
        <v>4.1942826803983549E-2</v>
      </c>
      <c r="U89" s="300">
        <f t="shared" si="9"/>
        <v>4.3468985690251587E-2</v>
      </c>
      <c r="V89" s="300">
        <f t="shared" si="9"/>
        <v>4.5726812232041655E-2</v>
      </c>
      <c r="W89" s="300">
        <f t="shared" si="9"/>
        <v>4.6449099240146278E-2</v>
      </c>
      <c r="X89" s="300">
        <f t="shared" si="9"/>
        <v>5.0950214869082938E-2</v>
      </c>
      <c r="Y89" s="300">
        <f t="shared" si="9"/>
        <v>5.240891566756601E-2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7.107247284139892E-2</v>
      </c>
      <c r="C90" s="301">
        <f t="shared" si="10"/>
        <v>7.021014850644719E-2</v>
      </c>
      <c r="D90" s="301">
        <f t="shared" si="10"/>
        <v>7.0125852697415572E-2</v>
      </c>
      <c r="E90" s="301">
        <f t="shared" si="10"/>
        <v>7.0360217646014619E-2</v>
      </c>
      <c r="F90" s="301">
        <f t="shared" si="10"/>
        <v>7.091510739961103E-2</v>
      </c>
      <c r="G90" s="301">
        <f t="shared" si="10"/>
        <v>7.3304162493637359E-2</v>
      </c>
      <c r="H90" s="301">
        <f t="shared" si="10"/>
        <v>7.7799214174430323E-2</v>
      </c>
      <c r="I90" s="301">
        <f t="shared" si="10"/>
        <v>7.8489859497510167E-2</v>
      </c>
      <c r="J90" s="301">
        <f t="shared" si="10"/>
        <v>7.9779105537326367E-2</v>
      </c>
      <c r="K90" s="301">
        <f t="shared" si="10"/>
        <v>7.9208853205094021E-2</v>
      </c>
      <c r="L90" s="301">
        <f t="shared" si="10"/>
        <v>7.9102997619801149E-2</v>
      </c>
      <c r="M90" s="301">
        <f t="shared" si="10"/>
        <v>8.5080848747178958E-2</v>
      </c>
      <c r="N90" s="301">
        <f t="shared" si="10"/>
        <v>7.7796925030350836E-2</v>
      </c>
      <c r="O90" s="301">
        <f t="shared" si="10"/>
        <v>7.5241676719269457E-2</v>
      </c>
      <c r="P90" s="301">
        <f t="shared" si="10"/>
        <v>7.8832266326732112E-2</v>
      </c>
      <c r="Q90" s="301">
        <f t="shared" si="10"/>
        <v>7.9022333709824949E-2</v>
      </c>
      <c r="R90" s="301">
        <f t="shared" si="10"/>
        <v>7.5051584284952802E-2</v>
      </c>
      <c r="S90" s="301">
        <f t="shared" si="10"/>
        <v>7.3205108681321837E-2</v>
      </c>
      <c r="T90" s="301">
        <f t="shared" si="10"/>
        <v>7.2631759384496397E-2</v>
      </c>
      <c r="U90" s="301">
        <f t="shared" si="10"/>
        <v>7.3459230808127024E-2</v>
      </c>
      <c r="V90" s="301">
        <f t="shared" si="10"/>
        <v>7.2732320908736312E-2</v>
      </c>
      <c r="W90" s="301">
        <f t="shared" si="10"/>
        <v>7.4173375632813288E-2</v>
      </c>
      <c r="X90" s="301">
        <f t="shared" si="10"/>
        <v>7.5492754727789033E-2</v>
      </c>
      <c r="Y90" s="301">
        <f t="shared" si="10"/>
        <v>7.35305496773411E-2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4.318488551790961E-2</v>
      </c>
      <c r="C91" s="302">
        <f t="shared" si="11"/>
        <v>4.912391162337959E-2</v>
      </c>
      <c r="D91" s="302">
        <f t="shared" si="11"/>
        <v>5.1898853466714093E-2</v>
      </c>
      <c r="E91" s="302">
        <f t="shared" si="11"/>
        <v>4.7685839489540471E-2</v>
      </c>
      <c r="F91" s="302">
        <f t="shared" si="11"/>
        <v>4.4220573041283594E-2</v>
      </c>
      <c r="G91" s="302">
        <f t="shared" si="11"/>
        <v>3.604997986812563E-2</v>
      </c>
      <c r="H91" s="302">
        <f t="shared" si="11"/>
        <v>2.7191551047962406E-2</v>
      </c>
      <c r="I91" s="302">
        <f t="shared" si="11"/>
        <v>2.6130710623362634E-2</v>
      </c>
      <c r="J91" s="302">
        <f t="shared" si="11"/>
        <v>2.4194379676876942E-2</v>
      </c>
      <c r="K91" s="302">
        <f t="shared" si="11"/>
        <v>2.5264289454730686E-2</v>
      </c>
      <c r="L91" s="302">
        <f t="shared" si="11"/>
        <v>2.5408545638528592E-2</v>
      </c>
      <c r="M91" s="302">
        <f t="shared" si="11"/>
        <v>1.8423542276520093E-2</v>
      </c>
      <c r="N91" s="302">
        <f t="shared" si="11"/>
        <v>2.7407998511010057E-2</v>
      </c>
      <c r="O91" s="302">
        <f t="shared" si="11"/>
        <v>3.1854845288178883E-2</v>
      </c>
      <c r="P91" s="302">
        <f t="shared" si="11"/>
        <v>2.4884522384018885E-2</v>
      </c>
      <c r="Q91" s="302">
        <f t="shared" si="11"/>
        <v>2.4490206209085805E-2</v>
      </c>
      <c r="R91" s="302">
        <f t="shared" si="11"/>
        <v>3.0275647158353288E-2</v>
      </c>
      <c r="S91" s="302">
        <f t="shared" si="11"/>
        <v>3.3924481655534147E-2</v>
      </c>
      <c r="T91" s="302">
        <f t="shared" si="11"/>
        <v>3.5017979900047624E-2</v>
      </c>
      <c r="U91" s="302">
        <f t="shared" si="11"/>
        <v>3.2939273299831602E-2</v>
      </c>
      <c r="V91" s="302">
        <f t="shared" si="11"/>
        <v>3.39362123909875E-2</v>
      </c>
      <c r="W91" s="302">
        <f t="shared" si="11"/>
        <v>3.1085248855121712E-2</v>
      </c>
      <c r="X91" s="302">
        <f t="shared" si="11"/>
        <v>2.7956259065947207E-2</v>
      </c>
      <c r="Y91" s="302">
        <f t="shared" si="11"/>
        <v>3.1216677052617707E-2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2.6243015143290863E-2</v>
      </c>
      <c r="C92" s="302">
        <f t="shared" si="12"/>
        <v>1.9571291568204696E-2</v>
      </c>
      <c r="D92" s="302">
        <f t="shared" si="12"/>
        <v>1.6777974301819615E-2</v>
      </c>
      <c r="E92" s="302">
        <f t="shared" si="12"/>
        <v>2.1123454145930545E-2</v>
      </c>
      <c r="F92" s="302">
        <f t="shared" si="12"/>
        <v>2.5070587317718385E-2</v>
      </c>
      <c r="G92" s="302">
        <f t="shared" si="12"/>
        <v>3.5464304808601389E-2</v>
      </c>
      <c r="H92" s="302">
        <f t="shared" si="12"/>
        <v>4.8654525853853145E-2</v>
      </c>
      <c r="I92" s="302">
        <f t="shared" si="12"/>
        <v>5.0380724253228801E-2</v>
      </c>
      <c r="J92" s="302">
        <f t="shared" si="12"/>
        <v>5.3578831683105552E-2</v>
      </c>
      <c r="K92" s="302">
        <f t="shared" si="12"/>
        <v>5.1937755792839657E-2</v>
      </c>
      <c r="L92" s="302">
        <f t="shared" si="12"/>
        <v>5.1689836209913437E-2</v>
      </c>
      <c r="M92" s="302">
        <f t="shared" si="12"/>
        <v>6.4516719355542956E-2</v>
      </c>
      <c r="N92" s="302">
        <f t="shared" si="12"/>
        <v>4.8440158310768922E-2</v>
      </c>
      <c r="O92" s="302">
        <f t="shared" si="12"/>
        <v>4.1520300345038216E-2</v>
      </c>
      <c r="P92" s="302">
        <f t="shared" si="12"/>
        <v>5.195107563611822E-2</v>
      </c>
      <c r="Q92" s="302">
        <f t="shared" si="12"/>
        <v>5.2521996034476111E-2</v>
      </c>
      <c r="R92" s="302">
        <f t="shared" si="12"/>
        <v>4.2945413945494927E-2</v>
      </c>
      <c r="S92" s="302">
        <f t="shared" si="12"/>
        <v>3.7525625530959457E-2</v>
      </c>
      <c r="T92" s="302">
        <f t="shared" si="12"/>
        <v>3.58877140234816E-2</v>
      </c>
      <c r="U92" s="302">
        <f t="shared" si="12"/>
        <v>3.8753019661619682E-2</v>
      </c>
      <c r="V92" s="302">
        <f t="shared" si="12"/>
        <v>3.7062846428445838E-2</v>
      </c>
      <c r="W92" s="302">
        <f t="shared" si="12"/>
        <v>4.1290234146842505E-2</v>
      </c>
      <c r="X92" s="302">
        <f t="shared" si="12"/>
        <v>4.5690007869787448E-2</v>
      </c>
      <c r="Y92" s="302">
        <f t="shared" si="12"/>
        <v>4.0540503547847134E-2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1.6445721801984414E-3</v>
      </c>
      <c r="C93" s="302">
        <f t="shared" si="13"/>
        <v>1.5149453148629076E-3</v>
      </c>
      <c r="D93" s="302">
        <f t="shared" si="13"/>
        <v>1.4490249288818756E-3</v>
      </c>
      <c r="E93" s="302">
        <f t="shared" si="13"/>
        <v>1.5509240105436104E-3</v>
      </c>
      <c r="F93" s="302">
        <f t="shared" si="13"/>
        <v>1.6239470406090558E-3</v>
      </c>
      <c r="G93" s="302">
        <f t="shared" si="13"/>
        <v>1.7898778169103396E-3</v>
      </c>
      <c r="H93" s="302">
        <f t="shared" si="13"/>
        <v>1.9531372726147699E-3</v>
      </c>
      <c r="I93" s="302">
        <f t="shared" si="13"/>
        <v>1.9784246209187339E-3</v>
      </c>
      <c r="J93" s="302">
        <f t="shared" si="13"/>
        <v>2.0058941773438673E-3</v>
      </c>
      <c r="K93" s="302">
        <f t="shared" si="13"/>
        <v>2.0068079575236877E-3</v>
      </c>
      <c r="L93" s="302">
        <f t="shared" si="13"/>
        <v>2.0046157713591211E-3</v>
      </c>
      <c r="M93" s="302">
        <f t="shared" si="13"/>
        <v>2.1405871151159044E-3</v>
      </c>
      <c r="N93" s="302">
        <f t="shared" si="13"/>
        <v>1.948768208571864E-3</v>
      </c>
      <c r="O93" s="302">
        <f t="shared" si="13"/>
        <v>1.866531086052373E-3</v>
      </c>
      <c r="P93" s="302">
        <f t="shared" si="13"/>
        <v>1.9966683065950125E-3</v>
      </c>
      <c r="Q93" s="302">
        <f t="shared" si="13"/>
        <v>2.0101314662630473E-3</v>
      </c>
      <c r="R93" s="302">
        <f t="shared" si="13"/>
        <v>1.830523181104587E-3</v>
      </c>
      <c r="S93" s="302">
        <f t="shared" si="13"/>
        <v>1.7550014948282367E-3</v>
      </c>
      <c r="T93" s="302">
        <f t="shared" si="13"/>
        <v>1.7260654609671669E-3</v>
      </c>
      <c r="U93" s="302">
        <f t="shared" si="13"/>
        <v>1.7669378466757394E-3</v>
      </c>
      <c r="V93" s="302">
        <f t="shared" si="13"/>
        <v>1.7332620893029803E-3</v>
      </c>
      <c r="W93" s="302">
        <f t="shared" si="13"/>
        <v>1.7978926308490754E-3</v>
      </c>
      <c r="X93" s="302">
        <f t="shared" si="13"/>
        <v>1.846487792054378E-3</v>
      </c>
      <c r="Y93" s="302">
        <f t="shared" si="13"/>
        <v>1.7733690768762663E-3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3.2305669473363156E-2</v>
      </c>
      <c r="C94" s="301">
        <f t="shared" si="14"/>
        <v>3.1913703866566896E-2</v>
      </c>
      <c r="D94" s="301">
        <f t="shared" si="14"/>
        <v>3.1875387589734357E-2</v>
      </c>
      <c r="E94" s="301">
        <f t="shared" si="14"/>
        <v>3.1981917111824819E-2</v>
      </c>
      <c r="F94" s="301">
        <f t="shared" si="14"/>
        <v>3.223413972709592E-2</v>
      </c>
      <c r="G94" s="301">
        <f t="shared" si="14"/>
        <v>3.3320073860744231E-2</v>
      </c>
      <c r="H94" s="301">
        <f t="shared" si="14"/>
        <v>3.5363279170195605E-2</v>
      </c>
      <c r="I94" s="301">
        <f t="shared" si="14"/>
        <v>3.5677208862504625E-2</v>
      </c>
      <c r="J94" s="301">
        <f t="shared" si="14"/>
        <v>3.6263229789693811E-2</v>
      </c>
      <c r="K94" s="301">
        <f t="shared" si="14"/>
        <v>3.6004024184133634E-2</v>
      </c>
      <c r="L94" s="301">
        <f t="shared" si="14"/>
        <v>3.5955908009000524E-2</v>
      </c>
      <c r="M94" s="301">
        <f t="shared" si="14"/>
        <v>3.8673113066899509E-2</v>
      </c>
      <c r="N94" s="301">
        <f t="shared" si="14"/>
        <v>3.5362238650159479E-2</v>
      </c>
      <c r="O94" s="301">
        <f t="shared" si="14"/>
        <v>3.4200762145122486E-2</v>
      </c>
      <c r="P94" s="301">
        <f t="shared" si="14"/>
        <v>3.5832848330332796E-2</v>
      </c>
      <c r="Q94" s="301">
        <f t="shared" si="14"/>
        <v>3.5919242595374969E-2</v>
      </c>
      <c r="R94" s="301">
        <f t="shared" si="14"/>
        <v>3.4114356493160358E-2</v>
      </c>
      <c r="S94" s="301">
        <f t="shared" si="14"/>
        <v>3.3275049400600845E-2</v>
      </c>
      <c r="T94" s="301">
        <f t="shared" si="14"/>
        <v>3.3014436083861988E-2</v>
      </c>
      <c r="U94" s="301">
        <f t="shared" si="14"/>
        <v>3.3390559458239551E-2</v>
      </c>
      <c r="V94" s="301">
        <f t="shared" si="14"/>
        <v>3.3060145867607423E-2</v>
      </c>
      <c r="W94" s="301">
        <f t="shared" si="14"/>
        <v>3.3715170742187855E-2</v>
      </c>
      <c r="X94" s="301">
        <f t="shared" si="14"/>
        <v>3.4314888512631384E-2</v>
      </c>
      <c r="Y94" s="301">
        <f t="shared" si="14"/>
        <v>3.3422977126064152E-2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1.962949341723165E-2</v>
      </c>
      <c r="C95" s="302">
        <f t="shared" si="15"/>
        <v>2.2329050737899803E-2</v>
      </c>
      <c r="D95" s="302">
        <f t="shared" si="15"/>
        <v>2.3590387939415498E-2</v>
      </c>
      <c r="E95" s="302">
        <f t="shared" si="15"/>
        <v>2.1675381586154754E-2</v>
      </c>
      <c r="F95" s="302">
        <f t="shared" si="15"/>
        <v>2.0100260473310726E-2</v>
      </c>
      <c r="G95" s="302">
        <f t="shared" si="15"/>
        <v>1.6386354485511633E-2</v>
      </c>
      <c r="H95" s="302">
        <f t="shared" si="15"/>
        <v>1.2359795930891997E-2</v>
      </c>
      <c r="I95" s="302">
        <f t="shared" si="15"/>
        <v>1.1877595737892106E-2</v>
      </c>
      <c r="J95" s="302">
        <f t="shared" si="15"/>
        <v>1.0997445307671341E-2</v>
      </c>
      <c r="K95" s="302">
        <f t="shared" si="15"/>
        <v>1.1483767933968487E-2</v>
      </c>
      <c r="L95" s="302">
        <f t="shared" si="15"/>
        <v>1.1549338926603907E-2</v>
      </c>
      <c r="M95" s="302">
        <f t="shared" si="15"/>
        <v>8.3743373984182211E-3</v>
      </c>
      <c r="N95" s="302">
        <f t="shared" si="15"/>
        <v>1.2458181141368208E-2</v>
      </c>
      <c r="O95" s="302">
        <f t="shared" si="15"/>
        <v>1.4479475130990405E-2</v>
      </c>
      <c r="P95" s="302">
        <f t="shared" si="15"/>
        <v>1.1311146538190407E-2</v>
      </c>
      <c r="Q95" s="302">
        <f t="shared" si="15"/>
        <v>1.1131911913220814E-2</v>
      </c>
      <c r="R95" s="302">
        <f t="shared" si="15"/>
        <v>1.3761657799251493E-2</v>
      </c>
      <c r="S95" s="302">
        <f t="shared" si="15"/>
        <v>1.5420218934333705E-2</v>
      </c>
      <c r="T95" s="302">
        <f t="shared" si="15"/>
        <v>1.5917263590930736E-2</v>
      </c>
      <c r="U95" s="302">
        <f t="shared" si="15"/>
        <v>1.4972396954468907E-2</v>
      </c>
      <c r="V95" s="302">
        <f t="shared" si="15"/>
        <v>1.5425551086812499E-2</v>
      </c>
      <c r="W95" s="302">
        <f t="shared" si="15"/>
        <v>1.412965857050987E-2</v>
      </c>
      <c r="X95" s="302">
        <f t="shared" si="15"/>
        <v>1.2707390484521458E-2</v>
      </c>
      <c r="Y95" s="302">
        <f t="shared" si="15"/>
        <v>1.4189398660280775E-2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1.1928643246950397E-2</v>
      </c>
      <c r="C96" s="302">
        <f t="shared" si="16"/>
        <v>8.8960416219112312E-3</v>
      </c>
      <c r="D96" s="302">
        <f t="shared" si="16"/>
        <v>7.6263519553725519E-3</v>
      </c>
      <c r="E96" s="302">
        <f t="shared" si="16"/>
        <v>9.6015700663320633E-3</v>
      </c>
      <c r="F96" s="302">
        <f t="shared" si="16"/>
        <v>1.1395721508053805E-2</v>
      </c>
      <c r="G96" s="302">
        <f t="shared" si="16"/>
        <v>1.6120138549364258E-2</v>
      </c>
      <c r="H96" s="302">
        <f t="shared" si="16"/>
        <v>2.2115693569933256E-2</v>
      </c>
      <c r="I96" s="302">
        <f t="shared" si="16"/>
        <v>2.2900329206013099E-2</v>
      </c>
      <c r="J96" s="302">
        <f t="shared" si="16"/>
        <v>2.4354014401411619E-2</v>
      </c>
      <c r="K96" s="302">
        <f t="shared" si="16"/>
        <v>2.360807081492711E-2</v>
      </c>
      <c r="L96" s="302">
        <f t="shared" si="16"/>
        <v>2.3495380095415203E-2</v>
      </c>
      <c r="M96" s="302">
        <f t="shared" si="16"/>
        <v>2.9325781525246789E-2</v>
      </c>
      <c r="N96" s="302">
        <f t="shared" si="16"/>
        <v>2.2018253777622242E-2</v>
      </c>
      <c r="O96" s="302">
        <f t="shared" si="16"/>
        <v>1.8872863793199184E-2</v>
      </c>
      <c r="P96" s="302">
        <f t="shared" si="16"/>
        <v>2.3614125289144656E-2</v>
      </c>
      <c r="Q96" s="302">
        <f t="shared" si="16"/>
        <v>2.3873634561125495E-2</v>
      </c>
      <c r="R96" s="302">
        <f t="shared" si="16"/>
        <v>1.9520642702497693E-2</v>
      </c>
      <c r="S96" s="302">
        <f t="shared" si="16"/>
        <v>1.7057102514072484E-2</v>
      </c>
      <c r="T96" s="302">
        <f t="shared" si="16"/>
        <v>1.6312597283400721E-2</v>
      </c>
      <c r="U96" s="302">
        <f t="shared" si="16"/>
        <v>1.7615008937099854E-2</v>
      </c>
      <c r="V96" s="302">
        <f t="shared" si="16"/>
        <v>1.684674837656629E-2</v>
      </c>
      <c r="W96" s="302">
        <f t="shared" si="16"/>
        <v>1.876828824856477E-2</v>
      </c>
      <c r="X96" s="302">
        <f t="shared" si="16"/>
        <v>2.0768185395357932E-2</v>
      </c>
      <c r="Y96" s="302">
        <f t="shared" si="16"/>
        <v>1.8427501612657798E-2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7.4753280918110924E-4</v>
      </c>
      <c r="C97" s="302">
        <f t="shared" si="17"/>
        <v>6.8861150675586676E-4</v>
      </c>
      <c r="D97" s="302">
        <f t="shared" si="17"/>
        <v>6.5864769494630682E-4</v>
      </c>
      <c r="E97" s="302">
        <f t="shared" si="17"/>
        <v>7.0496545933800415E-4</v>
      </c>
      <c r="F97" s="302">
        <f t="shared" si="17"/>
        <v>7.3815774573138889E-4</v>
      </c>
      <c r="G97" s="302">
        <f t="shared" si="17"/>
        <v>8.1358082586833623E-4</v>
      </c>
      <c r="H97" s="302">
        <f t="shared" si="17"/>
        <v>8.877896693703501E-4</v>
      </c>
      <c r="I97" s="302">
        <f t="shared" si="17"/>
        <v>8.992839185994237E-4</v>
      </c>
      <c r="J97" s="302">
        <f t="shared" si="17"/>
        <v>9.1177008061084873E-4</v>
      </c>
      <c r="K97" s="302">
        <f t="shared" si="17"/>
        <v>9.1218543523803976E-4</v>
      </c>
      <c r="L97" s="302">
        <f t="shared" si="17"/>
        <v>9.1118898698141842E-4</v>
      </c>
      <c r="M97" s="302">
        <f t="shared" si="17"/>
        <v>9.7299414323450165E-4</v>
      </c>
      <c r="N97" s="302">
        <f t="shared" si="17"/>
        <v>8.8580373116902919E-4</v>
      </c>
      <c r="O97" s="302">
        <f t="shared" si="17"/>
        <v>8.4842322093289725E-4</v>
      </c>
      <c r="P97" s="302">
        <f t="shared" si="17"/>
        <v>9.0757650299773233E-4</v>
      </c>
      <c r="Q97" s="302">
        <f t="shared" si="17"/>
        <v>9.1369612102865745E-4</v>
      </c>
      <c r="R97" s="302">
        <f t="shared" si="17"/>
        <v>8.3205599141117543E-4</v>
      </c>
      <c r="S97" s="302">
        <f t="shared" si="17"/>
        <v>7.9772795219465291E-4</v>
      </c>
      <c r="T97" s="302">
        <f t="shared" si="17"/>
        <v>7.8457520953053022E-4</v>
      </c>
      <c r="U97" s="302">
        <f t="shared" si="17"/>
        <v>8.0315356667079137E-4</v>
      </c>
      <c r="V97" s="302">
        <f t="shared" si="17"/>
        <v>7.8784640422862749E-4</v>
      </c>
      <c r="W97" s="302">
        <f t="shared" si="17"/>
        <v>8.172239231132157E-4</v>
      </c>
      <c r="X97" s="302">
        <f t="shared" si="17"/>
        <v>8.3931263275198995E-4</v>
      </c>
      <c r="Y97" s="302">
        <f t="shared" si="17"/>
        <v>8.0607685312557558E-4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0.47894413632512711</v>
      </c>
      <c r="C98" s="301">
        <f t="shared" si="18"/>
        <v>0.50016292537521168</v>
      </c>
      <c r="D98" s="301">
        <f t="shared" si="18"/>
        <v>0.51034236298982405</v>
      </c>
      <c r="E98" s="301">
        <f t="shared" si="18"/>
        <v>0.49439095914103043</v>
      </c>
      <c r="F98" s="301">
        <f t="shared" si="18"/>
        <v>0.48255881162141767</v>
      </c>
      <c r="G98" s="301">
        <f t="shared" si="18"/>
        <v>0.45363071331961147</v>
      </c>
      <c r="H98" s="301">
        <f t="shared" si="18"/>
        <v>0.42075510424548745</v>
      </c>
      <c r="I98" s="301">
        <f t="shared" si="18"/>
        <v>0.41588756196032706</v>
      </c>
      <c r="J98" s="301">
        <f t="shared" si="18"/>
        <v>0.40950317723242025</v>
      </c>
      <c r="K98" s="301">
        <f t="shared" si="18"/>
        <v>0.41056512713383242</v>
      </c>
      <c r="L98" s="301">
        <f t="shared" si="18"/>
        <v>0.41119059427046872</v>
      </c>
      <c r="M98" s="301">
        <f t="shared" si="18"/>
        <v>0.38064834693155225</v>
      </c>
      <c r="N98" s="301">
        <f t="shared" si="18"/>
        <v>0.4218910647060608</v>
      </c>
      <c r="O98" s="301">
        <f t="shared" si="18"/>
        <v>0.43845049705485373</v>
      </c>
      <c r="P98" s="301">
        <f t="shared" si="18"/>
        <v>0.40673083810743715</v>
      </c>
      <c r="Q98" s="301">
        <f t="shared" si="18"/>
        <v>0.40371936801232877</v>
      </c>
      <c r="R98" s="301">
        <f t="shared" si="18"/>
        <v>0.43675974007759061</v>
      </c>
      <c r="S98" s="301">
        <f t="shared" si="18"/>
        <v>0.45030484228040962</v>
      </c>
      <c r="T98" s="301">
        <f t="shared" si="18"/>
        <v>0.45456251591705948</v>
      </c>
      <c r="U98" s="301">
        <f t="shared" si="18"/>
        <v>0.4460257971253736</v>
      </c>
      <c r="V98" s="301">
        <f t="shared" si="18"/>
        <v>0.45017340513985982</v>
      </c>
      <c r="W98" s="301">
        <f t="shared" si="18"/>
        <v>0.43789763311088831</v>
      </c>
      <c r="X98" s="301">
        <f t="shared" si="18"/>
        <v>0.42510196019988983</v>
      </c>
      <c r="Y98" s="301">
        <f t="shared" si="18"/>
        <v>0.43739127364303537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8.1278225432462547E-2</v>
      </c>
      <c r="C99" s="301">
        <f t="shared" si="19"/>
        <v>8.3278798458257031E-2</v>
      </c>
      <c r="D99" s="301">
        <f t="shared" si="19"/>
        <v>8.4228188632186521E-2</v>
      </c>
      <c r="E99" s="301">
        <f t="shared" si="19"/>
        <v>8.2757795832593406E-2</v>
      </c>
      <c r="F99" s="301">
        <f t="shared" si="19"/>
        <v>8.1653037668187378E-2</v>
      </c>
      <c r="G99" s="301">
        <f t="shared" si="19"/>
        <v>7.8851795018203885E-2</v>
      </c>
      <c r="H99" s="301">
        <f t="shared" si="19"/>
        <v>7.5481459985200117E-2</v>
      </c>
      <c r="I99" s="301">
        <f t="shared" si="19"/>
        <v>7.4951976435826753E-2</v>
      </c>
      <c r="J99" s="301">
        <f t="shared" si="19"/>
        <v>7.4207737407422841E-2</v>
      </c>
      <c r="K99" s="301">
        <f t="shared" si="19"/>
        <v>7.4502796622665388E-2</v>
      </c>
      <c r="L99" s="301">
        <f t="shared" si="19"/>
        <v>7.4568888524343666E-2</v>
      </c>
      <c r="M99" s="301">
        <f t="shared" si="19"/>
        <v>7.1310741029920244E-2</v>
      </c>
      <c r="N99" s="301">
        <f t="shared" si="19"/>
        <v>7.5756916428692811E-2</v>
      </c>
      <c r="O99" s="301">
        <f t="shared" si="19"/>
        <v>7.7402866583525826E-2</v>
      </c>
      <c r="P99" s="301">
        <f t="shared" si="19"/>
        <v>7.396617399430673E-2</v>
      </c>
      <c r="Q99" s="301">
        <f t="shared" si="19"/>
        <v>7.3619625849016768E-2</v>
      </c>
      <c r="R99" s="301">
        <f t="shared" si="19"/>
        <v>7.6841345133271496E-2</v>
      </c>
      <c r="S99" s="301">
        <f t="shared" si="19"/>
        <v>7.8162098421822632E-2</v>
      </c>
      <c r="T99" s="301">
        <f t="shared" si="19"/>
        <v>7.8538864621692905E-2</v>
      </c>
      <c r="U99" s="301">
        <f t="shared" si="19"/>
        <v>7.7687286796869079E-2</v>
      </c>
      <c r="V99" s="301">
        <f t="shared" si="19"/>
        <v>7.7977627139026756E-2</v>
      </c>
      <c r="W99" s="301">
        <f t="shared" si="19"/>
        <v>7.6847592961774874E-2</v>
      </c>
      <c r="X99" s="301">
        <f t="shared" si="19"/>
        <v>7.5412542434630719E-2</v>
      </c>
      <c r="Y99" s="301">
        <f t="shared" si="19"/>
        <v>7.6593337107139864E-2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3.5287995978754226E-2</v>
      </c>
      <c r="C100" s="302">
        <f t="shared" si="20"/>
        <v>3.686099520061905E-2</v>
      </c>
      <c r="D100" s="302">
        <f t="shared" si="20"/>
        <v>3.7634947622731535E-2</v>
      </c>
      <c r="E100" s="302">
        <f t="shared" si="20"/>
        <v>3.6450597846164064E-2</v>
      </c>
      <c r="F100" s="302">
        <f t="shared" si="20"/>
        <v>3.5578384481462125E-2</v>
      </c>
      <c r="G100" s="302">
        <f t="shared" si="20"/>
        <v>3.3445875161195605E-2</v>
      </c>
      <c r="H100" s="302">
        <f t="shared" si="20"/>
        <v>3.1036797470071344E-2</v>
      </c>
      <c r="I100" s="302">
        <f t="shared" si="20"/>
        <v>3.064076985642214E-2</v>
      </c>
      <c r="J100" s="302">
        <f t="shared" si="20"/>
        <v>3.0116878278529362E-2</v>
      </c>
      <c r="K100" s="302">
        <f t="shared" si="20"/>
        <v>3.0331691790883266E-2</v>
      </c>
      <c r="L100" s="302">
        <f t="shared" si="20"/>
        <v>3.0372229483466368E-2</v>
      </c>
      <c r="M100" s="302">
        <f t="shared" si="20"/>
        <v>2.8131947633165039E-2</v>
      </c>
      <c r="N100" s="302">
        <f t="shared" si="20"/>
        <v>3.1268925124966304E-2</v>
      </c>
      <c r="O100" s="302">
        <f t="shared" si="20"/>
        <v>3.2430717290948041E-2</v>
      </c>
      <c r="P100" s="302">
        <f t="shared" si="20"/>
        <v>3.0139191867481749E-2</v>
      </c>
      <c r="Q100" s="302">
        <f t="shared" si="20"/>
        <v>2.9892557273998258E-2</v>
      </c>
      <c r="R100" s="302">
        <f t="shared" si="20"/>
        <v>3.2271683422690593E-2</v>
      </c>
      <c r="S100" s="302">
        <f t="shared" si="20"/>
        <v>3.3262039011833951E-2</v>
      </c>
      <c r="T100" s="302">
        <f t="shared" si="20"/>
        <v>3.3576271448284047E-2</v>
      </c>
      <c r="U100" s="302">
        <f t="shared" si="20"/>
        <v>3.2986391911561282E-2</v>
      </c>
      <c r="V100" s="302">
        <f t="shared" si="20"/>
        <v>3.3259447393918666E-2</v>
      </c>
      <c r="W100" s="302">
        <f t="shared" si="20"/>
        <v>3.2459172695872673E-2</v>
      </c>
      <c r="X100" s="302">
        <f t="shared" si="20"/>
        <v>3.1517105810074393E-2</v>
      </c>
      <c r="Y100" s="302">
        <f t="shared" si="20"/>
        <v>3.2434698654706336E-2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3.2914470643264207E-2</v>
      </c>
      <c r="C101" s="302">
        <f t="shared" si="21"/>
        <v>3.437268916251239E-2</v>
      </c>
      <c r="D101" s="302">
        <f t="shared" si="21"/>
        <v>3.5072250499878152E-2</v>
      </c>
      <c r="E101" s="302">
        <f t="shared" si="21"/>
        <v>3.3976022414221908E-2</v>
      </c>
      <c r="F101" s="302">
        <f t="shared" si="21"/>
        <v>3.3162881919029191E-2</v>
      </c>
      <c r="G101" s="302">
        <f t="shared" si="21"/>
        <v>3.1174856656571662E-2</v>
      </c>
      <c r="H101" s="302">
        <f t="shared" si="21"/>
        <v>2.8915546670959642E-2</v>
      </c>
      <c r="I101" s="302">
        <f t="shared" si="21"/>
        <v>2.8581034636050828E-2</v>
      </c>
      <c r="J101" s="302">
        <f t="shared" si="21"/>
        <v>2.8142280660870423E-2</v>
      </c>
      <c r="K101" s="302">
        <f t="shared" si="21"/>
        <v>2.821526102789786E-2</v>
      </c>
      <c r="L101" s="302">
        <f t="shared" si="21"/>
        <v>2.8258244996477378E-2</v>
      </c>
      <c r="M101" s="302">
        <f t="shared" si="21"/>
        <v>2.6159290594134191E-2</v>
      </c>
      <c r="N101" s="302">
        <f t="shared" si="21"/>
        <v>2.8993613264525923E-2</v>
      </c>
      <c r="O101" s="302">
        <f t="shared" si="21"/>
        <v>3.013162688359957E-2</v>
      </c>
      <c r="P101" s="302">
        <f t="shared" si="21"/>
        <v>2.7951757241077516E-2</v>
      </c>
      <c r="Q101" s="302">
        <f t="shared" si="21"/>
        <v>2.7744800027238226E-2</v>
      </c>
      <c r="R101" s="302">
        <f t="shared" si="21"/>
        <v>3.0015433017400454E-2</v>
      </c>
      <c r="S101" s="302">
        <f t="shared" si="21"/>
        <v>3.0946292871402405E-2</v>
      </c>
      <c r="T101" s="302">
        <f t="shared" si="21"/>
        <v>3.1238892912395459E-2</v>
      </c>
      <c r="U101" s="302">
        <f t="shared" si="21"/>
        <v>3.0652224115874243E-2</v>
      </c>
      <c r="V101" s="302">
        <f t="shared" si="21"/>
        <v>3.0937260118778571E-2</v>
      </c>
      <c r="W101" s="302">
        <f t="shared" si="21"/>
        <v>3.0093632423132857E-2</v>
      </c>
      <c r="X101" s="302">
        <f t="shared" si="21"/>
        <v>2.9214275587027914E-2</v>
      </c>
      <c r="Y101" s="302">
        <f t="shared" si="21"/>
        <v>3.00588338890753E-2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5.1177947587007465E-3</v>
      </c>
      <c r="C102" s="302">
        <f t="shared" si="22"/>
        <v>4.7144049288174806E-3</v>
      </c>
      <c r="D102" s="302">
        <f t="shared" si="22"/>
        <v>4.5092652518076521E-3</v>
      </c>
      <c r="E102" s="302">
        <f t="shared" si="22"/>
        <v>4.8263681387006579E-3</v>
      </c>
      <c r="F102" s="302">
        <f t="shared" si="22"/>
        <v>5.0536107523318141E-3</v>
      </c>
      <c r="G102" s="302">
        <f t="shared" si="22"/>
        <v>5.5699758395482248E-3</v>
      </c>
      <c r="H102" s="302">
        <f t="shared" si="22"/>
        <v>6.0780279620228127E-3</v>
      </c>
      <c r="I102" s="302">
        <f t="shared" si="22"/>
        <v>6.156720439111806E-3</v>
      </c>
      <c r="J102" s="302">
        <f t="shared" si="22"/>
        <v>6.2422037967832349E-3</v>
      </c>
      <c r="K102" s="302">
        <f t="shared" si="22"/>
        <v>6.2450474174349756E-3</v>
      </c>
      <c r="L102" s="302">
        <f t="shared" si="22"/>
        <v>6.238225485872345E-3</v>
      </c>
      <c r="M102" s="302">
        <f t="shared" si="22"/>
        <v>6.6613588933266748E-3</v>
      </c>
      <c r="N102" s="302">
        <f t="shared" si="22"/>
        <v>6.0644317372243895E-3</v>
      </c>
      <c r="O102" s="302">
        <f t="shared" si="22"/>
        <v>5.808515505837027E-3</v>
      </c>
      <c r="P102" s="302">
        <f t="shared" si="22"/>
        <v>6.213493525789082E-3</v>
      </c>
      <c r="Q102" s="302">
        <f t="shared" si="22"/>
        <v>6.2553899465204038E-3</v>
      </c>
      <c r="R102" s="302">
        <f t="shared" si="22"/>
        <v>5.6964613987370641E-3</v>
      </c>
      <c r="S102" s="302">
        <f t="shared" si="22"/>
        <v>5.461443139978297E-3</v>
      </c>
      <c r="T102" s="302">
        <f t="shared" si="22"/>
        <v>5.3713962060614748E-3</v>
      </c>
      <c r="U102" s="302">
        <f t="shared" si="22"/>
        <v>5.4985882404844895E-3</v>
      </c>
      <c r="V102" s="302">
        <f t="shared" si="22"/>
        <v>5.393791615165928E-3</v>
      </c>
      <c r="W102" s="302">
        <f t="shared" si="22"/>
        <v>5.5949173855998442E-3</v>
      </c>
      <c r="X102" s="302">
        <f t="shared" si="22"/>
        <v>5.7461421626629604E-3</v>
      </c>
      <c r="Y102" s="302">
        <f t="shared" si="22"/>
        <v>5.5186017835861835E-3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5.9458549070308744E-3</v>
      </c>
      <c r="C103" s="302">
        <f t="shared" si="23"/>
        <v>5.4771965272902489E-3</v>
      </c>
      <c r="D103" s="302">
        <f t="shared" si="23"/>
        <v>5.2388652122053753E-3</v>
      </c>
      <c r="E103" s="302">
        <f t="shared" si="23"/>
        <v>5.6072754054553075E-3</v>
      </c>
      <c r="F103" s="302">
        <f t="shared" si="23"/>
        <v>5.8712859164372598E-3</v>
      </c>
      <c r="G103" s="302">
        <f t="shared" si="23"/>
        <v>6.4711989712594436E-3</v>
      </c>
      <c r="H103" s="302">
        <f t="shared" si="23"/>
        <v>7.0614540220911145E-3</v>
      </c>
      <c r="I103" s="302">
        <f t="shared" si="23"/>
        <v>7.1528789566785243E-3</v>
      </c>
      <c r="J103" s="302">
        <f t="shared" si="23"/>
        <v>7.2521935375956335E-3</v>
      </c>
      <c r="K103" s="302">
        <f t="shared" si="23"/>
        <v>7.2554972566002199E-3</v>
      </c>
      <c r="L103" s="302">
        <f t="shared" si="23"/>
        <v>7.2475715352359263E-3</v>
      </c>
      <c r="M103" s="302">
        <f t="shared" si="23"/>
        <v>7.7391680070881368E-3</v>
      </c>
      <c r="N103" s="302">
        <f t="shared" si="23"/>
        <v>7.0456579255795543E-3</v>
      </c>
      <c r="O103" s="302">
        <f t="shared" si="23"/>
        <v>6.7483344001301468E-3</v>
      </c>
      <c r="P103" s="302">
        <f t="shared" si="23"/>
        <v>7.2188379393894825E-3</v>
      </c>
      <c r="Q103" s="302">
        <f t="shared" si="23"/>
        <v>7.2675132088243968E-3</v>
      </c>
      <c r="R103" s="302">
        <f t="shared" si="23"/>
        <v>6.6181499175616389E-3</v>
      </c>
      <c r="S103" s="302">
        <f t="shared" si="23"/>
        <v>6.3451056606173813E-3</v>
      </c>
      <c r="T103" s="302">
        <f t="shared" si="23"/>
        <v>6.2404891159655697E-3</v>
      </c>
      <c r="U103" s="302">
        <f t="shared" si="23"/>
        <v>6.3882608453268534E-3</v>
      </c>
      <c r="V103" s="302">
        <f t="shared" si="23"/>
        <v>6.2665081064481971E-3</v>
      </c>
      <c r="W103" s="302">
        <f t="shared" si="23"/>
        <v>6.5001760641230878E-3</v>
      </c>
      <c r="X103" s="302">
        <f t="shared" si="23"/>
        <v>6.675869038374688E-3</v>
      </c>
      <c r="Y103" s="302">
        <f t="shared" si="23"/>
        <v>6.411512583442372E-3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2.0121091447124857E-3</v>
      </c>
      <c r="C104" s="302">
        <f t="shared" si="24"/>
        <v>1.8535126390178756E-3</v>
      </c>
      <c r="D104" s="302">
        <f t="shared" si="24"/>
        <v>1.7728600455638099E-3</v>
      </c>
      <c r="E104" s="302">
        <f t="shared" si="24"/>
        <v>1.8975320280514624E-3</v>
      </c>
      <c r="F104" s="302">
        <f t="shared" si="24"/>
        <v>1.9868745989269892E-3</v>
      </c>
      <c r="G104" s="302">
        <f t="shared" si="24"/>
        <v>2.1898883896289368E-3</v>
      </c>
      <c r="H104" s="302">
        <f t="shared" si="24"/>
        <v>2.3896338600551915E-3</v>
      </c>
      <c r="I104" s="302">
        <f t="shared" si="24"/>
        <v>2.4205725475634488E-3</v>
      </c>
      <c r="J104" s="302">
        <f t="shared" si="24"/>
        <v>2.4541811336442009E-3</v>
      </c>
      <c r="K104" s="302">
        <f t="shared" si="24"/>
        <v>2.4552991298490571E-3</v>
      </c>
      <c r="L104" s="302">
        <f t="shared" si="24"/>
        <v>2.4526170232916505E-3</v>
      </c>
      <c r="M104" s="302">
        <f t="shared" si="24"/>
        <v>2.6189759022062008E-3</v>
      </c>
      <c r="N104" s="302">
        <f t="shared" si="24"/>
        <v>2.3842883763966383E-3</v>
      </c>
      <c r="O104" s="302">
        <f t="shared" si="24"/>
        <v>2.2836725030110478E-3</v>
      </c>
      <c r="P104" s="302">
        <f t="shared" si="24"/>
        <v>2.4428934205688977E-3</v>
      </c>
      <c r="Q104" s="302">
        <f t="shared" si="24"/>
        <v>2.4593653924354707E-3</v>
      </c>
      <c r="R104" s="302">
        <f t="shared" si="24"/>
        <v>2.2396173768817486E-3</v>
      </c>
      <c r="S104" s="302">
        <f t="shared" si="24"/>
        <v>2.1472177379906082E-3</v>
      </c>
      <c r="T104" s="302">
        <f t="shared" si="24"/>
        <v>2.1118149389863436E-3</v>
      </c>
      <c r="U104" s="302">
        <f t="shared" si="24"/>
        <v>2.1618216836222118E-3</v>
      </c>
      <c r="V104" s="302">
        <f t="shared" si="24"/>
        <v>2.1206199047153892E-3</v>
      </c>
      <c r="W104" s="302">
        <f t="shared" si="24"/>
        <v>2.1996943930464065E-3</v>
      </c>
      <c r="X104" s="302">
        <f t="shared" si="24"/>
        <v>2.2591498364907731E-3</v>
      </c>
      <c r="Y104" s="302">
        <f t="shared" si="24"/>
        <v>2.1696901963296749E-3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0.11456305712076099</v>
      </c>
      <c r="C105" s="301">
        <f t="shared" si="25"/>
        <v>0.10828169621988885</v>
      </c>
      <c r="D105" s="301">
        <f t="shared" si="25"/>
        <v>0.10505288389089444</v>
      </c>
      <c r="E105" s="301">
        <f t="shared" si="25"/>
        <v>0.11002786709489334</v>
      </c>
      <c r="F105" s="301">
        <f t="shared" si="25"/>
        <v>0.11348923579168835</v>
      </c>
      <c r="G105" s="301">
        <f t="shared" si="25"/>
        <v>0.12137677240363964</v>
      </c>
      <c r="H105" s="301">
        <f t="shared" si="25"/>
        <v>0.12909648831376211</v>
      </c>
      <c r="I105" s="301">
        <f t="shared" si="25"/>
        <v>0.13027702442787711</v>
      </c>
      <c r="J105" s="301">
        <f t="shared" si="25"/>
        <v>0.13150955377782569</v>
      </c>
      <c r="K105" s="301">
        <f t="shared" si="25"/>
        <v>0.1315845738657313</v>
      </c>
      <c r="L105" s="301">
        <f t="shared" si="25"/>
        <v>0.1314721605604991</v>
      </c>
      <c r="M105" s="301">
        <f t="shared" si="25"/>
        <v>0.13766558009365404</v>
      </c>
      <c r="N105" s="301">
        <f t="shared" si="25"/>
        <v>0.12876799280658369</v>
      </c>
      <c r="O105" s="301">
        <f t="shared" si="25"/>
        <v>0.12496302677465226</v>
      </c>
      <c r="P105" s="301">
        <f t="shared" si="25"/>
        <v>0.13075335884294942</v>
      </c>
      <c r="Q105" s="301">
        <f t="shared" si="25"/>
        <v>0.13134792513337012</v>
      </c>
      <c r="R105" s="301">
        <f t="shared" si="25"/>
        <v>0.12282134212111195</v>
      </c>
      <c r="S105" s="301">
        <f t="shared" si="25"/>
        <v>0.11921486010718456</v>
      </c>
      <c r="T105" s="301">
        <f t="shared" si="25"/>
        <v>0.11779394163077817</v>
      </c>
      <c r="U105" s="301">
        <f t="shared" si="25"/>
        <v>0.1196806924227105</v>
      </c>
      <c r="V105" s="301">
        <f t="shared" si="25"/>
        <v>0.11797383716569083</v>
      </c>
      <c r="W105" s="301">
        <f t="shared" si="25"/>
        <v>0.12101575416287516</v>
      </c>
      <c r="X105" s="301">
        <f t="shared" si="25"/>
        <v>0.12315285005451665</v>
      </c>
      <c r="Y105" s="301">
        <f t="shared" si="25"/>
        <v>0.11961466222098298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1.6520301751375255E-2</v>
      </c>
      <c r="C106" s="302">
        <f t="shared" si="26"/>
        <v>1.7203406202206666E-2</v>
      </c>
      <c r="D106" s="302">
        <f t="shared" si="26"/>
        <v>1.7524211292017172E-2</v>
      </c>
      <c r="E106" s="302">
        <f t="shared" si="26"/>
        <v>1.7015028753641231E-2</v>
      </c>
      <c r="F106" s="302">
        <f t="shared" si="26"/>
        <v>1.6551520088353366E-2</v>
      </c>
      <c r="G106" s="302">
        <f t="shared" si="26"/>
        <v>1.5546960049743182E-2</v>
      </c>
      <c r="H106" s="302">
        <f t="shared" si="26"/>
        <v>1.4574862638086954E-2</v>
      </c>
      <c r="I106" s="302">
        <f t="shared" si="26"/>
        <v>1.4406211742290344E-2</v>
      </c>
      <c r="J106" s="302">
        <f t="shared" si="26"/>
        <v>1.4187322059729241E-2</v>
      </c>
      <c r="K106" s="302">
        <f t="shared" si="26"/>
        <v>1.4197564173309449E-2</v>
      </c>
      <c r="L106" s="302">
        <f t="shared" si="26"/>
        <v>1.419947902233337E-2</v>
      </c>
      <c r="M106" s="302">
        <f t="shared" si="26"/>
        <v>1.3194812009856156E-2</v>
      </c>
      <c r="N106" s="302">
        <f t="shared" si="26"/>
        <v>1.4475656874395278E-2</v>
      </c>
      <c r="O106" s="302">
        <f t="shared" si="26"/>
        <v>1.504894359588012E-2</v>
      </c>
      <c r="P106" s="302">
        <f t="shared" si="26"/>
        <v>1.3982243292450432E-2</v>
      </c>
      <c r="Q106" s="302">
        <f t="shared" si="26"/>
        <v>1.3863929420671529E-2</v>
      </c>
      <c r="R106" s="302">
        <f t="shared" si="26"/>
        <v>1.4940043810529829E-2</v>
      </c>
      <c r="S106" s="302">
        <f t="shared" si="26"/>
        <v>1.5375804862762757E-2</v>
      </c>
      <c r="T106" s="302">
        <f t="shared" si="26"/>
        <v>1.5515732718062735E-2</v>
      </c>
      <c r="U106" s="302">
        <f t="shared" si="26"/>
        <v>1.523043196804246E-2</v>
      </c>
      <c r="V106" s="302">
        <f t="shared" si="26"/>
        <v>1.5350542509476137E-2</v>
      </c>
      <c r="W106" s="302">
        <f t="shared" si="26"/>
        <v>1.4942011910552571E-2</v>
      </c>
      <c r="X106" s="302">
        <f t="shared" si="26"/>
        <v>1.4530902411033483E-2</v>
      </c>
      <c r="Y106" s="302">
        <f t="shared" si="26"/>
        <v>1.4917017536007181E-2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6.1999556890359169E-3</v>
      </c>
      <c r="C107" s="302">
        <f t="shared" si="27"/>
        <v>6.4746339696699204E-3</v>
      </c>
      <c r="D107" s="302">
        <f t="shared" si="27"/>
        <v>6.6064072963759376E-3</v>
      </c>
      <c r="E107" s="302">
        <f t="shared" si="27"/>
        <v>6.3999155794102194E-3</v>
      </c>
      <c r="F107" s="302">
        <f t="shared" si="27"/>
        <v>6.2467478407035593E-3</v>
      </c>
      <c r="G107" s="302">
        <f t="shared" si="27"/>
        <v>5.8722721679968799E-3</v>
      </c>
      <c r="H107" s="302">
        <f t="shared" si="27"/>
        <v>5.4466957718151106E-3</v>
      </c>
      <c r="I107" s="302">
        <f t="shared" si="27"/>
        <v>5.3836851946023716E-3</v>
      </c>
      <c r="J107" s="302">
        <f t="shared" si="27"/>
        <v>5.3010390164520459E-3</v>
      </c>
      <c r="K107" s="302">
        <f t="shared" si="27"/>
        <v>5.3147860107951653E-3</v>
      </c>
      <c r="L107" s="302">
        <f t="shared" si="27"/>
        <v>5.3228827140178996E-3</v>
      </c>
      <c r="M107" s="302">
        <f t="shared" si="27"/>
        <v>4.9275118016651681E-3</v>
      </c>
      <c r="N107" s="302">
        <f t="shared" si="27"/>
        <v>5.4614008365311984E-3</v>
      </c>
      <c r="O107" s="302">
        <f t="shared" si="27"/>
        <v>5.6757635127001977E-3</v>
      </c>
      <c r="P107" s="302">
        <f t="shared" si="27"/>
        <v>5.2651509484578128E-3</v>
      </c>
      <c r="Q107" s="302">
        <f t="shared" si="27"/>
        <v>5.2261673181501368E-3</v>
      </c>
      <c r="R107" s="302">
        <f t="shared" si="27"/>
        <v>5.6538765794549306E-3</v>
      </c>
      <c r="S107" s="302">
        <f t="shared" si="27"/>
        <v>5.8292186018154089E-3</v>
      </c>
      <c r="T107" s="302">
        <f t="shared" si="27"/>
        <v>5.8843343990107764E-3</v>
      </c>
      <c r="U107" s="302">
        <f t="shared" si="27"/>
        <v>5.7738261492505504E-3</v>
      </c>
      <c r="V107" s="302">
        <f t="shared" si="27"/>
        <v>5.8275171414873764E-3</v>
      </c>
      <c r="W107" s="302">
        <f t="shared" si="27"/>
        <v>5.6686066614211484E-3</v>
      </c>
      <c r="X107" s="302">
        <f t="shared" si="27"/>
        <v>5.5029660385537372E-3</v>
      </c>
      <c r="Y107" s="302">
        <f t="shared" si="27"/>
        <v>5.6620518129006075E-3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9.1842799680349835E-2</v>
      </c>
      <c r="C108" s="302">
        <f t="shared" si="28"/>
        <v>8.460365604801226E-2</v>
      </c>
      <c r="D108" s="302">
        <f t="shared" si="28"/>
        <v>8.0922265302501323E-2</v>
      </c>
      <c r="E108" s="302">
        <f t="shared" si="28"/>
        <v>8.661292276184189E-2</v>
      </c>
      <c r="F108" s="302">
        <f t="shared" si="28"/>
        <v>9.0690967862631408E-2</v>
      </c>
      <c r="G108" s="302">
        <f t="shared" si="28"/>
        <v>9.9957540185899585E-2</v>
      </c>
      <c r="H108" s="302">
        <f t="shared" si="28"/>
        <v>0.10907492990386003</v>
      </c>
      <c r="I108" s="302">
        <f t="shared" si="28"/>
        <v>0.11048712749098438</v>
      </c>
      <c r="J108" s="302">
        <f t="shared" si="28"/>
        <v>0.1120211927016444</v>
      </c>
      <c r="K108" s="302">
        <f t="shared" si="28"/>
        <v>0.11207222368162668</v>
      </c>
      <c r="L108" s="302">
        <f t="shared" si="28"/>
        <v>0.11194979882414782</v>
      </c>
      <c r="M108" s="302">
        <f t="shared" si="28"/>
        <v>0.11954325628213271</v>
      </c>
      <c r="N108" s="302">
        <f t="shared" si="28"/>
        <v>0.10883093509565721</v>
      </c>
      <c r="O108" s="302">
        <f t="shared" si="28"/>
        <v>0.10423831966607194</v>
      </c>
      <c r="P108" s="302">
        <f t="shared" si="28"/>
        <v>0.11150596460204118</v>
      </c>
      <c r="Q108" s="302">
        <f t="shared" si="28"/>
        <v>0.11225782839454845</v>
      </c>
      <c r="R108" s="302">
        <f t="shared" si="28"/>
        <v>0.1022274217311272</v>
      </c>
      <c r="S108" s="302">
        <f t="shared" si="28"/>
        <v>9.8009836642606388E-2</v>
      </c>
      <c r="T108" s="302">
        <f t="shared" si="28"/>
        <v>9.6393874513704667E-2</v>
      </c>
      <c r="U108" s="302">
        <f t="shared" si="28"/>
        <v>9.867643430541749E-2</v>
      </c>
      <c r="V108" s="302">
        <f t="shared" si="28"/>
        <v>9.6795777514727316E-2</v>
      </c>
      <c r="W108" s="302">
        <f t="shared" si="28"/>
        <v>0.10040513559090143</v>
      </c>
      <c r="X108" s="302">
        <f t="shared" si="28"/>
        <v>0.10311898160492942</v>
      </c>
      <c r="Y108" s="302">
        <f t="shared" si="28"/>
        <v>9.9035592872075195E-2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8.9221310134867976E-2</v>
      </c>
      <c r="C109" s="235">
        <f t="shared" si="29"/>
        <v>8.2188794996178899E-2</v>
      </c>
      <c r="D109" s="235">
        <f t="shared" si="29"/>
        <v>7.8612483009000422E-2</v>
      </c>
      <c r="E109" s="235">
        <f t="shared" si="29"/>
        <v>8.4140710761401588E-2</v>
      </c>
      <c r="F109" s="235">
        <f t="shared" si="29"/>
        <v>8.8102355309998284E-2</v>
      </c>
      <c r="G109" s="235">
        <f t="shared" si="29"/>
        <v>9.710442978964183E-2</v>
      </c>
      <c r="H109" s="235">
        <f t="shared" si="29"/>
        <v>0.10596157981640279</v>
      </c>
      <c r="I109" s="235">
        <f t="shared" si="29"/>
        <v>0.10733346873236629</v>
      </c>
      <c r="J109" s="235">
        <f t="shared" si="29"/>
        <v>0.10882374677706634</v>
      </c>
      <c r="K109" s="235">
        <f t="shared" si="29"/>
        <v>0.10887332116838858</v>
      </c>
      <c r="L109" s="235">
        <f t="shared" si="29"/>
        <v>0.10875439071096192</v>
      </c>
      <c r="M109" s="235">
        <f t="shared" si="29"/>
        <v>0.11613110641663242</v>
      </c>
      <c r="N109" s="235">
        <f t="shared" si="29"/>
        <v>0.1057245494065097</v>
      </c>
      <c r="O109" s="235">
        <f t="shared" si="29"/>
        <v>0.10126302202494751</v>
      </c>
      <c r="P109" s="235">
        <f t="shared" si="29"/>
        <v>0.10832322494819255</v>
      </c>
      <c r="Q109" s="235">
        <f t="shared" si="29"/>
        <v>0.10905362812453234</v>
      </c>
      <c r="R109" s="235">
        <f t="shared" si="29"/>
        <v>9.9309521598918427E-2</v>
      </c>
      <c r="S109" s="235">
        <f t="shared" si="29"/>
        <v>9.5212319983628196E-2</v>
      </c>
      <c r="T109" s="235">
        <f t="shared" si="29"/>
        <v>9.3642482622716433E-2</v>
      </c>
      <c r="U109" s="235">
        <f t="shared" si="29"/>
        <v>9.5859890800456954E-2</v>
      </c>
      <c r="V109" s="235">
        <f t="shared" si="29"/>
        <v>9.4032914016610986E-2</v>
      </c>
      <c r="W109" s="235">
        <f t="shared" si="29"/>
        <v>9.7539249379022863E-2</v>
      </c>
      <c r="X109" s="235">
        <f t="shared" si="29"/>
        <v>0.10017563348010197</v>
      </c>
      <c r="Y109" s="235">
        <f t="shared" si="29"/>
        <v>9.620879782392408E-2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341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2">
        <f>IF(B$5=0,0,B$5/FBT_fec!B$5)</f>
        <v>0.48078151222928611</v>
      </c>
      <c r="C113" s="322">
        <f>IF(C$5=0,0,C$5/FBT_fec!C$5)</f>
        <v>0.47902758293900938</v>
      </c>
      <c r="D113" s="322">
        <f>IF(D$5=0,0,D$5/FBT_fec!D$5)</f>
        <v>0.47839396329849182</v>
      </c>
      <c r="E113" s="322">
        <f>IF(E$5=0,0,E$5/FBT_fec!E$5)</f>
        <v>0.48038342248635962</v>
      </c>
      <c r="F113" s="322">
        <f>IF(F$5=0,0,F$5/FBT_fec!F$5)</f>
        <v>0.48390672648515071</v>
      </c>
      <c r="G113" s="322">
        <f>IF(G$5=0,0,G$5/FBT_fec!G$5)</f>
        <v>0.48870902278593781</v>
      </c>
      <c r="H113" s="322">
        <f>IF(H$5=0,0,H$5/FBT_fec!H$5)</f>
        <v>0.48797723595942266</v>
      </c>
      <c r="I113" s="322">
        <f>IF(I$5=0,0,I$5/FBT_fec!I$5)</f>
        <v>0.48849261165060132</v>
      </c>
      <c r="J113" s="322">
        <f>IF(J$5=0,0,J$5/FBT_fec!J$5)</f>
        <v>0.48758178477812936</v>
      </c>
      <c r="K113" s="322">
        <f>IF(K$5=0,0,K$5/FBT_fec!K$5)</f>
        <v>0.49248259027397889</v>
      </c>
      <c r="L113" s="322">
        <f>IF(L$5=0,0,L$5/FBT_fec!L$5)</f>
        <v>0.49298741679825409</v>
      </c>
      <c r="M113" s="322">
        <f>IF(M$5=0,0,M$5/FBT_fec!M$5)</f>
        <v>0.49518967772490285</v>
      </c>
      <c r="N113" s="322">
        <f>IF(N$5=0,0,N$5/FBT_fec!N$5)</f>
        <v>0.49392109944279011</v>
      </c>
      <c r="O113" s="322">
        <f>IF(O$5=0,0,O$5/FBT_fec!O$5)</f>
        <v>0.49112496454683446</v>
      </c>
      <c r="P113" s="322">
        <f>IF(P$5=0,0,P$5/FBT_fec!P$5)</f>
        <v>0.49830050588233604</v>
      </c>
      <c r="Q113" s="322">
        <f>IF(Q$5=0,0,Q$5/FBT_fec!Q$5)</f>
        <v>0.49998106572832374</v>
      </c>
      <c r="R113" s="322">
        <f>IF(R$5=0,0,R$5/FBT_fec!R$5)</f>
        <v>0.48981086367014492</v>
      </c>
      <c r="S113" s="322">
        <f>IF(S$5=0,0,S$5/FBT_fec!S$5)</f>
        <v>0.48834073597082051</v>
      </c>
      <c r="T113" s="322">
        <f>IF(T$5=0,0,T$5/FBT_fec!T$5)</f>
        <v>0.48763923372947438</v>
      </c>
      <c r="U113" s="322">
        <f>IF(U$5=0,0,U$5/FBT_fec!U$5)</f>
        <v>0.48976661008830563</v>
      </c>
      <c r="V113" s="322">
        <f>IF(V$5=0,0,V$5/FBT_fec!V$5)</f>
        <v>0.48907202146592216</v>
      </c>
      <c r="W113" s="322">
        <f>IF(W$5=0,0,W$5/FBT_fec!W$5)</f>
        <v>0.49282018895545809</v>
      </c>
      <c r="X113" s="322">
        <f>IF(X$5=0,0,X$5/FBT_fec!X$5)</f>
        <v>0.49458335022108108</v>
      </c>
      <c r="Y113" s="322">
        <f>IF(Y$5=0,0,Y$5/FBT_fec!Y$5)</f>
        <v>0.49359119550458114</v>
      </c>
      <c r="DA113" s="95"/>
    </row>
    <row r="114" spans="1:105" ht="12" customHeight="1" x14ac:dyDescent="0.25">
      <c r="A114" s="55" t="s">
        <v>91</v>
      </c>
      <c r="B114" s="334">
        <f>IF(B$6=0,0,B$6/FBT_fec!B$6)</f>
        <v>0.48116445192118323</v>
      </c>
      <c r="C114" s="334">
        <f>IF(C$6=0,0,C$6/FBT_fec!C$6)</f>
        <v>0.48116445192118334</v>
      </c>
      <c r="D114" s="334">
        <f>IF(D$6=0,0,D$6/FBT_fec!D$6)</f>
        <v>0.48116445192118329</v>
      </c>
      <c r="E114" s="334">
        <f>IF(E$6=0,0,E$6/FBT_fec!E$6)</f>
        <v>0.48116445192118329</v>
      </c>
      <c r="F114" s="334">
        <f>IF(F$6=0,0,F$6/FBT_fec!F$6)</f>
        <v>0.48116445192118334</v>
      </c>
      <c r="G114" s="334">
        <f>IF(G$6=0,0,G$6/FBT_fec!G$6)</f>
        <v>0.4811644519211834</v>
      </c>
      <c r="H114" s="334">
        <f>IF(H$6=0,0,H$6/FBT_fec!H$6)</f>
        <v>0.48116445192118323</v>
      </c>
      <c r="I114" s="334">
        <f>IF(I$6=0,0,I$6/FBT_fec!I$6)</f>
        <v>0.48116445192118329</v>
      </c>
      <c r="J114" s="334">
        <f>IF(J$6=0,0,J$6/FBT_fec!J$6)</f>
        <v>0.48116445192118329</v>
      </c>
      <c r="K114" s="334">
        <f>IF(K$6=0,0,K$6/FBT_fec!K$6)</f>
        <v>0.4811644519211834</v>
      </c>
      <c r="L114" s="334">
        <f>IF(L$6=0,0,L$6/FBT_fec!L$6)</f>
        <v>0.48116445192118334</v>
      </c>
      <c r="M114" s="334">
        <f>IF(M$6=0,0,M$6/FBT_fec!M$6)</f>
        <v>0.4811644519211834</v>
      </c>
      <c r="N114" s="334">
        <f>IF(N$6=0,0,N$6/FBT_fec!N$6)</f>
        <v>0.48116445192118346</v>
      </c>
      <c r="O114" s="334">
        <f>IF(O$6=0,0,O$6/FBT_fec!O$6)</f>
        <v>0.48116445192118334</v>
      </c>
      <c r="P114" s="334">
        <f>IF(P$6=0,0,P$6/FBT_fec!P$6)</f>
        <v>0.48116445192118329</v>
      </c>
      <c r="Q114" s="334">
        <f>IF(Q$6=0,0,Q$6/FBT_fec!Q$6)</f>
        <v>0.48116445192118329</v>
      </c>
      <c r="R114" s="334">
        <f>IF(R$6=0,0,R$6/FBT_fec!R$6)</f>
        <v>0.48116445192118346</v>
      </c>
      <c r="S114" s="334">
        <f>IF(S$6=0,0,S$6/FBT_fec!S$6)</f>
        <v>0.48116445192118323</v>
      </c>
      <c r="T114" s="334">
        <f>IF(T$6=0,0,T$6/FBT_fec!T$6)</f>
        <v>0.48116445192118329</v>
      </c>
      <c r="U114" s="334">
        <f>IF(U$6=0,0,U$6/FBT_fec!U$6)</f>
        <v>0.4811644519211834</v>
      </c>
      <c r="V114" s="334">
        <f>IF(V$6=0,0,V$6/FBT_fec!V$6)</f>
        <v>0.4811644519211834</v>
      </c>
      <c r="W114" s="334">
        <f>IF(W$6=0,0,W$6/FBT_fec!W$6)</f>
        <v>0.48116445192118329</v>
      </c>
      <c r="X114" s="334">
        <f>IF(X$6=0,0,X$6/FBT_fec!X$6)</f>
        <v>0.48116445192118329</v>
      </c>
      <c r="Y114" s="334">
        <f>IF(Y$6=0,0,Y$6/FBT_fec!Y$6)</f>
        <v>0.48116445192118329</v>
      </c>
      <c r="DA114" s="67"/>
    </row>
    <row r="115" spans="1:105" ht="12" customHeight="1" x14ac:dyDescent="0.25">
      <c r="A115" s="173" t="s">
        <v>92</v>
      </c>
      <c r="B115" s="335">
        <f>IF(B$7=0,0,B$7/FBT_fec!B$7)</f>
        <v>0.12469681277523534</v>
      </c>
      <c r="C115" s="335">
        <f>IF(C$7=0,0,C$7/FBT_fec!C$7)</f>
        <v>0.12469681277523534</v>
      </c>
      <c r="D115" s="335">
        <f>IF(D$7=0,0,D$7/FBT_fec!D$7)</f>
        <v>0.12469681277523532</v>
      </c>
      <c r="E115" s="335">
        <f>IF(E$7=0,0,E$7/FBT_fec!E$7)</f>
        <v>0.12469681277523534</v>
      </c>
      <c r="F115" s="335">
        <f>IF(F$7=0,0,F$7/FBT_fec!F$7)</f>
        <v>0.12469681277523534</v>
      </c>
      <c r="G115" s="335">
        <f>IF(G$7=0,0,G$7/FBT_fec!G$7)</f>
        <v>0.12469681277523532</v>
      </c>
      <c r="H115" s="335">
        <f>IF(H$7=0,0,H$7/FBT_fec!H$7)</f>
        <v>0.1246968127752353</v>
      </c>
      <c r="I115" s="335">
        <f>IF(I$7=0,0,I$7/FBT_fec!I$7)</f>
        <v>0.12469681277523532</v>
      </c>
      <c r="J115" s="335">
        <f>IF(J$7=0,0,J$7/FBT_fec!J$7)</f>
        <v>0.12469681277523532</v>
      </c>
      <c r="K115" s="335">
        <f>IF(K$7=0,0,K$7/FBT_fec!K$7)</f>
        <v>0.12469681277523532</v>
      </c>
      <c r="L115" s="335">
        <f>IF(L$7=0,0,L$7/FBT_fec!L$7)</f>
        <v>0.12469681277523532</v>
      </c>
      <c r="M115" s="335">
        <f>IF(M$7=0,0,M$7/FBT_fec!M$7)</f>
        <v>0.12469681277523534</v>
      </c>
      <c r="N115" s="335">
        <f>IF(N$7=0,0,N$7/FBT_fec!N$7)</f>
        <v>0.12469681277523535</v>
      </c>
      <c r="O115" s="335">
        <f>IF(O$7=0,0,O$7/FBT_fec!O$7)</f>
        <v>0.1246968127752353</v>
      </c>
      <c r="P115" s="335">
        <f>IF(P$7=0,0,P$7/FBT_fec!P$7)</f>
        <v>0.12469681277523532</v>
      </c>
      <c r="Q115" s="335">
        <f>IF(Q$7=0,0,Q$7/FBT_fec!Q$7)</f>
        <v>0.12469681277523532</v>
      </c>
      <c r="R115" s="335">
        <f>IF(R$7=0,0,R$7/FBT_fec!R$7)</f>
        <v>0.12469681277523531</v>
      </c>
      <c r="S115" s="335">
        <f>IF(S$7=0,0,S$7/FBT_fec!S$7)</f>
        <v>0.12469681277523531</v>
      </c>
      <c r="T115" s="335">
        <f>IF(T$7=0,0,T$7/FBT_fec!T$7)</f>
        <v>0.12469681277523531</v>
      </c>
      <c r="U115" s="335">
        <f>IF(U$7=0,0,U$7/FBT_fec!U$7)</f>
        <v>0.1246968127752353</v>
      </c>
      <c r="V115" s="335">
        <f>IF(V$7=0,0,V$7/FBT_fec!V$7)</f>
        <v>0.1246968127752353</v>
      </c>
      <c r="W115" s="335">
        <f>IF(W$7=0,0,W$7/FBT_fec!W$7)</f>
        <v>0.12469681277523531</v>
      </c>
      <c r="X115" s="335">
        <f>IF(X$7=0,0,X$7/FBT_fec!X$7)</f>
        <v>0.12469681277523532</v>
      </c>
      <c r="Y115" s="335">
        <f>IF(Y$7=0,0,Y$7/FBT_fec!Y$7)</f>
        <v>0.1246968127752353</v>
      </c>
      <c r="DA115" s="177"/>
    </row>
    <row r="116" spans="1:105" ht="12" customHeight="1" x14ac:dyDescent="0.25">
      <c r="A116" s="173" t="s">
        <v>93</v>
      </c>
      <c r="B116" s="335">
        <f>IF(B$8=0,0,B$8/FBT_fec!B$8)</f>
        <v>0.6814478311561335</v>
      </c>
      <c r="C116" s="335">
        <f>IF(C$8=0,0,C$8/FBT_fec!C$8)</f>
        <v>0.6814478311561335</v>
      </c>
      <c r="D116" s="335">
        <f>IF(D$8=0,0,D$8/FBT_fec!D$8)</f>
        <v>0.68144783115613317</v>
      </c>
      <c r="E116" s="335">
        <f>IF(E$8=0,0,E$8/FBT_fec!E$8)</f>
        <v>0.68144783115613361</v>
      </c>
      <c r="F116" s="335">
        <f>IF(F$8=0,0,F$8/FBT_fec!F$8)</f>
        <v>0.68144783115613339</v>
      </c>
      <c r="G116" s="335">
        <f>IF(G$8=0,0,G$8/FBT_fec!G$8)</f>
        <v>0.68144783115613328</v>
      </c>
      <c r="H116" s="335">
        <f>IF(H$8=0,0,H$8/FBT_fec!H$8)</f>
        <v>0.68144783115613339</v>
      </c>
      <c r="I116" s="335">
        <f>IF(I$8=0,0,I$8/FBT_fec!I$8)</f>
        <v>0.68144783115613361</v>
      </c>
      <c r="J116" s="335">
        <f>IF(J$8=0,0,J$8/FBT_fec!J$8)</f>
        <v>0.68144783115613361</v>
      </c>
      <c r="K116" s="335">
        <f>IF(K$8=0,0,K$8/FBT_fec!K$8)</f>
        <v>0.6814478311561335</v>
      </c>
      <c r="L116" s="335">
        <f>IF(L$8=0,0,L$8/FBT_fec!L$8)</f>
        <v>0.6814478311561335</v>
      </c>
      <c r="M116" s="335">
        <f>IF(M$8=0,0,M$8/FBT_fec!M$8)</f>
        <v>0.6814478311561335</v>
      </c>
      <c r="N116" s="335">
        <f>IF(N$8=0,0,N$8/FBT_fec!N$8)</f>
        <v>0.68144783115613361</v>
      </c>
      <c r="O116" s="335">
        <f>IF(O$8=0,0,O$8/FBT_fec!O$8)</f>
        <v>0.6814478311561335</v>
      </c>
      <c r="P116" s="335">
        <f>IF(P$8=0,0,P$8/FBT_fec!P$8)</f>
        <v>0.68144783115613328</v>
      </c>
      <c r="Q116" s="335">
        <f>IF(Q$8=0,0,Q$8/FBT_fec!Q$8)</f>
        <v>0.68144783115613383</v>
      </c>
      <c r="R116" s="335">
        <f>IF(R$8=0,0,R$8/FBT_fec!R$8)</f>
        <v>0.6814478311561335</v>
      </c>
      <c r="S116" s="335">
        <f>IF(S$8=0,0,S$8/FBT_fec!S$8)</f>
        <v>0.6814478311561335</v>
      </c>
      <c r="T116" s="335">
        <f>IF(T$8=0,0,T$8/FBT_fec!T$8)</f>
        <v>0.68144783115613361</v>
      </c>
      <c r="U116" s="335">
        <f>IF(U$8=0,0,U$8/FBT_fec!U$8)</f>
        <v>0.68144783115613339</v>
      </c>
      <c r="V116" s="335">
        <f>IF(V$8=0,0,V$8/FBT_fec!V$8)</f>
        <v>0.68144783115613361</v>
      </c>
      <c r="W116" s="335">
        <f>IF(W$8=0,0,W$8/FBT_fec!W$8)</f>
        <v>0.68144783115613328</v>
      </c>
      <c r="X116" s="335">
        <f>IF(X$8=0,0,X$8/FBT_fec!X$8)</f>
        <v>0.68144783115613328</v>
      </c>
      <c r="Y116" s="335">
        <f>IF(Y$8=0,0,Y$8/FBT_fec!Y$8)</f>
        <v>0.68144783115613361</v>
      </c>
      <c r="DA116" s="177"/>
    </row>
    <row r="117" spans="1:105" ht="12" customHeight="1" x14ac:dyDescent="0.25">
      <c r="A117" s="173" t="s">
        <v>94</v>
      </c>
      <c r="B117" s="335">
        <f>IF(B$9=0,0,B$9/FBT_fec!B$9)</f>
        <v>0.4815827094872645</v>
      </c>
      <c r="C117" s="335">
        <f>IF(C$9=0,0,C$9/FBT_fec!C$9)</f>
        <v>0.4815827094872645</v>
      </c>
      <c r="D117" s="335">
        <f>IF(D$9=0,0,D$9/FBT_fec!D$9)</f>
        <v>0.4815827094872645</v>
      </c>
      <c r="E117" s="335">
        <f>IF(E$9=0,0,E$9/FBT_fec!E$9)</f>
        <v>0.4815827094872645</v>
      </c>
      <c r="F117" s="335">
        <f>IF(F$9=0,0,F$9/FBT_fec!F$9)</f>
        <v>0.4815827094872645</v>
      </c>
      <c r="G117" s="335">
        <f>IF(G$9=0,0,G$9/FBT_fec!G$9)</f>
        <v>0.4815827094872645</v>
      </c>
      <c r="H117" s="335">
        <f>IF(H$9=0,0,H$9/FBT_fec!H$9)</f>
        <v>0.48158270948726445</v>
      </c>
      <c r="I117" s="335">
        <f>IF(I$9=0,0,I$9/FBT_fec!I$9)</f>
        <v>0.48158270948726462</v>
      </c>
      <c r="J117" s="335">
        <f>IF(J$9=0,0,J$9/FBT_fec!J$9)</f>
        <v>0.4815827094872645</v>
      </c>
      <c r="K117" s="335">
        <f>IF(K$9=0,0,K$9/FBT_fec!K$9)</f>
        <v>0.48158270948726445</v>
      </c>
      <c r="L117" s="335">
        <f>IF(L$9=0,0,L$9/FBT_fec!L$9)</f>
        <v>0.4815827094872645</v>
      </c>
      <c r="M117" s="335">
        <f>IF(M$9=0,0,M$9/FBT_fec!M$9)</f>
        <v>0.48158270948726445</v>
      </c>
      <c r="N117" s="335">
        <f>IF(N$9=0,0,N$9/FBT_fec!N$9)</f>
        <v>0.48158270948726445</v>
      </c>
      <c r="O117" s="335">
        <f>IF(O$9=0,0,O$9/FBT_fec!O$9)</f>
        <v>0.48158270948726445</v>
      </c>
      <c r="P117" s="335">
        <f>IF(P$9=0,0,P$9/FBT_fec!P$9)</f>
        <v>0.4815827094872645</v>
      </c>
      <c r="Q117" s="335">
        <f>IF(Q$9=0,0,Q$9/FBT_fec!Q$9)</f>
        <v>0.4815827094872645</v>
      </c>
      <c r="R117" s="335">
        <f>IF(R$9=0,0,R$9/FBT_fec!R$9)</f>
        <v>0.48158270948726456</v>
      </c>
      <c r="S117" s="335">
        <f>IF(S$9=0,0,S$9/FBT_fec!S$9)</f>
        <v>0.48158270948726445</v>
      </c>
      <c r="T117" s="335">
        <f>IF(T$9=0,0,T$9/FBT_fec!T$9)</f>
        <v>0.48158270948726456</v>
      </c>
      <c r="U117" s="335">
        <f>IF(U$9=0,0,U$9/FBT_fec!U$9)</f>
        <v>0.48158270948726456</v>
      </c>
      <c r="V117" s="335">
        <f>IF(V$9=0,0,V$9/FBT_fec!V$9)</f>
        <v>0.48158270948726456</v>
      </c>
      <c r="W117" s="335">
        <f>IF(W$9=0,0,W$9/FBT_fec!W$9)</f>
        <v>0.4815827094872645</v>
      </c>
      <c r="X117" s="335">
        <f>IF(X$9=0,0,X$9/FBT_fec!X$9)</f>
        <v>0.48158270948726445</v>
      </c>
      <c r="Y117" s="335">
        <f>IF(Y$9=0,0,Y$9/FBT_fec!Y$9)</f>
        <v>0.4815827094872645</v>
      </c>
      <c r="DA117" s="177"/>
    </row>
    <row r="118" spans="1:105" ht="12" customHeight="1" x14ac:dyDescent="0.25">
      <c r="A118" s="56" t="s">
        <v>95</v>
      </c>
      <c r="B118" s="336">
        <f>IF(B$10=0,0,B$10/FBT_fec!B$10)</f>
        <v>0.73002955011075887</v>
      </c>
      <c r="C118" s="336">
        <f>IF(C$10=0,0,C$10/FBT_fec!C$10)</f>
        <v>0.71316893487677535</v>
      </c>
      <c r="D118" s="336">
        <f>IF(D$10=0,0,D$10/FBT_fec!D$10)</f>
        <v>0.70740691012802903</v>
      </c>
      <c r="E118" s="336">
        <f>IF(E$10=0,0,E$10/FBT_fec!E$10)</f>
        <v>0.71740531666561302</v>
      </c>
      <c r="F118" s="336">
        <f>IF(F$10=0,0,F$10/FBT_fec!F$10)</f>
        <v>0.72374344931306334</v>
      </c>
      <c r="G118" s="336">
        <f>IF(G$10=0,0,G$10/FBT_fec!G$10)</f>
        <v>0.74428656710516528</v>
      </c>
      <c r="H118" s="336">
        <f>IF(H$10=0,0,H$10/FBT_fec!H$10)</f>
        <v>0.78032938144237318</v>
      </c>
      <c r="I118" s="336">
        <f>IF(I$10=0,0,I$10/FBT_fec!I$10)</f>
        <v>0.78122323622529188</v>
      </c>
      <c r="J118" s="336">
        <f>IF(J$10=0,0,J$10/FBT_fec!J$10)</f>
        <v>0.78789928936895459</v>
      </c>
      <c r="K118" s="336">
        <f>IF(K$10=0,0,K$10/FBT_fec!K$10)</f>
        <v>0.78248051872044533</v>
      </c>
      <c r="L118" s="336">
        <f>IF(L$10=0,0,L$10/FBT_fec!L$10)</f>
        <v>0.78056082604550836</v>
      </c>
      <c r="M118" s="336">
        <f>IF(M$10=0,0,M$10/FBT_fec!M$10)</f>
        <v>0.8024219685126377</v>
      </c>
      <c r="N118" s="336">
        <f>IF(N$10=0,0,N$10/FBT_fec!N$10)</f>
        <v>0.77494542898597241</v>
      </c>
      <c r="O118" s="336">
        <f>IF(O$10=0,0,O$10/FBT_fec!O$10)</f>
        <v>0.7615909375281964</v>
      </c>
      <c r="P118" s="336">
        <f>IF(P$10=0,0,P$10/FBT_fec!P$10)</f>
        <v>0.82682556190861267</v>
      </c>
      <c r="Q118" s="336">
        <f>IF(Q$10=0,0,Q$10/FBT_fec!Q$10)</f>
        <v>0.8310869166292949</v>
      </c>
      <c r="R118" s="336">
        <f>IF(R$10=0,0,R$10/FBT_fec!R$10)</f>
        <v>0.82374643076623244</v>
      </c>
      <c r="S118" s="336">
        <f>IF(S$10=0,0,S$10/FBT_fec!S$10)</f>
        <v>0.82190439472220067</v>
      </c>
      <c r="T118" s="336">
        <f>IF(T$10=0,0,T$10/FBT_fec!T$10)</f>
        <v>0.82699831254524803</v>
      </c>
      <c r="U118" s="336">
        <f>IF(U$10=0,0,U$10/FBT_fec!U$10)</f>
        <v>0.83644457753376944</v>
      </c>
      <c r="V118" s="336">
        <f>IF(V$10=0,0,V$10/FBT_fec!V$10)</f>
        <v>0.84520164653345342</v>
      </c>
      <c r="W118" s="336">
        <f>IF(W$10=0,0,W$10/FBT_fec!W$10)</f>
        <v>0.85098087181658821</v>
      </c>
      <c r="X118" s="336">
        <f>IF(X$10=0,0,X$10/FBT_fec!X$10)</f>
        <v>0.86891898042091231</v>
      </c>
      <c r="Y118" s="336">
        <f>IF(Y$10=0,0,Y$10/FBT_fec!Y$10)</f>
        <v>0.87221433818564253</v>
      </c>
      <c r="DA118" s="68"/>
    </row>
    <row r="119" spans="1:105" ht="12" customHeight="1" x14ac:dyDescent="0.25">
      <c r="A119" s="174" t="s">
        <v>2147</v>
      </c>
      <c r="B119" s="349">
        <f>IF(B$16=0,0,B$16/FBT_fec!B$16)</f>
        <v>0.56544718899464486</v>
      </c>
      <c r="C119" s="349">
        <f>IF(C$16=0,0,C$16/FBT_fec!C$16)</f>
        <v>0.55481348541218301</v>
      </c>
      <c r="D119" s="349">
        <f>IF(D$16=0,0,D$16/FBT_fec!D$16)</f>
        <v>0.55106354740744223</v>
      </c>
      <c r="E119" s="349">
        <f>IF(E$16=0,0,E$16/FBT_fec!E$16)</f>
        <v>0.55783194564228011</v>
      </c>
      <c r="F119" s="349">
        <f>IF(F$16=0,0,F$16/FBT_fec!F$16)</f>
        <v>0.56704301117367717</v>
      </c>
      <c r="G119" s="349">
        <f>IF(G$16=0,0,G$16/FBT_fec!G$16)</f>
        <v>0.58568995747351105</v>
      </c>
      <c r="H119" s="349">
        <f>IF(H$16=0,0,H$16/FBT_fec!H$16)</f>
        <v>0.60315227321992282</v>
      </c>
      <c r="I119" s="349">
        <f>IF(I$16=0,0,I$16/FBT_fec!I$16)</f>
        <v>0.60517324252768279</v>
      </c>
      <c r="J119" s="349">
        <f>IF(J$16=0,0,J$16/FBT_fec!J$16)</f>
        <v>0.6090382240225326</v>
      </c>
      <c r="K119" s="349">
        <f>IF(K$16=0,0,K$16/FBT_fec!K$16)</f>
        <v>0.60965347160551042</v>
      </c>
      <c r="L119" s="349">
        <f>IF(L$16=0,0,L$16/FBT_fec!L$16)</f>
        <v>0.60966396444335402</v>
      </c>
      <c r="M119" s="349">
        <f>IF(M$16=0,0,M$16/FBT_fec!M$16)</f>
        <v>0.62615911981322647</v>
      </c>
      <c r="N119" s="349">
        <f>IF(N$16=0,0,N$16/FBT_fec!N$16)</f>
        <v>0.60840998823864234</v>
      </c>
      <c r="O119" s="349">
        <f>IF(O$16=0,0,O$16/FBT_fec!O$16)</f>
        <v>0.59686404970509677</v>
      </c>
      <c r="P119" s="349">
        <f>IF(P$16=0,0,P$16/FBT_fec!P$16)</f>
        <v>0.6133475197950865</v>
      </c>
      <c r="Q119" s="349">
        <f>IF(Q$16=0,0,Q$16/FBT_fec!Q$16)</f>
        <v>0.61437559241323858</v>
      </c>
      <c r="R119" s="349">
        <f>IF(R$16=0,0,R$16/FBT_fec!R$16)</f>
        <v>0.60025869212470806</v>
      </c>
      <c r="S119" s="349">
        <f>IF(S$16=0,0,S$16/FBT_fec!S$16)</f>
        <v>0.59220838778344975</v>
      </c>
      <c r="T119" s="349">
        <f>IF(T$16=0,0,T$16/FBT_fec!T$16)</f>
        <v>0.58982069421892125</v>
      </c>
      <c r="U119" s="349">
        <f>IF(U$16=0,0,U$16/FBT_fec!U$16)</f>
        <v>0.5949671573255263</v>
      </c>
      <c r="V119" s="349">
        <f>IF(V$16=0,0,V$16/FBT_fec!V$16)</f>
        <v>0.59244579712780365</v>
      </c>
      <c r="W119" s="349">
        <f>IF(W$16=0,0,W$16/FBT_fec!W$16)</f>
        <v>0.60052550750928868</v>
      </c>
      <c r="X119" s="349">
        <f>IF(X$16=0,0,X$16/FBT_fec!X$16)</f>
        <v>0.60690733663454866</v>
      </c>
      <c r="Y119" s="349">
        <f>IF(Y$16=0,0,Y$16/FBT_fec!Y$16)</f>
        <v>0.59999829582682895</v>
      </c>
      <c r="DA119" s="178"/>
    </row>
    <row r="120" spans="1:105" ht="12" customHeight="1" x14ac:dyDescent="0.25">
      <c r="A120" s="174" t="s">
        <v>2159</v>
      </c>
      <c r="B120" s="349">
        <f>IF(B$25=0,0,B$25/FBT_fec!B$25)</f>
        <v>0.30842573945162455</v>
      </c>
      <c r="C120" s="349">
        <f>IF(C$25=0,0,C$25/FBT_fec!C$25)</f>
        <v>0.30262553749755428</v>
      </c>
      <c r="D120" s="349">
        <f>IF(D$25=0,0,D$25/FBT_fec!D$25)</f>
        <v>0.30058011676769564</v>
      </c>
      <c r="E120" s="349">
        <f>IF(E$25=0,0,E$25/FBT_fec!E$25)</f>
        <v>0.30427197035033438</v>
      </c>
      <c r="F120" s="349">
        <f>IF(F$25=0,0,F$25/FBT_fec!F$25)</f>
        <v>0.30929618791291469</v>
      </c>
      <c r="G120" s="349">
        <f>IF(G$25=0,0,G$25/FBT_fec!G$25)</f>
        <v>0.31946724953100586</v>
      </c>
      <c r="H120" s="349">
        <f>IF(H$25=0,0,H$25/FBT_fec!H$25)</f>
        <v>0.32899214902904883</v>
      </c>
      <c r="I120" s="349">
        <f>IF(I$25=0,0,I$25/FBT_fec!I$25)</f>
        <v>0.33009449592419066</v>
      </c>
      <c r="J120" s="349">
        <f>IF(J$25=0,0,J$25/FBT_fec!J$25)</f>
        <v>0.33220266764865408</v>
      </c>
      <c r="K120" s="349">
        <f>IF(K$25=0,0,K$25/FBT_fec!K$25)</f>
        <v>0.33253825723936925</v>
      </c>
      <c r="L120" s="349">
        <f>IF(L$25=0,0,L$25/FBT_fec!L$25)</f>
        <v>0.33254398060546586</v>
      </c>
      <c r="M120" s="349">
        <f>IF(M$25=0,0,M$25/FBT_fec!M$25)</f>
        <v>0.34154133807994158</v>
      </c>
      <c r="N120" s="349">
        <f>IF(N$25=0,0,N$25/FBT_fec!N$25)</f>
        <v>0.33185999358471407</v>
      </c>
      <c r="O120" s="349">
        <f>IF(O$25=0,0,O$25/FBT_fec!O$25)</f>
        <v>0.32556220893005278</v>
      </c>
      <c r="P120" s="349">
        <f>IF(P$25=0,0,P$25/FBT_fec!P$25)</f>
        <v>0.3345531926155017</v>
      </c>
      <c r="Q120" s="349">
        <f>IF(Q$25=0,0,Q$25/FBT_fec!Q$25)</f>
        <v>0.33511395949812994</v>
      </c>
      <c r="R120" s="349">
        <f>IF(R$25=0,0,R$25/FBT_fec!R$25)</f>
        <v>0.32741383206802266</v>
      </c>
      <c r="S120" s="349">
        <f>IF(S$25=0,0,S$25/FBT_fec!S$25)</f>
        <v>0.32302275697279081</v>
      </c>
      <c r="T120" s="349">
        <f>IF(T$25=0,0,T$25/FBT_fec!T$25)</f>
        <v>0.32172037866486602</v>
      </c>
      <c r="U120" s="349">
        <f>IF(U$25=0,0,U$25/FBT_fec!U$25)</f>
        <v>0.32452754035937786</v>
      </c>
      <c r="V120" s="349">
        <f>IF(V$25=0,0,V$25/FBT_fec!V$25)</f>
        <v>0.32315225297880196</v>
      </c>
      <c r="W120" s="349">
        <f>IF(W$25=0,0,W$25/FBT_fec!W$25)</f>
        <v>0.32755936773233923</v>
      </c>
      <c r="X120" s="349">
        <f>IF(X$25=0,0,X$25/FBT_fec!X$25)</f>
        <v>0.33104036543702642</v>
      </c>
      <c r="Y120" s="349">
        <f>IF(Y$25=0,0,Y$25/FBT_fec!Y$25)</f>
        <v>0.32727179772372494</v>
      </c>
      <c r="DA120" s="178"/>
    </row>
    <row r="121" spans="1:105" ht="12" customHeight="1" x14ac:dyDescent="0.25">
      <c r="A121" s="174" t="s">
        <v>2171</v>
      </c>
      <c r="B121" s="349">
        <f>IF(B$34=0,0,B$34/FBT_fec!B$34)</f>
        <v>0.45193520005137078</v>
      </c>
      <c r="C121" s="349">
        <f>IF(C$34=0,0,C$34/FBT_fec!C$34)</f>
        <v>0.454959299744363</v>
      </c>
      <c r="D121" s="349">
        <f>IF(D$34=0,0,D$34/FBT_fec!D$34)</f>
        <v>0.45642945409973013</v>
      </c>
      <c r="E121" s="349">
        <f>IF(E$34=0,0,E$34/FBT_fec!E$34)</f>
        <v>0.4555476096159734</v>
      </c>
      <c r="F121" s="349">
        <f>IF(F$34=0,0,F$34/FBT_fec!F$34)</f>
        <v>0.45751528690335286</v>
      </c>
      <c r="G121" s="349">
        <f>IF(G$34=0,0,G$34/FBT_fec!G$34)</f>
        <v>0.45684918441408923</v>
      </c>
      <c r="H121" s="349">
        <f>IF(H$34=0,0,H$34/FBT_fec!H$34)</f>
        <v>0.445206506424909</v>
      </c>
      <c r="I121" s="349">
        <f>IF(I$34=0,0,I$34/FBT_fec!I$34)</f>
        <v>0.44475197995664806</v>
      </c>
      <c r="J121" s="349">
        <f>IF(J$34=0,0,J$34/FBT_fec!J$34)</f>
        <v>0.44085340081865021</v>
      </c>
      <c r="K121" s="349">
        <f>IF(K$34=0,0,K$34/FBT_fec!K$34)</f>
        <v>0.44984635367408882</v>
      </c>
      <c r="L121" s="349">
        <f>IF(L$34=0,0,L$34/FBT_fec!L$34)</f>
        <v>0.45094809167175109</v>
      </c>
      <c r="M121" s="349">
        <f>IF(M$34=0,0,M$34/FBT_fec!M$34)</f>
        <v>0.4442489149259144</v>
      </c>
      <c r="N121" s="349">
        <f>IF(N$34=0,0,N$34/FBT_fec!N$34)</f>
        <v>0.45498236253770774</v>
      </c>
      <c r="O121" s="349">
        <f>IF(O$34=0,0,O$34/FBT_fec!O$34)</f>
        <v>0.45570502473138658</v>
      </c>
      <c r="P121" s="349">
        <f>IF(P$34=0,0,P$34/FBT_fec!P$34)</f>
        <v>0.45573333742874844</v>
      </c>
      <c r="Q121" s="349">
        <f>IF(Q$34=0,0,Q$34/FBT_fec!Q$34)</f>
        <v>0.45766318361138325</v>
      </c>
      <c r="R121" s="349">
        <f>IF(R$34=0,0,R$34/FBT_fec!R$34)</f>
        <v>0.44872281147226312</v>
      </c>
      <c r="S121" s="349">
        <f>IF(S$34=0,0,S$34/FBT_fec!S$34)</f>
        <v>0.45000251274353154</v>
      </c>
      <c r="T121" s="349">
        <f>IF(T$34=0,0,T$34/FBT_fec!T$34)</f>
        <v>0.44958077306396577</v>
      </c>
      <c r="U121" s="349">
        <f>IF(U$34=0,0,U$34/FBT_fec!U$34)</f>
        <v>0.45010477361029183</v>
      </c>
      <c r="V121" s="349">
        <f>IF(V$34=0,0,V$34/FBT_fec!V$34)</f>
        <v>0.44924836454126099</v>
      </c>
      <c r="W121" s="349">
        <f>IF(W$34=0,0,W$34/FBT_fec!W$34)</f>
        <v>0.45160416506325463</v>
      </c>
      <c r="X121" s="349">
        <f>IF(X$34=0,0,X$34/FBT_fec!X$34)</f>
        <v>0.44936842767776358</v>
      </c>
      <c r="Y121" s="349">
        <f>IF(Y$34=0,0,Y$34/FBT_fec!Y$34)</f>
        <v>0.45055339477398082</v>
      </c>
      <c r="DA121" s="178"/>
    </row>
    <row r="122" spans="1:105" ht="12" customHeight="1" x14ac:dyDescent="0.25">
      <c r="A122" s="174" t="s">
        <v>2183</v>
      </c>
      <c r="B122" s="349">
        <f>IF(B$45=0,0,B$45/FBT_fec!B$45)</f>
        <v>0.41086769196038575</v>
      </c>
      <c r="C122" s="349">
        <f>IF(C$45=0,0,C$45/FBT_fec!C$45)</f>
        <v>0.41308934132095104</v>
      </c>
      <c r="D122" s="349">
        <f>IF(D$45=0,0,D$45/FBT_fec!D$45)</f>
        <v>0.41442371870998007</v>
      </c>
      <c r="E122" s="349">
        <f>IF(E$45=0,0,E$45/FBT_fec!E$45)</f>
        <v>0.41327252689942956</v>
      </c>
      <c r="F122" s="349">
        <f>IF(F$45=0,0,F$45/FBT_fec!F$45)</f>
        <v>0.41471440910556312</v>
      </c>
      <c r="G122" s="349">
        <f>IF(G$45=0,0,G$45/FBT_fec!G$45)</f>
        <v>0.41418312272874569</v>
      </c>
      <c r="H122" s="349">
        <f>IF(H$45=0,0,H$45/FBT_fec!H$45)</f>
        <v>0.40711732817697516</v>
      </c>
      <c r="I122" s="349">
        <f>IF(I$45=0,0,I$45/FBT_fec!I$45)</f>
        <v>0.40641510611480358</v>
      </c>
      <c r="J122" s="349">
        <f>IF(J$45=0,0,J$45/FBT_fec!J$45)</f>
        <v>0.40418685964941703</v>
      </c>
      <c r="K122" s="349">
        <f>IF(K$45=0,0,K$45/FBT_fec!K$45)</f>
        <v>0.40963230699369418</v>
      </c>
      <c r="L122" s="349">
        <f>IF(L$45=0,0,L$45/FBT_fec!L$45)</f>
        <v>0.41028425767747717</v>
      </c>
      <c r="M122" s="349">
        <f>IF(M$45=0,0,M$45/FBT_fec!M$45)</f>
        <v>0.40673748710489199</v>
      </c>
      <c r="N122" s="349">
        <f>IF(N$45=0,0,N$45/FBT_fec!N$45)</f>
        <v>0.41436486894772445</v>
      </c>
      <c r="O122" s="349">
        <f>IF(O$45=0,0,O$45/FBT_fec!O$45)</f>
        <v>0.4142545418208487</v>
      </c>
      <c r="P122" s="349">
        <f>IF(P$45=0,0,P$45/FBT_fec!P$45)</f>
        <v>0.4139294089999675</v>
      </c>
      <c r="Q122" s="349">
        <f>IF(Q$45=0,0,Q$45/FBT_fec!Q$45)</f>
        <v>0.41462154584941785</v>
      </c>
      <c r="R122" s="349">
        <f>IF(R$45=0,0,R$45/FBT_fec!R$45)</f>
        <v>0.41216574390581151</v>
      </c>
      <c r="S122" s="349">
        <f>IF(S$45=0,0,S$45/FBT_fec!S$45)</f>
        <v>0.41320328855172067</v>
      </c>
      <c r="T122" s="349">
        <f>IF(T$45=0,0,T$45/FBT_fec!T$45)</f>
        <v>0.41326878952078255</v>
      </c>
      <c r="U122" s="349">
        <f>IF(U$45=0,0,U$45/FBT_fec!U$45)</f>
        <v>0.41355359817092174</v>
      </c>
      <c r="V122" s="349">
        <f>IF(V$45=0,0,V$45/FBT_fec!V$45)</f>
        <v>0.41336063475299362</v>
      </c>
      <c r="W122" s="349">
        <f>IF(W$45=0,0,W$45/FBT_fec!W$45)</f>
        <v>0.41480997842534795</v>
      </c>
      <c r="X122" s="349">
        <f>IF(X$45=0,0,X$45/FBT_fec!X$45)</f>
        <v>0.41343727089571447</v>
      </c>
      <c r="Y122" s="349">
        <f>IF(Y$45=0,0,Y$45/FBT_fec!Y$45)</f>
        <v>0.41462822698214025</v>
      </c>
      <c r="DA122" s="178"/>
    </row>
    <row r="123" spans="1:105" ht="12" customHeight="1" x14ac:dyDescent="0.25">
      <c r="A123" s="174" t="s">
        <v>2209</v>
      </c>
      <c r="B123" s="349">
        <f>IF(B$66=0,0,B$66/FBT_fec!B$66)</f>
        <v>0.65754393775025</v>
      </c>
      <c r="C123" s="349">
        <f>IF(C$66=0,0,C$66/FBT_fec!C$66)</f>
        <v>0.65068999963691998</v>
      </c>
      <c r="D123" s="349">
        <f>IF(D$66=0,0,D$66/FBT_fec!D$66)</f>
        <v>0.647039656252972</v>
      </c>
      <c r="E123" s="349">
        <f>IF(E$66=0,0,E$66/FBT_fec!E$66)</f>
        <v>0.65282569562127812</v>
      </c>
      <c r="F123" s="349">
        <f>IF(F$66=0,0,F$66/FBT_fec!F$66)</f>
        <v>0.65727909086049519</v>
      </c>
      <c r="G123" s="349">
        <f>IF(G$66=0,0,G$66/FBT_fec!G$66)</f>
        <v>0.66601233940727933</v>
      </c>
      <c r="H123" s="349">
        <f>IF(H$66=0,0,H$66/FBT_fec!H$66)</f>
        <v>0.67280089105265972</v>
      </c>
      <c r="I123" s="349">
        <f>IF(I$66=0,0,I$66/FBT_fec!I$66)</f>
        <v>0.67396954954683974</v>
      </c>
      <c r="J123" s="349">
        <f>IF(J$66=0,0,J$66/FBT_fec!J$66)</f>
        <v>0.67500947249664645</v>
      </c>
      <c r="K123" s="349">
        <f>IF(K$66=0,0,K$66/FBT_fec!K$66)</f>
        <v>0.67584409709321414</v>
      </c>
      <c r="L123" s="349">
        <f>IF(L$66=0,0,L$66/FBT_fec!L$66)</f>
        <v>0.67586859906337371</v>
      </c>
      <c r="M123" s="349">
        <f>IF(M$66=0,0,M$66/FBT_fec!M$66)</f>
        <v>0.68176392167145261</v>
      </c>
      <c r="N123" s="349">
        <f>IF(N$66=0,0,N$66/FBT_fec!N$66)</f>
        <v>0.67384599041231596</v>
      </c>
      <c r="O123" s="349">
        <f>IF(O$66=0,0,O$66/FBT_fec!O$66)</f>
        <v>0.66980755893697308</v>
      </c>
      <c r="P123" s="349">
        <f>IF(P$66=0,0,P$66/FBT_fec!P$66)</f>
        <v>0.67679790272856788</v>
      </c>
      <c r="Q123" s="349">
        <f>IF(Q$66=0,0,Q$66/FBT_fec!Q$66)</f>
        <v>0.67767943015536591</v>
      </c>
      <c r="R123" s="349">
        <f>IF(R$66=0,0,R$66/FBT_fec!R$66)</f>
        <v>0.66838281463909399</v>
      </c>
      <c r="S123" s="349">
        <f>IF(S$66=0,0,S$66/FBT_fec!S$66)</f>
        <v>0.66473197934725303</v>
      </c>
      <c r="T123" s="349">
        <f>IF(T$66=0,0,T$66/FBT_fec!T$66)</f>
        <v>0.6632836855717924</v>
      </c>
      <c r="U123" s="349">
        <f>IF(U$66=0,0,U$66/FBT_fec!U$66)</f>
        <v>0.66561860332705924</v>
      </c>
      <c r="V123" s="349">
        <f>IF(V$66=0,0,V$66/FBT_fec!V$66)</f>
        <v>0.66403699906953018</v>
      </c>
      <c r="W123" s="349">
        <f>IF(W$66=0,0,W$66/FBT_fec!W$66)</f>
        <v>0.66770229748396037</v>
      </c>
      <c r="X123" s="349">
        <f>IF(X$66=0,0,X$66/FBT_fec!X$66)</f>
        <v>0.67032128265014612</v>
      </c>
      <c r="Y123" s="349">
        <f>IF(Y$66=0,0,Y$66/FBT_fec!Y$66)</f>
        <v>0.66694459121343241</v>
      </c>
      <c r="DA123" s="178"/>
    </row>
    <row r="124" spans="1:105" ht="12" customHeight="1" x14ac:dyDescent="0.25">
      <c r="A124" s="41" t="s">
        <v>2226</v>
      </c>
      <c r="B124" s="337">
        <f>IF(B$80=0,0,B$80/FBT_fec!B$80)</f>
        <v>0.52272001352474051</v>
      </c>
      <c r="C124" s="337">
        <f>IF(C$80=0,0,C$80/FBT_fec!C$80)</f>
        <v>0.52272001352474051</v>
      </c>
      <c r="D124" s="337">
        <f>IF(D$80=0,0,D$80/FBT_fec!D$80)</f>
        <v>0.52272001352474051</v>
      </c>
      <c r="E124" s="337">
        <f>IF(E$80=0,0,E$80/FBT_fec!E$80)</f>
        <v>0.52272001352474051</v>
      </c>
      <c r="F124" s="337">
        <f>IF(F$80=0,0,F$80/FBT_fec!F$80)</f>
        <v>0.5227200135247404</v>
      </c>
      <c r="G124" s="337">
        <f>IF(G$80=0,0,G$80/FBT_fec!G$80)</f>
        <v>0.52272001352474018</v>
      </c>
      <c r="H124" s="337">
        <f>IF(H$80=0,0,H$80/FBT_fec!H$80)</f>
        <v>0.52272001352474062</v>
      </c>
      <c r="I124" s="337">
        <f>IF(I$80=0,0,I$80/FBT_fec!I$80)</f>
        <v>0.52272001352474062</v>
      </c>
      <c r="J124" s="337">
        <f>IF(J$80=0,0,J$80/FBT_fec!J$80)</f>
        <v>0.52272001352474062</v>
      </c>
      <c r="K124" s="337">
        <f>IF(K$80=0,0,K$80/FBT_fec!K$80)</f>
        <v>0.52272001352474073</v>
      </c>
      <c r="L124" s="337">
        <f>IF(L$80=0,0,L$80/FBT_fec!L$80)</f>
        <v>0.52272001352474073</v>
      </c>
      <c r="M124" s="337">
        <f>IF(M$80=0,0,M$80/FBT_fec!M$80)</f>
        <v>0.5227200135247404</v>
      </c>
      <c r="N124" s="337">
        <f>IF(N$80=0,0,N$80/FBT_fec!N$80)</f>
        <v>0.52272001352474073</v>
      </c>
      <c r="O124" s="337">
        <f>IF(O$80=0,0,O$80/FBT_fec!O$80)</f>
        <v>0.5227200135247404</v>
      </c>
      <c r="P124" s="337">
        <f>IF(P$80=0,0,P$80/FBT_fec!P$80)</f>
        <v>0.5227200135247404</v>
      </c>
      <c r="Q124" s="337">
        <f>IF(Q$80=0,0,Q$80/FBT_fec!Q$80)</f>
        <v>0.5227200135247404</v>
      </c>
      <c r="R124" s="337">
        <f>IF(R$80=0,0,R$80/FBT_fec!R$80)</f>
        <v>0.52272001352474051</v>
      </c>
      <c r="S124" s="337">
        <f>IF(S$80=0,0,S$80/FBT_fec!S$80)</f>
        <v>0.52272001352474062</v>
      </c>
      <c r="T124" s="337">
        <f>IF(T$80=0,0,T$80/FBT_fec!T$80)</f>
        <v>0.52272001352474051</v>
      </c>
      <c r="U124" s="337">
        <f>IF(U$80=0,0,U$80/FBT_fec!U$80)</f>
        <v>0.52272001352474051</v>
      </c>
      <c r="V124" s="337">
        <f>IF(V$80=0,0,V$80/FBT_fec!V$80)</f>
        <v>0.52272001352474051</v>
      </c>
      <c r="W124" s="337">
        <f>IF(W$80=0,0,W$80/FBT_fec!W$80)</f>
        <v>0.52272001352474062</v>
      </c>
      <c r="X124" s="337">
        <f>IF(X$80=0,0,X$80/FBT_fec!X$80)</f>
        <v>0.52272001352474073</v>
      </c>
      <c r="Y124" s="337">
        <f>IF(Y$80=0,0,Y$80/FBT_fec!Y$80)</f>
        <v>0.52272001352474062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ES: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4084.8476567401972</v>
      </c>
      <c r="C5" s="223">
        <v>4633.5143137779014</v>
      </c>
      <c r="D5" s="223">
        <v>5288.1352626610014</v>
      </c>
      <c r="E5" s="223">
        <v>5206.7320759544727</v>
      </c>
      <c r="F5" s="223">
        <v>4955.5145205138833</v>
      </c>
      <c r="G5" s="223">
        <v>4270.3101715478197</v>
      </c>
      <c r="H5" s="223">
        <v>2852.7687738868708</v>
      </c>
      <c r="I5" s="223">
        <v>2948.9868434520599</v>
      </c>
      <c r="J5" s="223">
        <v>2750.0845897108602</v>
      </c>
      <c r="K5" s="223">
        <v>2788.3774600752472</v>
      </c>
      <c r="L5" s="223">
        <v>2838.3606636368399</v>
      </c>
      <c r="M5" s="223">
        <v>2039.1573486375009</v>
      </c>
      <c r="N5" s="223">
        <v>2582.6834422584102</v>
      </c>
      <c r="O5" s="223">
        <v>2895.750949783644</v>
      </c>
      <c r="P5" s="223">
        <v>2826.1801320867348</v>
      </c>
      <c r="Q5" s="223">
        <v>2921.1462669058651</v>
      </c>
      <c r="R5" s="223">
        <v>3161.3076306861308</v>
      </c>
      <c r="S5" s="223">
        <v>3303.5660470121702</v>
      </c>
      <c r="T5" s="223">
        <v>3196.094800947305</v>
      </c>
      <c r="U5" s="223">
        <v>3212.3147528793988</v>
      </c>
      <c r="V5" s="223">
        <v>3034.6031412724979</v>
      </c>
      <c r="W5" s="223">
        <v>3205.9131174904969</v>
      </c>
      <c r="X5" s="223">
        <v>2980.021710106003</v>
      </c>
      <c r="Y5" s="223">
        <v>3072.0928679346689</v>
      </c>
      <c r="DA5" s="89" t="s">
        <v>2300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2301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2302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2303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2304</v>
      </c>
    </row>
    <row r="10" spans="1:105" ht="12" customHeight="1" x14ac:dyDescent="0.25">
      <c r="A10" s="56" t="s">
        <v>95</v>
      </c>
      <c r="B10" s="260">
        <v>79.011679549905381</v>
      </c>
      <c r="C10" s="260">
        <v>98.100281390392254</v>
      </c>
      <c r="D10" s="260">
        <v>116.1927100809874</v>
      </c>
      <c r="E10" s="260">
        <v>107.06807287495199</v>
      </c>
      <c r="F10" s="260">
        <v>100.63050894698139</v>
      </c>
      <c r="G10" s="260">
        <v>79.008261802764864</v>
      </c>
      <c r="H10" s="260">
        <v>39.819428194321553</v>
      </c>
      <c r="I10" s="260">
        <v>40.323136959307107</v>
      </c>
      <c r="J10" s="260">
        <v>35.514957700295312</v>
      </c>
      <c r="K10" s="260">
        <v>38.058489163587097</v>
      </c>
      <c r="L10" s="260">
        <v>39.502562602015253</v>
      </c>
      <c r="M10" s="260">
        <v>22.568219585545901</v>
      </c>
      <c r="N10" s="260">
        <v>40.264066241308697</v>
      </c>
      <c r="O10" s="260">
        <v>48.508386563095698</v>
      </c>
      <c r="P10" s="260">
        <v>34.428567831579322</v>
      </c>
      <c r="Q10" s="260">
        <v>34.72978830305081</v>
      </c>
      <c r="R10" s="260">
        <v>48.149286184399571</v>
      </c>
      <c r="S10" s="260">
        <v>53.42377269467174</v>
      </c>
      <c r="T10" s="260">
        <v>51.623839979312613</v>
      </c>
      <c r="U10" s="260">
        <v>48.776789587901597</v>
      </c>
      <c r="V10" s="260">
        <v>45.89328405542885</v>
      </c>
      <c r="W10" s="260">
        <v>45.389103187710731</v>
      </c>
      <c r="X10" s="260">
        <v>36.76568455751719</v>
      </c>
      <c r="Y10" s="260">
        <v>39.189587443301377</v>
      </c>
      <c r="DA10" s="68" t="s">
        <v>2305</v>
      </c>
    </row>
    <row r="11" spans="1:105" ht="12" customHeight="1" x14ac:dyDescent="0.25">
      <c r="A11" s="37" t="s">
        <v>159</v>
      </c>
      <c r="B11" s="226">
        <v>23.450508388035718</v>
      </c>
      <c r="C11" s="226">
        <v>26.232001992670192</v>
      </c>
      <c r="D11" s="226">
        <v>26.217297088661979</v>
      </c>
      <c r="E11" s="226">
        <v>27.754430318328971</v>
      </c>
      <c r="F11" s="226">
        <v>29.177894616820151</v>
      </c>
      <c r="G11" s="226">
        <v>27.77383779136915</v>
      </c>
      <c r="H11" s="226">
        <v>12.31625186457152</v>
      </c>
      <c r="I11" s="226">
        <v>15.42245630256579</v>
      </c>
      <c r="J11" s="226">
        <v>14.312679509250939</v>
      </c>
      <c r="K11" s="226">
        <v>12.28374102500567</v>
      </c>
      <c r="L11" s="226">
        <v>13.769475223422701</v>
      </c>
      <c r="M11" s="226">
        <v>8.1174985281306551</v>
      </c>
      <c r="N11" s="226">
        <v>8.6443892269442717</v>
      </c>
      <c r="O11" s="226">
        <v>12.032868998761961</v>
      </c>
      <c r="P11" s="226">
        <v>8.357913936016045</v>
      </c>
      <c r="Q11" s="226">
        <v>9.3024643485339542</v>
      </c>
      <c r="R11" s="226">
        <v>12.86787687151106</v>
      </c>
      <c r="S11" s="226">
        <v>13.414812963734811</v>
      </c>
      <c r="T11" s="226">
        <v>11.43566821524816</v>
      </c>
      <c r="U11" s="226">
        <v>10.49323625680417</v>
      </c>
      <c r="V11" s="226">
        <v>10.754728866028129</v>
      </c>
      <c r="W11" s="226">
        <v>8.4848267855974093</v>
      </c>
      <c r="X11" s="226">
        <v>7.0373558572680697</v>
      </c>
      <c r="Y11" s="226">
        <v>5.9186976085986744</v>
      </c>
      <c r="DA11" s="69" t="s">
        <v>2306</v>
      </c>
    </row>
    <row r="12" spans="1:105" ht="12" customHeight="1" x14ac:dyDescent="0.25">
      <c r="A12" s="37" t="s">
        <v>35</v>
      </c>
      <c r="B12" s="226">
        <v>55.561171161869673</v>
      </c>
      <c r="C12" s="226">
        <v>71.868279397722063</v>
      </c>
      <c r="D12" s="226">
        <v>89.975412992325445</v>
      </c>
      <c r="E12" s="226">
        <v>79.31364255662298</v>
      </c>
      <c r="F12" s="226">
        <v>71.452614330161282</v>
      </c>
      <c r="G12" s="226">
        <v>51.234424011395717</v>
      </c>
      <c r="H12" s="226">
        <v>27.50317632975003</v>
      </c>
      <c r="I12" s="226">
        <v>24.900680656741319</v>
      </c>
      <c r="J12" s="226">
        <v>21.202278191044361</v>
      </c>
      <c r="K12" s="226">
        <v>25.77474813858144</v>
      </c>
      <c r="L12" s="226">
        <v>25.73308737859255</v>
      </c>
      <c r="M12" s="226">
        <v>14.45072105741524</v>
      </c>
      <c r="N12" s="226">
        <v>31.619677014364431</v>
      </c>
      <c r="O12" s="226">
        <v>36.475517564333742</v>
      </c>
      <c r="P12" s="226">
        <v>26.070653895563279</v>
      </c>
      <c r="Q12" s="226">
        <v>25.427323954516861</v>
      </c>
      <c r="R12" s="226">
        <v>35.281409312888513</v>
      </c>
      <c r="S12" s="226">
        <v>40.008959730936922</v>
      </c>
      <c r="T12" s="226">
        <v>40.188171764064457</v>
      </c>
      <c r="U12" s="226">
        <v>38.28355333109743</v>
      </c>
      <c r="V12" s="226">
        <v>35.138555189400719</v>
      </c>
      <c r="W12" s="226">
        <v>36.904276402113332</v>
      </c>
      <c r="X12" s="226">
        <v>29.728328700249119</v>
      </c>
      <c r="Y12" s="226">
        <v>33.2708898347027</v>
      </c>
      <c r="DA12" s="69" t="s">
        <v>2307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2308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2309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2310</v>
      </c>
    </row>
    <row r="16" spans="1:105" ht="12" customHeight="1" x14ac:dyDescent="0.25">
      <c r="A16" s="57" t="s">
        <v>2147</v>
      </c>
      <c r="B16" s="261">
        <f t="shared" ref="B16:Y16" si="0">B17+B23+B24</f>
        <v>275.03031415905679</v>
      </c>
      <c r="C16" s="261">
        <f t="shared" si="0"/>
        <v>330.12512654127391</v>
      </c>
      <c r="D16" s="261">
        <f t="shared" si="0"/>
        <v>386.496467109013</v>
      </c>
      <c r="E16" s="261">
        <f t="shared" si="0"/>
        <v>362.55158662895798</v>
      </c>
      <c r="F16" s="261">
        <f t="shared" si="0"/>
        <v>331.57065769800693</v>
      </c>
      <c r="G16" s="261">
        <f t="shared" si="0"/>
        <v>257.09306432470169</v>
      </c>
      <c r="H16" s="261">
        <f t="shared" si="0"/>
        <v>154.66896309819219</v>
      </c>
      <c r="I16" s="261">
        <f t="shared" si="0"/>
        <v>155.65535932094701</v>
      </c>
      <c r="J16" s="261">
        <f t="shared" si="0"/>
        <v>143.2271916587882</v>
      </c>
      <c r="K16" s="261">
        <f t="shared" si="0"/>
        <v>139.36498813333111</v>
      </c>
      <c r="L16" s="261">
        <f t="shared" si="0"/>
        <v>141.77006167192229</v>
      </c>
      <c r="M16" s="261">
        <f t="shared" si="0"/>
        <v>87.834053864621552</v>
      </c>
      <c r="N16" s="261">
        <f t="shared" si="0"/>
        <v>136.1898821578724</v>
      </c>
      <c r="O16" s="261">
        <f t="shared" si="0"/>
        <v>164.72290658815609</v>
      </c>
      <c r="P16" s="261">
        <f t="shared" si="0"/>
        <v>138.2682070032491</v>
      </c>
      <c r="Q16" s="261">
        <f t="shared" si="0"/>
        <v>139.11085149655739</v>
      </c>
      <c r="R16" s="261">
        <f t="shared" si="0"/>
        <v>193.7721908271416</v>
      </c>
      <c r="S16" s="261">
        <f t="shared" si="0"/>
        <v>215.81402705590469</v>
      </c>
      <c r="T16" s="261">
        <f t="shared" si="0"/>
        <v>214.60701387489721</v>
      </c>
      <c r="U16" s="261">
        <f t="shared" si="0"/>
        <v>207.3068893594843</v>
      </c>
      <c r="V16" s="261">
        <f t="shared" si="0"/>
        <v>202.75084875128621</v>
      </c>
      <c r="W16" s="261">
        <f t="shared" si="0"/>
        <v>199.35445567977871</v>
      </c>
      <c r="X16" s="261">
        <f t="shared" si="0"/>
        <v>177.21969794401181</v>
      </c>
      <c r="Y16" s="261">
        <f t="shared" si="0"/>
        <v>195.34644293373589</v>
      </c>
      <c r="DA16" s="70"/>
    </row>
    <row r="17" spans="1:105" ht="12" customHeight="1" x14ac:dyDescent="0.25">
      <c r="A17" s="60" t="s">
        <v>2148</v>
      </c>
      <c r="B17" s="329">
        <v>275.03031415905679</v>
      </c>
      <c r="C17" s="329">
        <v>330.12512654127391</v>
      </c>
      <c r="D17" s="329">
        <v>386.496467109013</v>
      </c>
      <c r="E17" s="329">
        <v>362.55158662895798</v>
      </c>
      <c r="F17" s="329">
        <v>331.57065769800693</v>
      </c>
      <c r="G17" s="329">
        <v>257.09306432470169</v>
      </c>
      <c r="H17" s="329">
        <v>154.66896309819219</v>
      </c>
      <c r="I17" s="329">
        <v>155.65535932094701</v>
      </c>
      <c r="J17" s="329">
        <v>143.2271916587882</v>
      </c>
      <c r="K17" s="329">
        <v>139.36498813333111</v>
      </c>
      <c r="L17" s="329">
        <v>141.77006167192229</v>
      </c>
      <c r="M17" s="329">
        <v>87.834053864621552</v>
      </c>
      <c r="N17" s="329">
        <v>136.1898821578724</v>
      </c>
      <c r="O17" s="329">
        <v>164.72290658815609</v>
      </c>
      <c r="P17" s="329">
        <v>138.2682070032491</v>
      </c>
      <c r="Q17" s="329">
        <v>139.11085149655739</v>
      </c>
      <c r="R17" s="329">
        <v>193.7721908271416</v>
      </c>
      <c r="S17" s="329">
        <v>215.81402705590469</v>
      </c>
      <c r="T17" s="329">
        <v>214.60701387489721</v>
      </c>
      <c r="U17" s="329">
        <v>207.3068893594843</v>
      </c>
      <c r="V17" s="329">
        <v>202.75084875128621</v>
      </c>
      <c r="W17" s="329">
        <v>199.35445567977871</v>
      </c>
      <c r="X17" s="329">
        <v>177.21969794401181</v>
      </c>
      <c r="Y17" s="329">
        <v>195.34644293373589</v>
      </c>
      <c r="DA17" s="72" t="s">
        <v>2311</v>
      </c>
    </row>
    <row r="18" spans="1:105" ht="12" customHeight="1" x14ac:dyDescent="0.25">
      <c r="A18" s="59" t="s">
        <v>28</v>
      </c>
      <c r="B18" s="230">
        <v>1.080568969928994</v>
      </c>
      <c r="C18" s="230">
        <v>1.3732282660983961</v>
      </c>
      <c r="D18" s="230">
        <v>1.1768037370341491</v>
      </c>
      <c r="E18" s="230">
        <v>5.5191822631031027</v>
      </c>
      <c r="F18" s="230">
        <v>8.6015227388095035</v>
      </c>
      <c r="G18" s="230">
        <v>5.8591175197672429</v>
      </c>
      <c r="H18" s="230">
        <v>4.2307025905546558</v>
      </c>
      <c r="I18" s="230">
        <v>8.0548666362013428</v>
      </c>
      <c r="J18" s="230">
        <v>9.3172480184519504</v>
      </c>
      <c r="K18" s="230">
        <v>5.7802636979492306</v>
      </c>
      <c r="L18" s="230">
        <v>5.6909243266296654</v>
      </c>
      <c r="M18" s="230">
        <v>4.2488127109611256</v>
      </c>
      <c r="N18" s="230">
        <v>4.481888472783031</v>
      </c>
      <c r="O18" s="230">
        <v>4.7080034011344862</v>
      </c>
      <c r="P18" s="230">
        <v>4.3467732947389646</v>
      </c>
      <c r="Q18" s="230">
        <v>7.3017806682890409</v>
      </c>
      <c r="R18" s="230">
        <v>6.4427247077162688</v>
      </c>
      <c r="S18" s="230">
        <v>6.2280435514631494</v>
      </c>
      <c r="T18" s="230">
        <v>8.2213591858400328</v>
      </c>
      <c r="U18" s="230">
        <v>7.5305334747211994</v>
      </c>
      <c r="V18" s="230">
        <v>6.5324035047824136</v>
      </c>
      <c r="W18" s="230">
        <v>8.0235296310211073</v>
      </c>
      <c r="X18" s="230">
        <v>6.676386313571208</v>
      </c>
      <c r="Y18" s="230">
        <v>7.8097383696320426</v>
      </c>
      <c r="DA18" s="71" t="s">
        <v>2312</v>
      </c>
    </row>
    <row r="19" spans="1:105" ht="12" customHeight="1" x14ac:dyDescent="0.25">
      <c r="A19" s="59" t="s">
        <v>31</v>
      </c>
      <c r="B19" s="230">
        <v>6.7269968551583972</v>
      </c>
      <c r="C19" s="230">
        <v>7.129902681339809</v>
      </c>
      <c r="D19" s="230">
        <v>7.3212352305743762</v>
      </c>
      <c r="E19" s="230">
        <v>6.745275545618977</v>
      </c>
      <c r="F19" s="230">
        <v>6.6918744808309754</v>
      </c>
      <c r="G19" s="230">
        <v>6.01492563245829</v>
      </c>
      <c r="H19" s="230">
        <v>4.8925252649883451</v>
      </c>
      <c r="I19" s="230">
        <v>4.5944943004575114</v>
      </c>
      <c r="J19" s="230">
        <v>4.3724585396550859</v>
      </c>
      <c r="K19" s="230">
        <v>3.5750410578903988</v>
      </c>
      <c r="L19" s="230">
        <v>3.4166506777544861</v>
      </c>
      <c r="M19" s="230">
        <v>2.676555965896747</v>
      </c>
      <c r="N19" s="230">
        <v>2.9627575584672932</v>
      </c>
      <c r="O19" s="230">
        <v>3.0171686884044728</v>
      </c>
      <c r="P19" s="230">
        <v>4.5609569355217747</v>
      </c>
      <c r="Q19" s="230">
        <v>3.8447792654800241</v>
      </c>
      <c r="R19" s="230">
        <v>6.3260071785856917</v>
      </c>
      <c r="S19" s="230">
        <v>5.928960253772356</v>
      </c>
      <c r="T19" s="230">
        <v>5.0446524542772222</v>
      </c>
      <c r="U19" s="230">
        <v>5.8540178751566856</v>
      </c>
      <c r="V19" s="230">
        <v>5.6439668374959551</v>
      </c>
      <c r="W19" s="230">
        <v>3.9966694576274859</v>
      </c>
      <c r="X19" s="230">
        <v>6.1518488337875548</v>
      </c>
      <c r="Y19" s="230">
        <v>7.6906504913804614</v>
      </c>
      <c r="DA19" s="71" t="s">
        <v>2313</v>
      </c>
    </row>
    <row r="20" spans="1:105" ht="12" customHeight="1" x14ac:dyDescent="0.25">
      <c r="A20" s="59" t="s">
        <v>159</v>
      </c>
      <c r="B20" s="230">
        <v>60.289117607782231</v>
      </c>
      <c r="C20" s="230">
        <v>68.211843715669133</v>
      </c>
      <c r="D20" s="230">
        <v>68.577956387345836</v>
      </c>
      <c r="E20" s="230">
        <v>72.542253176117015</v>
      </c>
      <c r="F20" s="230">
        <v>79.888926489986957</v>
      </c>
      <c r="G20" s="230">
        <v>78.517832737672478</v>
      </c>
      <c r="H20" s="230">
        <v>32.443539494917843</v>
      </c>
      <c r="I20" s="230">
        <v>41.019271987203084</v>
      </c>
      <c r="J20" s="230">
        <v>37.776832049386023</v>
      </c>
      <c r="K20" s="230">
        <v>33.709768156242411</v>
      </c>
      <c r="L20" s="230">
        <v>38.245514970404358</v>
      </c>
      <c r="M20" s="230">
        <v>22.495275626352591</v>
      </c>
      <c r="N20" s="230">
        <v>24.82687273929572</v>
      </c>
      <c r="O20" s="230">
        <v>34.147480100858537</v>
      </c>
      <c r="P20" s="230">
        <v>27.652939574253949</v>
      </c>
      <c r="Q20" s="230">
        <v>31.744196825716269</v>
      </c>
      <c r="R20" s="230">
        <v>44.401216884538137</v>
      </c>
      <c r="S20" s="230">
        <v>47.535069723574573</v>
      </c>
      <c r="T20" s="230">
        <v>41.381241412743087</v>
      </c>
      <c r="U20" s="230">
        <v>38.942731597344242</v>
      </c>
      <c r="V20" s="230">
        <v>42.093529549236173</v>
      </c>
      <c r="W20" s="230">
        <v>33.727296365801372</v>
      </c>
      <c r="X20" s="230">
        <v>29.52964829286168</v>
      </c>
      <c r="Y20" s="230">
        <v>25.899169678787231</v>
      </c>
      <c r="DA20" s="71" t="s">
        <v>2314</v>
      </c>
    </row>
    <row r="21" spans="1:105" ht="12" customHeight="1" x14ac:dyDescent="0.25">
      <c r="A21" s="59" t="s">
        <v>32</v>
      </c>
      <c r="B21" s="230">
        <v>64.090928675723646</v>
      </c>
      <c r="C21" s="230">
        <v>66.528958297849428</v>
      </c>
      <c r="D21" s="230">
        <v>74.067074061907974</v>
      </c>
      <c r="E21" s="230">
        <v>70.441383096374821</v>
      </c>
      <c r="F21" s="230">
        <v>40.751440761374667</v>
      </c>
      <c r="G21" s="230">
        <v>21.859270470269831</v>
      </c>
      <c r="H21" s="230">
        <v>40.653174949716217</v>
      </c>
      <c r="I21" s="230">
        <v>35.758119715578083</v>
      </c>
      <c r="J21" s="230">
        <v>35.799440353857968</v>
      </c>
      <c r="K21" s="230">
        <v>25.567327952565581</v>
      </c>
      <c r="L21" s="230">
        <v>22.941831025211592</v>
      </c>
      <c r="M21" s="230">
        <v>18.367457959501412</v>
      </c>
      <c r="N21" s="230">
        <v>13.10596742921914</v>
      </c>
      <c r="O21" s="230">
        <v>19.338198351544239</v>
      </c>
      <c r="P21" s="230">
        <v>15.45034164080257</v>
      </c>
      <c r="Q21" s="230">
        <v>9.450616658863515</v>
      </c>
      <c r="R21" s="230">
        <v>14.8620729098298</v>
      </c>
      <c r="S21" s="230">
        <v>14.351159143369911</v>
      </c>
      <c r="T21" s="230">
        <v>14.534377153763909</v>
      </c>
      <c r="U21" s="230">
        <v>12.9008324783566</v>
      </c>
      <c r="V21" s="230">
        <v>10.950209627964361</v>
      </c>
      <c r="W21" s="230">
        <v>6.9119835532870271</v>
      </c>
      <c r="X21" s="230">
        <v>10.117932190906</v>
      </c>
      <c r="Y21" s="230">
        <v>8.3593788012626522</v>
      </c>
      <c r="DA21" s="71" t="s">
        <v>2315</v>
      </c>
    </row>
    <row r="22" spans="1:105" ht="12" customHeight="1" x14ac:dyDescent="0.25">
      <c r="A22" s="59" t="s">
        <v>35</v>
      </c>
      <c r="B22" s="230">
        <v>142.84270205046349</v>
      </c>
      <c r="C22" s="230">
        <v>186.8811935803171</v>
      </c>
      <c r="D22" s="230">
        <v>235.35339769215071</v>
      </c>
      <c r="E22" s="230">
        <v>207.3034925477441</v>
      </c>
      <c r="F22" s="230">
        <v>195.63689322700469</v>
      </c>
      <c r="G22" s="230">
        <v>144.84191796453379</v>
      </c>
      <c r="H22" s="230">
        <v>72.449020798015113</v>
      </c>
      <c r="I22" s="230">
        <v>66.228606681507017</v>
      </c>
      <c r="J22" s="230">
        <v>55.961212697437169</v>
      </c>
      <c r="K22" s="230">
        <v>70.732587268683503</v>
      </c>
      <c r="L22" s="230">
        <v>71.475140671922233</v>
      </c>
      <c r="M22" s="230">
        <v>40.045951601909678</v>
      </c>
      <c r="N22" s="230">
        <v>90.812395958107189</v>
      </c>
      <c r="O22" s="230">
        <v>103.5120560462143</v>
      </c>
      <c r="P22" s="230">
        <v>86.257195557931809</v>
      </c>
      <c r="Q22" s="230">
        <v>86.76947807820855</v>
      </c>
      <c r="R22" s="230">
        <v>121.7401691464717</v>
      </c>
      <c r="S22" s="230">
        <v>141.77079438372471</v>
      </c>
      <c r="T22" s="230">
        <v>145.42538366827301</v>
      </c>
      <c r="U22" s="230">
        <v>142.07877393390561</v>
      </c>
      <c r="V22" s="230">
        <v>137.5307392318073</v>
      </c>
      <c r="W22" s="230">
        <v>146.69497667204169</v>
      </c>
      <c r="X22" s="230">
        <v>124.7438823128853</v>
      </c>
      <c r="Y22" s="230">
        <v>145.58750559267349</v>
      </c>
      <c r="DA22" s="71" t="s">
        <v>2316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2317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DA24" s="72" t="s">
        <v>2318</v>
      </c>
    </row>
    <row r="25" spans="1:105" ht="12" customHeight="1" x14ac:dyDescent="0.25">
      <c r="A25" s="57" t="s">
        <v>2159</v>
      </c>
      <c r="B25" s="261">
        <f t="shared" ref="B25:Y25" si="1">B26+B32+B33</f>
        <v>229.19192846588069</v>
      </c>
      <c r="C25" s="261">
        <f t="shared" si="1"/>
        <v>275.10427211772821</v>
      </c>
      <c r="D25" s="261">
        <f t="shared" si="1"/>
        <v>322.08038925751089</v>
      </c>
      <c r="E25" s="261">
        <f t="shared" si="1"/>
        <v>302.12632219079842</v>
      </c>
      <c r="F25" s="261">
        <f t="shared" si="1"/>
        <v>276.30888141500571</v>
      </c>
      <c r="G25" s="261">
        <f t="shared" si="1"/>
        <v>214.24422027058469</v>
      </c>
      <c r="H25" s="261">
        <f t="shared" si="1"/>
        <v>128.89080258182679</v>
      </c>
      <c r="I25" s="261">
        <f t="shared" si="1"/>
        <v>129.7127994341225</v>
      </c>
      <c r="J25" s="261">
        <f t="shared" si="1"/>
        <v>119.3559930489902</v>
      </c>
      <c r="K25" s="261">
        <f t="shared" si="1"/>
        <v>116.1374901111092</v>
      </c>
      <c r="L25" s="261">
        <f t="shared" si="1"/>
        <v>118.1417180599353</v>
      </c>
      <c r="M25" s="261">
        <f t="shared" si="1"/>
        <v>73.195044887184622</v>
      </c>
      <c r="N25" s="261">
        <f t="shared" si="1"/>
        <v>113.4915684648936</v>
      </c>
      <c r="O25" s="261">
        <f t="shared" si="1"/>
        <v>137.26908882346339</v>
      </c>
      <c r="P25" s="261">
        <f t="shared" si="1"/>
        <v>115.2235058360409</v>
      </c>
      <c r="Q25" s="261">
        <f t="shared" si="1"/>
        <v>115.9257095804645</v>
      </c>
      <c r="R25" s="261">
        <f t="shared" si="1"/>
        <v>161.47682568928471</v>
      </c>
      <c r="S25" s="261">
        <f t="shared" si="1"/>
        <v>179.8450225465873</v>
      </c>
      <c r="T25" s="261">
        <f t="shared" si="1"/>
        <v>178.839178229081</v>
      </c>
      <c r="U25" s="261">
        <f t="shared" si="1"/>
        <v>172.75574113290361</v>
      </c>
      <c r="V25" s="261">
        <f t="shared" si="1"/>
        <v>168.95904062607181</v>
      </c>
      <c r="W25" s="261">
        <f t="shared" si="1"/>
        <v>166.12871306648219</v>
      </c>
      <c r="X25" s="261">
        <f t="shared" si="1"/>
        <v>147.68308162000989</v>
      </c>
      <c r="Y25" s="261">
        <f t="shared" si="1"/>
        <v>162.78870244478</v>
      </c>
      <c r="DA25" s="70"/>
    </row>
    <row r="26" spans="1:105" ht="12" customHeight="1" x14ac:dyDescent="0.25">
      <c r="A26" s="60" t="s">
        <v>2160</v>
      </c>
      <c r="B26" s="329">
        <v>229.19192846588069</v>
      </c>
      <c r="C26" s="329">
        <v>275.10427211772821</v>
      </c>
      <c r="D26" s="329">
        <v>322.08038925751089</v>
      </c>
      <c r="E26" s="329">
        <v>302.12632219079842</v>
      </c>
      <c r="F26" s="329">
        <v>276.30888141500571</v>
      </c>
      <c r="G26" s="329">
        <v>214.24422027058469</v>
      </c>
      <c r="H26" s="329">
        <v>128.89080258182679</v>
      </c>
      <c r="I26" s="329">
        <v>129.7127994341225</v>
      </c>
      <c r="J26" s="329">
        <v>119.3559930489902</v>
      </c>
      <c r="K26" s="329">
        <v>116.1374901111092</v>
      </c>
      <c r="L26" s="329">
        <v>118.1417180599353</v>
      </c>
      <c r="M26" s="329">
        <v>73.195044887184622</v>
      </c>
      <c r="N26" s="329">
        <v>113.4915684648936</v>
      </c>
      <c r="O26" s="329">
        <v>137.26908882346339</v>
      </c>
      <c r="P26" s="329">
        <v>115.2235058360409</v>
      </c>
      <c r="Q26" s="329">
        <v>115.9257095804645</v>
      </c>
      <c r="R26" s="329">
        <v>161.47682568928471</v>
      </c>
      <c r="S26" s="329">
        <v>179.8450225465873</v>
      </c>
      <c r="T26" s="329">
        <v>178.839178229081</v>
      </c>
      <c r="U26" s="329">
        <v>172.75574113290361</v>
      </c>
      <c r="V26" s="329">
        <v>168.95904062607181</v>
      </c>
      <c r="W26" s="329">
        <v>166.12871306648219</v>
      </c>
      <c r="X26" s="329">
        <v>147.68308162000989</v>
      </c>
      <c r="Y26" s="329">
        <v>162.78870244478</v>
      </c>
      <c r="DA26" s="72" t="s">
        <v>2319</v>
      </c>
    </row>
    <row r="27" spans="1:105" ht="12" customHeight="1" x14ac:dyDescent="0.25">
      <c r="A27" s="59" t="s">
        <v>28</v>
      </c>
      <c r="B27" s="230">
        <v>0.90047414160749539</v>
      </c>
      <c r="C27" s="230">
        <v>1.1443568884153299</v>
      </c>
      <c r="D27" s="230">
        <v>0.98066978086179113</v>
      </c>
      <c r="E27" s="230">
        <v>4.5993185525859204</v>
      </c>
      <c r="F27" s="230">
        <v>7.1679356156745868</v>
      </c>
      <c r="G27" s="230">
        <v>4.8825979331393672</v>
      </c>
      <c r="H27" s="230">
        <v>3.5255854921288812</v>
      </c>
      <c r="I27" s="230">
        <v>6.7123888635011193</v>
      </c>
      <c r="J27" s="230">
        <v>7.7643733487099587</v>
      </c>
      <c r="K27" s="230">
        <v>4.8168864149576933</v>
      </c>
      <c r="L27" s="230">
        <v>4.742436938858055</v>
      </c>
      <c r="M27" s="230">
        <v>3.540677259134271</v>
      </c>
      <c r="N27" s="230">
        <v>3.734907060652525</v>
      </c>
      <c r="O27" s="230">
        <v>3.9233361676120739</v>
      </c>
      <c r="P27" s="230">
        <v>3.6223110789491382</v>
      </c>
      <c r="Q27" s="230">
        <v>6.0848172235742002</v>
      </c>
      <c r="R27" s="230">
        <v>5.3689372564302236</v>
      </c>
      <c r="S27" s="230">
        <v>5.1900362928859582</v>
      </c>
      <c r="T27" s="230">
        <v>6.851132654866694</v>
      </c>
      <c r="U27" s="230">
        <v>6.2754445622676673</v>
      </c>
      <c r="V27" s="230">
        <v>5.4436695873186789</v>
      </c>
      <c r="W27" s="230">
        <v>6.6862746925175909</v>
      </c>
      <c r="X27" s="230">
        <v>5.5636552613093411</v>
      </c>
      <c r="Y27" s="230">
        <v>6.5081153080267047</v>
      </c>
      <c r="DA27" s="71" t="s">
        <v>2320</v>
      </c>
    </row>
    <row r="28" spans="1:105" ht="12" customHeight="1" x14ac:dyDescent="0.25">
      <c r="A28" s="59" t="s">
        <v>31</v>
      </c>
      <c r="B28" s="230">
        <v>5.6058307126320006</v>
      </c>
      <c r="C28" s="230">
        <v>5.941585567783175</v>
      </c>
      <c r="D28" s="230">
        <v>6.1010293588119806</v>
      </c>
      <c r="E28" s="230">
        <v>5.6210629546824826</v>
      </c>
      <c r="F28" s="230">
        <v>5.5765620673591458</v>
      </c>
      <c r="G28" s="230">
        <v>5.0124380270485727</v>
      </c>
      <c r="H28" s="230">
        <v>4.0771043874902873</v>
      </c>
      <c r="I28" s="230">
        <v>3.8287452503812598</v>
      </c>
      <c r="J28" s="230">
        <v>3.6437154497125719</v>
      </c>
      <c r="K28" s="230">
        <v>2.979200881575331</v>
      </c>
      <c r="L28" s="230">
        <v>2.8472088981287378</v>
      </c>
      <c r="M28" s="230">
        <v>2.2304633049139548</v>
      </c>
      <c r="N28" s="230">
        <v>2.468964632056077</v>
      </c>
      <c r="O28" s="230">
        <v>2.514307240337061</v>
      </c>
      <c r="P28" s="230">
        <v>3.8007974462681471</v>
      </c>
      <c r="Q28" s="230">
        <v>3.2039827212333538</v>
      </c>
      <c r="R28" s="230">
        <v>5.2716726488214114</v>
      </c>
      <c r="S28" s="230">
        <v>4.9408002114769634</v>
      </c>
      <c r="T28" s="230">
        <v>4.2038770452310192</v>
      </c>
      <c r="U28" s="230">
        <v>4.8783482292972398</v>
      </c>
      <c r="V28" s="230">
        <v>4.7033056979132946</v>
      </c>
      <c r="W28" s="230">
        <v>3.330557881356238</v>
      </c>
      <c r="X28" s="230">
        <v>5.1265406948229639</v>
      </c>
      <c r="Y28" s="230">
        <v>6.4088754094837199</v>
      </c>
      <c r="DA28" s="71" t="s">
        <v>2321</v>
      </c>
    </row>
    <row r="29" spans="1:105" ht="12" customHeight="1" x14ac:dyDescent="0.25">
      <c r="A29" s="59" t="s">
        <v>159</v>
      </c>
      <c r="B29" s="230">
        <v>50.240931339818538</v>
      </c>
      <c r="C29" s="230">
        <v>56.843203096390951</v>
      </c>
      <c r="D29" s="230">
        <v>57.148296989454877</v>
      </c>
      <c r="E29" s="230">
        <v>60.451877646764189</v>
      </c>
      <c r="F29" s="230">
        <v>66.574105408322467</v>
      </c>
      <c r="G29" s="230">
        <v>65.431527281393713</v>
      </c>
      <c r="H29" s="230">
        <v>27.036282912431538</v>
      </c>
      <c r="I29" s="230">
        <v>34.182726656002572</v>
      </c>
      <c r="J29" s="230">
        <v>31.480693374488361</v>
      </c>
      <c r="K29" s="230">
        <v>28.09147346353534</v>
      </c>
      <c r="L29" s="230">
        <v>31.87126247533698</v>
      </c>
      <c r="M29" s="230">
        <v>18.746063021960499</v>
      </c>
      <c r="N29" s="230">
        <v>20.689060616079761</v>
      </c>
      <c r="O29" s="230">
        <v>28.45623341738213</v>
      </c>
      <c r="P29" s="230">
        <v>23.044116311878291</v>
      </c>
      <c r="Q29" s="230">
        <v>26.45349735476357</v>
      </c>
      <c r="R29" s="230">
        <v>37.001014070448448</v>
      </c>
      <c r="S29" s="230">
        <v>39.612558102978817</v>
      </c>
      <c r="T29" s="230">
        <v>34.484367843952583</v>
      </c>
      <c r="U29" s="230">
        <v>32.452276331120203</v>
      </c>
      <c r="V29" s="230">
        <v>35.077941291030143</v>
      </c>
      <c r="W29" s="230">
        <v>28.106080304834482</v>
      </c>
      <c r="X29" s="230">
        <v>24.608040244051409</v>
      </c>
      <c r="Y29" s="230">
        <v>21.58264139898937</v>
      </c>
      <c r="DA29" s="71" t="s">
        <v>2322</v>
      </c>
    </row>
    <row r="30" spans="1:105" ht="12" customHeight="1" x14ac:dyDescent="0.25">
      <c r="A30" s="59" t="s">
        <v>32</v>
      </c>
      <c r="B30" s="230">
        <v>53.409107229769717</v>
      </c>
      <c r="C30" s="230">
        <v>55.440798581541181</v>
      </c>
      <c r="D30" s="230">
        <v>61.722561718256657</v>
      </c>
      <c r="E30" s="230">
        <v>58.70115258031236</v>
      </c>
      <c r="F30" s="230">
        <v>33.95953396781222</v>
      </c>
      <c r="G30" s="230">
        <v>18.216058725224851</v>
      </c>
      <c r="H30" s="230">
        <v>33.877645791430183</v>
      </c>
      <c r="I30" s="230">
        <v>29.798433096315069</v>
      </c>
      <c r="J30" s="230">
        <v>29.832866961548309</v>
      </c>
      <c r="K30" s="230">
        <v>21.306106627137972</v>
      </c>
      <c r="L30" s="230">
        <v>19.118192521009661</v>
      </c>
      <c r="M30" s="230">
        <v>15.306214966251179</v>
      </c>
      <c r="N30" s="230">
        <v>10.921639524349279</v>
      </c>
      <c r="O30" s="230">
        <v>16.115165292953542</v>
      </c>
      <c r="P30" s="230">
        <v>12.875284700668811</v>
      </c>
      <c r="Q30" s="230">
        <v>7.8755138823862616</v>
      </c>
      <c r="R30" s="230">
        <v>12.3850607581915</v>
      </c>
      <c r="S30" s="230">
        <v>11.95929928614159</v>
      </c>
      <c r="T30" s="230">
        <v>12.11198096146992</v>
      </c>
      <c r="U30" s="230">
        <v>10.750693731963841</v>
      </c>
      <c r="V30" s="230">
        <v>9.1251746899703043</v>
      </c>
      <c r="W30" s="230">
        <v>5.7599862944058566</v>
      </c>
      <c r="X30" s="230">
        <v>8.4316101590883399</v>
      </c>
      <c r="Y30" s="230">
        <v>6.9661490010522131</v>
      </c>
      <c r="DA30" s="71" t="s">
        <v>2323</v>
      </c>
    </row>
    <row r="31" spans="1:105" ht="12" customHeight="1" x14ac:dyDescent="0.25">
      <c r="A31" s="59" t="s">
        <v>35</v>
      </c>
      <c r="B31" s="230">
        <v>119.035585042053</v>
      </c>
      <c r="C31" s="230">
        <v>155.73432798359761</v>
      </c>
      <c r="D31" s="230">
        <v>196.12783141012559</v>
      </c>
      <c r="E31" s="230">
        <v>172.75291045645349</v>
      </c>
      <c r="F31" s="230">
        <v>163.0307443558373</v>
      </c>
      <c r="G31" s="230">
        <v>120.7015983037781</v>
      </c>
      <c r="H31" s="230">
        <v>60.374183998345927</v>
      </c>
      <c r="I31" s="230">
        <v>55.190505567922507</v>
      </c>
      <c r="J31" s="230">
        <v>46.63434391453098</v>
      </c>
      <c r="K31" s="230">
        <v>58.943822723902898</v>
      </c>
      <c r="L31" s="230">
        <v>59.562617226601859</v>
      </c>
      <c r="M31" s="230">
        <v>33.37162633492472</v>
      </c>
      <c r="N31" s="230">
        <v>75.676996631756012</v>
      </c>
      <c r="O31" s="230">
        <v>86.26004670517861</v>
      </c>
      <c r="P31" s="230">
        <v>71.880996298276528</v>
      </c>
      <c r="Q31" s="230">
        <v>72.307898398507149</v>
      </c>
      <c r="R31" s="230">
        <v>101.4501409553931</v>
      </c>
      <c r="S31" s="230">
        <v>118.1423286531039</v>
      </c>
      <c r="T31" s="230">
        <v>121.18781972356081</v>
      </c>
      <c r="U31" s="230">
        <v>118.3989782782547</v>
      </c>
      <c r="V31" s="230">
        <v>114.6089493598394</v>
      </c>
      <c r="W31" s="230">
        <v>122.24581389336809</v>
      </c>
      <c r="X31" s="230">
        <v>103.9532352607378</v>
      </c>
      <c r="Y31" s="230">
        <v>121.322921327228</v>
      </c>
      <c r="DA31" s="71" t="s">
        <v>2324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DA32" s="72" t="s">
        <v>2325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DA33" s="72" t="s">
        <v>2326</v>
      </c>
    </row>
    <row r="34" spans="1:105" ht="12" customHeight="1" x14ac:dyDescent="0.25">
      <c r="A34" s="57" t="s">
        <v>2171</v>
      </c>
      <c r="B34" s="261">
        <v>2863.7915579905589</v>
      </c>
      <c r="C34" s="261">
        <v>3219.8310162033749</v>
      </c>
      <c r="D34" s="261">
        <v>3656.6510902168179</v>
      </c>
      <c r="E34" s="261">
        <v>3637.3414970941872</v>
      </c>
      <c r="F34" s="261">
        <v>3480.246847885016</v>
      </c>
      <c r="G34" s="261">
        <v>3041.0632760786061</v>
      </c>
      <c r="H34" s="261">
        <v>2048.3257558117712</v>
      </c>
      <c r="I34" s="261">
        <v>2126.983338092718</v>
      </c>
      <c r="J34" s="261">
        <v>1976.627549938738</v>
      </c>
      <c r="K34" s="261">
        <v>2029.677047036125</v>
      </c>
      <c r="L34" s="261">
        <v>2067.7608800393559</v>
      </c>
      <c r="M34" s="261">
        <v>1495.8167739497519</v>
      </c>
      <c r="N34" s="261">
        <v>1859.093968161377</v>
      </c>
      <c r="O34" s="261">
        <v>2073.0312067116661</v>
      </c>
      <c r="P34" s="261">
        <v>2066.7191107485828</v>
      </c>
      <c r="Q34" s="261">
        <v>2148.4263411379402</v>
      </c>
      <c r="R34" s="261">
        <v>2205.0131480487089</v>
      </c>
      <c r="S34" s="261">
        <v>2284.8489506425499</v>
      </c>
      <c r="T34" s="261">
        <v>2198.7173300106228</v>
      </c>
      <c r="U34" s="261">
        <v>2225.284198072613</v>
      </c>
      <c r="V34" s="261">
        <v>2086.808232134787</v>
      </c>
      <c r="W34" s="261">
        <v>2233.9558839423421</v>
      </c>
      <c r="X34" s="261">
        <v>2085.671677148242</v>
      </c>
      <c r="Y34" s="261">
        <v>2131.2603548790612</v>
      </c>
      <c r="DA34" s="70" t="s">
        <v>2327</v>
      </c>
    </row>
    <row r="35" spans="1:105" ht="12" customHeight="1" x14ac:dyDescent="0.25">
      <c r="A35" s="64" t="s">
        <v>28</v>
      </c>
      <c r="B35" s="229">
        <v>11.25157531587433</v>
      </c>
      <c r="C35" s="229">
        <v>13.393597178850269</v>
      </c>
      <c r="D35" s="229">
        <v>11.133764559828229</v>
      </c>
      <c r="E35" s="229">
        <v>55.37184614821836</v>
      </c>
      <c r="F35" s="229">
        <v>90.283689776970888</v>
      </c>
      <c r="G35" s="229">
        <v>69.305436793461439</v>
      </c>
      <c r="H35" s="229">
        <v>56.02841648269878</v>
      </c>
      <c r="I35" s="229">
        <v>110.0673128153167</v>
      </c>
      <c r="J35" s="229">
        <v>128.5840273036884</v>
      </c>
      <c r="K35" s="229">
        <v>84.182323772162817</v>
      </c>
      <c r="L35" s="229">
        <v>83.0039188464266</v>
      </c>
      <c r="M35" s="229">
        <v>72.357417684742273</v>
      </c>
      <c r="N35" s="229">
        <v>61.181136907542999</v>
      </c>
      <c r="O35" s="229">
        <v>59.25003494661626</v>
      </c>
      <c r="P35" s="229">
        <v>64.97198186794671</v>
      </c>
      <c r="Q35" s="229">
        <v>112.7686140671217</v>
      </c>
      <c r="R35" s="229">
        <v>73.314404038738758</v>
      </c>
      <c r="S35" s="229">
        <v>65.937042958892036</v>
      </c>
      <c r="T35" s="229">
        <v>84.2304479791419</v>
      </c>
      <c r="U35" s="229">
        <v>80.834636977718304</v>
      </c>
      <c r="V35" s="229">
        <v>67.23460588876867</v>
      </c>
      <c r="W35" s="229">
        <v>89.911264677208109</v>
      </c>
      <c r="X35" s="229">
        <v>78.57337531584561</v>
      </c>
      <c r="Y35" s="229">
        <v>85.205471464973968</v>
      </c>
      <c r="DA35" s="73" t="s">
        <v>2328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2329</v>
      </c>
    </row>
    <row r="37" spans="1:105" ht="12" customHeight="1" x14ac:dyDescent="0.25">
      <c r="A37" s="64" t="s">
        <v>31</v>
      </c>
      <c r="B37" s="229">
        <v>70.045794273028406</v>
      </c>
      <c r="C37" s="229">
        <v>69.540546750897832</v>
      </c>
      <c r="D37" s="229">
        <v>69.266358339215159</v>
      </c>
      <c r="E37" s="229">
        <v>67.672771424177995</v>
      </c>
      <c r="F37" s="229">
        <v>70.239553855715528</v>
      </c>
      <c r="G37" s="229">
        <v>71.148436062478808</v>
      </c>
      <c r="H37" s="229">
        <v>64.793125333576185</v>
      </c>
      <c r="I37" s="229">
        <v>62.782372972364307</v>
      </c>
      <c r="J37" s="229">
        <v>60.342745747866097</v>
      </c>
      <c r="K37" s="229">
        <v>52.066009365780367</v>
      </c>
      <c r="L37" s="229">
        <v>49.832923318956787</v>
      </c>
      <c r="M37" s="229">
        <v>45.581834539647133</v>
      </c>
      <c r="N37" s="229">
        <v>40.443861311856523</v>
      </c>
      <c r="O37" s="229">
        <v>37.970947553844987</v>
      </c>
      <c r="P37" s="229">
        <v>68.173422265630762</v>
      </c>
      <c r="Q37" s="229">
        <v>59.378725390252413</v>
      </c>
      <c r="R37" s="229">
        <v>71.986227455493861</v>
      </c>
      <c r="S37" s="229">
        <v>62.770612267588987</v>
      </c>
      <c r="T37" s="229">
        <v>51.684073949073159</v>
      </c>
      <c r="U37" s="229">
        <v>62.838497616117991</v>
      </c>
      <c r="V37" s="229">
        <v>58.090392868491442</v>
      </c>
      <c r="W37" s="229">
        <v>44.786474526464339</v>
      </c>
      <c r="X37" s="229">
        <v>72.400173477226588</v>
      </c>
      <c r="Y37" s="229">
        <v>83.906204020670671</v>
      </c>
      <c r="DA37" s="73" t="s">
        <v>2330</v>
      </c>
    </row>
    <row r="38" spans="1:105" ht="12" customHeight="1" x14ac:dyDescent="0.25">
      <c r="A38" s="64" t="s">
        <v>159</v>
      </c>
      <c r="B38" s="229">
        <v>627.7688573050018</v>
      </c>
      <c r="C38" s="229">
        <v>665.29504242588882</v>
      </c>
      <c r="D38" s="229">
        <v>648.81746750326727</v>
      </c>
      <c r="E38" s="229">
        <v>727.78869959888834</v>
      </c>
      <c r="F38" s="229">
        <v>838.53374278651143</v>
      </c>
      <c r="G38" s="229">
        <v>928.75977919905438</v>
      </c>
      <c r="H38" s="229">
        <v>429.65916513546063</v>
      </c>
      <c r="I38" s="229">
        <v>560.51592722598389</v>
      </c>
      <c r="J38" s="229">
        <v>521.34462816330279</v>
      </c>
      <c r="K38" s="229">
        <v>490.94068463003663</v>
      </c>
      <c r="L38" s="229">
        <v>557.82284891552729</v>
      </c>
      <c r="M38" s="229">
        <v>383.09527041054122</v>
      </c>
      <c r="N38" s="229">
        <v>338.90542106814507</v>
      </c>
      <c r="O38" s="229">
        <v>429.74467453171599</v>
      </c>
      <c r="P38" s="229">
        <v>413.33333182763761</v>
      </c>
      <c r="Q38" s="229">
        <v>490.25699939967649</v>
      </c>
      <c r="R38" s="229">
        <v>505.25963814439882</v>
      </c>
      <c r="S38" s="229">
        <v>503.2594760325527</v>
      </c>
      <c r="T38" s="229">
        <v>423.96402143962871</v>
      </c>
      <c r="U38" s="229">
        <v>418.02105815731551</v>
      </c>
      <c r="V38" s="229">
        <v>433.24664002126752</v>
      </c>
      <c r="W38" s="229">
        <v>377.94636648039409</v>
      </c>
      <c r="X38" s="229">
        <v>347.52994049243961</v>
      </c>
      <c r="Y38" s="229">
        <v>282.5640064478111</v>
      </c>
      <c r="DA38" s="73" t="s">
        <v>2331</v>
      </c>
    </row>
    <row r="39" spans="1:105" ht="12" customHeight="1" x14ac:dyDescent="0.25">
      <c r="A39" s="64" t="s">
        <v>32</v>
      </c>
      <c r="B39" s="229">
        <v>667.35574602574536</v>
      </c>
      <c r="C39" s="229">
        <v>648.88124587007064</v>
      </c>
      <c r="D39" s="229">
        <v>700.75012365185421</v>
      </c>
      <c r="E39" s="229">
        <v>706.71147306651494</v>
      </c>
      <c r="F39" s="229">
        <v>427.73710509004331</v>
      </c>
      <c r="G39" s="229">
        <v>258.56560869744209</v>
      </c>
      <c r="H39" s="229">
        <v>538.38173888940321</v>
      </c>
      <c r="I39" s="229">
        <v>488.62387500411683</v>
      </c>
      <c r="J39" s="229">
        <v>494.05534840340789</v>
      </c>
      <c r="K39" s="229">
        <v>372.35620936386692</v>
      </c>
      <c r="L39" s="229">
        <v>334.61381162536998</v>
      </c>
      <c r="M39" s="229">
        <v>312.7984022345737</v>
      </c>
      <c r="N39" s="229">
        <v>178.90627856140151</v>
      </c>
      <c r="O39" s="229">
        <v>243.37045462998029</v>
      </c>
      <c r="P39" s="229">
        <v>230.93896296703221</v>
      </c>
      <c r="Q39" s="229">
        <v>145.95521162777061</v>
      </c>
      <c r="R39" s="229">
        <v>169.12161664450269</v>
      </c>
      <c r="S39" s="229">
        <v>151.9374405665437</v>
      </c>
      <c r="T39" s="229">
        <v>148.9093313022851</v>
      </c>
      <c r="U39" s="229">
        <v>138.48077478161969</v>
      </c>
      <c r="V39" s="229">
        <v>112.7047691093459</v>
      </c>
      <c r="W39" s="229">
        <v>77.455335903708573</v>
      </c>
      <c r="X39" s="229">
        <v>119.0764054261394</v>
      </c>
      <c r="Y39" s="229">
        <v>91.202134848142464</v>
      </c>
      <c r="DA39" s="73" t="s">
        <v>2332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2333</v>
      </c>
    </row>
    <row r="41" spans="1:105" ht="12" customHeight="1" x14ac:dyDescent="0.25">
      <c r="A41" s="64" t="s">
        <v>35</v>
      </c>
      <c r="B41" s="229">
        <v>1487.3695850709089</v>
      </c>
      <c r="C41" s="229">
        <v>1822.720583977667</v>
      </c>
      <c r="D41" s="229">
        <v>2226.683376162654</v>
      </c>
      <c r="E41" s="229">
        <v>2079.7967068563871</v>
      </c>
      <c r="F41" s="229">
        <v>2053.4527563757752</v>
      </c>
      <c r="G41" s="229">
        <v>1713.2840153261691</v>
      </c>
      <c r="H41" s="229">
        <v>959.46330997063194</v>
      </c>
      <c r="I41" s="229">
        <v>904.99385007493629</v>
      </c>
      <c r="J41" s="229">
        <v>772.3008003204726</v>
      </c>
      <c r="K41" s="229">
        <v>1030.131819904278</v>
      </c>
      <c r="L41" s="229">
        <v>1042.4873773330751</v>
      </c>
      <c r="M41" s="229">
        <v>681.98384908024809</v>
      </c>
      <c r="N41" s="229">
        <v>1239.6572703124309</v>
      </c>
      <c r="O41" s="229">
        <v>1302.6950950495079</v>
      </c>
      <c r="P41" s="229">
        <v>1289.3014118203359</v>
      </c>
      <c r="Q41" s="229">
        <v>1340.0667906531189</v>
      </c>
      <c r="R41" s="229">
        <v>1385.3312617655749</v>
      </c>
      <c r="S41" s="229">
        <v>1500.9443788169731</v>
      </c>
      <c r="T41" s="229">
        <v>1489.929455340495</v>
      </c>
      <c r="U41" s="229">
        <v>1525.109230539842</v>
      </c>
      <c r="V41" s="229">
        <v>1415.5318242469129</v>
      </c>
      <c r="W41" s="229">
        <v>1643.856442354567</v>
      </c>
      <c r="X41" s="229">
        <v>1468.0917824365911</v>
      </c>
      <c r="Y41" s="229">
        <v>1588.3825380974631</v>
      </c>
      <c r="DA41" s="73" t="s">
        <v>2334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2335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2336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2337</v>
      </c>
    </row>
    <row r="45" spans="1:105" ht="12" customHeight="1" x14ac:dyDescent="0.25">
      <c r="A45" s="57" t="s">
        <v>2183</v>
      </c>
      <c r="B45" s="261">
        <f t="shared" ref="B45:Y45" si="2">B46+B52+B63+B64+B65</f>
        <v>497.80550655183362</v>
      </c>
      <c r="C45" s="261">
        <f t="shared" si="2"/>
        <v>553.27248628985399</v>
      </c>
      <c r="D45" s="261">
        <f t="shared" si="2"/>
        <v>626.97360599622129</v>
      </c>
      <c r="E45" s="261">
        <f t="shared" si="2"/>
        <v>621.51372749402412</v>
      </c>
      <c r="F45" s="261">
        <f t="shared" si="2"/>
        <v>596.75284003159504</v>
      </c>
      <c r="G45" s="261">
        <f t="shared" si="2"/>
        <v>528.45529609382424</v>
      </c>
      <c r="H45" s="261">
        <f t="shared" si="2"/>
        <v>376.49928641215092</v>
      </c>
      <c r="I45" s="261">
        <f t="shared" si="2"/>
        <v>389.92232055488068</v>
      </c>
      <c r="J45" s="261">
        <f t="shared" si="2"/>
        <v>373.57752759866491</v>
      </c>
      <c r="K45" s="261">
        <f t="shared" si="2"/>
        <v>363.21589285648429</v>
      </c>
      <c r="L45" s="261">
        <f t="shared" si="2"/>
        <v>368.74712836168976</v>
      </c>
      <c r="M45" s="261">
        <f t="shared" si="2"/>
        <v>281.66939223407832</v>
      </c>
      <c r="N45" s="261">
        <f t="shared" si="2"/>
        <v>335.43147617380055</v>
      </c>
      <c r="O45" s="261">
        <f t="shared" si="2"/>
        <v>366.84419952099722</v>
      </c>
      <c r="P45" s="261">
        <f t="shared" si="2"/>
        <v>366.08319272202527</v>
      </c>
      <c r="Q45" s="261">
        <f t="shared" si="2"/>
        <v>375.0066609304979</v>
      </c>
      <c r="R45" s="261">
        <f t="shared" si="2"/>
        <v>426.65469546877591</v>
      </c>
      <c r="S45" s="261">
        <f t="shared" si="2"/>
        <v>438.962995091793</v>
      </c>
      <c r="T45" s="261">
        <f t="shared" si="2"/>
        <v>425.19568640176607</v>
      </c>
      <c r="U45" s="261">
        <f t="shared" si="2"/>
        <v>429.48639517418258</v>
      </c>
      <c r="V45" s="261">
        <f t="shared" si="2"/>
        <v>407.96628397710361</v>
      </c>
      <c r="W45" s="261">
        <f t="shared" si="2"/>
        <v>430.84066315034244</v>
      </c>
      <c r="X45" s="261">
        <f t="shared" si="2"/>
        <v>409.28826373989273</v>
      </c>
      <c r="Y45" s="261">
        <f t="shared" si="2"/>
        <v>416.69309969511266</v>
      </c>
      <c r="DA45" s="70"/>
    </row>
    <row r="46" spans="1:105" ht="12" customHeight="1" x14ac:dyDescent="0.25">
      <c r="A46" s="165" t="s">
        <v>2184</v>
      </c>
      <c r="B46" s="346">
        <v>290.8369268568141</v>
      </c>
      <c r="C46" s="346">
        <v>320.57264107165639</v>
      </c>
      <c r="D46" s="346">
        <v>362.7044134738951</v>
      </c>
      <c r="E46" s="346">
        <v>358.64005520498068</v>
      </c>
      <c r="F46" s="346">
        <v>345.23252770822</v>
      </c>
      <c r="G46" s="346">
        <v>308.67514301092763</v>
      </c>
      <c r="H46" s="346">
        <v>228.46509333332381</v>
      </c>
      <c r="I46" s="346">
        <v>236.20347907994099</v>
      </c>
      <c r="J46" s="346">
        <v>230.72502303861921</v>
      </c>
      <c r="K46" s="346">
        <v>216.52945735368331</v>
      </c>
      <c r="L46" s="346">
        <v>219.3083428130106</v>
      </c>
      <c r="M46" s="346">
        <v>173.5654793202506</v>
      </c>
      <c r="N46" s="346">
        <v>201.07322058206921</v>
      </c>
      <c r="O46" s="346">
        <v>217.02452311353559</v>
      </c>
      <c r="P46" s="346">
        <v>216.7196966998759</v>
      </c>
      <c r="Q46" s="346">
        <v>219.7381159262344</v>
      </c>
      <c r="R46" s="346">
        <v>267.29657522181702</v>
      </c>
      <c r="S46" s="346">
        <v>273.83507549419522</v>
      </c>
      <c r="T46" s="346">
        <v>266.29257012104398</v>
      </c>
      <c r="U46" s="346">
        <v>268.66326941009112</v>
      </c>
      <c r="V46" s="346">
        <v>257.1509305706337</v>
      </c>
      <c r="W46" s="346">
        <v>269.39082749075902</v>
      </c>
      <c r="X46" s="346">
        <v>258.55505010042299</v>
      </c>
      <c r="Y46" s="346">
        <v>262.66515468673617</v>
      </c>
      <c r="DA46" s="167" t="s">
        <v>2338</v>
      </c>
    </row>
    <row r="47" spans="1:105" ht="12" customHeight="1" x14ac:dyDescent="0.25">
      <c r="A47" s="59" t="s">
        <v>28</v>
      </c>
      <c r="B47" s="230">
        <v>1.142671706687693</v>
      </c>
      <c r="C47" s="230">
        <v>1.333492596184968</v>
      </c>
      <c r="D47" s="230">
        <v>1.1043617355872719</v>
      </c>
      <c r="E47" s="230">
        <v>5.4596363787297451</v>
      </c>
      <c r="F47" s="230">
        <v>8.9559355398799116</v>
      </c>
      <c r="G47" s="230">
        <v>7.0346663885409892</v>
      </c>
      <c r="H47" s="230">
        <v>6.2492683913771039</v>
      </c>
      <c r="I47" s="230">
        <v>12.223077517509291</v>
      </c>
      <c r="J47" s="230">
        <v>15.00917695038777</v>
      </c>
      <c r="K47" s="230">
        <v>8.9807158788025934</v>
      </c>
      <c r="L47" s="230">
        <v>8.8034608183751732</v>
      </c>
      <c r="M47" s="230">
        <v>8.3959145943163094</v>
      </c>
      <c r="N47" s="230">
        <v>6.6171417085703261</v>
      </c>
      <c r="O47" s="230">
        <v>6.2028543213041027</v>
      </c>
      <c r="P47" s="230">
        <v>6.8130730156702821</v>
      </c>
      <c r="Q47" s="230">
        <v>11.533820041322519</v>
      </c>
      <c r="R47" s="230">
        <v>8.8873343595820238</v>
      </c>
      <c r="S47" s="230">
        <v>7.9024371092165548</v>
      </c>
      <c r="T47" s="230">
        <v>10.20137612446263</v>
      </c>
      <c r="U47" s="230">
        <v>9.7593367493561782</v>
      </c>
      <c r="V47" s="230">
        <v>8.2851127404072624</v>
      </c>
      <c r="W47" s="230">
        <v>10.842322431806309</v>
      </c>
      <c r="X47" s="230">
        <v>9.7405278184174406</v>
      </c>
      <c r="Y47" s="230">
        <v>10.50106726344735</v>
      </c>
      <c r="DA47" s="71" t="s">
        <v>2339</v>
      </c>
    </row>
    <row r="48" spans="1:105" ht="12" customHeight="1" x14ac:dyDescent="0.25">
      <c r="A48" s="59" t="s">
        <v>31</v>
      </c>
      <c r="B48" s="230">
        <v>7.1136125423550709</v>
      </c>
      <c r="C48" s="230">
        <v>6.9235921454625293</v>
      </c>
      <c r="D48" s="230">
        <v>6.8705526600865836</v>
      </c>
      <c r="E48" s="230">
        <v>6.6725014681272832</v>
      </c>
      <c r="F48" s="230">
        <v>6.9676030990280706</v>
      </c>
      <c r="G48" s="230">
        <v>7.2217351902354174</v>
      </c>
      <c r="H48" s="230">
        <v>7.2268619308683517</v>
      </c>
      <c r="I48" s="230">
        <v>6.9720409442720683</v>
      </c>
      <c r="J48" s="230">
        <v>7.0436038409570143</v>
      </c>
      <c r="K48" s="230">
        <v>5.5544919183113564</v>
      </c>
      <c r="L48" s="230">
        <v>5.2853189825315932</v>
      </c>
      <c r="M48" s="230">
        <v>5.2890388033821907</v>
      </c>
      <c r="N48" s="230">
        <v>4.3742691795144557</v>
      </c>
      <c r="O48" s="230">
        <v>3.9751580962034438</v>
      </c>
      <c r="P48" s="230">
        <v>7.1487815250562106</v>
      </c>
      <c r="Q48" s="230">
        <v>6.0731750460871803</v>
      </c>
      <c r="R48" s="230">
        <v>8.7263298538695118</v>
      </c>
      <c r="S48" s="230">
        <v>7.5229460329437634</v>
      </c>
      <c r="T48" s="230">
        <v>6.2595972198746859</v>
      </c>
      <c r="U48" s="230">
        <v>7.5866247686416104</v>
      </c>
      <c r="V48" s="230">
        <v>7.1582996239500316</v>
      </c>
      <c r="W48" s="230">
        <v>5.4007626201580896</v>
      </c>
      <c r="X48" s="230">
        <v>8.9752527618723228</v>
      </c>
      <c r="Y48" s="230">
        <v>10.340940283439441</v>
      </c>
      <c r="DA48" s="71" t="s">
        <v>2340</v>
      </c>
    </row>
    <row r="49" spans="1:105" ht="12" customHeight="1" x14ac:dyDescent="0.25">
      <c r="A49" s="59" t="s">
        <v>159</v>
      </c>
      <c r="B49" s="230">
        <v>63.754069225314197</v>
      </c>
      <c r="C49" s="230">
        <v>66.238068944943592</v>
      </c>
      <c r="D49" s="230">
        <v>64.3564160748071</v>
      </c>
      <c r="E49" s="230">
        <v>71.759602338748351</v>
      </c>
      <c r="F49" s="230">
        <v>83.180629490907336</v>
      </c>
      <c r="G49" s="230">
        <v>94.271322771271201</v>
      </c>
      <c r="H49" s="230">
        <v>47.923100603345389</v>
      </c>
      <c r="I49" s="230">
        <v>62.245815338270013</v>
      </c>
      <c r="J49" s="230">
        <v>60.854788423730362</v>
      </c>
      <c r="K49" s="230">
        <v>52.374401233446839</v>
      </c>
      <c r="L49" s="230">
        <v>59.163129431372283</v>
      </c>
      <c r="M49" s="230">
        <v>44.452044790587557</v>
      </c>
      <c r="N49" s="230">
        <v>36.654846744669179</v>
      </c>
      <c r="O49" s="230">
        <v>44.989739058857907</v>
      </c>
      <c r="P49" s="230">
        <v>43.342839306880492</v>
      </c>
      <c r="Q49" s="230">
        <v>50.142817235555967</v>
      </c>
      <c r="R49" s="230">
        <v>61.248691869854078</v>
      </c>
      <c r="S49" s="230">
        <v>60.314751473522143</v>
      </c>
      <c r="T49" s="230">
        <v>51.347423048449137</v>
      </c>
      <c r="U49" s="230">
        <v>50.46856678534936</v>
      </c>
      <c r="V49" s="230">
        <v>53.387644792879698</v>
      </c>
      <c r="W49" s="230">
        <v>45.576228763122202</v>
      </c>
      <c r="X49" s="230">
        <v>43.082342326420331</v>
      </c>
      <c r="Y49" s="230">
        <v>34.824332134085928</v>
      </c>
      <c r="DA49" s="71" t="s">
        <v>2341</v>
      </c>
    </row>
    <row r="50" spans="1:105" ht="12" customHeight="1" x14ac:dyDescent="0.25">
      <c r="A50" s="59" t="s">
        <v>32</v>
      </c>
      <c r="B50" s="230">
        <v>67.77437895324789</v>
      </c>
      <c r="C50" s="230">
        <v>64.603879422129452</v>
      </c>
      <c r="D50" s="230">
        <v>69.507633164922709</v>
      </c>
      <c r="E50" s="230">
        <v>69.68139832816064</v>
      </c>
      <c r="F50" s="230">
        <v>42.430542556075309</v>
      </c>
      <c r="G50" s="230">
        <v>26.245023202972469</v>
      </c>
      <c r="H50" s="230">
        <v>60.049742515480922</v>
      </c>
      <c r="I50" s="230">
        <v>54.262136035812951</v>
      </c>
      <c r="J50" s="230">
        <v>57.669403447433602</v>
      </c>
      <c r="K50" s="230">
        <v>39.72360434068483</v>
      </c>
      <c r="L50" s="230">
        <v>35.489403643475491</v>
      </c>
      <c r="M50" s="230">
        <v>36.295223826842879</v>
      </c>
      <c r="N50" s="230">
        <v>19.349888832284758</v>
      </c>
      <c r="O50" s="230">
        <v>25.478322123175872</v>
      </c>
      <c r="P50" s="230">
        <v>24.216654188807951</v>
      </c>
      <c r="Q50" s="230">
        <v>14.928099976522279</v>
      </c>
      <c r="R50" s="230">
        <v>20.501296767802309</v>
      </c>
      <c r="S50" s="230">
        <v>18.20943152335467</v>
      </c>
      <c r="T50" s="230">
        <v>18.03480966209511</v>
      </c>
      <c r="U50" s="230">
        <v>16.71907693205954</v>
      </c>
      <c r="V50" s="230">
        <v>13.88826045916459</v>
      </c>
      <c r="W50" s="230">
        <v>9.340272644888671</v>
      </c>
      <c r="X50" s="230">
        <v>14.761578396092631</v>
      </c>
      <c r="Y50" s="230">
        <v>11.2401203366856</v>
      </c>
      <c r="DA50" s="71" t="s">
        <v>2342</v>
      </c>
    </row>
    <row r="51" spans="1:105" ht="12" customHeight="1" x14ac:dyDescent="0.25">
      <c r="A51" s="59" t="s">
        <v>35</v>
      </c>
      <c r="B51" s="230">
        <v>151.05219442920921</v>
      </c>
      <c r="C51" s="230">
        <v>181.47360796293589</v>
      </c>
      <c r="D51" s="230">
        <v>220.86544983849149</v>
      </c>
      <c r="E51" s="230">
        <v>205.06691669121469</v>
      </c>
      <c r="F51" s="230">
        <v>203.69781702232939</v>
      </c>
      <c r="G51" s="230">
        <v>173.90239545790749</v>
      </c>
      <c r="H51" s="230">
        <v>107.01611989225199</v>
      </c>
      <c r="I51" s="230">
        <v>100.50040924407671</v>
      </c>
      <c r="J51" s="230">
        <v>90.14805037611039</v>
      </c>
      <c r="K51" s="230">
        <v>109.8962439824377</v>
      </c>
      <c r="L51" s="230">
        <v>110.56702993725609</v>
      </c>
      <c r="M51" s="230">
        <v>79.133257305121631</v>
      </c>
      <c r="N51" s="230">
        <v>134.07707411703041</v>
      </c>
      <c r="O51" s="230">
        <v>136.37844951399421</v>
      </c>
      <c r="P51" s="230">
        <v>135.19834866346099</v>
      </c>
      <c r="Q51" s="230">
        <v>137.06020362674639</v>
      </c>
      <c r="R51" s="230">
        <v>167.93292237070909</v>
      </c>
      <c r="S51" s="230">
        <v>179.88550935515809</v>
      </c>
      <c r="T51" s="230">
        <v>180.44936406616239</v>
      </c>
      <c r="U51" s="230">
        <v>184.12966417468439</v>
      </c>
      <c r="V51" s="230">
        <v>174.43161295423209</v>
      </c>
      <c r="W51" s="230">
        <v>198.23124103078371</v>
      </c>
      <c r="X51" s="230">
        <v>181.99534879762041</v>
      </c>
      <c r="Y51" s="230">
        <v>195.7586946690779</v>
      </c>
      <c r="DA51" s="71" t="s">
        <v>2343</v>
      </c>
    </row>
    <row r="52" spans="1:105" ht="12" customHeight="1" x14ac:dyDescent="0.25">
      <c r="A52" s="165" t="s">
        <v>2191</v>
      </c>
      <c r="B52" s="346">
        <v>206.96857969501951</v>
      </c>
      <c r="C52" s="346">
        <v>232.69984521819759</v>
      </c>
      <c r="D52" s="346">
        <v>264.26919252232619</v>
      </c>
      <c r="E52" s="346">
        <v>262.87367228904338</v>
      </c>
      <c r="F52" s="346">
        <v>251.52031232337501</v>
      </c>
      <c r="G52" s="346">
        <v>219.78015308289659</v>
      </c>
      <c r="H52" s="346">
        <v>148.03419307882709</v>
      </c>
      <c r="I52" s="346">
        <v>153.71884147493969</v>
      </c>
      <c r="J52" s="346">
        <v>142.8525045600457</v>
      </c>
      <c r="K52" s="346">
        <v>146.686435502801</v>
      </c>
      <c r="L52" s="346">
        <v>149.43878554867919</v>
      </c>
      <c r="M52" s="346">
        <v>108.1039129138277</v>
      </c>
      <c r="N52" s="346">
        <v>134.35825559173131</v>
      </c>
      <c r="O52" s="346">
        <v>149.8196764074616</v>
      </c>
      <c r="P52" s="346">
        <v>149.36349602214941</v>
      </c>
      <c r="Q52" s="346">
        <v>155.2685450042635</v>
      </c>
      <c r="R52" s="346">
        <v>159.35812024695889</v>
      </c>
      <c r="S52" s="346">
        <v>165.12791959759781</v>
      </c>
      <c r="T52" s="346">
        <v>158.90311628072209</v>
      </c>
      <c r="U52" s="346">
        <v>160.82312576409149</v>
      </c>
      <c r="V52" s="346">
        <v>150.81535340646991</v>
      </c>
      <c r="W52" s="346">
        <v>161.44983565958341</v>
      </c>
      <c r="X52" s="346">
        <v>150.73321363946971</v>
      </c>
      <c r="Y52" s="346">
        <v>154.02794500837649</v>
      </c>
      <c r="DA52" s="167" t="s">
        <v>2344</v>
      </c>
    </row>
    <row r="53" spans="1:105" ht="12" customHeight="1" x14ac:dyDescent="0.25">
      <c r="A53" s="64" t="s">
        <v>28</v>
      </c>
      <c r="B53" s="229">
        <v>0.81316063522865123</v>
      </c>
      <c r="C53" s="229">
        <v>0.96796632330983368</v>
      </c>
      <c r="D53" s="229">
        <v>0.80464635464715228</v>
      </c>
      <c r="E53" s="229">
        <v>4.0017690255463991</v>
      </c>
      <c r="F53" s="229">
        <v>6.5248767811428161</v>
      </c>
      <c r="G53" s="229">
        <v>5.008761122387857</v>
      </c>
      <c r="H53" s="229">
        <v>4.0492199055582976</v>
      </c>
      <c r="I53" s="229">
        <v>7.9546555477026111</v>
      </c>
      <c r="J53" s="229">
        <v>9.2928737876381859</v>
      </c>
      <c r="K53" s="229">
        <v>6.0839260238535342</v>
      </c>
      <c r="L53" s="229">
        <v>5.9987617272046601</v>
      </c>
      <c r="M53" s="229">
        <v>5.2293303005329141</v>
      </c>
      <c r="N53" s="229">
        <v>4.4216112637630927</v>
      </c>
      <c r="O53" s="229">
        <v>4.2820489310981698</v>
      </c>
      <c r="P53" s="229">
        <v>4.695578758048641</v>
      </c>
      <c r="Q53" s="229">
        <v>8.1498808188486631</v>
      </c>
      <c r="R53" s="229">
        <v>5.2984924942412954</v>
      </c>
      <c r="S53" s="229">
        <v>4.7653245196612746</v>
      </c>
      <c r="T53" s="229">
        <v>6.0874040000140566</v>
      </c>
      <c r="U53" s="229">
        <v>5.8419859360085509</v>
      </c>
      <c r="V53" s="229">
        <v>4.8591004636234496</v>
      </c>
      <c r="W53" s="229">
        <v>6.4979613117799673</v>
      </c>
      <c r="X53" s="229">
        <v>5.6785626892395058</v>
      </c>
      <c r="Y53" s="229">
        <v>6.1578697521282084</v>
      </c>
      <c r="DA53" s="73" t="s">
        <v>2345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2346</v>
      </c>
    </row>
    <row r="55" spans="1:105" ht="12" customHeight="1" x14ac:dyDescent="0.25">
      <c r="A55" s="64" t="s">
        <v>31</v>
      </c>
      <c r="B55" s="229">
        <v>5.0622673685338144</v>
      </c>
      <c r="C55" s="229">
        <v>5.0257527130736364</v>
      </c>
      <c r="D55" s="229">
        <v>5.0059368902437731</v>
      </c>
      <c r="E55" s="229">
        <v>4.8907670485332106</v>
      </c>
      <c r="F55" s="229">
        <v>5.076270533505495</v>
      </c>
      <c r="G55" s="229">
        <v>5.1419562007877406</v>
      </c>
      <c r="H55" s="229">
        <v>4.6826526486799072</v>
      </c>
      <c r="I55" s="229">
        <v>4.5373339158422299</v>
      </c>
      <c r="J55" s="229">
        <v>4.3610200426377164</v>
      </c>
      <c r="K55" s="229">
        <v>3.7628534726125031</v>
      </c>
      <c r="L55" s="229">
        <v>3.6014665007994631</v>
      </c>
      <c r="M55" s="229">
        <v>3.294236805832238</v>
      </c>
      <c r="N55" s="229">
        <v>2.9229112397309769</v>
      </c>
      <c r="O55" s="229">
        <v>2.744191721274456</v>
      </c>
      <c r="P55" s="229">
        <v>4.9269494980866684</v>
      </c>
      <c r="Q55" s="229">
        <v>4.2913494956819926</v>
      </c>
      <c r="R55" s="229">
        <v>5.2025040762814134</v>
      </c>
      <c r="S55" s="229">
        <v>4.5364839600007274</v>
      </c>
      <c r="T55" s="229">
        <v>3.7352506847941811</v>
      </c>
      <c r="U55" s="229">
        <v>4.5413900901720874</v>
      </c>
      <c r="V55" s="229">
        <v>4.1982406409331956</v>
      </c>
      <c r="W55" s="229">
        <v>3.236755481182283</v>
      </c>
      <c r="X55" s="229">
        <v>5.2324202969467652</v>
      </c>
      <c r="Y55" s="229">
        <v>6.0639706215014959</v>
      </c>
      <c r="DA55" s="73" t="s">
        <v>2347</v>
      </c>
    </row>
    <row r="56" spans="1:105" ht="12" customHeight="1" x14ac:dyDescent="0.25">
      <c r="A56" s="64" t="s">
        <v>159</v>
      </c>
      <c r="B56" s="229">
        <v>45.369373483434899</v>
      </c>
      <c r="C56" s="229">
        <v>48.081421856568618</v>
      </c>
      <c r="D56" s="229">
        <v>46.890573916173743</v>
      </c>
      <c r="E56" s="229">
        <v>52.597890043282121</v>
      </c>
      <c r="F56" s="229">
        <v>60.601525724396019</v>
      </c>
      <c r="G56" s="229">
        <v>67.122235849304047</v>
      </c>
      <c r="H56" s="229">
        <v>31.051822508838921</v>
      </c>
      <c r="I56" s="229">
        <v>40.508948715457187</v>
      </c>
      <c r="J56" s="229">
        <v>37.678006599858321</v>
      </c>
      <c r="K56" s="229">
        <v>35.480688505023558</v>
      </c>
      <c r="L56" s="229">
        <v>40.314317723069678</v>
      </c>
      <c r="M56" s="229">
        <v>27.686611402815831</v>
      </c>
      <c r="N56" s="229">
        <v>24.4929745161459</v>
      </c>
      <c r="O56" s="229">
        <v>31.058002343486521</v>
      </c>
      <c r="P56" s="229">
        <v>29.87194106019442</v>
      </c>
      <c r="Q56" s="229">
        <v>35.431278009105583</v>
      </c>
      <c r="R56" s="229">
        <v>36.515531094498208</v>
      </c>
      <c r="S56" s="229">
        <v>36.370977727723478</v>
      </c>
      <c r="T56" s="229">
        <v>30.64022977311885</v>
      </c>
      <c r="U56" s="229">
        <v>30.210726911331282</v>
      </c>
      <c r="V56" s="229">
        <v>31.311092279969891</v>
      </c>
      <c r="W56" s="229">
        <v>27.314495865832971</v>
      </c>
      <c r="X56" s="229">
        <v>25.11627565369475</v>
      </c>
      <c r="Y56" s="229">
        <v>20.42113397682926</v>
      </c>
      <c r="DA56" s="73" t="s">
        <v>2348</v>
      </c>
    </row>
    <row r="57" spans="1:105" ht="12" customHeight="1" x14ac:dyDescent="0.25">
      <c r="A57" s="64" t="s">
        <v>32</v>
      </c>
      <c r="B57" s="229">
        <v>48.230350606653339</v>
      </c>
      <c r="C57" s="229">
        <v>46.895183231385879</v>
      </c>
      <c r="D57" s="229">
        <v>50.643789841708752</v>
      </c>
      <c r="E57" s="229">
        <v>51.074621484457118</v>
      </c>
      <c r="F57" s="229">
        <v>30.912913642871139</v>
      </c>
      <c r="G57" s="229">
        <v>18.686749962918981</v>
      </c>
      <c r="H57" s="229">
        <v>38.909292654616443</v>
      </c>
      <c r="I57" s="229">
        <v>35.313250761043072</v>
      </c>
      <c r="J57" s="229">
        <v>35.705787826796303</v>
      </c>
      <c r="K57" s="229">
        <v>26.9104905968561</v>
      </c>
      <c r="L57" s="229">
        <v>24.18281635938391</v>
      </c>
      <c r="M57" s="229">
        <v>22.606198716077969</v>
      </c>
      <c r="N57" s="229">
        <v>12.929704422467211</v>
      </c>
      <c r="O57" s="229">
        <v>17.588583636248099</v>
      </c>
      <c r="P57" s="229">
        <v>16.690149472702981</v>
      </c>
      <c r="Q57" s="229">
        <v>10.54830361706977</v>
      </c>
      <c r="R57" s="229">
        <v>12.222558829385889</v>
      </c>
      <c r="S57" s="229">
        <v>10.98064424025991</v>
      </c>
      <c r="T57" s="229">
        <v>10.761800284303609</v>
      </c>
      <c r="U57" s="229">
        <v>10.00811989673174</v>
      </c>
      <c r="V57" s="229">
        <v>8.145266691052008</v>
      </c>
      <c r="W57" s="229">
        <v>5.5977610580846813</v>
      </c>
      <c r="X57" s="229">
        <v>8.6057501068719979</v>
      </c>
      <c r="Y57" s="229">
        <v>6.5912535645291257</v>
      </c>
      <c r="DA57" s="73" t="s">
        <v>2349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2350</v>
      </c>
    </row>
    <row r="59" spans="1:105" ht="12" customHeight="1" x14ac:dyDescent="0.25">
      <c r="A59" s="64" t="s">
        <v>35</v>
      </c>
      <c r="B59" s="229">
        <v>107.4934276011688</v>
      </c>
      <c r="C59" s="229">
        <v>131.7295210938596</v>
      </c>
      <c r="D59" s="229">
        <v>160.92424551955281</v>
      </c>
      <c r="E59" s="229">
        <v>150.30862468722461</v>
      </c>
      <c r="F59" s="229">
        <v>148.40472564145961</v>
      </c>
      <c r="G59" s="229">
        <v>123.82044994749791</v>
      </c>
      <c r="H59" s="229">
        <v>69.341205361133547</v>
      </c>
      <c r="I59" s="229">
        <v>65.404652534894581</v>
      </c>
      <c r="J59" s="229">
        <v>55.814816303115158</v>
      </c>
      <c r="K59" s="229">
        <v>74.448476904455276</v>
      </c>
      <c r="L59" s="229">
        <v>75.341423238221481</v>
      </c>
      <c r="M59" s="229">
        <v>49.28753568856871</v>
      </c>
      <c r="N59" s="229">
        <v>89.591054149624171</v>
      </c>
      <c r="O59" s="229">
        <v>94.14684977535434</v>
      </c>
      <c r="P59" s="229">
        <v>93.178877233116708</v>
      </c>
      <c r="Q59" s="229">
        <v>96.847733063557499</v>
      </c>
      <c r="R59" s="229">
        <v>100.119033752552</v>
      </c>
      <c r="S59" s="229">
        <v>108.4744891499524</v>
      </c>
      <c r="T59" s="229">
        <v>107.6784315384914</v>
      </c>
      <c r="U59" s="229">
        <v>110.2209029298478</v>
      </c>
      <c r="V59" s="229">
        <v>102.3016533308914</v>
      </c>
      <c r="W59" s="229">
        <v>118.8028619427035</v>
      </c>
      <c r="X59" s="229">
        <v>106.1002048927167</v>
      </c>
      <c r="Y59" s="229">
        <v>114.79371709338839</v>
      </c>
      <c r="DA59" s="73" t="s">
        <v>2351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2352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2353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2354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0</v>
      </c>
      <c r="M63" s="347">
        <v>0</v>
      </c>
      <c r="N63" s="347">
        <v>0</v>
      </c>
      <c r="O63" s="347">
        <v>0</v>
      </c>
      <c r="P63" s="347">
        <v>0</v>
      </c>
      <c r="Q63" s="347">
        <v>0</v>
      </c>
      <c r="R63" s="347">
        <v>0</v>
      </c>
      <c r="S63" s="347">
        <v>0</v>
      </c>
      <c r="T63" s="347">
        <v>0</v>
      </c>
      <c r="U63" s="347">
        <v>0</v>
      </c>
      <c r="V63" s="347">
        <v>0</v>
      </c>
      <c r="W63" s="347">
        <v>0</v>
      </c>
      <c r="X63" s="347">
        <v>0</v>
      </c>
      <c r="Y63" s="347">
        <v>0</v>
      </c>
      <c r="DA63" s="168" t="s">
        <v>2355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</v>
      </c>
      <c r="M64" s="262">
        <v>0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DA64" s="72" t="s">
        <v>2356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DA65" s="102" t="s">
        <v>2357</v>
      </c>
    </row>
    <row r="66" spans="1:105" ht="12" customHeight="1" x14ac:dyDescent="0.25">
      <c r="A66" s="57" t="s">
        <v>2209</v>
      </c>
      <c r="B66" s="261">
        <f t="shared" ref="B66:Y66" si="3">B67+B68+B79</f>
        <v>140.0166700229621</v>
      </c>
      <c r="C66" s="261">
        <f t="shared" si="3"/>
        <v>157.08113123527875</v>
      </c>
      <c r="D66" s="261">
        <f t="shared" si="3"/>
        <v>179.74100000044916</v>
      </c>
      <c r="E66" s="261">
        <f t="shared" si="3"/>
        <v>176.130869671554</v>
      </c>
      <c r="F66" s="261">
        <f t="shared" si="3"/>
        <v>170.00478453727882</v>
      </c>
      <c r="G66" s="261">
        <f t="shared" si="3"/>
        <v>150.4460529773383</v>
      </c>
      <c r="H66" s="261">
        <f t="shared" si="3"/>
        <v>104.56453778860893</v>
      </c>
      <c r="I66" s="261">
        <f t="shared" si="3"/>
        <v>106.38988909008464</v>
      </c>
      <c r="J66" s="261">
        <f t="shared" si="3"/>
        <v>101.78136976538384</v>
      </c>
      <c r="K66" s="261">
        <f t="shared" si="3"/>
        <v>101.92355277460976</v>
      </c>
      <c r="L66" s="261">
        <f t="shared" si="3"/>
        <v>102.43831290192166</v>
      </c>
      <c r="M66" s="261">
        <f t="shared" si="3"/>
        <v>78.073864116318219</v>
      </c>
      <c r="N66" s="261">
        <f t="shared" si="3"/>
        <v>98.212481059157341</v>
      </c>
      <c r="O66" s="261">
        <f t="shared" si="3"/>
        <v>105.3751615762654</v>
      </c>
      <c r="P66" s="261">
        <f t="shared" si="3"/>
        <v>105.45754794525735</v>
      </c>
      <c r="Q66" s="261">
        <f t="shared" si="3"/>
        <v>107.94691545735439</v>
      </c>
      <c r="R66" s="261">
        <f t="shared" si="3"/>
        <v>126.24148446781977</v>
      </c>
      <c r="S66" s="261">
        <f t="shared" si="3"/>
        <v>130.67127898066261</v>
      </c>
      <c r="T66" s="261">
        <f t="shared" si="3"/>
        <v>127.1117524516246</v>
      </c>
      <c r="U66" s="261">
        <f t="shared" si="3"/>
        <v>128.7047395523131</v>
      </c>
      <c r="V66" s="261">
        <f t="shared" si="3"/>
        <v>122.22545172782155</v>
      </c>
      <c r="W66" s="261">
        <f t="shared" si="3"/>
        <v>130.24429846384157</v>
      </c>
      <c r="X66" s="261">
        <f t="shared" si="3"/>
        <v>123.39330509632845</v>
      </c>
      <c r="Y66" s="261">
        <f t="shared" si="3"/>
        <v>126.81468053867765</v>
      </c>
      <c r="DA66" s="70"/>
    </row>
    <row r="67" spans="1:105" ht="12" customHeight="1" x14ac:dyDescent="0.25">
      <c r="A67" s="165" t="s">
        <v>2210</v>
      </c>
      <c r="B67" s="346">
        <v>101.0308987784709</v>
      </c>
      <c r="C67" s="346">
        <v>113.2484734102443</v>
      </c>
      <c r="D67" s="346">
        <v>129.96176151978941</v>
      </c>
      <c r="E67" s="346">
        <v>126.61449926807769</v>
      </c>
      <c r="F67" s="346">
        <v>122.626997174427</v>
      </c>
      <c r="G67" s="346">
        <v>109.04702137169571</v>
      </c>
      <c r="H67" s="346">
        <v>76.679980643566708</v>
      </c>
      <c r="I67" s="346">
        <v>77.434539449375777</v>
      </c>
      <c r="J67" s="346">
        <v>74.872864751303212</v>
      </c>
      <c r="K67" s="346">
        <v>74.292866862724807</v>
      </c>
      <c r="L67" s="346">
        <v>74.289178781948848</v>
      </c>
      <c r="M67" s="346">
        <v>57.710800187951783</v>
      </c>
      <c r="N67" s="346">
        <v>72.904000781490495</v>
      </c>
      <c r="O67" s="346">
        <v>77.154280701729704</v>
      </c>
      <c r="P67" s="346">
        <v>77.322595785960502</v>
      </c>
      <c r="Q67" s="346">
        <v>78.699654902534675</v>
      </c>
      <c r="R67" s="346">
        <v>96.22388841022088</v>
      </c>
      <c r="S67" s="346">
        <v>99.566850912417067</v>
      </c>
      <c r="T67" s="346">
        <v>97.179863512319599</v>
      </c>
      <c r="U67" s="346">
        <v>98.411186776805565</v>
      </c>
      <c r="V67" s="346">
        <v>93.817019507212251</v>
      </c>
      <c r="W67" s="346">
        <v>99.83269507090067</v>
      </c>
      <c r="X67" s="346">
        <v>95.000345186400622</v>
      </c>
      <c r="Y67" s="346">
        <v>97.801106409675995</v>
      </c>
      <c r="DA67" s="167" t="s">
        <v>2358</v>
      </c>
    </row>
    <row r="68" spans="1:105" ht="12" customHeight="1" x14ac:dyDescent="0.25">
      <c r="A68" s="165" t="s">
        <v>2212</v>
      </c>
      <c r="B68" s="346">
        <v>38.985771244491218</v>
      </c>
      <c r="C68" s="346">
        <v>43.832657825034431</v>
      </c>
      <c r="D68" s="346">
        <v>49.779238480659757</v>
      </c>
      <c r="E68" s="346">
        <v>49.516370403476301</v>
      </c>
      <c r="F68" s="346">
        <v>47.377787362851812</v>
      </c>
      <c r="G68" s="346">
        <v>41.399031605642577</v>
      </c>
      <c r="H68" s="346">
        <v>27.884557145042219</v>
      </c>
      <c r="I68" s="346">
        <v>28.95534964070886</v>
      </c>
      <c r="J68" s="346">
        <v>26.908505014080632</v>
      </c>
      <c r="K68" s="346">
        <v>27.630685911884949</v>
      </c>
      <c r="L68" s="346">
        <v>28.14913411997281</v>
      </c>
      <c r="M68" s="346">
        <v>20.363063928366429</v>
      </c>
      <c r="N68" s="346">
        <v>25.308480277666838</v>
      </c>
      <c r="O68" s="346">
        <v>28.220880874535691</v>
      </c>
      <c r="P68" s="346">
        <v>28.134952159296841</v>
      </c>
      <c r="Q68" s="346">
        <v>29.247260554819722</v>
      </c>
      <c r="R68" s="346">
        <v>30.01759605759889</v>
      </c>
      <c r="S68" s="346">
        <v>31.10442806824555</v>
      </c>
      <c r="T68" s="346">
        <v>29.931888939305001</v>
      </c>
      <c r="U68" s="346">
        <v>30.293552775507539</v>
      </c>
      <c r="V68" s="346">
        <v>28.408432220609299</v>
      </c>
      <c r="W68" s="346">
        <v>30.411603392940918</v>
      </c>
      <c r="X68" s="346">
        <v>28.392959909927821</v>
      </c>
      <c r="Y68" s="346">
        <v>29.01357412900165</v>
      </c>
      <c r="DA68" s="167" t="s">
        <v>2359</v>
      </c>
    </row>
    <row r="69" spans="1:105" ht="12" customHeight="1" x14ac:dyDescent="0.25">
      <c r="A69" s="64" t="s">
        <v>28</v>
      </c>
      <c r="B69" s="229">
        <v>0.1531715323976407</v>
      </c>
      <c r="C69" s="229">
        <v>0.18233160660683839</v>
      </c>
      <c r="D69" s="229">
        <v>0.1515677343933694</v>
      </c>
      <c r="E69" s="229">
        <v>0.75379582752674523</v>
      </c>
      <c r="F69" s="229">
        <v>1.229062662375932</v>
      </c>
      <c r="G69" s="229">
        <v>0.94347854936945785</v>
      </c>
      <c r="H69" s="229">
        <v>0.76273394342926415</v>
      </c>
      <c r="I69" s="229">
        <v>1.4983838704813781</v>
      </c>
      <c r="J69" s="229">
        <v>1.750458220386141</v>
      </c>
      <c r="K69" s="229">
        <v>1.1460026859336301</v>
      </c>
      <c r="L69" s="229">
        <v>1.1299606577560031</v>
      </c>
      <c r="M69" s="229">
        <v>0.98502620619456549</v>
      </c>
      <c r="N69" s="229">
        <v>0.83287968403293688</v>
      </c>
      <c r="O69" s="229">
        <v>0.80659093438968288</v>
      </c>
      <c r="P69" s="229">
        <v>0.88448574943852487</v>
      </c>
      <c r="Q69" s="229">
        <v>1.5351576057665071</v>
      </c>
      <c r="R69" s="229">
        <v>0.99805398783492494</v>
      </c>
      <c r="S69" s="229">
        <v>0.89762345522705389</v>
      </c>
      <c r="T69" s="229">
        <v>1.1466578171771631</v>
      </c>
      <c r="U69" s="229">
        <v>1.100429483791084</v>
      </c>
      <c r="V69" s="229">
        <v>0.91528762195677182</v>
      </c>
      <c r="W69" s="229">
        <v>1.223992712468249</v>
      </c>
      <c r="X69" s="229">
        <v>1.069646157529879</v>
      </c>
      <c r="Y69" s="229">
        <v>1.1599311444452021</v>
      </c>
      <c r="DA69" s="73" t="s">
        <v>2360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2361</v>
      </c>
    </row>
    <row r="71" spans="1:105" ht="12" customHeight="1" x14ac:dyDescent="0.25">
      <c r="A71" s="64" t="s">
        <v>31</v>
      </c>
      <c r="B71" s="229">
        <v>0.95355728825567687</v>
      </c>
      <c r="C71" s="229">
        <v>0.94667918140999241</v>
      </c>
      <c r="D71" s="229">
        <v>0.94294656104314811</v>
      </c>
      <c r="E71" s="229">
        <v>0.92125251883728032</v>
      </c>
      <c r="F71" s="229">
        <v>0.95619500354120124</v>
      </c>
      <c r="G71" s="229">
        <v>0.96856792701818961</v>
      </c>
      <c r="H71" s="229">
        <v>0.8820509144327805</v>
      </c>
      <c r="I71" s="229">
        <v>0.85467785672374386</v>
      </c>
      <c r="J71" s="229">
        <v>0.821466379222617</v>
      </c>
      <c r="K71" s="229">
        <v>0.70879234387160706</v>
      </c>
      <c r="L71" s="229">
        <v>0.67839258186804285</v>
      </c>
      <c r="M71" s="229">
        <v>0.62052106037837174</v>
      </c>
      <c r="N71" s="229">
        <v>0.55057607839807887</v>
      </c>
      <c r="O71" s="229">
        <v>0.51691145996305543</v>
      </c>
      <c r="P71" s="229">
        <v>0.92806804950108956</v>
      </c>
      <c r="Q71" s="229">
        <v>0.80834284129189882</v>
      </c>
      <c r="R71" s="229">
        <v>0.97997306700037656</v>
      </c>
      <c r="S71" s="229">
        <v>0.85451775423836374</v>
      </c>
      <c r="T71" s="229">
        <v>0.70359292677563501</v>
      </c>
      <c r="U71" s="229">
        <v>0.85544190064183356</v>
      </c>
      <c r="V71" s="229">
        <v>0.79080433125611471</v>
      </c>
      <c r="W71" s="229">
        <v>0.60969355324209207</v>
      </c>
      <c r="X71" s="229">
        <v>0.98560825538055452</v>
      </c>
      <c r="Y71" s="229">
        <v>1.142243773579229</v>
      </c>
      <c r="DA71" s="73" t="s">
        <v>2362</v>
      </c>
    </row>
    <row r="72" spans="1:105" ht="12" customHeight="1" x14ac:dyDescent="0.25">
      <c r="A72" s="64" t="s">
        <v>159</v>
      </c>
      <c r="B72" s="229">
        <v>8.5460315702869085</v>
      </c>
      <c r="C72" s="229">
        <v>9.0568883275530894</v>
      </c>
      <c r="D72" s="229">
        <v>8.8325734800548847</v>
      </c>
      <c r="E72" s="229">
        <v>9.907635797626547</v>
      </c>
      <c r="F72" s="229">
        <v>11.41524584282252</v>
      </c>
      <c r="G72" s="229">
        <v>12.64352365028442</v>
      </c>
      <c r="H72" s="229">
        <v>5.8490967606677184</v>
      </c>
      <c r="I72" s="229">
        <v>7.6304944948783611</v>
      </c>
      <c r="J72" s="229">
        <v>7.0972422404165263</v>
      </c>
      <c r="K72" s="229">
        <v>6.6833429870958501</v>
      </c>
      <c r="L72" s="229">
        <v>7.5938327012984432</v>
      </c>
      <c r="M72" s="229">
        <v>5.2152065800317917</v>
      </c>
      <c r="N72" s="229">
        <v>4.6136350889139077</v>
      </c>
      <c r="O72" s="229">
        <v>5.8502608292439957</v>
      </c>
      <c r="P72" s="229">
        <v>5.6268476235269267</v>
      </c>
      <c r="Q72" s="229">
        <v>6.6740357468675313</v>
      </c>
      <c r="R72" s="229">
        <v>6.8782717851132338</v>
      </c>
      <c r="S72" s="229">
        <v>6.851042896080874</v>
      </c>
      <c r="T72" s="229">
        <v>5.7715668270694769</v>
      </c>
      <c r="U72" s="229">
        <v>5.6906632409155868</v>
      </c>
      <c r="V72" s="229">
        <v>5.8979342798835246</v>
      </c>
      <c r="W72" s="229">
        <v>5.145112794672138</v>
      </c>
      <c r="X72" s="229">
        <v>4.7310436134383487</v>
      </c>
      <c r="Y72" s="229">
        <v>3.8466401950814091</v>
      </c>
      <c r="DA72" s="73" t="s">
        <v>2363</v>
      </c>
    </row>
    <row r="73" spans="1:105" ht="12" customHeight="1" x14ac:dyDescent="0.25">
      <c r="A73" s="64" t="s">
        <v>32</v>
      </c>
      <c r="B73" s="229">
        <v>9.0849413885108792</v>
      </c>
      <c r="C73" s="229">
        <v>8.8334417167153418</v>
      </c>
      <c r="D73" s="229">
        <v>9.5395504410974858</v>
      </c>
      <c r="E73" s="229">
        <v>9.6207043239420571</v>
      </c>
      <c r="F73" s="229">
        <v>5.8229311017042589</v>
      </c>
      <c r="G73" s="229">
        <v>3.5199418212700579</v>
      </c>
      <c r="H73" s="229">
        <v>7.3291742396507411</v>
      </c>
      <c r="I73" s="229">
        <v>6.651803467454096</v>
      </c>
      <c r="J73" s="229">
        <v>6.7257439673743749</v>
      </c>
      <c r="K73" s="229">
        <v>5.0690120791861899</v>
      </c>
      <c r="L73" s="229">
        <v>4.5552119458119282</v>
      </c>
      <c r="M73" s="229">
        <v>4.2582313371005602</v>
      </c>
      <c r="N73" s="229">
        <v>2.435512190381635</v>
      </c>
      <c r="O73" s="229">
        <v>3.3130850062738801</v>
      </c>
      <c r="P73" s="229">
        <v>3.1438508702044401</v>
      </c>
      <c r="Q73" s="229">
        <v>1.986938077453585</v>
      </c>
      <c r="R73" s="229">
        <v>2.302310250410637</v>
      </c>
      <c r="S73" s="229">
        <v>2.0683762003813682</v>
      </c>
      <c r="T73" s="229">
        <v>2.0271535161569112</v>
      </c>
      <c r="U73" s="229">
        <v>1.8851860193289709</v>
      </c>
      <c r="V73" s="229">
        <v>1.5342884625804341</v>
      </c>
      <c r="W73" s="229">
        <v>1.054425905678001</v>
      </c>
      <c r="X73" s="229">
        <v>1.621027720962039</v>
      </c>
      <c r="Y73" s="229">
        <v>1.241565768387757</v>
      </c>
      <c r="DA73" s="73" t="s">
        <v>2364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2365</v>
      </c>
    </row>
    <row r="75" spans="1:105" ht="12" customHeight="1" x14ac:dyDescent="0.25">
      <c r="A75" s="64" t="s">
        <v>35</v>
      </c>
      <c r="B75" s="229">
        <v>20.248069465040111</v>
      </c>
      <c r="C75" s="229">
        <v>24.813316992749169</v>
      </c>
      <c r="D75" s="229">
        <v>30.31260026407087</v>
      </c>
      <c r="E75" s="229">
        <v>28.312981935543679</v>
      </c>
      <c r="F75" s="229">
        <v>27.954352752407889</v>
      </c>
      <c r="G75" s="229">
        <v>23.323519657700452</v>
      </c>
      <c r="H75" s="229">
        <v>13.06150128686172</v>
      </c>
      <c r="I75" s="229">
        <v>12.31998995117128</v>
      </c>
      <c r="J75" s="229">
        <v>10.51359420668097</v>
      </c>
      <c r="K75" s="229">
        <v>14.02353581579767</v>
      </c>
      <c r="L75" s="229">
        <v>14.191736233238389</v>
      </c>
      <c r="M75" s="229">
        <v>9.2840787446611426</v>
      </c>
      <c r="N75" s="229">
        <v>16.87587723594028</v>
      </c>
      <c r="O75" s="229">
        <v>17.734032644665081</v>
      </c>
      <c r="P75" s="229">
        <v>17.55169986662586</v>
      </c>
      <c r="Q75" s="229">
        <v>18.242786283440189</v>
      </c>
      <c r="R75" s="229">
        <v>18.858986967239719</v>
      </c>
      <c r="S75" s="229">
        <v>20.43286776231789</v>
      </c>
      <c r="T75" s="229">
        <v>20.282917852125809</v>
      </c>
      <c r="U75" s="229">
        <v>20.761832130830062</v>
      </c>
      <c r="V75" s="229">
        <v>19.270117524932459</v>
      </c>
      <c r="W75" s="229">
        <v>22.378378426880442</v>
      </c>
      <c r="X75" s="229">
        <v>19.985634162617</v>
      </c>
      <c r="Y75" s="229">
        <v>21.623193247508048</v>
      </c>
      <c r="DA75" s="73" t="s">
        <v>2366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2367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2368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2369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DA79" s="167" t="s">
        <v>2370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0</v>
      </c>
      <c r="Y80" s="316">
        <v>0</v>
      </c>
      <c r="DA80" s="139" t="s">
        <v>2371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429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1.0000000000000002</v>
      </c>
      <c r="C84" s="232">
        <f t="shared" si="4"/>
        <v>1.0000000000000002</v>
      </c>
      <c r="D84" s="232">
        <f t="shared" si="4"/>
        <v>0.99999999999999978</v>
      </c>
      <c r="E84" s="232">
        <f t="shared" si="4"/>
        <v>1.0000000000000002</v>
      </c>
      <c r="F84" s="232">
        <f t="shared" si="4"/>
        <v>1</v>
      </c>
      <c r="G84" s="232">
        <f t="shared" si="4"/>
        <v>1.0000000000000002</v>
      </c>
      <c r="H84" s="232">
        <f t="shared" si="4"/>
        <v>1.0000000000000002</v>
      </c>
      <c r="I84" s="232">
        <f t="shared" si="4"/>
        <v>1</v>
      </c>
      <c r="J84" s="232">
        <f t="shared" si="4"/>
        <v>1</v>
      </c>
      <c r="K84" s="232">
        <f t="shared" si="4"/>
        <v>0.99999999999999967</v>
      </c>
      <c r="L84" s="232">
        <f t="shared" si="4"/>
        <v>1</v>
      </c>
      <c r="M84" s="232">
        <f t="shared" si="4"/>
        <v>0.99999999999999989</v>
      </c>
      <c r="N84" s="232">
        <f t="shared" si="4"/>
        <v>0.99999999999999989</v>
      </c>
      <c r="O84" s="232">
        <f t="shared" si="4"/>
        <v>1</v>
      </c>
      <c r="P84" s="232">
        <f t="shared" si="4"/>
        <v>1</v>
      </c>
      <c r="Q84" s="232">
        <f t="shared" si="4"/>
        <v>1</v>
      </c>
      <c r="R84" s="232">
        <f t="shared" si="4"/>
        <v>1</v>
      </c>
      <c r="S84" s="232">
        <f t="shared" si="4"/>
        <v>0.99999999999999967</v>
      </c>
      <c r="T84" s="232">
        <f t="shared" si="4"/>
        <v>0.99999999999999978</v>
      </c>
      <c r="U84" s="232">
        <f t="shared" si="4"/>
        <v>0.99999999999999989</v>
      </c>
      <c r="V84" s="232">
        <f t="shared" si="4"/>
        <v>1.0000000000000004</v>
      </c>
      <c r="W84" s="232">
        <f t="shared" si="4"/>
        <v>1.0000000000000002</v>
      </c>
      <c r="X84" s="232">
        <f t="shared" si="4"/>
        <v>0.99999999999999967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0</v>
      </c>
      <c r="M85" s="299">
        <f t="shared" si="5"/>
        <v>0</v>
      </c>
      <c r="N85" s="299">
        <f t="shared" si="5"/>
        <v>0</v>
      </c>
      <c r="O85" s="299">
        <f t="shared" si="5"/>
        <v>0</v>
      </c>
      <c r="P85" s="299">
        <f t="shared" si="5"/>
        <v>0</v>
      </c>
      <c r="Q85" s="299">
        <f t="shared" si="5"/>
        <v>0</v>
      </c>
      <c r="R85" s="299">
        <f t="shared" si="5"/>
        <v>0</v>
      </c>
      <c r="S85" s="299">
        <f t="shared" si="5"/>
        <v>0</v>
      </c>
      <c r="T85" s="299">
        <f t="shared" si="5"/>
        <v>0</v>
      </c>
      <c r="U85" s="299">
        <f t="shared" si="5"/>
        <v>0</v>
      </c>
      <c r="V85" s="299">
        <f t="shared" si="5"/>
        <v>0</v>
      </c>
      <c r="W85" s="299">
        <f t="shared" si="5"/>
        <v>0</v>
      </c>
      <c r="X85" s="299">
        <f t="shared" si="5"/>
        <v>0</v>
      </c>
      <c r="Y85" s="299">
        <f t="shared" si="5"/>
        <v>0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0</v>
      </c>
      <c r="M86" s="233">
        <f t="shared" si="6"/>
        <v>0</v>
      </c>
      <c r="N86" s="233">
        <f t="shared" si="6"/>
        <v>0</v>
      </c>
      <c r="O86" s="233">
        <f t="shared" si="6"/>
        <v>0</v>
      </c>
      <c r="P86" s="233">
        <f t="shared" si="6"/>
        <v>0</v>
      </c>
      <c r="Q86" s="233">
        <f t="shared" si="6"/>
        <v>0</v>
      </c>
      <c r="R86" s="233">
        <f t="shared" si="6"/>
        <v>0</v>
      </c>
      <c r="S86" s="233">
        <f t="shared" si="6"/>
        <v>0</v>
      </c>
      <c r="T86" s="233">
        <f t="shared" si="6"/>
        <v>0</v>
      </c>
      <c r="U86" s="233">
        <f t="shared" si="6"/>
        <v>0</v>
      </c>
      <c r="V86" s="233">
        <f t="shared" si="6"/>
        <v>0</v>
      </c>
      <c r="W86" s="233">
        <f t="shared" si="6"/>
        <v>0</v>
      </c>
      <c r="X86" s="233">
        <f t="shared" si="6"/>
        <v>0</v>
      </c>
      <c r="Y86" s="233">
        <f t="shared" si="6"/>
        <v>0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</v>
      </c>
      <c r="M87" s="233">
        <f t="shared" si="7"/>
        <v>0</v>
      </c>
      <c r="N87" s="233">
        <f t="shared" si="7"/>
        <v>0</v>
      </c>
      <c r="O87" s="233">
        <f t="shared" si="7"/>
        <v>0</v>
      </c>
      <c r="P87" s="233">
        <f t="shared" si="7"/>
        <v>0</v>
      </c>
      <c r="Q87" s="233">
        <f t="shared" si="7"/>
        <v>0</v>
      </c>
      <c r="R87" s="233">
        <f t="shared" si="7"/>
        <v>0</v>
      </c>
      <c r="S87" s="233">
        <f t="shared" si="7"/>
        <v>0</v>
      </c>
      <c r="T87" s="233">
        <f t="shared" si="7"/>
        <v>0</v>
      </c>
      <c r="U87" s="233">
        <f t="shared" si="7"/>
        <v>0</v>
      </c>
      <c r="V87" s="233">
        <f t="shared" si="7"/>
        <v>0</v>
      </c>
      <c r="W87" s="233">
        <f t="shared" si="7"/>
        <v>0</v>
      </c>
      <c r="X87" s="233">
        <f t="shared" si="7"/>
        <v>0</v>
      </c>
      <c r="Y87" s="233">
        <f t="shared" si="7"/>
        <v>0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0</v>
      </c>
      <c r="M88" s="233">
        <f t="shared" si="8"/>
        <v>0</v>
      </c>
      <c r="N88" s="233">
        <f t="shared" si="8"/>
        <v>0</v>
      </c>
      <c r="O88" s="233">
        <f t="shared" si="8"/>
        <v>0</v>
      </c>
      <c r="P88" s="233">
        <f t="shared" si="8"/>
        <v>0</v>
      </c>
      <c r="Q88" s="233">
        <f t="shared" si="8"/>
        <v>0</v>
      </c>
      <c r="R88" s="233">
        <f t="shared" si="8"/>
        <v>0</v>
      </c>
      <c r="S88" s="233">
        <f t="shared" si="8"/>
        <v>0</v>
      </c>
      <c r="T88" s="233">
        <f t="shared" si="8"/>
        <v>0</v>
      </c>
      <c r="U88" s="233">
        <f t="shared" si="8"/>
        <v>0</v>
      </c>
      <c r="V88" s="233">
        <f t="shared" si="8"/>
        <v>0</v>
      </c>
      <c r="W88" s="233">
        <f t="shared" si="8"/>
        <v>0</v>
      </c>
      <c r="X88" s="233">
        <f t="shared" si="8"/>
        <v>0</v>
      </c>
      <c r="Y88" s="233">
        <f t="shared" si="8"/>
        <v>0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1.9342625769539355E-2</v>
      </c>
      <c r="C89" s="300">
        <f t="shared" si="9"/>
        <v>2.117189561682975E-2</v>
      </c>
      <c r="D89" s="300">
        <f t="shared" si="9"/>
        <v>2.1972340779823202E-2</v>
      </c>
      <c r="E89" s="300">
        <f t="shared" si="9"/>
        <v>2.0563392030369606E-2</v>
      </c>
      <c r="F89" s="300">
        <f t="shared" si="9"/>
        <v>2.0306773097003475E-2</v>
      </c>
      <c r="G89" s="300">
        <f t="shared" si="9"/>
        <v>1.8501761846055193E-2</v>
      </c>
      <c r="H89" s="300">
        <f t="shared" si="9"/>
        <v>1.3958168835418075E-2</v>
      </c>
      <c r="I89" s="300">
        <f t="shared" si="9"/>
        <v>1.3673556071923729E-2</v>
      </c>
      <c r="J89" s="300">
        <f t="shared" si="9"/>
        <v>1.2914132835466455E-2</v>
      </c>
      <c r="K89" s="300">
        <f t="shared" si="9"/>
        <v>1.3648973178315697E-2</v>
      </c>
      <c r="L89" s="300">
        <f t="shared" si="9"/>
        <v>1.3917386577433731E-2</v>
      </c>
      <c r="M89" s="300">
        <f t="shared" si="9"/>
        <v>1.1067424296916203E-2</v>
      </c>
      <c r="N89" s="300">
        <f t="shared" si="9"/>
        <v>1.559001214879825E-2</v>
      </c>
      <c r="O89" s="300">
        <f t="shared" si="9"/>
        <v>1.6751574083648319E-2</v>
      </c>
      <c r="P89" s="300">
        <f t="shared" si="9"/>
        <v>1.2182014670862005E-2</v>
      </c>
      <c r="Q89" s="300">
        <f t="shared" si="9"/>
        <v>1.1889095967740525E-2</v>
      </c>
      <c r="R89" s="300">
        <f t="shared" si="9"/>
        <v>1.5230813261267219E-2</v>
      </c>
      <c r="S89" s="300">
        <f t="shared" si="9"/>
        <v>1.6171546726904271E-2</v>
      </c>
      <c r="T89" s="300">
        <f t="shared" si="9"/>
        <v>1.6152161683067597E-2</v>
      </c>
      <c r="U89" s="300">
        <f t="shared" si="9"/>
        <v>1.5184312042952798E-2</v>
      </c>
      <c r="V89" s="300">
        <f t="shared" si="9"/>
        <v>1.5123323188871562E-2</v>
      </c>
      <c r="W89" s="300">
        <f t="shared" si="9"/>
        <v>1.4157933020730177E-2</v>
      </c>
      <c r="X89" s="300">
        <f t="shared" si="9"/>
        <v>1.2337388158225663E-2</v>
      </c>
      <c r="Y89" s="300">
        <f t="shared" si="9"/>
        <v>1.2756641523551359E-2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6.7329393228470438E-2</v>
      </c>
      <c r="C90" s="301">
        <f t="shared" si="10"/>
        <v>7.1247244356111392E-2</v>
      </c>
      <c r="D90" s="301">
        <f t="shared" si="10"/>
        <v>7.3087477515567018E-2</v>
      </c>
      <c r="E90" s="301">
        <f t="shared" si="10"/>
        <v>6.9631312182026728E-2</v>
      </c>
      <c r="F90" s="301">
        <f t="shared" si="10"/>
        <v>6.6909431165106004E-2</v>
      </c>
      <c r="G90" s="301">
        <f t="shared" si="10"/>
        <v>6.0204775296571852E-2</v>
      </c>
      <c r="H90" s="301">
        <f t="shared" si="10"/>
        <v>5.4217139683374049E-2</v>
      </c>
      <c r="I90" s="301">
        <f t="shared" si="10"/>
        <v>5.2782656411833336E-2</v>
      </c>
      <c r="J90" s="301">
        <f t="shared" si="10"/>
        <v>5.2081013142161889E-2</v>
      </c>
      <c r="K90" s="301">
        <f t="shared" si="10"/>
        <v>4.998067518791742E-2</v>
      </c>
      <c r="L90" s="301">
        <f t="shared" si="10"/>
        <v>4.9947867263024248E-2</v>
      </c>
      <c r="M90" s="301">
        <f t="shared" si="10"/>
        <v>4.3073700969329033E-2</v>
      </c>
      <c r="N90" s="301">
        <f t="shared" si="10"/>
        <v>5.2731929871661733E-2</v>
      </c>
      <c r="O90" s="301">
        <f t="shared" si="10"/>
        <v>5.6884348635183338E-2</v>
      </c>
      <c r="P90" s="301">
        <f t="shared" si="10"/>
        <v>4.8924060230073715E-2</v>
      </c>
      <c r="Q90" s="301">
        <f t="shared" si="10"/>
        <v>4.7622008207040691E-2</v>
      </c>
      <c r="R90" s="301">
        <f t="shared" si="10"/>
        <v>6.1294949262841986E-2</v>
      </c>
      <c r="S90" s="301">
        <f t="shared" si="10"/>
        <v>6.5327595690448631E-2</v>
      </c>
      <c r="T90" s="301">
        <f t="shared" si="10"/>
        <v>6.7146635891804224E-2</v>
      </c>
      <c r="U90" s="301">
        <f t="shared" si="10"/>
        <v>6.4535048806678166E-2</v>
      </c>
      <c r="V90" s="301">
        <f t="shared" si="10"/>
        <v>6.6812970036756389E-2</v>
      </c>
      <c r="W90" s="301">
        <f t="shared" si="10"/>
        <v>6.2183361923366175E-2</v>
      </c>
      <c r="X90" s="301">
        <f t="shared" si="10"/>
        <v>5.946926404697498E-2</v>
      </c>
      <c r="Y90" s="301">
        <f t="shared" si="10"/>
        <v>6.358741461649399E-2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6.7329393228470438E-2</v>
      </c>
      <c r="C91" s="302">
        <f t="shared" si="11"/>
        <v>7.1247244356111392E-2</v>
      </c>
      <c r="D91" s="302">
        <f t="shared" si="11"/>
        <v>7.3087477515567018E-2</v>
      </c>
      <c r="E91" s="302">
        <f t="shared" si="11"/>
        <v>6.9631312182026728E-2</v>
      </c>
      <c r="F91" s="302">
        <f t="shared" si="11"/>
        <v>6.6909431165106004E-2</v>
      </c>
      <c r="G91" s="302">
        <f t="shared" si="11"/>
        <v>6.0204775296571852E-2</v>
      </c>
      <c r="H91" s="302">
        <f t="shared" si="11"/>
        <v>5.4217139683374049E-2</v>
      </c>
      <c r="I91" s="302">
        <f t="shared" si="11"/>
        <v>5.2782656411833336E-2</v>
      </c>
      <c r="J91" s="302">
        <f t="shared" si="11"/>
        <v>5.2081013142161889E-2</v>
      </c>
      <c r="K91" s="302">
        <f t="shared" si="11"/>
        <v>4.998067518791742E-2</v>
      </c>
      <c r="L91" s="302">
        <f t="shared" si="11"/>
        <v>4.9947867263024248E-2</v>
      </c>
      <c r="M91" s="302">
        <f t="shared" si="11"/>
        <v>4.3073700969329033E-2</v>
      </c>
      <c r="N91" s="302">
        <f t="shared" si="11"/>
        <v>5.2731929871661733E-2</v>
      </c>
      <c r="O91" s="302">
        <f t="shared" si="11"/>
        <v>5.6884348635183338E-2</v>
      </c>
      <c r="P91" s="302">
        <f t="shared" si="11"/>
        <v>4.8924060230073715E-2</v>
      </c>
      <c r="Q91" s="302">
        <f t="shared" si="11"/>
        <v>4.7622008207040691E-2</v>
      </c>
      <c r="R91" s="302">
        <f t="shared" si="11"/>
        <v>6.1294949262841986E-2</v>
      </c>
      <c r="S91" s="302">
        <f t="shared" si="11"/>
        <v>6.5327595690448631E-2</v>
      </c>
      <c r="T91" s="302">
        <f t="shared" si="11"/>
        <v>6.7146635891804224E-2</v>
      </c>
      <c r="U91" s="302">
        <f t="shared" si="11"/>
        <v>6.4535048806678166E-2</v>
      </c>
      <c r="V91" s="302">
        <f t="shared" si="11"/>
        <v>6.6812970036756389E-2</v>
      </c>
      <c r="W91" s="302">
        <f t="shared" si="11"/>
        <v>6.2183361923366175E-2</v>
      </c>
      <c r="X91" s="302">
        <f t="shared" si="11"/>
        <v>5.946926404697498E-2</v>
      </c>
      <c r="Y91" s="302">
        <f t="shared" si="11"/>
        <v>6.358741461649399E-2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</v>
      </c>
      <c r="M92" s="302">
        <f t="shared" si="12"/>
        <v>0</v>
      </c>
      <c r="N92" s="302">
        <f t="shared" si="12"/>
        <v>0</v>
      </c>
      <c r="O92" s="302">
        <f t="shared" si="12"/>
        <v>0</v>
      </c>
      <c r="P92" s="302">
        <f t="shared" si="12"/>
        <v>0</v>
      </c>
      <c r="Q92" s="302">
        <f t="shared" si="12"/>
        <v>0</v>
      </c>
      <c r="R92" s="302">
        <f t="shared" si="12"/>
        <v>0</v>
      </c>
      <c r="S92" s="302">
        <f t="shared" si="12"/>
        <v>0</v>
      </c>
      <c r="T92" s="302">
        <f t="shared" si="12"/>
        <v>0</v>
      </c>
      <c r="U92" s="302">
        <f t="shared" si="12"/>
        <v>0</v>
      </c>
      <c r="V92" s="302">
        <f t="shared" si="12"/>
        <v>0</v>
      </c>
      <c r="W92" s="302">
        <f t="shared" si="12"/>
        <v>0</v>
      </c>
      <c r="X92" s="302">
        <f t="shared" si="12"/>
        <v>0</v>
      </c>
      <c r="Y92" s="302">
        <f t="shared" si="12"/>
        <v>0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0</v>
      </c>
      <c r="M93" s="302">
        <f t="shared" si="13"/>
        <v>0</v>
      </c>
      <c r="N93" s="302">
        <f t="shared" si="13"/>
        <v>0</v>
      </c>
      <c r="O93" s="302">
        <f t="shared" si="13"/>
        <v>0</v>
      </c>
      <c r="P93" s="302">
        <f t="shared" si="13"/>
        <v>0</v>
      </c>
      <c r="Q93" s="302">
        <f t="shared" si="13"/>
        <v>0</v>
      </c>
      <c r="R93" s="302">
        <f t="shared" si="13"/>
        <v>0</v>
      </c>
      <c r="S93" s="302">
        <f t="shared" si="13"/>
        <v>0</v>
      </c>
      <c r="T93" s="302">
        <f t="shared" si="13"/>
        <v>0</v>
      </c>
      <c r="U93" s="302">
        <f t="shared" si="13"/>
        <v>0</v>
      </c>
      <c r="V93" s="302">
        <f t="shared" si="13"/>
        <v>0</v>
      </c>
      <c r="W93" s="302">
        <f t="shared" si="13"/>
        <v>0</v>
      </c>
      <c r="X93" s="302">
        <f t="shared" si="13"/>
        <v>0</v>
      </c>
      <c r="Y93" s="302">
        <f t="shared" si="13"/>
        <v>0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5.6107827690392041E-2</v>
      </c>
      <c r="C94" s="301">
        <f t="shared" si="14"/>
        <v>5.937270363009281E-2</v>
      </c>
      <c r="D94" s="301">
        <f t="shared" si="14"/>
        <v>6.0906231262972524E-2</v>
      </c>
      <c r="E94" s="301">
        <f t="shared" si="14"/>
        <v>5.8026093485022294E-2</v>
      </c>
      <c r="F94" s="301">
        <f t="shared" si="14"/>
        <v>5.5757859304254989E-2</v>
      </c>
      <c r="G94" s="301">
        <f t="shared" si="14"/>
        <v>5.0170646080476534E-2</v>
      </c>
      <c r="H94" s="301">
        <f t="shared" si="14"/>
        <v>4.5180949736145025E-2</v>
      </c>
      <c r="I94" s="301">
        <f t="shared" si="14"/>
        <v>4.3985547009861105E-2</v>
      </c>
      <c r="J94" s="301">
        <f t="shared" si="14"/>
        <v>4.3400844285134924E-2</v>
      </c>
      <c r="K94" s="301">
        <f t="shared" si="14"/>
        <v>4.1650562656597834E-2</v>
      </c>
      <c r="L94" s="301">
        <f t="shared" si="14"/>
        <v>4.1623222719186892E-2</v>
      </c>
      <c r="M94" s="301">
        <f t="shared" si="14"/>
        <v>3.5894750807774198E-2</v>
      </c>
      <c r="N94" s="301">
        <f t="shared" si="14"/>
        <v>4.3943274893051415E-2</v>
      </c>
      <c r="O94" s="301">
        <f t="shared" si="14"/>
        <v>4.7403623862652775E-2</v>
      </c>
      <c r="P94" s="301">
        <f t="shared" si="14"/>
        <v>4.0770050191728087E-2</v>
      </c>
      <c r="Q94" s="301">
        <f t="shared" si="14"/>
        <v>3.9685006839200579E-2</v>
      </c>
      <c r="R94" s="301">
        <f t="shared" si="14"/>
        <v>5.1079124385701669E-2</v>
      </c>
      <c r="S94" s="301">
        <f t="shared" si="14"/>
        <v>5.443966307537388E-2</v>
      </c>
      <c r="T94" s="301">
        <f t="shared" si="14"/>
        <v>5.5955529909836856E-2</v>
      </c>
      <c r="U94" s="301">
        <f t="shared" si="14"/>
        <v>5.3779207338898474E-2</v>
      </c>
      <c r="V94" s="301">
        <f t="shared" si="14"/>
        <v>5.5677475030630315E-2</v>
      </c>
      <c r="W94" s="301">
        <f t="shared" si="14"/>
        <v>5.1819468269471793E-2</v>
      </c>
      <c r="X94" s="301">
        <f t="shared" si="14"/>
        <v>4.9557720039145832E-2</v>
      </c>
      <c r="Y94" s="301">
        <f t="shared" si="14"/>
        <v>5.2989512180411681E-2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5.6107827690392041E-2</v>
      </c>
      <c r="C95" s="302">
        <f t="shared" si="15"/>
        <v>5.937270363009281E-2</v>
      </c>
      <c r="D95" s="302">
        <f t="shared" si="15"/>
        <v>6.0906231262972524E-2</v>
      </c>
      <c r="E95" s="302">
        <f t="shared" si="15"/>
        <v>5.8026093485022294E-2</v>
      </c>
      <c r="F95" s="302">
        <f t="shared" si="15"/>
        <v>5.5757859304254989E-2</v>
      </c>
      <c r="G95" s="302">
        <f t="shared" si="15"/>
        <v>5.0170646080476534E-2</v>
      </c>
      <c r="H95" s="302">
        <f t="shared" si="15"/>
        <v>4.5180949736145025E-2</v>
      </c>
      <c r="I95" s="302">
        <f t="shared" si="15"/>
        <v>4.3985547009861105E-2</v>
      </c>
      <c r="J95" s="302">
        <f t="shared" si="15"/>
        <v>4.3400844285134924E-2</v>
      </c>
      <c r="K95" s="302">
        <f t="shared" si="15"/>
        <v>4.1650562656597834E-2</v>
      </c>
      <c r="L95" s="302">
        <f t="shared" si="15"/>
        <v>4.1623222719186892E-2</v>
      </c>
      <c r="M95" s="302">
        <f t="shared" si="15"/>
        <v>3.5894750807774198E-2</v>
      </c>
      <c r="N95" s="302">
        <f t="shared" si="15"/>
        <v>4.3943274893051415E-2</v>
      </c>
      <c r="O95" s="302">
        <f t="shared" si="15"/>
        <v>4.7403623862652775E-2</v>
      </c>
      <c r="P95" s="302">
        <f t="shared" si="15"/>
        <v>4.0770050191728087E-2</v>
      </c>
      <c r="Q95" s="302">
        <f t="shared" si="15"/>
        <v>3.9685006839200579E-2</v>
      </c>
      <c r="R95" s="302">
        <f t="shared" si="15"/>
        <v>5.1079124385701669E-2</v>
      </c>
      <c r="S95" s="302">
        <f t="shared" si="15"/>
        <v>5.443966307537388E-2</v>
      </c>
      <c r="T95" s="302">
        <f t="shared" si="15"/>
        <v>5.5955529909836856E-2</v>
      </c>
      <c r="U95" s="302">
        <f t="shared" si="15"/>
        <v>5.3779207338898474E-2</v>
      </c>
      <c r="V95" s="302">
        <f t="shared" si="15"/>
        <v>5.5677475030630315E-2</v>
      </c>
      <c r="W95" s="302">
        <f t="shared" si="15"/>
        <v>5.1819468269471793E-2</v>
      </c>
      <c r="X95" s="302">
        <f t="shared" si="15"/>
        <v>4.9557720039145832E-2</v>
      </c>
      <c r="Y95" s="302">
        <f t="shared" si="15"/>
        <v>5.2989512180411681E-2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</v>
      </c>
      <c r="M96" s="302">
        <f t="shared" si="16"/>
        <v>0</v>
      </c>
      <c r="N96" s="302">
        <f t="shared" si="16"/>
        <v>0</v>
      </c>
      <c r="O96" s="302">
        <f t="shared" si="16"/>
        <v>0</v>
      </c>
      <c r="P96" s="302">
        <f t="shared" si="16"/>
        <v>0</v>
      </c>
      <c r="Q96" s="302">
        <f t="shared" si="16"/>
        <v>0</v>
      </c>
      <c r="R96" s="302">
        <f t="shared" si="16"/>
        <v>0</v>
      </c>
      <c r="S96" s="302">
        <f t="shared" si="16"/>
        <v>0</v>
      </c>
      <c r="T96" s="302">
        <f t="shared" si="16"/>
        <v>0</v>
      </c>
      <c r="U96" s="302">
        <f t="shared" si="16"/>
        <v>0</v>
      </c>
      <c r="V96" s="302">
        <f t="shared" si="16"/>
        <v>0</v>
      </c>
      <c r="W96" s="302">
        <f t="shared" si="16"/>
        <v>0</v>
      </c>
      <c r="X96" s="302">
        <f t="shared" si="16"/>
        <v>0</v>
      </c>
      <c r="Y96" s="302">
        <f t="shared" si="16"/>
        <v>0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0</v>
      </c>
      <c r="M97" s="302">
        <f t="shared" si="17"/>
        <v>0</v>
      </c>
      <c r="N97" s="302">
        <f t="shared" si="17"/>
        <v>0</v>
      </c>
      <c r="O97" s="302">
        <f t="shared" si="17"/>
        <v>0</v>
      </c>
      <c r="P97" s="302">
        <f t="shared" si="17"/>
        <v>0</v>
      </c>
      <c r="Q97" s="302">
        <f t="shared" si="17"/>
        <v>0</v>
      </c>
      <c r="R97" s="302">
        <f t="shared" si="17"/>
        <v>0</v>
      </c>
      <c r="S97" s="302">
        <f t="shared" si="17"/>
        <v>0</v>
      </c>
      <c r="T97" s="302">
        <f t="shared" si="17"/>
        <v>0</v>
      </c>
      <c r="U97" s="302">
        <f t="shared" si="17"/>
        <v>0</v>
      </c>
      <c r="V97" s="302">
        <f t="shared" si="17"/>
        <v>0</v>
      </c>
      <c r="W97" s="302">
        <f t="shared" si="17"/>
        <v>0</v>
      </c>
      <c r="X97" s="302">
        <f t="shared" si="17"/>
        <v>0</v>
      </c>
      <c r="Y97" s="302">
        <f t="shared" si="17"/>
        <v>0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0.70107671047784703</v>
      </c>
      <c r="C98" s="301">
        <f t="shared" si="18"/>
        <v>0.69490041427715143</v>
      </c>
      <c r="D98" s="301">
        <f t="shared" si="18"/>
        <v>0.69148214041272138</v>
      </c>
      <c r="E98" s="301">
        <f t="shared" si="18"/>
        <v>0.69858434120165624</v>
      </c>
      <c r="F98" s="301">
        <f t="shared" si="18"/>
        <v>0.70229778027653056</v>
      </c>
      <c r="G98" s="301">
        <f t="shared" si="18"/>
        <v>0.71214107498339874</v>
      </c>
      <c r="H98" s="301">
        <f t="shared" si="18"/>
        <v>0.71801324192880389</v>
      </c>
      <c r="I98" s="301">
        <f t="shared" si="18"/>
        <v>0.72125901233349987</v>
      </c>
      <c r="J98" s="301">
        <f t="shared" si="18"/>
        <v>0.71875154580119938</v>
      </c>
      <c r="K98" s="301">
        <f t="shared" si="18"/>
        <v>0.72790613039217156</v>
      </c>
      <c r="L98" s="301">
        <f t="shared" si="18"/>
        <v>0.728505332859954</v>
      </c>
      <c r="M98" s="301">
        <f t="shared" si="18"/>
        <v>0.73354651858975395</v>
      </c>
      <c r="N98" s="301">
        <f t="shared" si="18"/>
        <v>0.71983036625491537</v>
      </c>
      <c r="O98" s="301">
        <f t="shared" si="18"/>
        <v>0.71588725779976092</v>
      </c>
      <c r="P98" s="301">
        <f t="shared" si="18"/>
        <v>0.73127649836764042</v>
      </c>
      <c r="Q98" s="301">
        <f t="shared" si="18"/>
        <v>0.73547373011677197</v>
      </c>
      <c r="R98" s="301">
        <f t="shared" si="18"/>
        <v>0.69750034025323016</v>
      </c>
      <c r="S98" s="301">
        <f t="shared" si="18"/>
        <v>0.6916310793026299</v>
      </c>
      <c r="T98" s="301">
        <f t="shared" si="18"/>
        <v>0.68793870862620687</v>
      </c>
      <c r="U98" s="301">
        <f t="shared" si="18"/>
        <v>0.69273541644010805</v>
      </c>
      <c r="V98" s="301">
        <f t="shared" si="18"/>
        <v>0.68767088643417384</v>
      </c>
      <c r="W98" s="301">
        <f t="shared" si="18"/>
        <v>0.69682358880986239</v>
      </c>
      <c r="X98" s="301">
        <f t="shared" si="18"/>
        <v>0.69988472569686488</v>
      </c>
      <c r="Y98" s="301">
        <f t="shared" si="18"/>
        <v>0.69374867443765853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0.12186635791188695</v>
      </c>
      <c r="C99" s="301">
        <f t="shared" si="19"/>
        <v>0.11940666388893648</v>
      </c>
      <c r="D99" s="301">
        <f t="shared" si="19"/>
        <v>0.11856232392980182</v>
      </c>
      <c r="E99" s="301">
        <f t="shared" si="19"/>
        <v>0.11936733414117362</v>
      </c>
      <c r="F99" s="301">
        <f t="shared" si="19"/>
        <v>0.12042197385584741</v>
      </c>
      <c r="G99" s="301">
        <f t="shared" si="19"/>
        <v>0.12375103326564214</v>
      </c>
      <c r="H99" s="301">
        <f t="shared" si="19"/>
        <v>0.13197679736909562</v>
      </c>
      <c r="I99" s="301">
        <f t="shared" si="19"/>
        <v>0.13222246868298701</v>
      </c>
      <c r="J99" s="301">
        <f t="shared" si="19"/>
        <v>0.13584219518060073</v>
      </c>
      <c r="K99" s="301">
        <f t="shared" si="19"/>
        <v>0.13026066164180031</v>
      </c>
      <c r="L99" s="301">
        <f t="shared" si="19"/>
        <v>0.1299155294412824</v>
      </c>
      <c r="M99" s="301">
        <f t="shared" si="19"/>
        <v>0.13813028819099257</v>
      </c>
      <c r="N99" s="301">
        <f t="shared" si="19"/>
        <v>0.12987711567178545</v>
      </c>
      <c r="O99" s="301">
        <f t="shared" si="19"/>
        <v>0.12668361536699349</v>
      </c>
      <c r="P99" s="301">
        <f t="shared" si="19"/>
        <v>0.12953285905796971</v>
      </c>
      <c r="Q99" s="301">
        <f t="shared" si="19"/>
        <v>0.12837654354354266</v>
      </c>
      <c r="R99" s="301">
        <f t="shared" si="19"/>
        <v>0.13496146067131554</v>
      </c>
      <c r="S99" s="301">
        <f t="shared" si="19"/>
        <v>0.13287550145661606</v>
      </c>
      <c r="T99" s="301">
        <f t="shared" si="19"/>
        <v>0.13303600577671865</v>
      </c>
      <c r="U99" s="301">
        <f t="shared" si="19"/>
        <v>0.13369997282775825</v>
      </c>
      <c r="V99" s="301">
        <f t="shared" si="19"/>
        <v>0.13443810112383639</v>
      </c>
      <c r="W99" s="301">
        <f t="shared" si="19"/>
        <v>0.13438937593155767</v>
      </c>
      <c r="X99" s="301">
        <f t="shared" si="19"/>
        <v>0.13734405435768918</v>
      </c>
      <c r="Y99" s="301">
        <f t="shared" si="19"/>
        <v>0.13563818465398489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7.1198965370696018E-2</v>
      </c>
      <c r="C100" s="302">
        <f t="shared" si="20"/>
        <v>6.9185637372139647E-2</v>
      </c>
      <c r="D100" s="302">
        <f t="shared" si="20"/>
        <v>6.8588338886661049E-2</v>
      </c>
      <c r="E100" s="302">
        <f t="shared" si="20"/>
        <v>6.888006718479682E-2</v>
      </c>
      <c r="F100" s="302">
        <f t="shared" si="20"/>
        <v>6.9666333592423746E-2</v>
      </c>
      <c r="G100" s="302">
        <f t="shared" si="20"/>
        <v>7.2284009969010049E-2</v>
      </c>
      <c r="H100" s="302">
        <f t="shared" si="20"/>
        <v>8.0085387720380249E-2</v>
      </c>
      <c r="I100" s="302">
        <f t="shared" si="20"/>
        <v>8.0096484528036457E-2</v>
      </c>
      <c r="J100" s="302">
        <f t="shared" si="20"/>
        <v>8.3897427701624727E-2</v>
      </c>
      <c r="K100" s="302">
        <f t="shared" si="20"/>
        <v>7.7654284778159138E-2</v>
      </c>
      <c r="L100" s="302">
        <f t="shared" si="20"/>
        <v>7.7265847720707589E-2</v>
      </c>
      <c r="M100" s="302">
        <f t="shared" si="20"/>
        <v>8.5116275816685474E-2</v>
      </c>
      <c r="N100" s="302">
        <f t="shared" si="20"/>
        <v>7.7854380948151392E-2</v>
      </c>
      <c r="O100" s="302">
        <f t="shared" si="20"/>
        <v>7.4945852346090247E-2</v>
      </c>
      <c r="P100" s="302">
        <f t="shared" si="20"/>
        <v>7.6682902918809706E-2</v>
      </c>
      <c r="Q100" s="302">
        <f t="shared" si="20"/>
        <v>7.522325000144045E-2</v>
      </c>
      <c r="R100" s="302">
        <f t="shared" si="20"/>
        <v>8.4552535358225461E-2</v>
      </c>
      <c r="S100" s="302">
        <f t="shared" si="20"/>
        <v>8.2890752476966117E-2</v>
      </c>
      <c r="T100" s="302">
        <f t="shared" si="20"/>
        <v>8.3318107473569408E-2</v>
      </c>
      <c r="U100" s="302">
        <f t="shared" si="20"/>
        <v>8.3635412491653072E-2</v>
      </c>
      <c r="V100" s="302">
        <f t="shared" si="20"/>
        <v>8.4739558551568228E-2</v>
      </c>
      <c r="W100" s="302">
        <f t="shared" si="20"/>
        <v>8.4029360003876508E-2</v>
      </c>
      <c r="X100" s="302">
        <f t="shared" si="20"/>
        <v>8.6762807540494688E-2</v>
      </c>
      <c r="Y100" s="302">
        <f t="shared" si="20"/>
        <v>8.5500395326044559E-2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5.0667392541190931E-2</v>
      </c>
      <c r="C101" s="302">
        <f t="shared" si="21"/>
        <v>5.0221026516796816E-2</v>
      </c>
      <c r="D101" s="302">
        <f t="shared" si="21"/>
        <v>4.9973985043140774E-2</v>
      </c>
      <c r="E101" s="302">
        <f t="shared" si="21"/>
        <v>5.0487266956376793E-2</v>
      </c>
      <c r="F101" s="302">
        <f t="shared" si="21"/>
        <v>5.0755640263423649E-2</v>
      </c>
      <c r="G101" s="302">
        <f t="shared" si="21"/>
        <v>5.1467023296632088E-2</v>
      </c>
      <c r="H101" s="302">
        <f t="shared" si="21"/>
        <v>5.1891409648715373E-2</v>
      </c>
      <c r="I101" s="302">
        <f t="shared" si="21"/>
        <v>5.2125984154950546E-2</v>
      </c>
      <c r="J101" s="302">
        <f t="shared" si="21"/>
        <v>5.1944767478975987E-2</v>
      </c>
      <c r="K101" s="302">
        <f t="shared" si="21"/>
        <v>5.2606376863641169E-2</v>
      </c>
      <c r="L101" s="302">
        <f t="shared" si="21"/>
        <v>5.2649681720574833E-2</v>
      </c>
      <c r="M101" s="302">
        <f t="shared" si="21"/>
        <v>5.3014012374307085E-2</v>
      </c>
      <c r="N101" s="302">
        <f t="shared" si="21"/>
        <v>5.202273472363405E-2</v>
      </c>
      <c r="O101" s="302">
        <f t="shared" si="21"/>
        <v>5.1737763020903223E-2</v>
      </c>
      <c r="P101" s="302">
        <f t="shared" si="21"/>
        <v>5.284995613916002E-2</v>
      </c>
      <c r="Q101" s="302">
        <f t="shared" si="21"/>
        <v>5.3153293542102208E-2</v>
      </c>
      <c r="R101" s="302">
        <f t="shared" si="21"/>
        <v>5.0408925313090068E-2</v>
      </c>
      <c r="S101" s="302">
        <f t="shared" si="21"/>
        <v>4.9984748979649954E-2</v>
      </c>
      <c r="T101" s="302">
        <f t="shared" si="21"/>
        <v>4.9717898303149231E-2</v>
      </c>
      <c r="U101" s="302">
        <f t="shared" si="21"/>
        <v>5.0064560336105186E-2</v>
      </c>
      <c r="V101" s="302">
        <f t="shared" si="21"/>
        <v>4.9698542572268155E-2</v>
      </c>
      <c r="W101" s="302">
        <f t="shared" si="21"/>
        <v>5.0360015927681169E-2</v>
      </c>
      <c r="X101" s="302">
        <f t="shared" si="21"/>
        <v>5.0581246817194482E-2</v>
      </c>
      <c r="Y101" s="302">
        <f t="shared" si="21"/>
        <v>5.0137789327940344E-2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0</v>
      </c>
      <c r="M102" s="302">
        <f t="shared" si="22"/>
        <v>0</v>
      </c>
      <c r="N102" s="302">
        <f t="shared" si="22"/>
        <v>0</v>
      </c>
      <c r="O102" s="302">
        <f t="shared" si="22"/>
        <v>0</v>
      </c>
      <c r="P102" s="302">
        <f t="shared" si="22"/>
        <v>0</v>
      </c>
      <c r="Q102" s="302">
        <f t="shared" si="22"/>
        <v>0</v>
      </c>
      <c r="R102" s="302">
        <f t="shared" si="22"/>
        <v>0</v>
      </c>
      <c r="S102" s="302">
        <f t="shared" si="22"/>
        <v>0</v>
      </c>
      <c r="T102" s="302">
        <f t="shared" si="22"/>
        <v>0</v>
      </c>
      <c r="U102" s="302">
        <f t="shared" si="22"/>
        <v>0</v>
      </c>
      <c r="V102" s="302">
        <f t="shared" si="22"/>
        <v>0</v>
      </c>
      <c r="W102" s="302">
        <f t="shared" si="22"/>
        <v>0</v>
      </c>
      <c r="X102" s="302">
        <f t="shared" si="22"/>
        <v>0</v>
      </c>
      <c r="Y102" s="302">
        <f t="shared" si="22"/>
        <v>0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0</v>
      </c>
      <c r="M103" s="302">
        <f t="shared" si="23"/>
        <v>0</v>
      </c>
      <c r="N103" s="302">
        <f t="shared" si="23"/>
        <v>0</v>
      </c>
      <c r="O103" s="302">
        <f t="shared" si="23"/>
        <v>0</v>
      </c>
      <c r="P103" s="302">
        <f t="shared" si="23"/>
        <v>0</v>
      </c>
      <c r="Q103" s="302">
        <f t="shared" si="23"/>
        <v>0</v>
      </c>
      <c r="R103" s="302">
        <f t="shared" si="23"/>
        <v>0</v>
      </c>
      <c r="S103" s="302">
        <f t="shared" si="23"/>
        <v>0</v>
      </c>
      <c r="T103" s="302">
        <f t="shared" si="23"/>
        <v>0</v>
      </c>
      <c r="U103" s="302">
        <f t="shared" si="23"/>
        <v>0</v>
      </c>
      <c r="V103" s="302">
        <f t="shared" si="23"/>
        <v>0</v>
      </c>
      <c r="W103" s="302">
        <f t="shared" si="23"/>
        <v>0</v>
      </c>
      <c r="X103" s="302">
        <f t="shared" si="23"/>
        <v>0</v>
      </c>
      <c r="Y103" s="302">
        <f t="shared" si="23"/>
        <v>0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0</v>
      </c>
      <c r="M104" s="302">
        <f t="shared" si="24"/>
        <v>0</v>
      </c>
      <c r="N104" s="302">
        <f t="shared" si="24"/>
        <v>0</v>
      </c>
      <c r="O104" s="302">
        <f t="shared" si="24"/>
        <v>0</v>
      </c>
      <c r="P104" s="302">
        <f t="shared" si="24"/>
        <v>0</v>
      </c>
      <c r="Q104" s="302">
        <f t="shared" si="24"/>
        <v>0</v>
      </c>
      <c r="R104" s="302">
        <f t="shared" si="24"/>
        <v>0</v>
      </c>
      <c r="S104" s="302">
        <f t="shared" si="24"/>
        <v>0</v>
      </c>
      <c r="T104" s="302">
        <f t="shared" si="24"/>
        <v>0</v>
      </c>
      <c r="U104" s="302">
        <f t="shared" si="24"/>
        <v>0</v>
      </c>
      <c r="V104" s="302">
        <f t="shared" si="24"/>
        <v>0</v>
      </c>
      <c r="W104" s="302">
        <f t="shared" si="24"/>
        <v>0</v>
      </c>
      <c r="X104" s="302">
        <f t="shared" si="24"/>
        <v>0</v>
      </c>
      <c r="Y104" s="302">
        <f t="shared" si="24"/>
        <v>0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3.4277084921864293E-2</v>
      </c>
      <c r="C105" s="301">
        <f t="shared" si="25"/>
        <v>3.3901078230878241E-2</v>
      </c>
      <c r="D105" s="301">
        <f t="shared" si="25"/>
        <v>3.3989486099113717E-2</v>
      </c>
      <c r="E105" s="301">
        <f t="shared" si="25"/>
        <v>3.3827526959751726E-2</v>
      </c>
      <c r="F105" s="301">
        <f t="shared" si="25"/>
        <v>3.4306182301257683E-2</v>
      </c>
      <c r="G105" s="301">
        <f t="shared" si="25"/>
        <v>3.5230708527855606E-2</v>
      </c>
      <c r="H105" s="301">
        <f t="shared" si="25"/>
        <v>3.6653702447163539E-2</v>
      </c>
      <c r="I105" s="301">
        <f t="shared" si="25"/>
        <v>3.6076759489895013E-2</v>
      </c>
      <c r="J105" s="301">
        <f t="shared" si="25"/>
        <v>3.7010268755436712E-2</v>
      </c>
      <c r="K105" s="301">
        <f t="shared" si="25"/>
        <v>3.6552996943196941E-2</v>
      </c>
      <c r="L105" s="301">
        <f t="shared" si="25"/>
        <v>3.6090661139118838E-2</v>
      </c>
      <c r="M105" s="301">
        <f t="shared" si="25"/>
        <v>3.8287317145233868E-2</v>
      </c>
      <c r="N105" s="301">
        <f t="shared" si="25"/>
        <v>3.8027301159787551E-2</v>
      </c>
      <c r="O105" s="301">
        <f t="shared" si="25"/>
        <v>3.6389580251761117E-2</v>
      </c>
      <c r="P105" s="301">
        <f t="shared" si="25"/>
        <v>3.7314517481726067E-2</v>
      </c>
      <c r="Q105" s="301">
        <f t="shared" si="25"/>
        <v>3.6953615325703584E-2</v>
      </c>
      <c r="R105" s="301">
        <f t="shared" si="25"/>
        <v>3.99333121656434E-2</v>
      </c>
      <c r="S105" s="301">
        <f t="shared" si="25"/>
        <v>3.9554613748026941E-2</v>
      </c>
      <c r="T105" s="301">
        <f t="shared" si="25"/>
        <v>3.9770958112365556E-2</v>
      </c>
      <c r="U105" s="301">
        <f t="shared" si="25"/>
        <v>4.0066042543604102E-2</v>
      </c>
      <c r="V105" s="301">
        <f t="shared" si="25"/>
        <v>4.0277244185731927E-2</v>
      </c>
      <c r="W105" s="301">
        <f t="shared" si="25"/>
        <v>4.0626272045012041E-2</v>
      </c>
      <c r="X105" s="301">
        <f t="shared" si="25"/>
        <v>4.1406847701099196E-2</v>
      </c>
      <c r="Y105" s="301">
        <f t="shared" si="25"/>
        <v>4.1279572587899542E-2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2.4733088542914203E-2</v>
      </c>
      <c r="C106" s="302">
        <f t="shared" si="26"/>
        <v>2.4441161878683827E-2</v>
      </c>
      <c r="D106" s="302">
        <f t="shared" si="26"/>
        <v>2.4576103874920999E-2</v>
      </c>
      <c r="E106" s="302">
        <f t="shared" si="26"/>
        <v>2.431746005384142E-2</v>
      </c>
      <c r="F106" s="302">
        <f t="shared" si="26"/>
        <v>2.4745563082662639E-2</v>
      </c>
      <c r="G106" s="302">
        <f t="shared" si="26"/>
        <v>2.5536089181121577E-2</v>
      </c>
      <c r="H106" s="302">
        <f t="shared" si="26"/>
        <v>2.6879143288956766E-2</v>
      </c>
      <c r="I106" s="302">
        <f t="shared" si="26"/>
        <v>2.6258014552120394E-2</v>
      </c>
      <c r="J106" s="302">
        <f t="shared" si="26"/>
        <v>2.7225658814798579E-2</v>
      </c>
      <c r="K106" s="302">
        <f t="shared" si="26"/>
        <v>2.6643762520128799E-2</v>
      </c>
      <c r="L106" s="302">
        <f t="shared" si="26"/>
        <v>2.6173269568484245E-2</v>
      </c>
      <c r="M106" s="302">
        <f t="shared" si="26"/>
        <v>2.8301298193840842E-2</v>
      </c>
      <c r="N106" s="302">
        <f t="shared" si="26"/>
        <v>2.8228004868355094E-2</v>
      </c>
      <c r="O106" s="302">
        <f t="shared" si="26"/>
        <v>2.6643962840621458E-2</v>
      </c>
      <c r="P106" s="302">
        <f t="shared" si="26"/>
        <v>2.7359401089862127E-2</v>
      </c>
      <c r="Q106" s="302">
        <f t="shared" si="26"/>
        <v>2.6941360586471036E-2</v>
      </c>
      <c r="R106" s="302">
        <f t="shared" si="26"/>
        <v>3.0438002134368817E-2</v>
      </c>
      <c r="S106" s="302">
        <f t="shared" si="26"/>
        <v>3.0139203967926683E-2</v>
      </c>
      <c r="T106" s="302">
        <f t="shared" si="26"/>
        <v>3.0405813833656006E-2</v>
      </c>
      <c r="U106" s="302">
        <f t="shared" si="26"/>
        <v>3.0635599045390385E-2</v>
      </c>
      <c r="V106" s="302">
        <f t="shared" si="26"/>
        <v>3.0915745861869778E-2</v>
      </c>
      <c r="W106" s="302">
        <f t="shared" si="26"/>
        <v>3.1140174861958528E-2</v>
      </c>
      <c r="X106" s="302">
        <f t="shared" si="26"/>
        <v>3.1879078217527931E-2</v>
      </c>
      <c r="Y106" s="302">
        <f t="shared" si="26"/>
        <v>3.1835335262968958E-2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9.5439963789500943E-3</v>
      </c>
      <c r="C107" s="302">
        <f t="shared" si="27"/>
        <v>9.4599163521944096E-3</v>
      </c>
      <c r="D107" s="302">
        <f t="shared" si="27"/>
        <v>9.4133822241927179E-3</v>
      </c>
      <c r="E107" s="302">
        <f t="shared" si="27"/>
        <v>9.5100669059103062E-3</v>
      </c>
      <c r="F107" s="302">
        <f t="shared" si="27"/>
        <v>9.560619218595039E-3</v>
      </c>
      <c r="G107" s="302">
        <f t="shared" si="27"/>
        <v>9.6946193467340232E-3</v>
      </c>
      <c r="H107" s="302">
        <f t="shared" si="27"/>
        <v>9.7745591582067727E-3</v>
      </c>
      <c r="I107" s="302">
        <f t="shared" si="27"/>
        <v>9.8187449377746174E-3</v>
      </c>
      <c r="J107" s="302">
        <f t="shared" si="27"/>
        <v>9.7846099406381365E-3</v>
      </c>
      <c r="K107" s="302">
        <f t="shared" si="27"/>
        <v>9.9092344230681407E-3</v>
      </c>
      <c r="L107" s="302">
        <f t="shared" si="27"/>
        <v>9.9173915706345945E-3</v>
      </c>
      <c r="M107" s="302">
        <f t="shared" si="27"/>
        <v>9.9860189513930209E-3</v>
      </c>
      <c r="N107" s="302">
        <f t="shared" si="27"/>
        <v>9.7992962914324518E-3</v>
      </c>
      <c r="O107" s="302">
        <f t="shared" si="27"/>
        <v>9.7456174111396603E-3</v>
      </c>
      <c r="P107" s="302">
        <f t="shared" si="27"/>
        <v>9.9551163918639371E-3</v>
      </c>
      <c r="Q107" s="302">
        <f t="shared" si="27"/>
        <v>1.001225473923255E-2</v>
      </c>
      <c r="R107" s="302">
        <f t="shared" si="27"/>
        <v>9.49531003127458E-3</v>
      </c>
      <c r="S107" s="302">
        <f t="shared" si="27"/>
        <v>9.4154097801002617E-3</v>
      </c>
      <c r="T107" s="302">
        <f t="shared" si="27"/>
        <v>9.3651442787095526E-3</v>
      </c>
      <c r="U107" s="302">
        <f t="shared" si="27"/>
        <v>9.4304434982137204E-3</v>
      </c>
      <c r="V107" s="302">
        <f t="shared" si="27"/>
        <v>9.3614983238621483E-3</v>
      </c>
      <c r="W107" s="302">
        <f t="shared" si="27"/>
        <v>9.4860971830535157E-3</v>
      </c>
      <c r="X107" s="302">
        <f t="shared" si="27"/>
        <v>9.5277694835712613E-3</v>
      </c>
      <c r="Y107" s="302">
        <f t="shared" si="27"/>
        <v>9.4442373249305871E-3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</v>
      </c>
      <c r="M108" s="302">
        <f t="shared" si="28"/>
        <v>0</v>
      </c>
      <c r="N108" s="302">
        <f t="shared" si="28"/>
        <v>0</v>
      </c>
      <c r="O108" s="302">
        <f t="shared" si="28"/>
        <v>0</v>
      </c>
      <c r="P108" s="302">
        <f t="shared" si="28"/>
        <v>0</v>
      </c>
      <c r="Q108" s="302">
        <f t="shared" si="28"/>
        <v>0</v>
      </c>
      <c r="R108" s="302">
        <f t="shared" si="28"/>
        <v>0</v>
      </c>
      <c r="S108" s="302">
        <f t="shared" si="28"/>
        <v>0</v>
      </c>
      <c r="T108" s="302">
        <f t="shared" si="28"/>
        <v>0</v>
      </c>
      <c r="U108" s="302">
        <f t="shared" si="28"/>
        <v>0</v>
      </c>
      <c r="V108" s="302">
        <f t="shared" si="28"/>
        <v>0</v>
      </c>
      <c r="W108" s="302">
        <f t="shared" si="28"/>
        <v>0</v>
      </c>
      <c r="X108" s="302">
        <f t="shared" si="28"/>
        <v>0</v>
      </c>
      <c r="Y108" s="302">
        <f t="shared" si="28"/>
        <v>0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</v>
      </c>
      <c r="M109" s="235">
        <f t="shared" si="29"/>
        <v>0</v>
      </c>
      <c r="N109" s="235">
        <f t="shared" si="29"/>
        <v>0</v>
      </c>
      <c r="O109" s="235">
        <f t="shared" si="29"/>
        <v>0</v>
      </c>
      <c r="P109" s="235">
        <f t="shared" si="29"/>
        <v>0</v>
      </c>
      <c r="Q109" s="235">
        <f t="shared" si="29"/>
        <v>0</v>
      </c>
      <c r="R109" s="235">
        <f t="shared" si="29"/>
        <v>0</v>
      </c>
      <c r="S109" s="235">
        <f t="shared" si="29"/>
        <v>0</v>
      </c>
      <c r="T109" s="235">
        <f t="shared" si="29"/>
        <v>0</v>
      </c>
      <c r="U109" s="235">
        <f t="shared" si="29"/>
        <v>0</v>
      </c>
      <c r="V109" s="235">
        <f t="shared" si="29"/>
        <v>0</v>
      </c>
      <c r="W109" s="235">
        <f t="shared" si="29"/>
        <v>0</v>
      </c>
      <c r="X109" s="235">
        <f t="shared" si="29"/>
        <v>0</v>
      </c>
      <c r="Y109" s="235">
        <f t="shared" si="29"/>
        <v>0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430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>IF(B$5=0,0,B$5/FBT_fec!B$5)</f>
        <v>1.5927344340012719</v>
      </c>
      <c r="C113" s="320">
        <f>IF(C$5=0,0,C$5/FBT_fec!C$5)</f>
        <v>1.6756913264861819</v>
      </c>
      <c r="D113" s="320">
        <f>IF(D$5=0,0,D$5/FBT_fec!D$5)</f>
        <v>1.6981022957729444</v>
      </c>
      <c r="E113" s="320">
        <f>IF(E$5=0,0,E$5/FBT_fec!E$5)</f>
        <v>1.6722607913126621</v>
      </c>
      <c r="F113" s="320">
        <f>IF(F$5=0,0,F$5/FBT_fec!F$5)</f>
        <v>1.6096593770530445</v>
      </c>
      <c r="G113" s="320">
        <f>IF(G$5=0,0,G$5/FBT_fec!G$5)</f>
        <v>1.4803211948436317</v>
      </c>
      <c r="H113" s="320">
        <f>IF(H$5=0,0,H$5/FBT_fec!H$5)</f>
        <v>1.2832587733448726</v>
      </c>
      <c r="I113" s="320">
        <f>IF(I$5=0,0,I$5/FBT_fec!I$5)</f>
        <v>1.2945812958937588</v>
      </c>
      <c r="J113" s="320">
        <f>IF(J$5=0,0,J$5/FBT_fec!J$5)</f>
        <v>1.2490305262667663</v>
      </c>
      <c r="K113" s="320">
        <f>IF(K$5=0,0,K$5/FBT_fec!K$5)</f>
        <v>1.3017788311834255</v>
      </c>
      <c r="L113" s="320">
        <f>IF(L$5=0,0,L$5/FBT_fec!L$5)</f>
        <v>1.2837874990757216</v>
      </c>
      <c r="M113" s="320">
        <f>IF(M$5=0,0,M$5/FBT_fec!M$5)</f>
        <v>1.1166086539668196</v>
      </c>
      <c r="N113" s="320">
        <f>IF(N$5=0,0,N$5/FBT_fec!N$5)</f>
        <v>1.2471998026455209</v>
      </c>
      <c r="O113" s="320">
        <f>IF(O$5=0,0,O$5/FBT_fec!O$5)</f>
        <v>1.3253832787590352</v>
      </c>
      <c r="P113" s="320">
        <f>IF(P$5=0,0,P$5/FBT_fec!P$5)</f>
        <v>1.2316002758875015</v>
      </c>
      <c r="Q113" s="320">
        <f>IF(Q$5=0,0,Q$5/FBT_fec!Q$5)</f>
        <v>1.2788251263367856</v>
      </c>
      <c r="R113" s="320">
        <f>IF(R$5=0,0,R$5/FBT_fec!R$5)</f>
        <v>1.1908243327837029</v>
      </c>
      <c r="S113" s="320">
        <f>IF(S$5=0,0,S$5/FBT_fec!S$5)</f>
        <v>1.2342958525237482</v>
      </c>
      <c r="T113" s="320">
        <f>IF(T$5=0,0,T$5/FBT_fec!T$5)</f>
        <v>1.2305190211620844</v>
      </c>
      <c r="U113" s="320">
        <f>IF(U$5=0,0,U$5/FBT_fec!U$5)</f>
        <v>1.2041932487873115</v>
      </c>
      <c r="V113" s="320">
        <f>IF(V$5=0,0,V$5/FBT_fec!V$5)</f>
        <v>1.1978828690787569</v>
      </c>
      <c r="W113" s="320">
        <f>IF(W$5=0,0,W$5/FBT_fec!W$5)</f>
        <v>1.1695613194848455</v>
      </c>
      <c r="X113" s="320">
        <f>IF(X$5=0,0,X$5/FBT_fec!X$5)</f>
        <v>1.1106237347842076</v>
      </c>
      <c r="Y113" s="320">
        <f>IF(Y$5=0,0,Y$5/FBT_fec!Y$5)</f>
        <v>1.14028273183378</v>
      </c>
      <c r="DA113" s="95"/>
    </row>
    <row r="114" spans="1:105" ht="12" customHeight="1" x14ac:dyDescent="0.25">
      <c r="A114" s="55" t="s">
        <v>91</v>
      </c>
      <c r="B114" s="330">
        <f>IF(B$6=0,0,B$6/FBT_fec!B$6)</f>
        <v>0</v>
      </c>
      <c r="C114" s="330">
        <f>IF(C$6=0,0,C$6/FBT_fec!C$6)</f>
        <v>0</v>
      </c>
      <c r="D114" s="330">
        <f>IF(D$6=0,0,D$6/FBT_fec!D$6)</f>
        <v>0</v>
      </c>
      <c r="E114" s="330">
        <f>IF(E$6=0,0,E$6/FBT_fec!E$6)</f>
        <v>0</v>
      </c>
      <c r="F114" s="330">
        <f>IF(F$6=0,0,F$6/FBT_fec!F$6)</f>
        <v>0</v>
      </c>
      <c r="G114" s="330">
        <f>IF(G$6=0,0,G$6/FBT_fec!G$6)</f>
        <v>0</v>
      </c>
      <c r="H114" s="330">
        <f>IF(H$6=0,0,H$6/FBT_fec!H$6)</f>
        <v>0</v>
      </c>
      <c r="I114" s="330">
        <f>IF(I$6=0,0,I$6/FBT_fec!I$6)</f>
        <v>0</v>
      </c>
      <c r="J114" s="330">
        <f>IF(J$6=0,0,J$6/FBT_fec!J$6)</f>
        <v>0</v>
      </c>
      <c r="K114" s="330">
        <f>IF(K$6=0,0,K$6/FBT_fec!K$6)</f>
        <v>0</v>
      </c>
      <c r="L114" s="330">
        <f>IF(L$6=0,0,L$6/FBT_fec!L$6)</f>
        <v>0</v>
      </c>
      <c r="M114" s="330">
        <f>IF(M$6=0,0,M$6/FBT_fec!M$6)</f>
        <v>0</v>
      </c>
      <c r="N114" s="330">
        <f>IF(N$6=0,0,N$6/FBT_fec!N$6)</f>
        <v>0</v>
      </c>
      <c r="O114" s="330">
        <f>IF(O$6=0,0,O$6/FBT_fec!O$6)</f>
        <v>0</v>
      </c>
      <c r="P114" s="330">
        <f>IF(P$6=0,0,P$6/FBT_fec!P$6)</f>
        <v>0</v>
      </c>
      <c r="Q114" s="330">
        <f>IF(Q$6=0,0,Q$6/FBT_fec!Q$6)</f>
        <v>0</v>
      </c>
      <c r="R114" s="330">
        <f>IF(R$6=0,0,R$6/FBT_fec!R$6)</f>
        <v>0</v>
      </c>
      <c r="S114" s="330">
        <f>IF(S$6=0,0,S$6/FBT_fec!S$6)</f>
        <v>0</v>
      </c>
      <c r="T114" s="330">
        <f>IF(T$6=0,0,T$6/FBT_fec!T$6)</f>
        <v>0</v>
      </c>
      <c r="U114" s="330">
        <f>IF(U$6=0,0,U$6/FBT_fec!U$6)</f>
        <v>0</v>
      </c>
      <c r="V114" s="330">
        <f>IF(V$6=0,0,V$6/FBT_fec!V$6)</f>
        <v>0</v>
      </c>
      <c r="W114" s="330">
        <f>IF(W$6=0,0,W$6/FBT_fec!W$6)</f>
        <v>0</v>
      </c>
      <c r="X114" s="330">
        <f>IF(X$6=0,0,X$6/FBT_fec!X$6)</f>
        <v>0</v>
      </c>
      <c r="Y114" s="330">
        <f>IF(Y$6=0,0,Y$6/FBT_fec!Y$6)</f>
        <v>0</v>
      </c>
      <c r="DA114" s="67"/>
    </row>
    <row r="115" spans="1:105" ht="12" customHeight="1" x14ac:dyDescent="0.25">
      <c r="A115" s="173" t="s">
        <v>92</v>
      </c>
      <c r="B115" s="331">
        <f>IF(B$7=0,0,B$7/FBT_fec!B$7)</f>
        <v>0</v>
      </c>
      <c r="C115" s="331">
        <f>IF(C$7=0,0,C$7/FBT_fec!C$7)</f>
        <v>0</v>
      </c>
      <c r="D115" s="331">
        <f>IF(D$7=0,0,D$7/FBT_fec!D$7)</f>
        <v>0</v>
      </c>
      <c r="E115" s="331">
        <f>IF(E$7=0,0,E$7/FBT_fec!E$7)</f>
        <v>0</v>
      </c>
      <c r="F115" s="331">
        <f>IF(F$7=0,0,F$7/FBT_fec!F$7)</f>
        <v>0</v>
      </c>
      <c r="G115" s="331">
        <f>IF(G$7=0,0,G$7/FBT_fec!G$7)</f>
        <v>0</v>
      </c>
      <c r="H115" s="331">
        <f>IF(H$7=0,0,H$7/FBT_fec!H$7)</f>
        <v>0</v>
      </c>
      <c r="I115" s="331">
        <f>IF(I$7=0,0,I$7/FBT_fec!I$7)</f>
        <v>0</v>
      </c>
      <c r="J115" s="331">
        <f>IF(J$7=0,0,J$7/FBT_fec!J$7)</f>
        <v>0</v>
      </c>
      <c r="K115" s="331">
        <f>IF(K$7=0,0,K$7/FBT_fec!K$7)</f>
        <v>0</v>
      </c>
      <c r="L115" s="331">
        <f>IF(L$7=0,0,L$7/FBT_fec!L$7)</f>
        <v>0</v>
      </c>
      <c r="M115" s="331">
        <f>IF(M$7=0,0,M$7/FBT_fec!M$7)</f>
        <v>0</v>
      </c>
      <c r="N115" s="331">
        <f>IF(N$7=0,0,N$7/FBT_fec!N$7)</f>
        <v>0</v>
      </c>
      <c r="O115" s="331">
        <f>IF(O$7=0,0,O$7/FBT_fec!O$7)</f>
        <v>0</v>
      </c>
      <c r="P115" s="331">
        <f>IF(P$7=0,0,P$7/FBT_fec!P$7)</f>
        <v>0</v>
      </c>
      <c r="Q115" s="331">
        <f>IF(Q$7=0,0,Q$7/FBT_fec!Q$7)</f>
        <v>0</v>
      </c>
      <c r="R115" s="331">
        <f>IF(R$7=0,0,R$7/FBT_fec!R$7)</f>
        <v>0</v>
      </c>
      <c r="S115" s="331">
        <f>IF(S$7=0,0,S$7/FBT_fec!S$7)</f>
        <v>0</v>
      </c>
      <c r="T115" s="331">
        <f>IF(T$7=0,0,T$7/FBT_fec!T$7)</f>
        <v>0</v>
      </c>
      <c r="U115" s="331">
        <f>IF(U$7=0,0,U$7/FBT_fec!U$7)</f>
        <v>0</v>
      </c>
      <c r="V115" s="331">
        <f>IF(V$7=0,0,V$7/FBT_fec!V$7)</f>
        <v>0</v>
      </c>
      <c r="W115" s="331">
        <f>IF(W$7=0,0,W$7/FBT_fec!W$7)</f>
        <v>0</v>
      </c>
      <c r="X115" s="331">
        <f>IF(X$7=0,0,X$7/FBT_fec!X$7)</f>
        <v>0</v>
      </c>
      <c r="Y115" s="331">
        <f>IF(Y$7=0,0,Y$7/FBT_fec!Y$7)</f>
        <v>0</v>
      </c>
      <c r="DA115" s="177"/>
    </row>
    <row r="116" spans="1:105" ht="12" customHeight="1" x14ac:dyDescent="0.25">
      <c r="A116" s="173" t="s">
        <v>93</v>
      </c>
      <c r="B116" s="331">
        <f>IF(B$8=0,0,B$8/FBT_fec!B$8)</f>
        <v>0</v>
      </c>
      <c r="C116" s="331">
        <f>IF(C$8=0,0,C$8/FBT_fec!C$8)</f>
        <v>0</v>
      </c>
      <c r="D116" s="331">
        <f>IF(D$8=0,0,D$8/FBT_fec!D$8)</f>
        <v>0</v>
      </c>
      <c r="E116" s="331">
        <f>IF(E$8=0,0,E$8/FBT_fec!E$8)</f>
        <v>0</v>
      </c>
      <c r="F116" s="331">
        <f>IF(F$8=0,0,F$8/FBT_fec!F$8)</f>
        <v>0</v>
      </c>
      <c r="G116" s="331">
        <f>IF(G$8=0,0,G$8/FBT_fec!G$8)</f>
        <v>0</v>
      </c>
      <c r="H116" s="331">
        <f>IF(H$8=0,0,H$8/FBT_fec!H$8)</f>
        <v>0</v>
      </c>
      <c r="I116" s="331">
        <f>IF(I$8=0,0,I$8/FBT_fec!I$8)</f>
        <v>0</v>
      </c>
      <c r="J116" s="331">
        <f>IF(J$8=0,0,J$8/FBT_fec!J$8)</f>
        <v>0</v>
      </c>
      <c r="K116" s="331">
        <f>IF(K$8=0,0,K$8/FBT_fec!K$8)</f>
        <v>0</v>
      </c>
      <c r="L116" s="331">
        <f>IF(L$8=0,0,L$8/FBT_fec!L$8)</f>
        <v>0</v>
      </c>
      <c r="M116" s="331">
        <f>IF(M$8=0,0,M$8/FBT_fec!M$8)</f>
        <v>0</v>
      </c>
      <c r="N116" s="331">
        <f>IF(N$8=0,0,N$8/FBT_fec!N$8)</f>
        <v>0</v>
      </c>
      <c r="O116" s="331">
        <f>IF(O$8=0,0,O$8/FBT_fec!O$8)</f>
        <v>0</v>
      </c>
      <c r="P116" s="331">
        <f>IF(P$8=0,0,P$8/FBT_fec!P$8)</f>
        <v>0</v>
      </c>
      <c r="Q116" s="331">
        <f>IF(Q$8=0,0,Q$8/FBT_fec!Q$8)</f>
        <v>0</v>
      </c>
      <c r="R116" s="331">
        <f>IF(R$8=0,0,R$8/FBT_fec!R$8)</f>
        <v>0</v>
      </c>
      <c r="S116" s="331">
        <f>IF(S$8=0,0,S$8/FBT_fec!S$8)</f>
        <v>0</v>
      </c>
      <c r="T116" s="331">
        <f>IF(T$8=0,0,T$8/FBT_fec!T$8)</f>
        <v>0</v>
      </c>
      <c r="U116" s="331">
        <f>IF(U$8=0,0,U$8/FBT_fec!U$8)</f>
        <v>0</v>
      </c>
      <c r="V116" s="331">
        <f>IF(V$8=0,0,V$8/FBT_fec!V$8)</f>
        <v>0</v>
      </c>
      <c r="W116" s="331">
        <f>IF(W$8=0,0,W$8/FBT_fec!W$8)</f>
        <v>0</v>
      </c>
      <c r="X116" s="331">
        <f>IF(X$8=0,0,X$8/FBT_fec!X$8)</f>
        <v>0</v>
      </c>
      <c r="Y116" s="331">
        <f>IF(Y$8=0,0,Y$8/FBT_fec!Y$8)</f>
        <v>0</v>
      </c>
      <c r="DA116" s="177"/>
    </row>
    <row r="117" spans="1:105" ht="12" customHeight="1" x14ac:dyDescent="0.25">
      <c r="A117" s="173" t="s">
        <v>94</v>
      </c>
      <c r="B117" s="331">
        <f>IF(B$9=0,0,B$9/FBT_fec!B$9)</f>
        <v>0</v>
      </c>
      <c r="C117" s="331">
        <f>IF(C$9=0,0,C$9/FBT_fec!C$9)</f>
        <v>0</v>
      </c>
      <c r="D117" s="331">
        <f>IF(D$9=0,0,D$9/FBT_fec!D$9)</f>
        <v>0</v>
      </c>
      <c r="E117" s="331">
        <f>IF(E$9=0,0,E$9/FBT_fec!E$9)</f>
        <v>0</v>
      </c>
      <c r="F117" s="331">
        <f>IF(F$9=0,0,F$9/FBT_fec!F$9)</f>
        <v>0</v>
      </c>
      <c r="G117" s="331">
        <f>IF(G$9=0,0,G$9/FBT_fec!G$9)</f>
        <v>0</v>
      </c>
      <c r="H117" s="331">
        <f>IF(H$9=0,0,H$9/FBT_fec!H$9)</f>
        <v>0</v>
      </c>
      <c r="I117" s="331">
        <f>IF(I$9=0,0,I$9/FBT_fec!I$9)</f>
        <v>0</v>
      </c>
      <c r="J117" s="331">
        <f>IF(J$9=0,0,J$9/FBT_fec!J$9)</f>
        <v>0</v>
      </c>
      <c r="K117" s="331">
        <f>IF(K$9=0,0,K$9/FBT_fec!K$9)</f>
        <v>0</v>
      </c>
      <c r="L117" s="331">
        <f>IF(L$9=0,0,L$9/FBT_fec!L$9)</f>
        <v>0</v>
      </c>
      <c r="M117" s="331">
        <f>IF(M$9=0,0,M$9/FBT_fec!M$9)</f>
        <v>0</v>
      </c>
      <c r="N117" s="331">
        <f>IF(N$9=0,0,N$9/FBT_fec!N$9)</f>
        <v>0</v>
      </c>
      <c r="O117" s="331">
        <f>IF(O$9=0,0,O$9/FBT_fec!O$9)</f>
        <v>0</v>
      </c>
      <c r="P117" s="331">
        <f>IF(P$9=0,0,P$9/FBT_fec!P$9)</f>
        <v>0</v>
      </c>
      <c r="Q117" s="331">
        <f>IF(Q$9=0,0,Q$9/FBT_fec!Q$9)</f>
        <v>0</v>
      </c>
      <c r="R117" s="331">
        <f>IF(R$9=0,0,R$9/FBT_fec!R$9)</f>
        <v>0</v>
      </c>
      <c r="S117" s="331">
        <f>IF(S$9=0,0,S$9/FBT_fec!S$9)</f>
        <v>0</v>
      </c>
      <c r="T117" s="331">
        <f>IF(T$9=0,0,T$9/FBT_fec!T$9)</f>
        <v>0</v>
      </c>
      <c r="U117" s="331">
        <f>IF(U$9=0,0,U$9/FBT_fec!U$9)</f>
        <v>0</v>
      </c>
      <c r="V117" s="331">
        <f>IF(V$9=0,0,V$9/FBT_fec!V$9)</f>
        <v>0</v>
      </c>
      <c r="W117" s="331">
        <f>IF(W$9=0,0,W$9/FBT_fec!W$9)</f>
        <v>0</v>
      </c>
      <c r="X117" s="331">
        <f>IF(X$9=0,0,X$9/FBT_fec!X$9)</f>
        <v>0</v>
      </c>
      <c r="Y117" s="331">
        <f>IF(Y$9=0,0,Y$9/FBT_fec!Y$9)</f>
        <v>0</v>
      </c>
      <c r="DA117" s="177"/>
    </row>
    <row r="118" spans="1:105" ht="12" customHeight="1" x14ac:dyDescent="0.25">
      <c r="A118" s="56" t="s">
        <v>95</v>
      </c>
      <c r="B118" s="332">
        <f>IF(B$10=0,0,B$10/FBT_fec!B$10)</f>
        <v>1.5679252162024189</v>
      </c>
      <c r="C118" s="332">
        <f>IF(C$10=0,0,C$10/FBT_fec!C$10)</f>
        <v>1.8035980953245274</v>
      </c>
      <c r="D118" s="332">
        <f>IF(D$10=0,0,D$10/FBT_fec!D$10)</f>
        <v>1.8892313193693939</v>
      </c>
      <c r="E118" s="332">
        <f>IF(E$10=0,0,E$10/FBT_fec!E$10)</f>
        <v>1.7459610371436802</v>
      </c>
      <c r="F118" s="332">
        <f>IF(F$10=0,0,F$10/FBT_fec!F$10)</f>
        <v>1.6540530228876369</v>
      </c>
      <c r="G118" s="332">
        <f>IF(G$10=0,0,G$10/FBT_fec!G$10)</f>
        <v>1.3653245526716824</v>
      </c>
      <c r="H118" s="332">
        <f>IF(H$10=0,0,H$10/FBT_fec!H$10)</f>
        <v>0.85556931905336198</v>
      </c>
      <c r="I118" s="332">
        <f>IF(I$10=0,0,I$10/FBT_fec!I$10)</f>
        <v>0.83908654467677535</v>
      </c>
      <c r="J118" s="332">
        <f>IF(J$10=0,0,J$10/FBT_fec!J$10)</f>
        <v>0.75437812293556339</v>
      </c>
      <c r="K118" s="332">
        <f>IF(K$10=0,0,K$10/FBT_fec!K$10)</f>
        <v>0.83417081934907633</v>
      </c>
      <c r="L118" s="332">
        <f>IF(L$10=0,0,L$10/FBT_fec!L$10)</f>
        <v>0.84010614434930275</v>
      </c>
      <c r="M118" s="332">
        <f>IF(M$10=0,0,M$10/FBT_fec!M$10)</f>
        <v>0.54548604110416088</v>
      </c>
      <c r="N118" s="332">
        <f>IF(N$10=0,0,N$10/FBT_fec!N$10)</f>
        <v>0.92700394444142831</v>
      </c>
      <c r="O118" s="332">
        <f>IF(O$10=0,0,O$10/FBT_fec!O$10)</f>
        <v>1.081782502578396</v>
      </c>
      <c r="P118" s="332">
        <f>IF(P$10=0,0,P$10/FBT_fec!P$10)</f>
        <v>0.61052427719635138</v>
      </c>
      <c r="Q118" s="332">
        <f>IF(Q$10=0,0,Q$10/FBT_fec!Q$10)</f>
        <v>0.60618448301557903</v>
      </c>
      <c r="R118" s="332">
        <f>IF(R$10=0,0,R$10/FBT_fec!R$10)</f>
        <v>0.74943535202608969</v>
      </c>
      <c r="S118" s="332">
        <f>IF(S$10=0,0,S$10/FBT_fec!S$10)</f>
        <v>0.82049770239979214</v>
      </c>
      <c r="T118" s="332">
        <f>IF(T$10=0,0,T$10/FBT_fec!T$10)</f>
        <v>0.80365059529618121</v>
      </c>
      <c r="U118" s="332">
        <f>IF(U$10=0,0,U$10/FBT_fec!U$10)</f>
        <v>0.7183892055804294</v>
      </c>
      <c r="V118" s="332">
        <f>IF(V$10=0,0,V$10/FBT_fec!V$10)</f>
        <v>0.68466507791018072</v>
      </c>
      <c r="W118" s="332">
        <f>IF(W$10=0,0,W$10/FBT_fec!W$10)</f>
        <v>0.6155691703894971</v>
      </c>
      <c r="X118" s="332">
        <f>IF(X$10=0,0,X$10/FBT_fec!X$10)</f>
        <v>0.47248056732396065</v>
      </c>
      <c r="Y118" s="332">
        <f>IF(Y$10=0,0,Y$10/FBT_fec!Y$10)</f>
        <v>0.49045542434315215</v>
      </c>
      <c r="DA118" s="68"/>
    </row>
    <row r="119" spans="1:105" ht="12" customHeight="1" x14ac:dyDescent="0.25">
      <c r="A119" s="174" t="s">
        <v>2147</v>
      </c>
      <c r="B119" s="348">
        <f>IF(B$16=0,0,B$16/FBT_fec!B$16)</f>
        <v>1.7745610055443595</v>
      </c>
      <c r="C119" s="348">
        <f>IF(C$16=0,0,C$16/FBT_fec!C$16)</f>
        <v>1.9694669130539904</v>
      </c>
      <c r="D119" s="348">
        <f>IF(D$16=0,0,D$16/FBT_fec!D$16)</f>
        <v>2.0386593345562156</v>
      </c>
      <c r="E119" s="348">
        <f>IF(E$16=0,0,E$16/FBT_fec!E$16)</f>
        <v>1.9217495234688031</v>
      </c>
      <c r="F119" s="348">
        <f>IF(F$16=0,0,F$16/FBT_fec!F$16)</f>
        <v>1.7796594283860516</v>
      </c>
      <c r="G119" s="348">
        <f>IF(G$16=0,0,G$16/FBT_fec!G$16)</f>
        <v>1.4570541125838787</v>
      </c>
      <c r="H119" s="348">
        <f>IF(H$16=0,0,H$16/FBT_fec!H$16)</f>
        <v>1.1053582065436613</v>
      </c>
      <c r="I119" s="348">
        <f>IF(I$16=0,0,I$16/FBT_fec!I$16)</f>
        <v>1.0785213281367374</v>
      </c>
      <c r="J119" s="348">
        <f>IF(J$16=0,0,J$16/FBT_fec!J$16)</f>
        <v>1.0184984948251248</v>
      </c>
      <c r="K119" s="348">
        <f>IF(K$16=0,0,K$16/FBT_fec!K$16)</f>
        <v>1.0168520463184831</v>
      </c>
      <c r="L119" s="348">
        <f>IF(L$16=0,0,L$16/FBT_fec!L$16)</f>
        <v>1.0024710539846364</v>
      </c>
      <c r="M119" s="348">
        <f>IF(M$16=0,0,M$16/FBT_fec!M$16)</f>
        <v>0.71481637307167678</v>
      </c>
      <c r="N119" s="348">
        <f>IF(N$16=0,0,N$16/FBT_fec!N$16)</f>
        <v>1.0413243504196845</v>
      </c>
      <c r="O119" s="348">
        <f>IF(O$16=0,0,O$16/FBT_fec!O$16)</f>
        <v>1.2177530400746526</v>
      </c>
      <c r="P119" s="348">
        <f>IF(P$16=0,0,P$16/FBT_fec!P$16)</f>
        <v>0.94081350499151473</v>
      </c>
      <c r="Q119" s="348">
        <f>IF(Q$16=0,0,Q$16/FBT_fec!Q$16)</f>
        <v>0.94699876146027173</v>
      </c>
      <c r="R119" s="348">
        <f>IF(R$16=0,0,R$16/FBT_fec!R$16)</f>
        <v>1.1918526603305901</v>
      </c>
      <c r="S119" s="348">
        <f>IF(S$16=0,0,S$16/FBT_fec!S$16)</f>
        <v>1.3357529917959139</v>
      </c>
      <c r="T119" s="348">
        <f>IF(T$16=0,0,T$16/FBT_fec!T$16)</f>
        <v>1.3759650151419549</v>
      </c>
      <c r="U119" s="348">
        <f>IF(U$16=0,0,U$16/FBT_fec!U$16)</f>
        <v>1.2851365449044572</v>
      </c>
      <c r="V119" s="348">
        <f>IF(V$16=0,0,V$16/FBT_fec!V$16)</f>
        <v>1.3329795599633856</v>
      </c>
      <c r="W119" s="348">
        <f>IF(W$16=0,0,W$16/FBT_fec!W$16)</f>
        <v>1.1947914846786383</v>
      </c>
      <c r="X119" s="348">
        <f>IF(X$16=0,0,X$16/FBT_fec!X$16)</f>
        <v>1.0735867349316597</v>
      </c>
      <c r="Y119" s="348">
        <f>IF(Y$16=0,0,Y$16/FBT_fec!Y$16)</f>
        <v>1.198666905848444</v>
      </c>
      <c r="DA119" s="178"/>
    </row>
    <row r="120" spans="1:105" ht="12" customHeight="1" x14ac:dyDescent="0.25">
      <c r="A120" s="174" t="s">
        <v>2159</v>
      </c>
      <c r="B120" s="348">
        <f>IF(B$25=0,0,B$25/FBT_fec!B$25)</f>
        <v>1.7745610055443595</v>
      </c>
      <c r="C120" s="348">
        <f>IF(C$25=0,0,C$25/FBT_fec!C$25)</f>
        <v>1.9694669130539899</v>
      </c>
      <c r="D120" s="348">
        <f>IF(D$25=0,0,D$25/FBT_fec!D$25)</f>
        <v>2.0386593345562152</v>
      </c>
      <c r="E120" s="348">
        <f>IF(E$25=0,0,E$25/FBT_fec!E$25)</f>
        <v>1.9217495234688029</v>
      </c>
      <c r="F120" s="348">
        <f>IF(F$25=0,0,F$25/FBT_fec!F$25)</f>
        <v>1.7796594283860512</v>
      </c>
      <c r="G120" s="348">
        <f>IF(G$25=0,0,G$25/FBT_fec!G$25)</f>
        <v>1.4570541125838787</v>
      </c>
      <c r="H120" s="348">
        <f>IF(H$25=0,0,H$25/FBT_fec!H$25)</f>
        <v>1.1053582065436609</v>
      </c>
      <c r="I120" s="348">
        <f>IF(I$25=0,0,I$25/FBT_fec!I$25)</f>
        <v>1.0785213281367374</v>
      </c>
      <c r="J120" s="348">
        <f>IF(J$25=0,0,J$25/FBT_fec!J$25)</f>
        <v>1.0184984948251246</v>
      </c>
      <c r="K120" s="348">
        <f>IF(K$25=0,0,K$25/FBT_fec!K$25)</f>
        <v>1.0168520463184827</v>
      </c>
      <c r="L120" s="348">
        <f>IF(L$25=0,0,L$25/FBT_fec!L$25)</f>
        <v>1.0024710539846369</v>
      </c>
      <c r="M120" s="348">
        <f>IF(M$25=0,0,M$25/FBT_fec!M$25)</f>
        <v>0.71481637307167678</v>
      </c>
      <c r="N120" s="348">
        <f>IF(N$25=0,0,N$25/FBT_fec!N$25)</f>
        <v>1.0413243504196839</v>
      </c>
      <c r="O120" s="348">
        <f>IF(O$25=0,0,O$25/FBT_fec!O$25)</f>
        <v>1.2177530400746523</v>
      </c>
      <c r="P120" s="348">
        <f>IF(P$25=0,0,P$25/FBT_fec!P$25)</f>
        <v>0.94081350499151406</v>
      </c>
      <c r="Q120" s="348">
        <f>IF(Q$25=0,0,Q$25/FBT_fec!Q$25)</f>
        <v>0.94699876146027162</v>
      </c>
      <c r="R120" s="348">
        <f>IF(R$25=0,0,R$25/FBT_fec!R$25)</f>
        <v>1.191852660330591</v>
      </c>
      <c r="S120" s="348">
        <f>IF(S$25=0,0,S$25/FBT_fec!S$25)</f>
        <v>1.3357529917959143</v>
      </c>
      <c r="T120" s="348">
        <f>IF(T$25=0,0,T$25/FBT_fec!T$25)</f>
        <v>1.3759650151419549</v>
      </c>
      <c r="U120" s="348">
        <f>IF(U$25=0,0,U$25/FBT_fec!U$25)</f>
        <v>1.2851365449044574</v>
      </c>
      <c r="V120" s="348">
        <f>IF(V$25=0,0,V$25/FBT_fec!V$25)</f>
        <v>1.3329795599633849</v>
      </c>
      <c r="W120" s="348">
        <f>IF(W$25=0,0,W$25/FBT_fec!W$25)</f>
        <v>1.1947914846786376</v>
      </c>
      <c r="X120" s="348">
        <f>IF(X$25=0,0,X$25/FBT_fec!X$25)</f>
        <v>1.0735867349316595</v>
      </c>
      <c r="Y120" s="348">
        <f>IF(Y$25=0,0,Y$25/FBT_fec!Y$25)</f>
        <v>1.1986669058484445</v>
      </c>
      <c r="DA120" s="178"/>
    </row>
    <row r="121" spans="1:105" ht="12" customHeight="1" x14ac:dyDescent="0.25">
      <c r="A121" s="174" t="s">
        <v>2171</v>
      </c>
      <c r="B121" s="348">
        <f>IF(B$34=0,0,B$34/FBT_fec!B$34)</f>
        <v>2.1915554251515985</v>
      </c>
      <c r="C121" s="348">
        <f>IF(C$34=0,0,C$34/FBT_fec!C$34)</f>
        <v>2.2111444814916634</v>
      </c>
      <c r="D121" s="348">
        <f>IF(D$34=0,0,D$34/FBT_fec!D$34)</f>
        <v>2.1951852108811094</v>
      </c>
      <c r="E121" s="348">
        <f>IF(E$34=0,0,E$34/FBT_fec!E$34)</f>
        <v>2.2407741913987436</v>
      </c>
      <c r="F121" s="348">
        <f>IF(F$34=0,0,F$34/FBT_fec!F$34)</f>
        <v>2.2148737701710028</v>
      </c>
      <c r="G121" s="348">
        <f>IF(G$34=0,0,G$34/FBT_fec!G$34)</f>
        <v>2.1724112278764038</v>
      </c>
      <c r="H121" s="348">
        <f>IF(H$34=0,0,H$34/FBT_fec!H$34)</f>
        <v>1.9979252825230576</v>
      </c>
      <c r="I121" s="348">
        <f>IF(I$34=0,0,I$34/FBT_fec!I$34)</f>
        <v>2.0441113022447781</v>
      </c>
      <c r="J121" s="348">
        <f>IF(J$34=0,0,J$34/FBT_fec!J$34)</f>
        <v>1.9821717912280354</v>
      </c>
      <c r="K121" s="348">
        <f>IF(K$34=0,0,K$34/FBT_fec!K$34)</f>
        <v>2.1081613454632357</v>
      </c>
      <c r="L121" s="348">
        <f>IF(L$34=0,0,L$34/FBT_fec!L$34)</f>
        <v>2.0805273290210673</v>
      </c>
      <c r="M121" s="348">
        <f>IF(M$34=0,0,M$34/FBT_fec!M$34)</f>
        <v>1.9304541629180105</v>
      </c>
      <c r="N121" s="348">
        <f>IF(N$34=0,0,N$34/FBT_fec!N$34)</f>
        <v>1.9602111361921399</v>
      </c>
      <c r="O121" s="348">
        <f>IF(O$34=0,0,O$34/FBT_fec!O$34)</f>
        <v>2.0079706456390332</v>
      </c>
      <c r="P121" s="348">
        <f>IF(P$34=0,0,P$34/FBT_fec!P$34)</f>
        <v>2.0251806215953585</v>
      </c>
      <c r="Q121" s="348">
        <f>IF(Q$34=0,0,Q$34/FBT_fec!Q$34)</f>
        <v>2.1325104126996326</v>
      </c>
      <c r="R121" s="348">
        <f>IF(R$34=0,0,R$34/FBT_fec!R$34)</f>
        <v>1.7422050169323007</v>
      </c>
      <c r="S121" s="348">
        <f>IF(S$34=0,0,S$34/FBT_fec!S$34)</f>
        <v>1.746944624042345</v>
      </c>
      <c r="T121" s="348">
        <f>IF(T$34=0,0,T$34/FBT_fec!T$34)</f>
        <v>1.716933789364963</v>
      </c>
      <c r="U121" s="348">
        <f>IF(U$34=0,0,U$34/FBT_fec!U$34)</f>
        <v>1.7188106932639613</v>
      </c>
      <c r="V121" s="348">
        <f>IF(V$34=0,0,V$34/FBT_fec!V$34)</f>
        <v>1.6808495560979211</v>
      </c>
      <c r="W121" s="348">
        <f>IF(W$34=0,0,W$34/FBT_fec!W$34)</f>
        <v>1.7054645263819357</v>
      </c>
      <c r="X121" s="348">
        <f>IF(X$34=0,0,X$34/FBT_fec!X$34)</f>
        <v>1.6613587466321469</v>
      </c>
      <c r="Y121" s="348">
        <f>IF(Y$34=0,0,Y$34/FBT_fec!Y$34)</f>
        <v>1.6509102411609688</v>
      </c>
      <c r="DA121" s="178"/>
    </row>
    <row r="122" spans="1:105" ht="12" customHeight="1" x14ac:dyDescent="0.25">
      <c r="A122" s="174" t="s">
        <v>2183</v>
      </c>
      <c r="B122" s="348">
        <f>IF(B$45=0,0,B$45/FBT_fec!B$45)</f>
        <v>2.040831841927913</v>
      </c>
      <c r="C122" s="348">
        <f>IF(C$45=0,0,C$45/FBT_fec!C$45)</f>
        <v>2.0719134223749478</v>
      </c>
      <c r="D122" s="348">
        <f>IF(D$45=0,0,D$45/FBT_fec!D$45)</f>
        <v>2.0706753043385988</v>
      </c>
      <c r="E122" s="348">
        <f>IF(E$45=0,0,E$45/FBT_fec!E$45)</f>
        <v>2.0750526023617835</v>
      </c>
      <c r="F122" s="348">
        <f>IF(F$45=0,0,F$45/FBT_fec!F$45)</f>
        <v>2.0344866545648919</v>
      </c>
      <c r="G122" s="348">
        <f>IF(G$45=0,0,G$45/FBT_fec!G$45)</f>
        <v>1.9689525389091802</v>
      </c>
      <c r="H122" s="348">
        <f>IF(H$45=0,0,H$45/FBT_fec!H$45)</f>
        <v>1.8719384313307112</v>
      </c>
      <c r="I122" s="348">
        <f>IF(I$45=0,0,I$45/FBT_fec!I$45)</f>
        <v>1.9000426191678128</v>
      </c>
      <c r="J122" s="348">
        <f>IF(J$45=0,0,J$45/FBT_fec!J$45)</f>
        <v>1.8953668085575393</v>
      </c>
      <c r="K122" s="348">
        <f>IF(K$45=0,0,K$45/FBT_fec!K$45)</f>
        <v>1.8931334473603569</v>
      </c>
      <c r="L122" s="348">
        <f>IF(L$45=0,0,L$45/FBT_fec!L$45)</f>
        <v>1.8614250731440274</v>
      </c>
      <c r="M122" s="348">
        <f>IF(M$45=0,0,M$45/FBT_fec!M$45)</f>
        <v>1.776550576111348</v>
      </c>
      <c r="N122" s="348">
        <f>IF(N$45=0,0,N$45/FBT_fec!N$45)</f>
        <v>1.7937905357590842</v>
      </c>
      <c r="O122" s="348">
        <f>IF(O$45=0,0,O$45/FBT_fec!O$45)</f>
        <v>1.8297011433470771</v>
      </c>
      <c r="P122" s="348">
        <f>IF(P$45=0,0,P$45/FBT_fec!P$45)</f>
        <v>1.7916432160378928</v>
      </c>
      <c r="Q122" s="348">
        <f>IF(Q$45=0,0,Q$45/FBT_fec!Q$45)</f>
        <v>1.8492751838551584</v>
      </c>
      <c r="R122" s="348">
        <f>IF(R$45=0,0,R$45/FBT_fec!R$45)</f>
        <v>1.7599729456179598</v>
      </c>
      <c r="S122" s="348">
        <f>IF(S$45=0,0,S$45/FBT_fec!S$45)</f>
        <v>1.7754514121272666</v>
      </c>
      <c r="T122" s="348">
        <f>IF(T$45=0,0,T$45/FBT_fec!T$45)</f>
        <v>1.7664724882950225</v>
      </c>
      <c r="U122" s="348">
        <f>IF(U$45=0,0,U$45/FBT_fec!U$45)</f>
        <v>1.7499280113525479</v>
      </c>
      <c r="V122" s="348">
        <f>IF(V$45=0,0,V$45/FBT_fec!V$45)</f>
        <v>1.745512668011193</v>
      </c>
      <c r="W122" s="348">
        <f>IF(W$45=0,0,W$45/FBT_fec!W$45)</f>
        <v>1.7215449584515132</v>
      </c>
      <c r="X122" s="348">
        <f>IF(X$45=0,0,X$45/FBT_fec!X$45)</f>
        <v>1.6908433132117693</v>
      </c>
      <c r="Y122" s="348">
        <f>IF(Y$45=0,0,Y$45/FBT_fec!Y$45)</f>
        <v>1.6962700132517026</v>
      </c>
      <c r="DA122" s="178"/>
    </row>
    <row r="123" spans="1:105" ht="12" customHeight="1" x14ac:dyDescent="0.25">
      <c r="A123" s="174" t="s">
        <v>2209</v>
      </c>
      <c r="B123" s="348">
        <f>IF(B$66=0,0,B$66/FBT_fec!B$66)</f>
        <v>0.65174795105027994</v>
      </c>
      <c r="C123" s="348">
        <f>IF(C$66=0,0,C$66/FBT_fec!C$66)</f>
        <v>0.71263326929268622</v>
      </c>
      <c r="D123" s="348">
        <f>IF(D$66=0,0,D$66/FBT_fec!D$66)</f>
        <v>0.74309728828213772</v>
      </c>
      <c r="E123" s="348">
        <f>IF(E$66=0,0,E$66/FBT_fec!E$66)</f>
        <v>0.69868398734005188</v>
      </c>
      <c r="F123" s="348">
        <f>IF(F$66=0,0,F$66/FBT_fec!F$66)</f>
        <v>0.66090625365008282</v>
      </c>
      <c r="G123" s="348">
        <f>IF(G$66=0,0,G$66/FBT_fec!G$66)</f>
        <v>0.58556305543176534</v>
      </c>
      <c r="H123" s="348">
        <f>IF(H$66=0,0,H$66/FBT_fec!H$66)</f>
        <v>0.50234797805676645</v>
      </c>
      <c r="I123" s="348">
        <f>IF(I$66=0,0,I$66/FBT_fec!I$66)</f>
        <v>0.49461956862271422</v>
      </c>
      <c r="J123" s="348">
        <f>IF(J$66=0,0,J$66/FBT_fec!J$66)</f>
        <v>0.48663168400470452</v>
      </c>
      <c r="K123" s="348">
        <f>IF(K$66=0,0,K$66/FBT_fec!K$66)</f>
        <v>0.49626181474023989</v>
      </c>
      <c r="L123" s="348">
        <f>IF(L$66=0,0,L$66/FBT_fec!L$66)</f>
        <v>0.48314847771928909</v>
      </c>
      <c r="M123" s="348">
        <f>IF(M$66=0,0,M$66/FBT_fec!M$66)</f>
        <v>0.42755598269676859</v>
      </c>
      <c r="N123" s="348">
        <f>IF(N$66=0,0,N$66/FBT_fec!N$66)</f>
        <v>0.50248914129382682</v>
      </c>
      <c r="O123" s="348">
        <f>IF(O$66=0,0,O$66/FBT_fec!O$66)</f>
        <v>0.52637472952945408</v>
      </c>
      <c r="P123" s="348">
        <f>IF(P$66=0,0,P$66/FBT_fec!P$66)</f>
        <v>0.4773780320002759</v>
      </c>
      <c r="Q123" s="348">
        <f>IF(Q$66=0,0,Q$66/FBT_fec!Q$66)</f>
        <v>0.48765830320487058</v>
      </c>
      <c r="R123" s="348">
        <f>IF(R$66=0,0,R$66/FBT_fec!R$66)</f>
        <v>0.52833095422112653</v>
      </c>
      <c r="S123" s="348">
        <f>IF(S$66=0,0,S$66/FBT_fec!S$66)</f>
        <v>0.55745477950365863</v>
      </c>
      <c r="T123" s="348">
        <f>IF(T$66=0,0,T$66/FBT_fec!T$66)</f>
        <v>0.56510884607017531</v>
      </c>
      <c r="U123" s="348">
        <f>IF(U$66=0,0,U$66/FBT_fec!U$66)</f>
        <v>0.54787920955413572</v>
      </c>
      <c r="V123" s="348">
        <f>IF(V$66=0,0,V$66/FBT_fec!V$66)</f>
        <v>0.55527466187104257</v>
      </c>
      <c r="W123" s="348">
        <f>IF(W$66=0,0,W$66/FBT_fec!W$66)</f>
        <v>0.53196423764875711</v>
      </c>
      <c r="X123" s="348">
        <f>IF(X$66=0,0,X$66/FBT_fec!X$66)</f>
        <v>0.5061021343285117</v>
      </c>
      <c r="Y123" s="348">
        <f>IF(Y$66=0,0,Y$66/FBT_fec!Y$66)</f>
        <v>0.53172327595740887</v>
      </c>
      <c r="DA123" s="178"/>
    </row>
    <row r="124" spans="1:105" ht="12" customHeight="1" x14ac:dyDescent="0.25">
      <c r="A124" s="41" t="s">
        <v>2226</v>
      </c>
      <c r="B124" s="333">
        <f>IF(B$80=0,0,B$80/FBT_fec!B$80)</f>
        <v>0</v>
      </c>
      <c r="C124" s="333">
        <f>IF(C$80=0,0,C$80/FBT_fec!C$80)</f>
        <v>0</v>
      </c>
      <c r="D124" s="333">
        <f>IF(D$80=0,0,D$80/FBT_fec!D$80)</f>
        <v>0</v>
      </c>
      <c r="E124" s="333">
        <f>IF(E$80=0,0,E$80/FBT_fec!E$80)</f>
        <v>0</v>
      </c>
      <c r="F124" s="333">
        <f>IF(F$80=0,0,F$80/FBT_fec!F$80)</f>
        <v>0</v>
      </c>
      <c r="G124" s="333">
        <f>IF(G$80=0,0,G$80/FBT_fec!G$80)</f>
        <v>0</v>
      </c>
      <c r="H124" s="333">
        <f>IF(H$80=0,0,H$80/FBT_fec!H$80)</f>
        <v>0</v>
      </c>
      <c r="I124" s="333">
        <f>IF(I$80=0,0,I$80/FBT_fec!I$80)</f>
        <v>0</v>
      </c>
      <c r="J124" s="333">
        <f>IF(J$80=0,0,J$80/FBT_fec!J$80)</f>
        <v>0</v>
      </c>
      <c r="K124" s="333">
        <f>IF(K$80=0,0,K$80/FBT_fec!K$80)</f>
        <v>0</v>
      </c>
      <c r="L124" s="333">
        <f>IF(L$80=0,0,L$80/FBT_fec!L$80)</f>
        <v>0</v>
      </c>
      <c r="M124" s="333">
        <f>IF(M$80=0,0,M$80/FBT_fec!M$80)</f>
        <v>0</v>
      </c>
      <c r="N124" s="333">
        <f>IF(N$80=0,0,N$80/FBT_fec!N$80)</f>
        <v>0</v>
      </c>
      <c r="O124" s="333">
        <f>IF(O$80=0,0,O$80/FBT_fec!O$80)</f>
        <v>0</v>
      </c>
      <c r="P124" s="333">
        <f>IF(P$80=0,0,P$80/FBT_fec!P$80)</f>
        <v>0</v>
      </c>
      <c r="Q124" s="333">
        <f>IF(Q$80=0,0,Q$80/FBT_fec!Q$80)</f>
        <v>0</v>
      </c>
      <c r="R124" s="333">
        <f>IF(R$80=0,0,R$80/FBT_fec!R$80)</f>
        <v>0</v>
      </c>
      <c r="S124" s="333">
        <f>IF(S$80=0,0,S$80/FBT_fec!S$80)</f>
        <v>0</v>
      </c>
      <c r="T124" s="333">
        <f>IF(T$80=0,0,T$80/FBT_fec!T$80)</f>
        <v>0</v>
      </c>
      <c r="U124" s="333">
        <f>IF(U$80=0,0,U$80/FBT_fec!U$80)</f>
        <v>0</v>
      </c>
      <c r="V124" s="333">
        <f>IF(V$80=0,0,V$80/FBT_fec!V$80)</f>
        <v>0</v>
      </c>
      <c r="W124" s="333">
        <f>IF(W$80=0,0,W$80/FBT_fec!W$80)</f>
        <v>0</v>
      </c>
      <c r="X124" s="333">
        <f>IF(X$80=0,0,X$80/FBT_fec!X$80)</f>
        <v>0</v>
      </c>
      <c r="Y124" s="333">
        <f>IF(Y$80=0,0,Y$80/FBT_fec!Y$80)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ES: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19740.802149513642</v>
      </c>
      <c r="C3" s="203">
        <v>19412.854356408559</v>
      </c>
      <c r="D3" s="203">
        <v>20134.025406237099</v>
      </c>
      <c r="E3" s="203">
        <v>20410.378516161691</v>
      </c>
      <c r="F3" s="203">
        <v>19738.624100280242</v>
      </c>
      <c r="G3" s="203">
        <v>18656.060690859431</v>
      </c>
      <c r="H3" s="203">
        <v>19401.875413665559</v>
      </c>
      <c r="I3" s="203">
        <v>19302.107223100611</v>
      </c>
      <c r="J3" s="203">
        <v>17709.56689407898</v>
      </c>
      <c r="K3" s="203">
        <v>15475.484041769399</v>
      </c>
      <c r="L3" s="203">
        <v>14782.65938051069</v>
      </c>
      <c r="M3" s="203">
        <v>15590.64314673164</v>
      </c>
      <c r="N3" s="203">
        <v>14187.71346730744</v>
      </c>
      <c r="O3" s="203">
        <v>16165.301946058051</v>
      </c>
      <c r="P3" s="203">
        <v>17459.915801358951</v>
      </c>
      <c r="Q3" s="203">
        <v>17740.375380000001</v>
      </c>
      <c r="R3" s="203">
        <v>17809.731425842649</v>
      </c>
      <c r="S3" s="203">
        <v>18790.786080723141</v>
      </c>
      <c r="T3" s="203">
        <v>20080.35909161824</v>
      </c>
      <c r="U3" s="203">
        <v>19926.31550899698</v>
      </c>
      <c r="V3" s="203">
        <v>17411.997052516221</v>
      </c>
      <c r="W3" s="203">
        <v>17881.41256327444</v>
      </c>
      <c r="X3" s="203">
        <v>18943.075545088908</v>
      </c>
      <c r="Y3" s="203">
        <v>19817.578244469041</v>
      </c>
      <c r="DA3" s="112" t="s">
        <v>2372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26810.30761043946</v>
      </c>
      <c r="C5" s="203">
        <v>27979.70390041776</v>
      </c>
      <c r="D5" s="203">
        <v>27470.323758091039</v>
      </c>
      <c r="E5" s="203">
        <v>30332.821376986121</v>
      </c>
      <c r="F5" s="203">
        <v>29405.028508881391</v>
      </c>
      <c r="G5" s="203">
        <v>25120.996260020271</v>
      </c>
      <c r="H5" s="203">
        <v>21825.54366276992</v>
      </c>
      <c r="I5" s="203">
        <v>26081.068204619001</v>
      </c>
      <c r="J5" s="203">
        <v>24848.461349968751</v>
      </c>
      <c r="K5" s="203">
        <v>17839.933108890062</v>
      </c>
      <c r="L5" s="203">
        <v>16877.509802313489</v>
      </c>
      <c r="M5" s="203">
        <v>20870.974763691818</v>
      </c>
      <c r="N5" s="203">
        <v>17406.833533688299</v>
      </c>
      <c r="O5" s="203">
        <v>16369.862039039919</v>
      </c>
      <c r="P5" s="203">
        <v>20715.14191518354</v>
      </c>
      <c r="Q5" s="203">
        <v>21746.867438124689</v>
      </c>
      <c r="R5" s="203">
        <v>27836.861923086191</v>
      </c>
      <c r="S5" s="203">
        <v>29007.240807507031</v>
      </c>
      <c r="T5" s="203">
        <v>28502.771241033581</v>
      </c>
      <c r="U5" s="203">
        <v>30832.371911514641</v>
      </c>
      <c r="V5" s="203">
        <v>23338.765182469291</v>
      </c>
      <c r="W5" s="203">
        <v>26340.143328228321</v>
      </c>
      <c r="X5" s="203">
        <v>27888.022335283291</v>
      </c>
      <c r="Y5" s="203">
        <v>29518.226391168701</v>
      </c>
      <c r="DA5" s="112" t="s">
        <v>2373</v>
      </c>
    </row>
    <row r="6" spans="1:105" ht="12" customHeight="1" x14ac:dyDescent="0.25">
      <c r="A6" s="154" t="s">
        <v>2112</v>
      </c>
      <c r="B6" s="338">
        <v>33512.884513049328</v>
      </c>
      <c r="C6" s="338">
        <v>31837.24028739686</v>
      </c>
      <c r="D6" s="338">
        <v>31837.24028739686</v>
      </c>
      <c r="E6" s="338">
        <v>33512.884513049328</v>
      </c>
      <c r="F6" s="338">
        <v>31837.24028739686</v>
      </c>
      <c r="G6" s="338">
        <v>31837.24028739686</v>
      </c>
      <c r="H6" s="338">
        <v>30161.596061744389</v>
      </c>
      <c r="I6" s="338">
        <v>28485.951836091921</v>
      </c>
      <c r="J6" s="338">
        <v>28485.951836091921</v>
      </c>
      <c r="K6" s="338">
        <v>26810.30761043946</v>
      </c>
      <c r="L6" s="338">
        <v>25134.663384786989</v>
      </c>
      <c r="M6" s="338">
        <v>25134.663384786989</v>
      </c>
      <c r="N6" s="338">
        <v>23459.019159134521</v>
      </c>
      <c r="O6" s="338">
        <v>21783.37493348205</v>
      </c>
      <c r="P6" s="338">
        <v>23459.019159134521</v>
      </c>
      <c r="Q6" s="338">
        <v>23459.019159134521</v>
      </c>
      <c r="R6" s="338">
        <v>30161.596061744389</v>
      </c>
      <c r="S6" s="338">
        <v>31837.24028739686</v>
      </c>
      <c r="T6" s="338">
        <v>30161.596061744389</v>
      </c>
      <c r="U6" s="338">
        <v>33512.884513049321</v>
      </c>
      <c r="V6" s="338">
        <v>33512.884513049321</v>
      </c>
      <c r="W6" s="338">
        <v>31837.240287396849</v>
      </c>
      <c r="X6" s="338">
        <v>30161.596061744389</v>
      </c>
      <c r="Y6" s="338">
        <v>31837.240287396849</v>
      </c>
      <c r="DA6" s="160" t="s">
        <v>2374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3351.288451304933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1675.644225652467</v>
      </c>
      <c r="Q7" s="340">
        <v>1675.644225652467</v>
      </c>
      <c r="R7" s="340">
        <v>8378.2211282623339</v>
      </c>
      <c r="S7" s="340">
        <v>1675.644225652467</v>
      </c>
      <c r="T7" s="340">
        <v>0</v>
      </c>
      <c r="U7" s="340">
        <v>5026.9326769574</v>
      </c>
      <c r="V7" s="340">
        <v>0</v>
      </c>
      <c r="W7" s="340">
        <v>0</v>
      </c>
      <c r="X7" s="340">
        <v>0</v>
      </c>
      <c r="Y7" s="340">
        <v>1675.644225652467</v>
      </c>
      <c r="DA7" s="161" t="s">
        <v>2375</v>
      </c>
    </row>
    <row r="8" spans="1:105" ht="12" customHeight="1" x14ac:dyDescent="0.25">
      <c r="A8" s="157" t="s">
        <v>2116</v>
      </c>
      <c r="B8" s="341">
        <v>0</v>
      </c>
      <c r="C8" s="342">
        <f t="shared" ref="C8:Y8" si="0">B6+C7-C6</f>
        <v>1675.6442256524679</v>
      </c>
      <c r="D8" s="342">
        <f t="shared" si="0"/>
        <v>0</v>
      </c>
      <c r="E8" s="342">
        <f t="shared" si="0"/>
        <v>1675.6442256524679</v>
      </c>
      <c r="F8" s="342">
        <f t="shared" si="0"/>
        <v>1675.6442256524679</v>
      </c>
      <c r="G8" s="342">
        <f t="shared" si="0"/>
        <v>0</v>
      </c>
      <c r="H8" s="342">
        <f t="shared" si="0"/>
        <v>1675.6442256524715</v>
      </c>
      <c r="I8" s="342">
        <f t="shared" si="0"/>
        <v>1675.6442256524679</v>
      </c>
      <c r="J8" s="342">
        <f t="shared" si="0"/>
        <v>0</v>
      </c>
      <c r="K8" s="342">
        <f t="shared" si="0"/>
        <v>1675.6442256524606</v>
      </c>
      <c r="L8" s="342">
        <f t="shared" si="0"/>
        <v>1675.6442256524715</v>
      </c>
      <c r="M8" s="342">
        <f t="shared" si="0"/>
        <v>0</v>
      </c>
      <c r="N8" s="342">
        <f t="shared" si="0"/>
        <v>1675.6442256524679</v>
      </c>
      <c r="O8" s="342">
        <f t="shared" si="0"/>
        <v>1675.6442256524715</v>
      </c>
      <c r="P8" s="342">
        <f t="shared" si="0"/>
        <v>0</v>
      </c>
      <c r="Q8" s="342">
        <f t="shared" si="0"/>
        <v>1675.6442256524679</v>
      </c>
      <c r="R8" s="342">
        <f t="shared" si="0"/>
        <v>1675.6442256524642</v>
      </c>
      <c r="S8" s="342">
        <f t="shared" si="0"/>
        <v>0</v>
      </c>
      <c r="T8" s="342">
        <f t="shared" si="0"/>
        <v>1675.6442256524715</v>
      </c>
      <c r="U8" s="342">
        <f t="shared" si="0"/>
        <v>1675.6442256524679</v>
      </c>
      <c r="V8" s="342">
        <f t="shared" si="0"/>
        <v>0</v>
      </c>
      <c r="W8" s="342">
        <f t="shared" si="0"/>
        <v>1675.6442256524715</v>
      </c>
      <c r="X8" s="342">
        <f t="shared" si="0"/>
        <v>1675.6442256524606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6702.5769026098678</v>
      </c>
      <c r="C9" s="343">
        <f t="shared" si="1"/>
        <v>3857.5363869790999</v>
      </c>
      <c r="D9" s="343">
        <f t="shared" si="1"/>
        <v>4366.9165293058213</v>
      </c>
      <c r="E9" s="343">
        <f t="shared" si="1"/>
        <v>3180.0631360632069</v>
      </c>
      <c r="F9" s="343">
        <f t="shared" si="1"/>
        <v>2432.2117785154696</v>
      </c>
      <c r="G9" s="343">
        <f t="shared" si="1"/>
        <v>6716.2440273765897</v>
      </c>
      <c r="H9" s="343">
        <f t="shared" si="1"/>
        <v>8336.0523989744688</v>
      </c>
      <c r="I9" s="343">
        <f t="shared" si="1"/>
        <v>2404.8836314729197</v>
      </c>
      <c r="J9" s="343">
        <f t="shared" si="1"/>
        <v>3637.4904861231698</v>
      </c>
      <c r="K9" s="343">
        <f t="shared" si="1"/>
        <v>8970.3745015493987</v>
      </c>
      <c r="L9" s="343">
        <f t="shared" si="1"/>
        <v>8257.1535824735001</v>
      </c>
      <c r="M9" s="343">
        <f t="shared" si="1"/>
        <v>4263.6886210951707</v>
      </c>
      <c r="N9" s="343">
        <f t="shared" si="1"/>
        <v>6052.1856254462218</v>
      </c>
      <c r="O9" s="343">
        <f t="shared" si="1"/>
        <v>5413.5128944421303</v>
      </c>
      <c r="P9" s="343">
        <f t="shared" si="1"/>
        <v>2743.8772439509812</v>
      </c>
      <c r="Q9" s="343">
        <f t="shared" si="1"/>
        <v>1712.1517210098318</v>
      </c>
      <c r="R9" s="343">
        <f t="shared" si="1"/>
        <v>2324.7341386581975</v>
      </c>
      <c r="S9" s="343">
        <f t="shared" si="1"/>
        <v>2829.9994798898297</v>
      </c>
      <c r="T9" s="343">
        <f t="shared" si="1"/>
        <v>1658.8248207108081</v>
      </c>
      <c r="U9" s="343">
        <f t="shared" si="1"/>
        <v>2680.5126015346796</v>
      </c>
      <c r="V9" s="343">
        <f t="shared" si="1"/>
        <v>10174.11933058003</v>
      </c>
      <c r="W9" s="343">
        <f t="shared" si="1"/>
        <v>5497.096959168528</v>
      </c>
      <c r="X9" s="343">
        <f t="shared" si="1"/>
        <v>2273.573726461098</v>
      </c>
      <c r="Y9" s="343">
        <f t="shared" si="1"/>
        <v>2319.013896228149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928.85460017196897</v>
      </c>
      <c r="C12" s="210">
        <v>947.37824591573508</v>
      </c>
      <c r="D12" s="210">
        <v>894.34264832330177</v>
      </c>
      <c r="E12" s="210">
        <v>1043.770765262253</v>
      </c>
      <c r="F12" s="210">
        <v>1029.344969905417</v>
      </c>
      <c r="G12" s="210">
        <v>835.8611349957007</v>
      </c>
      <c r="H12" s="210">
        <v>660.87910576096306</v>
      </c>
      <c r="I12" s="210">
        <v>762.17016337059329</v>
      </c>
      <c r="J12" s="210">
        <v>733.93456577815982</v>
      </c>
      <c r="K12" s="210">
        <v>559.11272570937228</v>
      </c>
      <c r="L12" s="210">
        <v>467.54221840068777</v>
      </c>
      <c r="M12" s="210">
        <v>520.1984522785898</v>
      </c>
      <c r="N12" s="210">
        <v>446.62579535683568</v>
      </c>
      <c r="O12" s="210">
        <v>420.10653482373158</v>
      </c>
      <c r="P12" s="210">
        <v>464.79618599137939</v>
      </c>
      <c r="Q12" s="210">
        <v>464.28633263551399</v>
      </c>
      <c r="R12" s="210">
        <v>591.06137760490367</v>
      </c>
      <c r="S12" s="210">
        <v>605.16243338232596</v>
      </c>
      <c r="T12" s="210">
        <v>602.9937127463628</v>
      </c>
      <c r="U12" s="210">
        <v>647.77116739880739</v>
      </c>
      <c r="V12" s="210">
        <v>539.80463474925659</v>
      </c>
      <c r="W12" s="210">
        <v>573.1574835836625</v>
      </c>
      <c r="X12" s="210">
        <v>556.10076041666991</v>
      </c>
      <c r="Y12" s="210">
        <v>567.46404033886279</v>
      </c>
      <c r="DA12" s="109" t="s">
        <v>2376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2377</v>
      </c>
    </row>
    <row r="14" spans="1:105" ht="12" customHeight="1" x14ac:dyDescent="0.25">
      <c r="A14" s="14" t="s">
        <v>29</v>
      </c>
      <c r="B14" s="204">
        <f t="shared" ref="B14:Y14" si="2">B15+B16+B17+B18+B19</f>
        <v>154.02932072226997</v>
      </c>
      <c r="C14" s="204">
        <f t="shared" si="2"/>
        <v>155.18065348237315</v>
      </c>
      <c r="D14" s="204">
        <f t="shared" si="2"/>
        <v>156.98632846087705</v>
      </c>
      <c r="E14" s="204">
        <f t="shared" si="2"/>
        <v>170.15141874462594</v>
      </c>
      <c r="F14" s="204">
        <f t="shared" si="2"/>
        <v>159.37953568357693</v>
      </c>
      <c r="G14" s="204">
        <f t="shared" si="2"/>
        <v>148.88942390369729</v>
      </c>
      <c r="H14" s="204">
        <f t="shared" si="2"/>
        <v>126.19664660361136</v>
      </c>
      <c r="I14" s="204">
        <f t="shared" si="2"/>
        <v>148.13705932932072</v>
      </c>
      <c r="J14" s="204">
        <f t="shared" si="2"/>
        <v>148.07489251934649</v>
      </c>
      <c r="K14" s="204">
        <f t="shared" si="2"/>
        <v>131.07386070507309</v>
      </c>
      <c r="L14" s="204">
        <f t="shared" si="2"/>
        <v>122.45150472914874</v>
      </c>
      <c r="M14" s="204">
        <f t="shared" si="2"/>
        <v>113.82201203783319</v>
      </c>
      <c r="N14" s="204">
        <f t="shared" si="2"/>
        <v>87.92631126397248</v>
      </c>
      <c r="O14" s="204">
        <f t="shared" si="2"/>
        <v>27.092175408426488</v>
      </c>
      <c r="P14" s="204">
        <f t="shared" si="2"/>
        <v>31.53000859845228</v>
      </c>
      <c r="Q14" s="204">
        <f t="shared" si="2"/>
        <v>39.643594153052447</v>
      </c>
      <c r="R14" s="204">
        <f t="shared" si="2"/>
        <v>33.562596732588126</v>
      </c>
      <c r="S14" s="204">
        <f t="shared" si="2"/>
        <v>30.543594153052453</v>
      </c>
      <c r="T14" s="204">
        <f t="shared" si="2"/>
        <v>28.221926053310405</v>
      </c>
      <c r="U14" s="204">
        <f t="shared" si="2"/>
        <v>23.086758383490977</v>
      </c>
      <c r="V14" s="204">
        <f t="shared" si="2"/>
        <v>19.902923473774717</v>
      </c>
      <c r="W14" s="204">
        <f t="shared" si="2"/>
        <v>18.940842648323301</v>
      </c>
      <c r="X14" s="204">
        <f t="shared" si="2"/>
        <v>11.344969905417027</v>
      </c>
      <c r="Y14" s="204">
        <f t="shared" si="2"/>
        <v>10.345141874462595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2378</v>
      </c>
    </row>
    <row r="16" spans="1:105" ht="12" customHeight="1" x14ac:dyDescent="0.25">
      <c r="A16" s="18" t="s">
        <v>31</v>
      </c>
      <c r="B16" s="204">
        <v>14.68667239896819</v>
      </c>
      <c r="C16" s="204">
        <v>14.68667239896819</v>
      </c>
      <c r="D16" s="204">
        <v>14.68667239896819</v>
      </c>
      <c r="E16" s="204">
        <v>14.68667239896819</v>
      </c>
      <c r="F16" s="204">
        <v>14.68667239896819</v>
      </c>
      <c r="G16" s="204">
        <v>14.68667239896819</v>
      </c>
      <c r="H16" s="204">
        <v>13.556921754084261</v>
      </c>
      <c r="I16" s="204">
        <v>13.556921754084261</v>
      </c>
      <c r="J16" s="204">
        <v>13.556921754084261</v>
      </c>
      <c r="K16" s="204">
        <v>9.0379191745485805</v>
      </c>
      <c r="L16" s="204">
        <v>9.0379191745485805</v>
      </c>
      <c r="M16" s="204">
        <v>7.9081685296646604</v>
      </c>
      <c r="N16" s="204">
        <v>7.9081685296646604</v>
      </c>
      <c r="O16" s="204">
        <v>5.6486672398968194</v>
      </c>
      <c r="P16" s="204">
        <v>7.9081685296646604</v>
      </c>
      <c r="Q16" s="204">
        <v>6.7784178847807386</v>
      </c>
      <c r="R16" s="204">
        <v>9.0379191745485805</v>
      </c>
      <c r="S16" s="204">
        <v>9.0379191745485805</v>
      </c>
      <c r="T16" s="204">
        <v>6.7784178847807386</v>
      </c>
      <c r="U16" s="204">
        <v>6.7784178847807386</v>
      </c>
      <c r="V16" s="204">
        <v>5.6486672398968194</v>
      </c>
      <c r="W16" s="204">
        <v>2.677472055030095</v>
      </c>
      <c r="X16" s="204">
        <v>1.325193465176268</v>
      </c>
      <c r="Y16" s="204">
        <v>0.29148753224419599</v>
      </c>
      <c r="DA16" s="71" t="s">
        <v>2379</v>
      </c>
    </row>
    <row r="17" spans="1:105" ht="12" customHeight="1" x14ac:dyDescent="0.25">
      <c r="A17" s="18" t="s">
        <v>71</v>
      </c>
      <c r="B17" s="204">
        <v>86.271109200343929</v>
      </c>
      <c r="C17" s="204">
        <v>89.35227858985381</v>
      </c>
      <c r="D17" s="204">
        <v>87.298194325021498</v>
      </c>
      <c r="E17" s="204">
        <v>97.568529664660346</v>
      </c>
      <c r="F17" s="204">
        <v>110.9200343938091</v>
      </c>
      <c r="G17" s="204">
        <v>112.9741186586414</v>
      </c>
      <c r="H17" s="204">
        <v>59.568185726569219</v>
      </c>
      <c r="I17" s="204">
        <v>87.298194325021498</v>
      </c>
      <c r="J17" s="204">
        <v>86.271109200343929</v>
      </c>
      <c r="K17" s="204">
        <v>87.298194325021498</v>
      </c>
      <c r="L17" s="204">
        <v>88.325193465176255</v>
      </c>
      <c r="M17" s="204">
        <v>76.000773860705067</v>
      </c>
      <c r="N17" s="204">
        <v>62.649269131556323</v>
      </c>
      <c r="O17" s="204">
        <v>19.51367153912296</v>
      </c>
      <c r="P17" s="204">
        <v>23.62184006878762</v>
      </c>
      <c r="Q17" s="204">
        <v>32.865176268271711</v>
      </c>
      <c r="R17" s="204">
        <v>22.594840928632841</v>
      </c>
      <c r="S17" s="204">
        <v>20.540756663800519</v>
      </c>
      <c r="T17" s="204">
        <v>19.51367153912296</v>
      </c>
      <c r="U17" s="204">
        <v>14.378503869303531</v>
      </c>
      <c r="V17" s="204">
        <v>12.32441960447119</v>
      </c>
      <c r="W17" s="204">
        <v>13.936887360275151</v>
      </c>
      <c r="X17" s="204">
        <v>10.01977644024076</v>
      </c>
      <c r="Y17" s="204">
        <v>10.053654342218399</v>
      </c>
      <c r="DA17" s="71" t="s">
        <v>2380</v>
      </c>
    </row>
    <row r="18" spans="1:105" ht="12" customHeight="1" x14ac:dyDescent="0.25">
      <c r="A18" s="18" t="s">
        <v>32</v>
      </c>
      <c r="B18" s="204">
        <v>53.071539122957873</v>
      </c>
      <c r="C18" s="204">
        <v>51.141702493551158</v>
      </c>
      <c r="D18" s="204">
        <v>55.001461736887357</v>
      </c>
      <c r="E18" s="204">
        <v>57.896216680997412</v>
      </c>
      <c r="F18" s="204">
        <v>33.772828890799659</v>
      </c>
      <c r="G18" s="204">
        <v>21.228632846087699</v>
      </c>
      <c r="H18" s="204">
        <v>53.071539122957873</v>
      </c>
      <c r="I18" s="204">
        <v>47.281943250214958</v>
      </c>
      <c r="J18" s="204">
        <v>48.246861564918312</v>
      </c>
      <c r="K18" s="204">
        <v>34.737747205503013</v>
      </c>
      <c r="L18" s="204">
        <v>25.088392089423909</v>
      </c>
      <c r="M18" s="204">
        <v>29.913069647463459</v>
      </c>
      <c r="N18" s="204">
        <v>17.368873602751499</v>
      </c>
      <c r="O18" s="204">
        <v>1.9298366294067071</v>
      </c>
      <c r="P18" s="204">
        <v>0</v>
      </c>
      <c r="Q18" s="204">
        <v>0</v>
      </c>
      <c r="R18" s="204">
        <v>1.9298366294067071</v>
      </c>
      <c r="S18" s="204">
        <v>0.96491831470335332</v>
      </c>
      <c r="T18" s="204">
        <v>1.9298366294067071</v>
      </c>
      <c r="U18" s="204">
        <v>1.9298366294067071</v>
      </c>
      <c r="V18" s="204">
        <v>1.9298366294067071</v>
      </c>
      <c r="W18" s="204">
        <v>2.326483233018056</v>
      </c>
      <c r="X18" s="204">
        <v>0</v>
      </c>
      <c r="Y18" s="204">
        <v>0</v>
      </c>
      <c r="DA18" s="71" t="s">
        <v>2381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2382</v>
      </c>
    </row>
    <row r="20" spans="1:105" ht="12" customHeight="1" x14ac:dyDescent="0.25">
      <c r="A20" s="14" t="s">
        <v>34</v>
      </c>
      <c r="B20" s="204">
        <f t="shared" ref="B20:Y20" si="3">B21+B22</f>
        <v>429.68263112639721</v>
      </c>
      <c r="C20" s="204">
        <f t="shared" si="3"/>
        <v>476.19982803095439</v>
      </c>
      <c r="D20" s="204">
        <f t="shared" si="3"/>
        <v>408.78856405846949</v>
      </c>
      <c r="E20" s="204">
        <f t="shared" si="3"/>
        <v>523.55546001719688</v>
      </c>
      <c r="F20" s="204">
        <f t="shared" si="3"/>
        <v>497.63129836629412</v>
      </c>
      <c r="G20" s="204">
        <f t="shared" si="3"/>
        <v>308.1014617368873</v>
      </c>
      <c r="H20" s="204">
        <f t="shared" si="3"/>
        <v>210.18744625967321</v>
      </c>
      <c r="I20" s="204">
        <f t="shared" si="3"/>
        <v>284.11203783319002</v>
      </c>
      <c r="J20" s="204">
        <f t="shared" si="3"/>
        <v>272.85193465176269</v>
      </c>
      <c r="K20" s="204">
        <f t="shared" si="3"/>
        <v>155.07222699914021</v>
      </c>
      <c r="L20" s="204">
        <f t="shared" si="3"/>
        <v>99.634307824591573</v>
      </c>
      <c r="M20" s="204">
        <f t="shared" si="3"/>
        <v>174.50558899398109</v>
      </c>
      <c r="N20" s="204">
        <f t="shared" si="3"/>
        <v>129.92407566637999</v>
      </c>
      <c r="O20" s="204">
        <f t="shared" si="3"/>
        <v>136.11427343078239</v>
      </c>
      <c r="P20" s="204">
        <f t="shared" si="3"/>
        <v>131.88056749785039</v>
      </c>
      <c r="Q20" s="204">
        <f t="shared" si="3"/>
        <v>106.9871023215821</v>
      </c>
      <c r="R20" s="204">
        <f t="shared" si="3"/>
        <v>190.86569217540841</v>
      </c>
      <c r="S20" s="204">
        <f t="shared" si="3"/>
        <v>182.3476277282353</v>
      </c>
      <c r="T20" s="204">
        <f t="shared" si="3"/>
        <v>196.0550943166001</v>
      </c>
      <c r="U20" s="204">
        <f t="shared" si="3"/>
        <v>238.997034673911</v>
      </c>
      <c r="V20" s="204">
        <f t="shared" si="3"/>
        <v>187.2605584046172</v>
      </c>
      <c r="W20" s="204">
        <f t="shared" si="3"/>
        <v>197.19533354012921</v>
      </c>
      <c r="X20" s="204">
        <f t="shared" si="3"/>
        <v>191.3227332161714</v>
      </c>
      <c r="Y20" s="204">
        <f t="shared" si="3"/>
        <v>190.93685195863259</v>
      </c>
      <c r="DA20" s="71"/>
    </row>
    <row r="21" spans="1:105" ht="12" customHeight="1" x14ac:dyDescent="0.25">
      <c r="A21" s="18" t="s">
        <v>73</v>
      </c>
      <c r="B21" s="204">
        <v>429.68263112639721</v>
      </c>
      <c r="C21" s="204">
        <v>476.19982803095439</v>
      </c>
      <c r="D21" s="204">
        <v>408.78856405846949</v>
      </c>
      <c r="E21" s="204">
        <v>523.55546001719688</v>
      </c>
      <c r="F21" s="204">
        <v>497.63129836629412</v>
      </c>
      <c r="G21" s="204">
        <v>308.1014617368873</v>
      </c>
      <c r="H21" s="204">
        <v>210.18744625967321</v>
      </c>
      <c r="I21" s="204">
        <v>284.11203783319002</v>
      </c>
      <c r="J21" s="204">
        <v>272.85193465176269</v>
      </c>
      <c r="K21" s="204">
        <v>155.07222699914021</v>
      </c>
      <c r="L21" s="204">
        <v>99.634307824591573</v>
      </c>
      <c r="M21" s="204">
        <v>174.50558899398109</v>
      </c>
      <c r="N21" s="204">
        <v>129.92407566637999</v>
      </c>
      <c r="O21" s="204">
        <v>136.11427343078239</v>
      </c>
      <c r="P21" s="204">
        <v>131.88056749785039</v>
      </c>
      <c r="Q21" s="204">
        <v>106.9871023215821</v>
      </c>
      <c r="R21" s="204">
        <v>190.86569217540841</v>
      </c>
      <c r="S21" s="204">
        <v>182.3476277282353</v>
      </c>
      <c r="T21" s="204">
        <v>196.0550943166001</v>
      </c>
      <c r="U21" s="204">
        <v>238.997034673911</v>
      </c>
      <c r="V21" s="204">
        <v>187.2605584046172</v>
      </c>
      <c r="W21" s="204">
        <v>197.19533354012921</v>
      </c>
      <c r="X21" s="204">
        <v>191.3227332161714</v>
      </c>
      <c r="Y21" s="204">
        <v>190.93685195863259</v>
      </c>
      <c r="DA21" s="71" t="s">
        <v>2383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2384</v>
      </c>
    </row>
    <row r="23" spans="1:105" ht="12" customHeight="1" x14ac:dyDescent="0.25">
      <c r="A23" s="14" t="s">
        <v>37</v>
      </c>
      <c r="B23" s="204">
        <f t="shared" ref="B23:Y23" si="4">B24+B25+B26+B27+B28+B29</f>
        <v>7.7386070507308674E-4</v>
      </c>
      <c r="C23" s="204">
        <f t="shared" si="4"/>
        <v>4.6431642304385207E-3</v>
      </c>
      <c r="D23" s="204">
        <f t="shared" si="4"/>
        <v>2.089423903697334E-2</v>
      </c>
      <c r="E23" s="204">
        <f t="shared" si="4"/>
        <v>2.089423903697334E-2</v>
      </c>
      <c r="F23" s="204">
        <f t="shared" si="4"/>
        <v>2.1152192605331039E-2</v>
      </c>
      <c r="G23" s="204">
        <f t="shared" si="4"/>
        <v>2.2441960447119519E-2</v>
      </c>
      <c r="H23" s="204">
        <f t="shared" si="4"/>
        <v>7.540842648323301E-2</v>
      </c>
      <c r="I23" s="204">
        <f t="shared" si="4"/>
        <v>8.4436801375752352E-2</v>
      </c>
      <c r="J23" s="204">
        <f t="shared" si="4"/>
        <v>0.1100601891659501</v>
      </c>
      <c r="K23" s="204">
        <f t="shared" si="4"/>
        <v>0.3097162510748066</v>
      </c>
      <c r="L23" s="204">
        <f t="shared" si="4"/>
        <v>0.3145313843508169</v>
      </c>
      <c r="M23" s="204">
        <f t="shared" si="4"/>
        <v>0.3145313843508169</v>
      </c>
      <c r="N23" s="204">
        <f t="shared" si="4"/>
        <v>0.3145313843508169</v>
      </c>
      <c r="O23" s="204">
        <f t="shared" si="4"/>
        <v>0.32226999140154766</v>
      </c>
      <c r="P23" s="204">
        <f t="shared" si="4"/>
        <v>3.1912848735806132</v>
      </c>
      <c r="Q23" s="204">
        <f t="shared" si="4"/>
        <v>3.5541744239920932</v>
      </c>
      <c r="R23" s="204">
        <f t="shared" si="4"/>
        <v>4.8102168138461074</v>
      </c>
      <c r="S23" s="204">
        <f t="shared" si="4"/>
        <v>5.4268434872807703</v>
      </c>
      <c r="T23" s="204">
        <f t="shared" si="4"/>
        <v>5.9737860995821448</v>
      </c>
      <c r="U23" s="204">
        <f t="shared" si="4"/>
        <v>7.0115359923083407</v>
      </c>
      <c r="V23" s="204">
        <f t="shared" si="4"/>
        <v>6.9317805578811917</v>
      </c>
      <c r="W23" s="204">
        <f t="shared" si="4"/>
        <v>7.4942222705324619</v>
      </c>
      <c r="X23" s="204">
        <f t="shared" si="4"/>
        <v>8.8930744919860594</v>
      </c>
      <c r="Y23" s="204">
        <f t="shared" si="4"/>
        <v>9.9481686037900197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0.1194325021496131</v>
      </c>
      <c r="L24" s="204">
        <v>0.1194325021496131</v>
      </c>
      <c r="M24" s="204">
        <v>0.1194325021496131</v>
      </c>
      <c r="N24" s="204">
        <v>0.1194325021496131</v>
      </c>
      <c r="O24" s="204">
        <v>0.1194325021496131</v>
      </c>
      <c r="P24" s="204">
        <v>0.1194325021496131</v>
      </c>
      <c r="Q24" s="204">
        <v>0.1194325021496131</v>
      </c>
      <c r="R24" s="204">
        <v>0.26276870163370591</v>
      </c>
      <c r="S24" s="204">
        <v>0.26276870163370591</v>
      </c>
      <c r="T24" s="204">
        <v>0.26276870163370591</v>
      </c>
      <c r="U24" s="204">
        <v>0.26276870163370591</v>
      </c>
      <c r="V24" s="204">
        <v>0.26276870163370591</v>
      </c>
      <c r="W24" s="204">
        <v>0.26276870163370591</v>
      </c>
      <c r="X24" s="204">
        <v>0.26276870163370591</v>
      </c>
      <c r="Y24" s="204">
        <v>0.26276870163370591</v>
      </c>
      <c r="DA24" s="71" t="s">
        <v>2385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4.901887537600904E-2</v>
      </c>
      <c r="T25" s="204">
        <v>5.4106027337983698E-2</v>
      </c>
      <c r="U25" s="204">
        <v>6.1434801583388203E-2</v>
      </c>
      <c r="V25" s="204">
        <v>5.6122592803240487E-2</v>
      </c>
      <c r="W25" s="204">
        <v>5.3161730722032188E-2</v>
      </c>
      <c r="X25" s="204">
        <v>7.8814505238718816E-2</v>
      </c>
      <c r="Y25" s="204">
        <v>0.1422538023304096</v>
      </c>
      <c r="DA25" s="71" t="s">
        <v>2386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2387</v>
      </c>
    </row>
    <row r="27" spans="1:105" ht="12" customHeight="1" x14ac:dyDescent="0.25">
      <c r="A27" s="18" t="s">
        <v>76</v>
      </c>
      <c r="B27" s="204">
        <v>7.7386070507308674E-4</v>
      </c>
      <c r="C27" s="204">
        <v>4.6431642304385207E-3</v>
      </c>
      <c r="D27" s="204">
        <v>2.089423903697334E-2</v>
      </c>
      <c r="E27" s="204">
        <v>2.089423903697334E-2</v>
      </c>
      <c r="F27" s="204">
        <v>2.1152192605331039E-2</v>
      </c>
      <c r="G27" s="204">
        <v>2.2441960447119519E-2</v>
      </c>
      <c r="H27" s="204">
        <v>7.540842648323301E-2</v>
      </c>
      <c r="I27" s="204">
        <v>8.4436801375752352E-2</v>
      </c>
      <c r="J27" s="204">
        <v>0.1100601891659501</v>
      </c>
      <c r="K27" s="204">
        <v>0.19028374892519351</v>
      </c>
      <c r="L27" s="204">
        <v>0.1950988822012038</v>
      </c>
      <c r="M27" s="204">
        <v>0.1950988822012038</v>
      </c>
      <c r="N27" s="204">
        <v>0.1950988822012038</v>
      </c>
      <c r="O27" s="204">
        <v>0.20283748925193459</v>
      </c>
      <c r="P27" s="204">
        <v>0.20696474634565781</v>
      </c>
      <c r="Q27" s="204">
        <v>0.20696474634565781</v>
      </c>
      <c r="R27" s="204">
        <v>0.20748065348237321</v>
      </c>
      <c r="S27" s="204">
        <v>0.229664660361135</v>
      </c>
      <c r="T27" s="204">
        <v>0.229664660361135</v>
      </c>
      <c r="U27" s="204">
        <v>0.24084264832330179</v>
      </c>
      <c r="V27" s="204">
        <v>0.25674978503869311</v>
      </c>
      <c r="W27" s="204">
        <v>0.25631986242476351</v>
      </c>
      <c r="X27" s="204">
        <v>0.25236457437661219</v>
      </c>
      <c r="Y27" s="204">
        <v>0.23611349957007741</v>
      </c>
      <c r="DA27" s="71" t="s">
        <v>2388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2389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2.8648876250853421</v>
      </c>
      <c r="Q29" s="204">
        <v>3.2277771754968221</v>
      </c>
      <c r="R29" s="204">
        <v>4.3399674587300279</v>
      </c>
      <c r="S29" s="204">
        <v>4.8853912499099206</v>
      </c>
      <c r="T29" s="204">
        <v>5.42724671024932</v>
      </c>
      <c r="U29" s="204">
        <v>6.4464898407679447</v>
      </c>
      <c r="V29" s="204">
        <v>6.3561394784055523</v>
      </c>
      <c r="W29" s="204">
        <v>6.9219719757519602</v>
      </c>
      <c r="X29" s="204">
        <v>8.2991267107370223</v>
      </c>
      <c r="Y29" s="204">
        <v>9.3070326002558268</v>
      </c>
      <c r="DA29" s="71" t="s">
        <v>2390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2391</v>
      </c>
    </row>
    <row r="31" spans="1:105" ht="12" customHeight="1" x14ac:dyDescent="0.25">
      <c r="A31" s="21" t="s">
        <v>40</v>
      </c>
      <c r="B31" s="207">
        <v>345.14187446259672</v>
      </c>
      <c r="C31" s="207">
        <v>315.99312123817708</v>
      </c>
      <c r="D31" s="207">
        <v>328.54686156491829</v>
      </c>
      <c r="E31" s="207">
        <v>350.04299226139301</v>
      </c>
      <c r="F31" s="207">
        <v>372.31298366294072</v>
      </c>
      <c r="G31" s="207">
        <v>378.84780739466902</v>
      </c>
      <c r="H31" s="207">
        <v>324.41960447119521</v>
      </c>
      <c r="I31" s="207">
        <v>329.83662940670678</v>
      </c>
      <c r="J31" s="207">
        <v>312.89767841788478</v>
      </c>
      <c r="K31" s="207">
        <v>272.65692175408418</v>
      </c>
      <c r="L31" s="207">
        <v>245.14187446259669</v>
      </c>
      <c r="M31" s="207">
        <v>231.55631986242469</v>
      </c>
      <c r="N31" s="207">
        <v>228.46087704213241</v>
      </c>
      <c r="O31" s="207">
        <v>256.57781599312119</v>
      </c>
      <c r="P31" s="207">
        <v>298.19432502149613</v>
      </c>
      <c r="Q31" s="207">
        <v>314.10146173688742</v>
      </c>
      <c r="R31" s="207">
        <v>361.822871883061</v>
      </c>
      <c r="S31" s="207">
        <v>386.8443680137575</v>
      </c>
      <c r="T31" s="207">
        <v>372.74290627687009</v>
      </c>
      <c r="U31" s="207">
        <v>378.67583834909709</v>
      </c>
      <c r="V31" s="207">
        <v>325.70937231298359</v>
      </c>
      <c r="W31" s="207">
        <v>349.52708512467751</v>
      </c>
      <c r="X31" s="207">
        <v>344.53998280309543</v>
      </c>
      <c r="Y31" s="207">
        <v>356.23387790197762</v>
      </c>
      <c r="DA31" s="86" t="s">
        <v>2392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TRE_emi!B5</f>
        <v>1487.668469759107</v>
      </c>
      <c r="C33" s="203">
        <f>TRE_emi!C5</f>
        <v>1600.2331016382991</v>
      </c>
      <c r="D33" s="203">
        <f>TRE_emi!D5</f>
        <v>1448.0331166789649</v>
      </c>
      <c r="E33" s="203">
        <f>TRE_emi!E5</f>
        <v>1758.840580798272</v>
      </c>
      <c r="F33" s="203">
        <f>TRE_emi!F5</f>
        <v>1661.1981587984831</v>
      </c>
      <c r="G33" s="203">
        <f>TRE_emi!G5</f>
        <v>1181.753582758854</v>
      </c>
      <c r="H33" s="203">
        <f>TRE_emi!H5</f>
        <v>886.29101387896048</v>
      </c>
      <c r="I33" s="203">
        <f>TRE_emi!I5</f>
        <v>1127.193143037907</v>
      </c>
      <c r="J33" s="203">
        <f>TRE_emi!J5</f>
        <v>1100.6859211174699</v>
      </c>
      <c r="K33" s="203">
        <f>TRE_emi!K5</f>
        <v>771.5159744390096</v>
      </c>
      <c r="L33" s="203">
        <f>TRE_emi!L5</f>
        <v>613.22032151875158</v>
      </c>
      <c r="M33" s="203">
        <f>TRE_emi!M5</f>
        <v>763.49220011904345</v>
      </c>
      <c r="N33" s="203">
        <f>TRE_emi!N5</f>
        <v>576.70690319850064</v>
      </c>
      <c r="O33" s="203">
        <f>TRE_emi!O5</f>
        <v>401.42092427930038</v>
      </c>
      <c r="P33" s="203">
        <f>TRE_emi!P5</f>
        <v>403.93759140128412</v>
      </c>
      <c r="Q33" s="203">
        <f>TRE_emi!Q5</f>
        <v>371.15999460082151</v>
      </c>
      <c r="R33" s="203">
        <f>TRE_emi!R5</f>
        <v>548.5338154790926</v>
      </c>
      <c r="S33" s="203">
        <f>TRE_emi!S5</f>
        <v>519.02710228172509</v>
      </c>
      <c r="T33" s="203">
        <f>TRE_emi!T5</f>
        <v>545.19426792360059</v>
      </c>
      <c r="U33" s="203">
        <f>TRE_emi!U5</f>
        <v>630.12463341571436</v>
      </c>
      <c r="V33" s="203">
        <f>TRE_emi!V5</f>
        <v>499.24898210483661</v>
      </c>
      <c r="W33" s="203">
        <f>TRE_emi!W5</f>
        <v>521.02213308240425</v>
      </c>
      <c r="X33" s="203">
        <f>TRE_emi!X5</f>
        <v>483.96437361775952</v>
      </c>
      <c r="Y33" s="203">
        <f>TRE_emi!Y5</f>
        <v>480.43220364777682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47.05252568446685</v>
      </c>
      <c r="C35" s="284">
        <f t="shared" si="5"/>
        <v>48.80159447562059</v>
      </c>
      <c r="D35" s="284">
        <f t="shared" si="5"/>
        <v>44.419465570270575</v>
      </c>
      <c r="E35" s="284">
        <f t="shared" si="5"/>
        <v>51.139216474391048</v>
      </c>
      <c r="F35" s="284">
        <f t="shared" si="5"/>
        <v>52.148770080220672</v>
      </c>
      <c r="G35" s="284">
        <f t="shared" si="5"/>
        <v>44.803731551175339</v>
      </c>
      <c r="H35" s="284">
        <f t="shared" si="5"/>
        <v>34.062640423692137</v>
      </c>
      <c r="I35" s="284">
        <f t="shared" si="5"/>
        <v>39.486370817505041</v>
      </c>
      <c r="J35" s="284">
        <f t="shared" si="5"/>
        <v>41.442829752293022</v>
      </c>
      <c r="K35" s="284">
        <f t="shared" si="5"/>
        <v>36.128932975555941</v>
      </c>
      <c r="L35" s="284">
        <f t="shared" si="5"/>
        <v>31.627747509158656</v>
      </c>
      <c r="M35" s="284">
        <f t="shared" si="5"/>
        <v>33.366067543380474</v>
      </c>
      <c r="N35" s="284">
        <f t="shared" si="5"/>
        <v>31.479758622556734</v>
      </c>
      <c r="O35" s="284">
        <f t="shared" si="5"/>
        <v>25.988165035554786</v>
      </c>
      <c r="P35" s="284">
        <f t="shared" si="5"/>
        <v>26.620757584363783</v>
      </c>
      <c r="Q35" s="284">
        <f t="shared" si="5"/>
        <v>26.171167333862467</v>
      </c>
      <c r="R35" s="284">
        <f t="shared" si="5"/>
        <v>33.187551427488089</v>
      </c>
      <c r="S35" s="284">
        <f t="shared" si="5"/>
        <v>32.205275009923213</v>
      </c>
      <c r="T35" s="284">
        <f t="shared" si="5"/>
        <v>30.029030357233946</v>
      </c>
      <c r="U35" s="284">
        <f t="shared" si="5"/>
        <v>32.508326343941036</v>
      </c>
      <c r="V35" s="284">
        <f t="shared" si="5"/>
        <v>31.001879515666989</v>
      </c>
      <c r="W35" s="284">
        <f t="shared" si="5"/>
        <v>32.053255387711161</v>
      </c>
      <c r="X35" s="284">
        <f t="shared" si="5"/>
        <v>29.356413592556358</v>
      </c>
      <c r="Y35" s="284">
        <f t="shared" si="5"/>
        <v>28.63437869847888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34.645428678717934</v>
      </c>
      <c r="C36" s="344">
        <f t="shared" si="6"/>
        <v>33.859480761038</v>
      </c>
      <c r="D36" s="344">
        <f t="shared" si="6"/>
        <v>32.556683940060388</v>
      </c>
      <c r="E36" s="344">
        <f t="shared" si="6"/>
        <v>34.410605999683717</v>
      </c>
      <c r="F36" s="344">
        <f t="shared" si="6"/>
        <v>35.00574636730984</v>
      </c>
      <c r="G36" s="344">
        <f t="shared" si="6"/>
        <v>33.273407087200695</v>
      </c>
      <c r="H36" s="344">
        <f t="shared" si="6"/>
        <v>30.280075308652801</v>
      </c>
      <c r="I36" s="344">
        <f t="shared" si="6"/>
        <v>29.223119137260323</v>
      </c>
      <c r="J36" s="344">
        <f t="shared" si="6"/>
        <v>29.536418993568098</v>
      </c>
      <c r="K36" s="344">
        <f t="shared" si="6"/>
        <v>31.340516934491934</v>
      </c>
      <c r="L36" s="344">
        <f t="shared" si="6"/>
        <v>27.70208543067173</v>
      </c>
      <c r="M36" s="344">
        <f t="shared" si="6"/>
        <v>24.92449241918268</v>
      </c>
      <c r="N36" s="344">
        <f t="shared" si="6"/>
        <v>25.658072416930906</v>
      </c>
      <c r="O36" s="344">
        <f t="shared" si="6"/>
        <v>25.663413278733444</v>
      </c>
      <c r="P36" s="344">
        <f t="shared" si="6"/>
        <v>22.437509136768142</v>
      </c>
      <c r="Q36" s="344">
        <f t="shared" si="6"/>
        <v>21.349572942242162</v>
      </c>
      <c r="R36" s="344">
        <f t="shared" si="6"/>
        <v>21.233046283665814</v>
      </c>
      <c r="S36" s="344">
        <f t="shared" si="6"/>
        <v>20.862461114388751</v>
      </c>
      <c r="T36" s="344">
        <f t="shared" si="6"/>
        <v>21.155617032714073</v>
      </c>
      <c r="U36" s="344">
        <f t="shared" si="6"/>
        <v>21.009449719205389</v>
      </c>
      <c r="V36" s="344">
        <f t="shared" si="6"/>
        <v>23.129100041450613</v>
      </c>
      <c r="W36" s="344">
        <f t="shared" si="6"/>
        <v>21.759846802709632</v>
      </c>
      <c r="X36" s="344">
        <f t="shared" si="6"/>
        <v>19.940487487099574</v>
      </c>
      <c r="Y36" s="344">
        <f t="shared" si="6"/>
        <v>19.224191617035547</v>
      </c>
      <c r="DA36" s="119"/>
    </row>
    <row r="37" spans="1:105" ht="12" customHeight="1" x14ac:dyDescent="0.25">
      <c r="A37" s="158" t="s">
        <v>2136</v>
      </c>
      <c r="B37" s="344">
        <f>IF(TRE_ued!B$5=0,"",TRE_ued!B$5/B$5*1000)</f>
        <v>18.70717672923675</v>
      </c>
      <c r="C37" s="344">
        <f>IF(TRE_ued!C$5=0,"",TRE_ued!C$5/C$5*1000)</f>
        <v>18.194451416267437</v>
      </c>
      <c r="D37" s="344">
        <f>IF(TRE_ued!D$5=0,"",TRE_ued!D$5/D$5*1000)</f>
        <v>17.55207629033367</v>
      </c>
      <c r="E37" s="344">
        <f>IF(TRE_ued!E$5=0,"",TRE_ued!E$5/E$5*1000)</f>
        <v>18.49320120897054</v>
      </c>
      <c r="F37" s="344">
        <f>IF(TRE_ued!F$5=0,"",TRE_ued!F$5/F$5*1000)</f>
        <v>18.922535949933216</v>
      </c>
      <c r="G37" s="344">
        <f>IF(TRE_ued!G$5=0,"",TRE_ued!G$5/G$5*1000)</f>
        <v>18.207987058530481</v>
      </c>
      <c r="H37" s="344">
        <f>IF(TRE_ued!H$5=0,"",TRE_ued!H$5/H$5*1000)</f>
        <v>16.58512852789676</v>
      </c>
      <c r="I37" s="344">
        <f>IF(TRE_ued!I$5=0,"",TRE_ued!I$5/I$5*1000)</f>
        <v>15.883685942739847</v>
      </c>
      <c r="J37" s="344">
        <f>IF(TRE_ued!J$5=0,"",TRE_ued!J$5/J$5*1000)</f>
        <v>16.0269647292087</v>
      </c>
      <c r="K37" s="344">
        <f>IF(TRE_ued!K$5=0,"",TRE_ued!K$5/K$5*1000)</f>
        <v>17.128669396444927</v>
      </c>
      <c r="L37" s="344">
        <f>IF(TRE_ued!L$5=0,"",TRE_ued!L$5/L$5*1000)</f>
        <v>15.210072165790978</v>
      </c>
      <c r="M37" s="344">
        <f>IF(TRE_ued!M$5=0,"",TRE_ued!M$5/M$5*1000)</f>
        <v>13.553543909645889</v>
      </c>
      <c r="N37" s="344">
        <f>IF(TRE_ued!N$5=0,"",TRE_ued!N$5/N$5*1000)</f>
        <v>14.133984486066584</v>
      </c>
      <c r="O37" s="344">
        <f>IF(TRE_ued!O$5=0,"",TRE_ued!O$5/O$5*1000)</f>
        <v>14.50534205505744</v>
      </c>
      <c r="P37" s="344">
        <f>IF(TRE_ued!P$5=0,"",TRE_ued!P$5/P$5*1000)</f>
        <v>12.786795332063448</v>
      </c>
      <c r="Q37" s="344">
        <f>IF(TRE_ued!Q$5=0,"",TRE_ued!Q$5/Q$5*1000)</f>
        <v>12.214944189162413</v>
      </c>
      <c r="R37" s="344">
        <f>IF(TRE_ued!R$5=0,"",TRE_ued!R$5/R$5*1000)</f>
        <v>12.06414546551998</v>
      </c>
      <c r="S37" s="344">
        <f>IF(TRE_ued!S$5=0,"",TRE_ued!S$5/S$5*1000)</f>
        <v>11.909574400485855</v>
      </c>
      <c r="T37" s="344">
        <f>IF(TRE_ued!T$5=0,"",TRE_ued!T$5/T$5*1000)</f>
        <v>12.048497185957491</v>
      </c>
      <c r="U37" s="344">
        <f>IF(TRE_ued!U$5=0,"",TRE_ued!U$5/U$5*1000)</f>
        <v>11.924493449481185</v>
      </c>
      <c r="V37" s="344">
        <f>IF(TRE_ued!V$5=0,"",TRE_ued!V$5/V$5*1000)</f>
        <v>13.175994705453402</v>
      </c>
      <c r="W37" s="344">
        <f>IF(TRE_ued!W$5=0,"",TRE_ued!W$5/W$5*1000)</f>
        <v>12.409273165106859</v>
      </c>
      <c r="X37" s="344">
        <f>IF(TRE_ued!X$5=0,"",TRE_ued!X$5/X$5*1000)</f>
        <v>11.419073551898734</v>
      </c>
      <c r="Y37" s="344">
        <f>IF(TRE_ued!Y$5=0,"",TRE_ued!Y$5/Y$5*1000)</f>
        <v>11.031982420038279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1.6016160866121336</v>
      </c>
      <c r="C38" s="345">
        <f t="shared" si="7"/>
        <v>1.6891174233070076</v>
      </c>
      <c r="D38" s="345">
        <f t="shared" si="7"/>
        <v>1.6191032814925157</v>
      </c>
      <c r="E38" s="345">
        <f t="shared" si="7"/>
        <v>1.6850831996203246</v>
      </c>
      <c r="F38" s="345">
        <f t="shared" si="7"/>
        <v>1.6138400704975757</v>
      </c>
      <c r="G38" s="345">
        <f t="shared" si="7"/>
        <v>1.4138156845454148</v>
      </c>
      <c r="H38" s="345">
        <f t="shared" si="7"/>
        <v>1.3410788844026911</v>
      </c>
      <c r="I38" s="345">
        <f t="shared" si="7"/>
        <v>1.4789258320649152</v>
      </c>
      <c r="J38" s="345">
        <f t="shared" si="7"/>
        <v>1.4997057945492172</v>
      </c>
      <c r="K38" s="345">
        <f t="shared" si="7"/>
        <v>1.3798934257133058</v>
      </c>
      <c r="L38" s="345">
        <f t="shared" si="7"/>
        <v>1.3115827777358415</v>
      </c>
      <c r="M38" s="345">
        <f t="shared" si="7"/>
        <v>1.4676941016928648</v>
      </c>
      <c r="N38" s="345">
        <f t="shared" si="7"/>
        <v>1.2912530113441734</v>
      </c>
      <c r="O38" s="345">
        <f t="shared" si="7"/>
        <v>0.95552173319019829</v>
      </c>
      <c r="P38" s="345">
        <f t="shared" si="7"/>
        <v>0.86906391139959993</v>
      </c>
      <c r="Q38" s="345">
        <f t="shared" si="7"/>
        <v>0.79942046214011453</v>
      </c>
      <c r="R38" s="345">
        <f t="shared" si="7"/>
        <v>0.92804882244524067</v>
      </c>
      <c r="S38" s="345">
        <f t="shared" si="7"/>
        <v>0.85766576649647586</v>
      </c>
      <c r="T38" s="345">
        <f t="shared" si="7"/>
        <v>0.90414585823870042</v>
      </c>
      <c r="U38" s="345">
        <f t="shared" si="7"/>
        <v>0.97275807434598471</v>
      </c>
      <c r="V38" s="345">
        <f t="shared" si="7"/>
        <v>0.92486975836497143</v>
      </c>
      <c r="W38" s="345">
        <f t="shared" si="7"/>
        <v>0.90903834985232612</v>
      </c>
      <c r="X38" s="345">
        <f t="shared" si="7"/>
        <v>0.87028180514469944</v>
      </c>
      <c r="Y38" s="345">
        <f t="shared" si="7"/>
        <v>0.84663021706342012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ES: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928.85460017196897</v>
      </c>
      <c r="C5" s="223">
        <v>947.37824591573542</v>
      </c>
      <c r="D5" s="223">
        <v>894.34264832330223</v>
      </c>
      <c r="E5" s="223">
        <v>1043.770765262253</v>
      </c>
      <c r="F5" s="223">
        <v>1029.344969905417</v>
      </c>
      <c r="G5" s="223">
        <v>835.8611349957007</v>
      </c>
      <c r="H5" s="223">
        <v>660.87910576096306</v>
      </c>
      <c r="I5" s="223">
        <v>762.17016337059317</v>
      </c>
      <c r="J5" s="223">
        <v>733.93456577815982</v>
      </c>
      <c r="K5" s="223">
        <v>559.11272570937228</v>
      </c>
      <c r="L5" s="223">
        <v>467.54221840068789</v>
      </c>
      <c r="M5" s="223">
        <v>520.19845227858957</v>
      </c>
      <c r="N5" s="223">
        <v>446.62579535683568</v>
      </c>
      <c r="O5" s="223">
        <v>420.10653482373158</v>
      </c>
      <c r="P5" s="223">
        <v>464.79618599137939</v>
      </c>
      <c r="Q5" s="223">
        <v>464.28633263551399</v>
      </c>
      <c r="R5" s="223">
        <v>591.06137760490367</v>
      </c>
      <c r="S5" s="223">
        <v>605.16243338232596</v>
      </c>
      <c r="T5" s="223">
        <v>602.99371274636292</v>
      </c>
      <c r="U5" s="223">
        <v>647.77116739880739</v>
      </c>
      <c r="V5" s="223">
        <v>539.80463474925671</v>
      </c>
      <c r="W5" s="223">
        <v>573.15748358366238</v>
      </c>
      <c r="X5" s="223">
        <v>556.10076041667003</v>
      </c>
      <c r="Y5" s="223">
        <v>567.46404033886267</v>
      </c>
      <c r="DA5" s="89" t="s">
        <v>2376</v>
      </c>
    </row>
    <row r="6" spans="1:105" ht="12" customHeight="1" x14ac:dyDescent="0.25">
      <c r="A6" s="55" t="s">
        <v>91</v>
      </c>
      <c r="B6" s="259">
        <v>18.133209328370771</v>
      </c>
      <c r="C6" s="259">
        <v>17.384168308022229</v>
      </c>
      <c r="D6" s="259">
        <v>17.349032254695398</v>
      </c>
      <c r="E6" s="259">
        <v>19.215155569372872</v>
      </c>
      <c r="F6" s="259">
        <v>19.802539767668598</v>
      </c>
      <c r="G6" s="259">
        <v>18.0591816903984</v>
      </c>
      <c r="H6" s="259">
        <v>14.790090316588129</v>
      </c>
      <c r="I6" s="259">
        <v>16.099529466707491</v>
      </c>
      <c r="J6" s="259">
        <v>15.389522950779</v>
      </c>
      <c r="K6" s="259">
        <v>12.485082418623289</v>
      </c>
      <c r="L6" s="259">
        <v>10.77674781185034</v>
      </c>
      <c r="M6" s="259">
        <v>11.13988272449304</v>
      </c>
      <c r="N6" s="259">
        <v>10.18257968269304</v>
      </c>
      <c r="O6" s="259">
        <v>10.282604939780409</v>
      </c>
      <c r="P6" s="259">
        <v>11.582715257962739</v>
      </c>
      <c r="Q6" s="259">
        <v>11.80670617423068</v>
      </c>
      <c r="R6" s="259">
        <v>14.462683769729621</v>
      </c>
      <c r="S6" s="259">
        <v>15.052266206473851</v>
      </c>
      <c r="T6" s="259">
        <v>14.805299561080471</v>
      </c>
      <c r="U6" s="259">
        <v>15.56167162980311</v>
      </c>
      <c r="V6" s="259">
        <v>13.12245771130323</v>
      </c>
      <c r="W6" s="259">
        <v>13.990429842142969</v>
      </c>
      <c r="X6" s="259">
        <v>13.647783142817071</v>
      </c>
      <c r="Y6" s="259">
        <v>13.992010897986081</v>
      </c>
      <c r="DA6" s="67" t="s">
        <v>2393</v>
      </c>
    </row>
    <row r="7" spans="1:105" ht="12" customHeight="1" x14ac:dyDescent="0.25">
      <c r="A7" s="173" t="s">
        <v>92</v>
      </c>
      <c r="B7" s="224">
        <v>24.66116468658424</v>
      </c>
      <c r="C7" s="224">
        <v>23.642468898910248</v>
      </c>
      <c r="D7" s="224">
        <v>23.594683866385751</v>
      </c>
      <c r="E7" s="224">
        <v>26.132611574347109</v>
      </c>
      <c r="F7" s="224">
        <v>26.931454084029291</v>
      </c>
      <c r="G7" s="224">
        <v>24.560487098941831</v>
      </c>
      <c r="H7" s="224">
        <v>20.11452283055986</v>
      </c>
      <c r="I7" s="224">
        <v>21.895360074722191</v>
      </c>
      <c r="J7" s="224">
        <v>20.92975121305944</v>
      </c>
      <c r="K7" s="224">
        <v>16.97971208932767</v>
      </c>
      <c r="L7" s="224">
        <v>14.656377024116461</v>
      </c>
      <c r="M7" s="224">
        <v>15.15024050531054</v>
      </c>
      <c r="N7" s="224">
        <v>13.84830836846254</v>
      </c>
      <c r="O7" s="224">
        <v>13.98434271810136</v>
      </c>
      <c r="P7" s="224">
        <v>15.75249275082933</v>
      </c>
      <c r="Q7" s="224">
        <v>16.057120396953732</v>
      </c>
      <c r="R7" s="224">
        <v>19.669249926832279</v>
      </c>
      <c r="S7" s="224">
        <v>20.471082040804429</v>
      </c>
      <c r="T7" s="224">
        <v>20.13520740306944</v>
      </c>
      <c r="U7" s="224">
        <v>21.16387341653223</v>
      </c>
      <c r="V7" s="224">
        <v>17.846542487372389</v>
      </c>
      <c r="W7" s="224">
        <v>19.026984585314441</v>
      </c>
      <c r="X7" s="224">
        <v>18.560985074231219</v>
      </c>
      <c r="Y7" s="224">
        <v>19.029134821261071</v>
      </c>
      <c r="DA7" s="177" t="s">
        <v>2394</v>
      </c>
    </row>
    <row r="8" spans="1:105" ht="12" customHeight="1" x14ac:dyDescent="0.25">
      <c r="A8" s="173" t="s">
        <v>93</v>
      </c>
      <c r="B8" s="224">
        <v>30.463791671662889</v>
      </c>
      <c r="C8" s="224">
        <v>29.205402757477351</v>
      </c>
      <c r="D8" s="224">
        <v>29.146374187888291</v>
      </c>
      <c r="E8" s="224">
        <v>32.28146135654643</v>
      </c>
      <c r="F8" s="224">
        <v>33.268266809683247</v>
      </c>
      <c r="G8" s="224">
        <v>30.339425239869321</v>
      </c>
      <c r="H8" s="224">
        <v>24.84735173186807</v>
      </c>
      <c r="I8" s="224">
        <v>27.047209504068569</v>
      </c>
      <c r="J8" s="224">
        <v>25.85439855730873</v>
      </c>
      <c r="K8" s="224">
        <v>20.974938463287131</v>
      </c>
      <c r="L8" s="224">
        <v>18.104936323908561</v>
      </c>
      <c r="M8" s="224">
        <v>18.71500297714832</v>
      </c>
      <c r="N8" s="224">
        <v>17.106733866924319</v>
      </c>
      <c r="O8" s="224">
        <v>17.2747762988311</v>
      </c>
      <c r="P8" s="224">
        <v>19.458961633377399</v>
      </c>
      <c r="Q8" s="224">
        <v>19.835266372707551</v>
      </c>
      <c r="R8" s="224">
        <v>24.297308733145758</v>
      </c>
      <c r="S8" s="224">
        <v>25.287807226876058</v>
      </c>
      <c r="T8" s="224">
        <v>24.872903262615189</v>
      </c>
      <c r="U8" s="224">
        <v>26.143608338069232</v>
      </c>
      <c r="V8" s="224">
        <v>22.045728954989411</v>
      </c>
      <c r="W8" s="224">
        <v>23.503922134800199</v>
      </c>
      <c r="X8" s="224">
        <v>22.928275679932678</v>
      </c>
      <c r="Y8" s="224">
        <v>23.5065783086166</v>
      </c>
      <c r="DA8" s="177" t="s">
        <v>2395</v>
      </c>
    </row>
    <row r="9" spans="1:105" ht="12" customHeight="1" x14ac:dyDescent="0.25">
      <c r="A9" s="173" t="s">
        <v>94</v>
      </c>
      <c r="B9" s="224">
        <v>18.8585377015056</v>
      </c>
      <c r="C9" s="224">
        <v>18.079535040343121</v>
      </c>
      <c r="D9" s="224">
        <v>18.04299354488322</v>
      </c>
      <c r="E9" s="224">
        <v>19.983761792147781</v>
      </c>
      <c r="F9" s="224">
        <v>20.594641358375341</v>
      </c>
      <c r="G9" s="224">
        <v>18.781548958014341</v>
      </c>
      <c r="H9" s="224">
        <v>15.381693929251661</v>
      </c>
      <c r="I9" s="224">
        <v>16.743510645375778</v>
      </c>
      <c r="J9" s="224">
        <v>16.005103868810171</v>
      </c>
      <c r="K9" s="224">
        <v>12.984485715368219</v>
      </c>
      <c r="L9" s="224">
        <v>11.20781772432435</v>
      </c>
      <c r="M9" s="224">
        <v>11.585478033472761</v>
      </c>
      <c r="N9" s="224">
        <v>10.589882870000761</v>
      </c>
      <c r="O9" s="224">
        <v>10.69390913737163</v>
      </c>
      <c r="P9" s="224">
        <v>12.046023868281249</v>
      </c>
      <c r="Q9" s="224">
        <v>12.27897442119991</v>
      </c>
      <c r="R9" s="224">
        <v>15.0411911205188</v>
      </c>
      <c r="S9" s="224">
        <v>15.6543568547328</v>
      </c>
      <c r="T9" s="224">
        <v>15.39751154352369</v>
      </c>
      <c r="U9" s="224">
        <v>16.184138494995231</v>
      </c>
      <c r="V9" s="224">
        <v>13.64735601975535</v>
      </c>
      <c r="W9" s="224">
        <v>14.55004703582869</v>
      </c>
      <c r="X9" s="224">
        <v>14.193694468529751</v>
      </c>
      <c r="Y9" s="224">
        <v>14.55169133390552</v>
      </c>
      <c r="DA9" s="177" t="s">
        <v>2396</v>
      </c>
    </row>
    <row r="10" spans="1:105" ht="12" customHeight="1" x14ac:dyDescent="0.25">
      <c r="A10" s="56" t="s">
        <v>95</v>
      </c>
      <c r="B10" s="260">
        <v>26.559365977073661</v>
      </c>
      <c r="C10" s="260">
        <v>27.748729453645819</v>
      </c>
      <c r="D10" s="260">
        <v>25.61011510655047</v>
      </c>
      <c r="E10" s="260">
        <v>30.54214184629814</v>
      </c>
      <c r="F10" s="260">
        <v>29.814537459214211</v>
      </c>
      <c r="G10" s="260">
        <v>23.238405788460401</v>
      </c>
      <c r="H10" s="260">
        <v>17.917117269245409</v>
      </c>
      <c r="I10" s="260">
        <v>21.179726461279909</v>
      </c>
      <c r="J10" s="260">
        <v>20.439251493048879</v>
      </c>
      <c r="K10" s="260">
        <v>15.345702529427101</v>
      </c>
      <c r="L10" s="260">
        <v>12.784770010645291</v>
      </c>
      <c r="M10" s="260">
        <v>14.489386195137319</v>
      </c>
      <c r="N10" s="260">
        <v>12.25962181141592</v>
      </c>
      <c r="O10" s="260">
        <v>11.435110713168861</v>
      </c>
      <c r="P10" s="260">
        <v>14.087058380116609</v>
      </c>
      <c r="Q10" s="260">
        <v>14.30628855162338</v>
      </c>
      <c r="R10" s="260">
        <v>18.25405870401174</v>
      </c>
      <c r="S10" s="260">
        <v>18.93800070283832</v>
      </c>
      <c r="T10" s="260">
        <v>19.185133089042839</v>
      </c>
      <c r="U10" s="260">
        <v>20.988570033572511</v>
      </c>
      <c r="V10" s="260">
        <v>18.064085202039038</v>
      </c>
      <c r="W10" s="260">
        <v>19.27778044463281</v>
      </c>
      <c r="X10" s="260">
        <v>19.655528109706459</v>
      </c>
      <c r="Y10" s="260">
        <v>20.560406983649369</v>
      </c>
      <c r="DA10" s="68" t="s">
        <v>2397</v>
      </c>
    </row>
    <row r="11" spans="1:105" ht="12" customHeight="1" x14ac:dyDescent="0.25">
      <c r="A11" s="37" t="s">
        <v>159</v>
      </c>
      <c r="B11" s="226">
        <v>3.9813299047626498</v>
      </c>
      <c r="C11" s="226">
        <v>4.172035293784873</v>
      </c>
      <c r="D11" s="226">
        <v>4.0617733973610779</v>
      </c>
      <c r="E11" s="226">
        <v>4.5515786191623882</v>
      </c>
      <c r="F11" s="226">
        <v>4.9704980472658704</v>
      </c>
      <c r="G11" s="226">
        <v>4.7844190460837579</v>
      </c>
      <c r="H11" s="226">
        <v>2.641675787841046</v>
      </c>
      <c r="I11" s="226">
        <v>3.9249687374451372</v>
      </c>
      <c r="J11" s="226">
        <v>3.9144223744678319</v>
      </c>
      <c r="K11" s="226">
        <v>3.7523144881665771</v>
      </c>
      <c r="L11" s="226">
        <v>3.6465149523261919</v>
      </c>
      <c r="M11" s="226">
        <v>3.343169308417357</v>
      </c>
      <c r="N11" s="226">
        <v>2.5608354638869</v>
      </c>
      <c r="O11" s="226">
        <v>0.67784692171278127</v>
      </c>
      <c r="P11" s="226">
        <v>0.69166912627833943</v>
      </c>
      <c r="Q11" s="226">
        <v>0.88121926968623943</v>
      </c>
      <c r="R11" s="226">
        <v>0.68141469216493833</v>
      </c>
      <c r="S11" s="226">
        <v>0.58204271119721496</v>
      </c>
      <c r="T11" s="226">
        <v>0.56136529332149454</v>
      </c>
      <c r="U11" s="226">
        <v>0.42614740922733158</v>
      </c>
      <c r="V11" s="226">
        <v>0.34285995868614472</v>
      </c>
      <c r="W11" s="226">
        <v>0.3795743458997502</v>
      </c>
      <c r="X11" s="226">
        <v>0.25231396551230401</v>
      </c>
      <c r="Y11" s="226">
        <v>0.24223635161837409</v>
      </c>
      <c r="DA11" s="69" t="s">
        <v>2398</v>
      </c>
    </row>
    <row r="12" spans="1:105" ht="12" customHeight="1" x14ac:dyDescent="0.25">
      <c r="A12" s="37" t="s">
        <v>35</v>
      </c>
      <c r="B12" s="226">
        <v>16.78930857989873</v>
      </c>
      <c r="C12" s="226">
        <v>19.018575677251789</v>
      </c>
      <c r="D12" s="226">
        <v>16.065949560990411</v>
      </c>
      <c r="E12" s="226">
        <v>20.88744307244955</v>
      </c>
      <c r="F12" s="226">
        <v>18.999829378394281</v>
      </c>
      <c r="G12" s="226">
        <v>10.67904943834318</v>
      </c>
      <c r="H12" s="226">
        <v>7.4257838903438413</v>
      </c>
      <c r="I12" s="226">
        <v>10.457126982282871</v>
      </c>
      <c r="J12" s="226">
        <v>10.122874980783291</v>
      </c>
      <c r="K12" s="226">
        <v>5.1330777777950756</v>
      </c>
      <c r="L12" s="226">
        <v>2.94852623923552</v>
      </c>
      <c r="M12" s="226">
        <v>6.1544887141662361</v>
      </c>
      <c r="N12" s="226">
        <v>4.1533728779071044</v>
      </c>
      <c r="O12" s="226">
        <v>3.8446996052612481</v>
      </c>
      <c r="P12" s="226">
        <v>3.0716486202416569</v>
      </c>
      <c r="Q12" s="226">
        <v>2.1855094600317262</v>
      </c>
      <c r="R12" s="226">
        <v>4.6849175601940214</v>
      </c>
      <c r="S12" s="226">
        <v>4.1666301607318461</v>
      </c>
      <c r="T12" s="226">
        <v>4.6046006697325694</v>
      </c>
      <c r="U12" s="226">
        <v>5.897352598985945</v>
      </c>
      <c r="V12" s="226">
        <v>4.3004788178859359</v>
      </c>
      <c r="W12" s="226">
        <v>4.4309028482151547</v>
      </c>
      <c r="X12" s="226">
        <v>3.9839634321941491</v>
      </c>
      <c r="Y12" s="226">
        <v>3.7959579836608852</v>
      </c>
      <c r="DA12" s="69" t="s">
        <v>2399</v>
      </c>
    </row>
    <row r="13" spans="1:105" ht="12" customHeight="1" x14ac:dyDescent="0.25">
      <c r="A13" s="37" t="s">
        <v>96</v>
      </c>
      <c r="B13" s="226">
        <v>7.738607050727965E-4</v>
      </c>
      <c r="C13" s="226">
        <v>4.6431642304349931E-3</v>
      </c>
      <c r="D13" s="226">
        <v>2.0894239036963951E-2</v>
      </c>
      <c r="E13" s="226">
        <v>2.0894239036958751E-2</v>
      </c>
      <c r="F13" s="226">
        <v>2.1152192605317949E-2</v>
      </c>
      <c r="G13" s="226">
        <v>2.2441960447109721E-2</v>
      </c>
      <c r="H13" s="226">
        <v>7.5408426483213623E-2</v>
      </c>
      <c r="I13" s="226">
        <v>8.4436801375682186E-2</v>
      </c>
      <c r="J13" s="226">
        <v>0.1100601891658339</v>
      </c>
      <c r="K13" s="226">
        <v>0.19028374892512551</v>
      </c>
      <c r="L13" s="226">
        <v>0.19509888220113719</v>
      </c>
      <c r="M13" s="226">
        <v>0.1950988822011</v>
      </c>
      <c r="N13" s="226">
        <v>0.19509888220107771</v>
      </c>
      <c r="O13" s="226">
        <v>0.20283748925191919</v>
      </c>
      <c r="P13" s="226">
        <v>0.20696474634562809</v>
      </c>
      <c r="Q13" s="226">
        <v>0.2069647463456005</v>
      </c>
      <c r="R13" s="226">
        <v>0.20748065348236061</v>
      </c>
      <c r="S13" s="226">
        <v>0.2296646603611027</v>
      </c>
      <c r="T13" s="226">
        <v>0.22966466036112629</v>
      </c>
      <c r="U13" s="226">
        <v>0.24084264832318519</v>
      </c>
      <c r="V13" s="226">
        <v>0.25674978503863838</v>
      </c>
      <c r="W13" s="226">
        <v>0.25631986242471883</v>
      </c>
      <c r="X13" s="226">
        <v>0.25236457437608928</v>
      </c>
      <c r="Y13" s="226">
        <v>0.2361134995688047</v>
      </c>
      <c r="DA13" s="69" t="s">
        <v>2400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2.8648876250849309</v>
      </c>
      <c r="Q14" s="226">
        <v>3.2277771754959281</v>
      </c>
      <c r="R14" s="226">
        <v>4.3399674587297641</v>
      </c>
      <c r="S14" s="226">
        <v>4.8853912499092331</v>
      </c>
      <c r="T14" s="226">
        <v>5.4272467102491158</v>
      </c>
      <c r="U14" s="226">
        <v>6.4464898407648246</v>
      </c>
      <c r="V14" s="226">
        <v>6.356139478404196</v>
      </c>
      <c r="W14" s="226">
        <v>6.921971975750755</v>
      </c>
      <c r="X14" s="226">
        <v>8.2991267107198272</v>
      </c>
      <c r="Y14" s="226">
        <v>9.3070326002056607</v>
      </c>
      <c r="DA14" s="69" t="s">
        <v>2401</v>
      </c>
    </row>
    <row r="15" spans="1:105" ht="12" customHeight="1" x14ac:dyDescent="0.25">
      <c r="A15" s="37" t="s">
        <v>40</v>
      </c>
      <c r="B15" s="226">
        <v>5.7879536317072082</v>
      </c>
      <c r="C15" s="226">
        <v>4.5534753183787302</v>
      </c>
      <c r="D15" s="226">
        <v>5.4614979091620146</v>
      </c>
      <c r="E15" s="226">
        <v>5.0822259156492349</v>
      </c>
      <c r="F15" s="226">
        <v>5.823057840948743</v>
      </c>
      <c r="G15" s="226">
        <v>7.7524953435863484</v>
      </c>
      <c r="H15" s="226">
        <v>7.7742491645773111</v>
      </c>
      <c r="I15" s="226">
        <v>6.7131939401762182</v>
      </c>
      <c r="J15" s="226">
        <v>6.2918939486319223</v>
      </c>
      <c r="K15" s="226">
        <v>6.2700265145403229</v>
      </c>
      <c r="L15" s="226">
        <v>5.9946299368824452</v>
      </c>
      <c r="M15" s="226">
        <v>4.7966292903526311</v>
      </c>
      <c r="N15" s="226">
        <v>5.3503145874208418</v>
      </c>
      <c r="O15" s="226">
        <v>6.7097266969429157</v>
      </c>
      <c r="P15" s="226">
        <v>7.2518882621660534</v>
      </c>
      <c r="Q15" s="226">
        <v>7.8048179000638864</v>
      </c>
      <c r="R15" s="226">
        <v>8.3402783394406548</v>
      </c>
      <c r="S15" s="226">
        <v>9.0742719206389193</v>
      </c>
      <c r="T15" s="226">
        <v>8.3622557553785288</v>
      </c>
      <c r="U15" s="226">
        <v>7.9777375362712233</v>
      </c>
      <c r="V15" s="226">
        <v>6.8078571620241259</v>
      </c>
      <c r="W15" s="226">
        <v>7.289011412342437</v>
      </c>
      <c r="X15" s="226">
        <v>6.8677594269040947</v>
      </c>
      <c r="Y15" s="226">
        <v>6.9790665485956449</v>
      </c>
      <c r="DA15" s="69" t="s">
        <v>2402</v>
      </c>
    </row>
    <row r="16" spans="1:105" ht="12" customHeight="1" x14ac:dyDescent="0.25">
      <c r="A16" s="57" t="s">
        <v>2403</v>
      </c>
      <c r="B16" s="261">
        <f t="shared" ref="B16:Y16" si="0">B17+B23</f>
        <v>175.67577502432317</v>
      </c>
      <c r="C16" s="261">
        <f t="shared" si="0"/>
        <v>183.28091283568273</v>
      </c>
      <c r="D16" s="261">
        <f t="shared" si="0"/>
        <v>169.58688604403216</v>
      </c>
      <c r="E16" s="261">
        <f t="shared" si="0"/>
        <v>201.68898606645095</v>
      </c>
      <c r="F16" s="261">
        <f t="shared" si="0"/>
        <v>195.63624255150398</v>
      </c>
      <c r="G16" s="261">
        <f t="shared" si="0"/>
        <v>152.23319583914247</v>
      </c>
      <c r="H16" s="261">
        <f t="shared" si="0"/>
        <v>119.03617192142842</v>
      </c>
      <c r="I16" s="261">
        <f t="shared" si="0"/>
        <v>140.06582403089914</v>
      </c>
      <c r="J16" s="261">
        <f t="shared" si="0"/>
        <v>135.27117385279419</v>
      </c>
      <c r="K16" s="261">
        <f t="shared" si="0"/>
        <v>100.87995540047103</v>
      </c>
      <c r="L16" s="261">
        <f t="shared" si="0"/>
        <v>83.681630457329518</v>
      </c>
      <c r="M16" s="261">
        <f t="shared" si="0"/>
        <v>95.151140854627968</v>
      </c>
      <c r="N16" s="261">
        <f t="shared" si="0"/>
        <v>79.924549274432167</v>
      </c>
      <c r="O16" s="261">
        <f t="shared" si="0"/>
        <v>73.686612675281054</v>
      </c>
      <c r="P16" s="261">
        <f t="shared" si="0"/>
        <v>81.179424011736359</v>
      </c>
      <c r="Q16" s="261">
        <f t="shared" si="0"/>
        <v>81.226998633480704</v>
      </c>
      <c r="R16" s="261">
        <f t="shared" si="0"/>
        <v>103.22023001609263</v>
      </c>
      <c r="S16" s="261">
        <f t="shared" si="0"/>
        <v>105.5357466379985</v>
      </c>
      <c r="T16" s="261">
        <f t="shared" si="0"/>
        <v>105.1394652440657</v>
      </c>
      <c r="U16" s="261">
        <f t="shared" si="0"/>
        <v>113.15352156341486</v>
      </c>
      <c r="V16" s="261">
        <f t="shared" si="0"/>
        <v>94.012972672409035</v>
      </c>
      <c r="W16" s="261">
        <f t="shared" si="0"/>
        <v>99.751448068087001</v>
      </c>
      <c r="X16" s="261">
        <f t="shared" si="0"/>
        <v>96.53258142922374</v>
      </c>
      <c r="Y16" s="261">
        <f t="shared" si="0"/>
        <v>98.387904399906915</v>
      </c>
      <c r="DA16" s="70"/>
    </row>
    <row r="17" spans="1:105" ht="12" customHeight="1" x14ac:dyDescent="0.25">
      <c r="A17" s="60" t="s">
        <v>2404</v>
      </c>
      <c r="B17" s="329">
        <v>141.5970113459245</v>
      </c>
      <c r="C17" s="329">
        <v>156.33188977465369</v>
      </c>
      <c r="D17" s="329">
        <v>137.6378432393137</v>
      </c>
      <c r="E17" s="329">
        <v>171.60560395427851</v>
      </c>
      <c r="F17" s="329">
        <v>160.11037316623401</v>
      </c>
      <c r="G17" s="329">
        <v>104.6531170999157</v>
      </c>
      <c r="H17" s="329">
        <v>74.828931413322607</v>
      </c>
      <c r="I17" s="329">
        <v>100.8207346852393</v>
      </c>
      <c r="J17" s="329">
        <v>98.690536604189504</v>
      </c>
      <c r="K17" s="329">
        <v>63.936984599574053</v>
      </c>
      <c r="L17" s="329">
        <v>48.001180801808857</v>
      </c>
      <c r="M17" s="329">
        <v>66.687295522867998</v>
      </c>
      <c r="N17" s="329">
        <v>47.385451204975787</v>
      </c>
      <c r="O17" s="329">
        <v>30.71251795722198</v>
      </c>
      <c r="P17" s="329">
        <v>28.867603127030382</v>
      </c>
      <c r="Q17" s="329">
        <v>23.89796570190946</v>
      </c>
      <c r="R17" s="329">
        <v>41.937043507694277</v>
      </c>
      <c r="S17" s="329">
        <v>37.6870928185634</v>
      </c>
      <c r="T17" s="329">
        <v>41.365133332139912</v>
      </c>
      <c r="U17" s="329">
        <v>51.184974357363657</v>
      </c>
      <c r="V17" s="329">
        <v>39.160074385063353</v>
      </c>
      <c r="W17" s="329">
        <v>40.346716813090687</v>
      </c>
      <c r="X17" s="329">
        <v>37.011436283312911</v>
      </c>
      <c r="Y17" s="329">
        <v>36.103140435296012</v>
      </c>
      <c r="DA17" s="72" t="s">
        <v>2405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2406</v>
      </c>
    </row>
    <row r="19" spans="1:105" ht="12" customHeight="1" x14ac:dyDescent="0.25">
      <c r="A19" s="59" t="s">
        <v>31</v>
      </c>
      <c r="B19" s="230">
        <v>4.1837378459132699</v>
      </c>
      <c r="C19" s="230">
        <v>4.2572832327193053</v>
      </c>
      <c r="D19" s="230">
        <v>4.1924875360843181</v>
      </c>
      <c r="E19" s="230">
        <v>4.2539859382059042</v>
      </c>
      <c r="F19" s="230">
        <v>4.2035659486234476</v>
      </c>
      <c r="G19" s="230">
        <v>3.9861197869190241</v>
      </c>
      <c r="H19" s="230">
        <v>3.5773464118970462</v>
      </c>
      <c r="I19" s="230">
        <v>3.7310134582869181</v>
      </c>
      <c r="J19" s="230">
        <v>3.7462760916634652</v>
      </c>
      <c r="K19" s="230">
        <v>2.3916910902955131</v>
      </c>
      <c r="L19" s="230">
        <v>2.3165427578242062</v>
      </c>
      <c r="M19" s="230">
        <v>2.1592882788381069</v>
      </c>
      <c r="N19" s="230">
        <v>2.0497122683120832</v>
      </c>
      <c r="O19" s="230">
        <v>1.301951743649387</v>
      </c>
      <c r="P19" s="230">
        <v>1.7207419549874841</v>
      </c>
      <c r="Q19" s="230">
        <v>1.3718037094870901</v>
      </c>
      <c r="R19" s="230">
        <v>2.065049444322836</v>
      </c>
      <c r="S19" s="230">
        <v>1.970698564698927</v>
      </c>
      <c r="T19" s="230">
        <v>1.531208404284284</v>
      </c>
      <c r="U19" s="230">
        <v>1.608170899183045</v>
      </c>
      <c r="V19" s="230">
        <v>1.3023824947755791</v>
      </c>
      <c r="W19" s="230">
        <v>0.61094284236485807</v>
      </c>
      <c r="X19" s="230">
        <v>0.2966846163500117</v>
      </c>
      <c r="Y19" s="230">
        <v>6.4226167211120164E-2</v>
      </c>
      <c r="DA19" s="71" t="s">
        <v>2407</v>
      </c>
    </row>
    <row r="20" spans="1:105" ht="12" customHeight="1" x14ac:dyDescent="0.25">
      <c r="A20" s="59" t="s">
        <v>159</v>
      </c>
      <c r="B20" s="230">
        <v>23.441583948924649</v>
      </c>
      <c r="C20" s="230">
        <v>24.691530640308201</v>
      </c>
      <c r="D20" s="230">
        <v>23.760838929858149</v>
      </c>
      <c r="E20" s="230">
        <v>26.942304629203889</v>
      </c>
      <c r="F20" s="230">
        <v>30.32449088263505</v>
      </c>
      <c r="G20" s="230">
        <v>29.363840266276458</v>
      </c>
      <c r="H20" s="230">
        <v>15.02154027036236</v>
      </c>
      <c r="I20" s="230">
        <v>22.945225499609609</v>
      </c>
      <c r="J20" s="230">
        <v>22.758181572555682</v>
      </c>
      <c r="K20" s="230">
        <v>22.1086217499486</v>
      </c>
      <c r="L20" s="230">
        <v>21.70430777954617</v>
      </c>
      <c r="M20" s="230">
        <v>19.838817709776109</v>
      </c>
      <c r="N20" s="230">
        <v>15.5742760425843</v>
      </c>
      <c r="O20" s="230">
        <v>4.3414373094066523</v>
      </c>
      <c r="P20" s="230">
        <v>4.9893862311863977</v>
      </c>
      <c r="Q20" s="230">
        <v>6.4728542265366702</v>
      </c>
      <c r="R20" s="230">
        <v>5.006938853830551</v>
      </c>
      <c r="S20" s="230">
        <v>4.3519540482719767</v>
      </c>
      <c r="T20" s="230">
        <v>4.2812247780264174</v>
      </c>
      <c r="U20" s="230">
        <v>3.310178571979348</v>
      </c>
      <c r="V20" s="230">
        <v>2.7625230660719309</v>
      </c>
      <c r="W20" s="230">
        <v>3.0934938545005468</v>
      </c>
      <c r="X20" s="230">
        <v>2.1867417348321578</v>
      </c>
      <c r="Y20" s="230">
        <v>2.161841254721224</v>
      </c>
      <c r="DA20" s="71" t="s">
        <v>2408</v>
      </c>
    </row>
    <row r="21" spans="1:105" ht="12" customHeight="1" x14ac:dyDescent="0.25">
      <c r="A21" s="59" t="s">
        <v>32</v>
      </c>
      <c r="B21" s="230">
        <v>15.118292335926609</v>
      </c>
      <c r="C21" s="230">
        <v>14.82464554283996</v>
      </c>
      <c r="D21" s="230">
        <v>15.70082974101874</v>
      </c>
      <c r="E21" s="230">
        <v>16.769604778110811</v>
      </c>
      <c r="F21" s="230">
        <v>9.6663362303924956</v>
      </c>
      <c r="G21" s="230">
        <v>5.7616777400831962</v>
      </c>
      <c r="H21" s="230">
        <v>14.00430595523426</v>
      </c>
      <c r="I21" s="230">
        <v>13.012509019413921</v>
      </c>
      <c r="J21" s="230">
        <v>13.33238232521313</v>
      </c>
      <c r="K21" s="230">
        <v>9.1925983054046441</v>
      </c>
      <c r="L21" s="230">
        <v>6.4304993082782174</v>
      </c>
      <c r="M21" s="230">
        <v>8.1676231900655694</v>
      </c>
      <c r="N21" s="230">
        <v>4.5018253185647854</v>
      </c>
      <c r="O21" s="230">
        <v>0.44480477569438359</v>
      </c>
      <c r="P21" s="230">
        <v>0</v>
      </c>
      <c r="Q21" s="230">
        <v>0</v>
      </c>
      <c r="R21" s="230">
        <v>0.44094309566440959</v>
      </c>
      <c r="S21" s="230">
        <v>0.21039833407589459</v>
      </c>
      <c r="T21" s="230">
        <v>0.43593978950130641</v>
      </c>
      <c r="U21" s="230">
        <v>0.457851250888134</v>
      </c>
      <c r="V21" s="230">
        <v>0.44495193948828032</v>
      </c>
      <c r="W21" s="230">
        <v>0.53085457098384514</v>
      </c>
      <c r="X21" s="230">
        <v>0</v>
      </c>
      <c r="Y21" s="230">
        <v>0</v>
      </c>
      <c r="DA21" s="71" t="s">
        <v>2409</v>
      </c>
    </row>
    <row r="22" spans="1:105" ht="12" customHeight="1" x14ac:dyDescent="0.25">
      <c r="A22" s="59" t="s">
        <v>35</v>
      </c>
      <c r="B22" s="230">
        <v>98.853397215159944</v>
      </c>
      <c r="C22" s="230">
        <v>112.5584303587862</v>
      </c>
      <c r="D22" s="230">
        <v>93.983687032352464</v>
      </c>
      <c r="E22" s="230">
        <v>123.6397086087579</v>
      </c>
      <c r="F22" s="230">
        <v>115.915980104583</v>
      </c>
      <c r="G22" s="230">
        <v>65.541479306636987</v>
      </c>
      <c r="H22" s="230">
        <v>42.225738775828937</v>
      </c>
      <c r="I22" s="230">
        <v>61.131986707928881</v>
      </c>
      <c r="J22" s="230">
        <v>58.853696614757233</v>
      </c>
      <c r="K22" s="230">
        <v>30.244073453925289</v>
      </c>
      <c r="L22" s="230">
        <v>17.54983095616026</v>
      </c>
      <c r="M22" s="230">
        <v>36.521566344188201</v>
      </c>
      <c r="N22" s="230">
        <v>25.259637575514631</v>
      </c>
      <c r="O22" s="230">
        <v>24.62432412847156</v>
      </c>
      <c r="P22" s="230">
        <v>22.157474940856499</v>
      </c>
      <c r="Q22" s="230">
        <v>16.053307765885709</v>
      </c>
      <c r="R22" s="230">
        <v>34.424112113876483</v>
      </c>
      <c r="S22" s="230">
        <v>31.154041871516601</v>
      </c>
      <c r="T22" s="230">
        <v>35.116760360327888</v>
      </c>
      <c r="U22" s="230">
        <v>45.808773635313131</v>
      </c>
      <c r="V22" s="230">
        <v>34.650216884727563</v>
      </c>
      <c r="W22" s="230">
        <v>36.111425545241438</v>
      </c>
      <c r="X22" s="230">
        <v>34.528009932130743</v>
      </c>
      <c r="Y22" s="230">
        <v>33.877073013363663</v>
      </c>
      <c r="DA22" s="71" t="s">
        <v>2410</v>
      </c>
    </row>
    <row r="23" spans="1:105" ht="12" customHeight="1" x14ac:dyDescent="0.25">
      <c r="A23" s="60" t="s">
        <v>2411</v>
      </c>
      <c r="B23" s="329">
        <v>34.078763678398687</v>
      </c>
      <c r="C23" s="329">
        <v>26.949023061029042</v>
      </c>
      <c r="D23" s="329">
        <v>31.949042804718449</v>
      </c>
      <c r="E23" s="329">
        <v>30.083382112172451</v>
      </c>
      <c r="F23" s="329">
        <v>35.525869385269957</v>
      </c>
      <c r="G23" s="329">
        <v>47.580078739226778</v>
      </c>
      <c r="H23" s="329">
        <v>44.207240508105812</v>
      </c>
      <c r="I23" s="329">
        <v>39.245089345659821</v>
      </c>
      <c r="J23" s="329">
        <v>36.580637248604688</v>
      </c>
      <c r="K23" s="329">
        <v>36.942970800896987</v>
      </c>
      <c r="L23" s="329">
        <v>35.680449655520661</v>
      </c>
      <c r="M23" s="329">
        <v>28.46384533175997</v>
      </c>
      <c r="N23" s="329">
        <v>32.539098069456386</v>
      </c>
      <c r="O23" s="329">
        <v>42.974094718059078</v>
      </c>
      <c r="P23" s="329">
        <v>52.311820884705973</v>
      </c>
      <c r="Q23" s="329">
        <v>57.329032931571241</v>
      </c>
      <c r="R23" s="329">
        <v>61.283186508398352</v>
      </c>
      <c r="S23" s="329">
        <v>67.8486538194351</v>
      </c>
      <c r="T23" s="329">
        <v>63.774331911925792</v>
      </c>
      <c r="U23" s="329">
        <v>61.968547206051198</v>
      </c>
      <c r="V23" s="329">
        <v>54.852898287345688</v>
      </c>
      <c r="W23" s="329">
        <v>59.404731254996307</v>
      </c>
      <c r="X23" s="329">
        <v>59.521145145910822</v>
      </c>
      <c r="Y23" s="329">
        <v>62.284763964610903</v>
      </c>
      <c r="DA23" s="72" t="s">
        <v>2412</v>
      </c>
    </row>
    <row r="24" spans="1:105" ht="12" customHeight="1" x14ac:dyDescent="0.25">
      <c r="A24" s="57" t="s">
        <v>2413</v>
      </c>
      <c r="B24" s="261">
        <f t="shared" ref="B24:Y24" si="1">B25+B26</f>
        <v>84.372362336405018</v>
      </c>
      <c r="C24" s="261">
        <f t="shared" si="1"/>
        <v>86.611762055351321</v>
      </c>
      <c r="D24" s="261">
        <f t="shared" si="1"/>
        <v>81.185061307574287</v>
      </c>
      <c r="E24" s="261">
        <f t="shared" si="1"/>
        <v>95.407602974622478</v>
      </c>
      <c r="F24" s="261">
        <f t="shared" si="1"/>
        <v>93.835812664110634</v>
      </c>
      <c r="G24" s="261">
        <f t="shared" si="1"/>
        <v>74.358254684029674</v>
      </c>
      <c r="H24" s="261">
        <f t="shared" si="1"/>
        <v>57.826418521495469</v>
      </c>
      <c r="I24" s="261">
        <f t="shared" si="1"/>
        <v>67.948698124048093</v>
      </c>
      <c r="J24" s="261">
        <f t="shared" si="1"/>
        <v>65.448220797456372</v>
      </c>
      <c r="K24" s="261">
        <f t="shared" si="1"/>
        <v>48.385138847025814</v>
      </c>
      <c r="L24" s="261">
        <f t="shared" si="1"/>
        <v>39.207947333870671</v>
      </c>
      <c r="M24" s="261">
        <f t="shared" si="1"/>
        <v>45.957345981740566</v>
      </c>
      <c r="N24" s="261">
        <f t="shared" si="1"/>
        <v>38.700586637956214</v>
      </c>
      <c r="O24" s="261">
        <f t="shared" si="1"/>
        <v>35.922371187745426</v>
      </c>
      <c r="P24" s="261">
        <f t="shared" si="1"/>
        <v>38.792188480650452</v>
      </c>
      <c r="Q24" s="261">
        <f t="shared" si="1"/>
        <v>37.521110356246069</v>
      </c>
      <c r="R24" s="261">
        <f t="shared" si="1"/>
        <v>50.27174663097631</v>
      </c>
      <c r="S24" s="261">
        <f t="shared" si="1"/>
        <v>50.706219602544877</v>
      </c>
      <c r="T24" s="261">
        <f t="shared" si="1"/>
        <v>51.14965074456471</v>
      </c>
      <c r="U24" s="261">
        <f t="shared" si="1"/>
        <v>55.950680704733202</v>
      </c>
      <c r="V24" s="261">
        <f t="shared" si="1"/>
        <v>46.116883207113375</v>
      </c>
      <c r="W24" s="261">
        <f t="shared" si="1"/>
        <v>48.828618935194363</v>
      </c>
      <c r="X24" s="261">
        <f t="shared" si="1"/>
        <v>47.112958495248677</v>
      </c>
      <c r="Y24" s="261">
        <f t="shared" si="1"/>
        <v>47.805447252217952</v>
      </c>
      <c r="DA24" s="70"/>
    </row>
    <row r="25" spans="1:105" ht="12" customHeight="1" x14ac:dyDescent="0.25">
      <c r="A25" s="60" t="s">
        <v>2414</v>
      </c>
      <c r="B25" s="262">
        <v>65.876488821466836</v>
      </c>
      <c r="C25" s="262">
        <v>68.879910381168642</v>
      </c>
      <c r="D25" s="262">
        <v>63.489048407784964</v>
      </c>
      <c r="E25" s="262">
        <v>75.808144293862142</v>
      </c>
      <c r="F25" s="262">
        <v>73.637222101088653</v>
      </c>
      <c r="G25" s="262">
        <v>55.937889359823288</v>
      </c>
      <c r="H25" s="262">
        <v>42.740526398575568</v>
      </c>
      <c r="I25" s="262">
        <v>51.527178068006442</v>
      </c>
      <c r="J25" s="262">
        <v>49.750907387661783</v>
      </c>
      <c r="K25" s="262">
        <v>35.650354780030057</v>
      </c>
      <c r="L25" s="262">
        <v>28.215664565783321</v>
      </c>
      <c r="M25" s="262">
        <v>34.594665602757658</v>
      </c>
      <c r="N25" s="262">
        <v>28.314355361609302</v>
      </c>
      <c r="O25" s="262">
        <v>25.43411414916941</v>
      </c>
      <c r="P25" s="262">
        <v>26.977818917528449</v>
      </c>
      <c r="Q25" s="262">
        <v>25.478270058530772</v>
      </c>
      <c r="R25" s="262">
        <v>35.519809185852097</v>
      </c>
      <c r="S25" s="262">
        <v>35.352908071941549</v>
      </c>
      <c r="T25" s="262">
        <v>36.048245192262627</v>
      </c>
      <c r="U25" s="262">
        <v>40.077775642334018</v>
      </c>
      <c r="V25" s="262">
        <v>32.731976341584087</v>
      </c>
      <c r="W25" s="262">
        <v>34.558380496208521</v>
      </c>
      <c r="X25" s="262">
        <v>33.192219689575253</v>
      </c>
      <c r="Y25" s="262">
        <v>33.533596136272152</v>
      </c>
      <c r="DA25" s="72" t="s">
        <v>2415</v>
      </c>
    </row>
    <row r="26" spans="1:105" ht="12" customHeight="1" x14ac:dyDescent="0.25">
      <c r="A26" s="60" t="s">
        <v>2416</v>
      </c>
      <c r="B26" s="262">
        <v>18.495873514938189</v>
      </c>
      <c r="C26" s="262">
        <v>17.731851674182678</v>
      </c>
      <c r="D26" s="262">
        <v>17.69601289978932</v>
      </c>
      <c r="E26" s="262">
        <v>19.599458680760328</v>
      </c>
      <c r="F26" s="262">
        <v>20.19859056302198</v>
      </c>
      <c r="G26" s="262">
        <v>18.420365324206379</v>
      </c>
      <c r="H26" s="262">
        <v>15.085892122919899</v>
      </c>
      <c r="I26" s="262">
        <v>16.421520056041651</v>
      </c>
      <c r="J26" s="262">
        <v>15.697313409794591</v>
      </c>
      <c r="K26" s="262">
        <v>12.734784066995759</v>
      </c>
      <c r="L26" s="262">
        <v>10.99228276808735</v>
      </c>
      <c r="M26" s="262">
        <v>11.36268037898291</v>
      </c>
      <c r="N26" s="262">
        <v>10.38623127634691</v>
      </c>
      <c r="O26" s="262">
        <v>10.48825703857602</v>
      </c>
      <c r="P26" s="262">
        <v>11.814369563122</v>
      </c>
      <c r="Q26" s="262">
        <v>12.0428402977153</v>
      </c>
      <c r="R26" s="262">
        <v>14.751937445124209</v>
      </c>
      <c r="S26" s="262">
        <v>15.35331153060333</v>
      </c>
      <c r="T26" s="262">
        <v>15.101405552302079</v>
      </c>
      <c r="U26" s="262">
        <v>15.87290506239918</v>
      </c>
      <c r="V26" s="262">
        <v>13.38490686552929</v>
      </c>
      <c r="W26" s="262">
        <v>14.270238438985841</v>
      </c>
      <c r="X26" s="262">
        <v>13.92073880567342</v>
      </c>
      <c r="Y26" s="262">
        <v>14.2718511159458</v>
      </c>
      <c r="DA26" s="72" t="s">
        <v>2417</v>
      </c>
    </row>
    <row r="27" spans="1:105" ht="12" customHeight="1" x14ac:dyDescent="0.25">
      <c r="A27" s="57" t="s">
        <v>2418</v>
      </c>
      <c r="B27" s="261">
        <f t="shared" ref="B27:Y27" si="2">B28+B34</f>
        <v>250.96539289189022</v>
      </c>
      <c r="C27" s="261">
        <f t="shared" si="2"/>
        <v>261.82987547954684</v>
      </c>
      <c r="D27" s="261">
        <f t="shared" si="2"/>
        <v>242.26698006290309</v>
      </c>
      <c r="E27" s="261">
        <f t="shared" si="2"/>
        <v>288.12712295207297</v>
      </c>
      <c r="F27" s="261">
        <f t="shared" si="2"/>
        <v>279.48034650214851</v>
      </c>
      <c r="G27" s="261">
        <f t="shared" si="2"/>
        <v>217.47599405591788</v>
      </c>
      <c r="H27" s="261">
        <f t="shared" si="2"/>
        <v>170.05167417346917</v>
      </c>
      <c r="I27" s="261">
        <f t="shared" si="2"/>
        <v>200.09403432985604</v>
      </c>
      <c r="J27" s="261">
        <f t="shared" si="2"/>
        <v>193.2445340754202</v>
      </c>
      <c r="K27" s="261">
        <f t="shared" si="2"/>
        <v>144.11422200067287</v>
      </c>
      <c r="L27" s="261">
        <f t="shared" si="2"/>
        <v>119.54518636761364</v>
      </c>
      <c r="M27" s="261">
        <f t="shared" si="2"/>
        <v>135.93020122089706</v>
      </c>
      <c r="N27" s="261">
        <f t="shared" si="2"/>
        <v>114.17792753490312</v>
      </c>
      <c r="O27" s="261">
        <f t="shared" si="2"/>
        <v>105.26658953611579</v>
      </c>
      <c r="P27" s="261">
        <f t="shared" si="2"/>
        <v>115.97060573105196</v>
      </c>
      <c r="Q27" s="261">
        <f t="shared" si="2"/>
        <v>116.03856947640107</v>
      </c>
      <c r="R27" s="261">
        <f t="shared" si="2"/>
        <v>147.45747145156091</v>
      </c>
      <c r="S27" s="261">
        <f t="shared" si="2"/>
        <v>150.76535233999786</v>
      </c>
      <c r="T27" s="261">
        <f t="shared" si="2"/>
        <v>150.199236062951</v>
      </c>
      <c r="U27" s="261">
        <f t="shared" si="2"/>
        <v>161.64788794773548</v>
      </c>
      <c r="V27" s="261">
        <f t="shared" si="2"/>
        <v>134.30424667487003</v>
      </c>
      <c r="W27" s="261">
        <f t="shared" si="2"/>
        <v>142.50206866869567</v>
      </c>
      <c r="X27" s="261">
        <f t="shared" si="2"/>
        <v>137.90368775603386</v>
      </c>
      <c r="Y27" s="261">
        <f t="shared" si="2"/>
        <v>140.55414914272416</v>
      </c>
      <c r="DA27" s="70"/>
    </row>
    <row r="28" spans="1:105" ht="12" customHeight="1" x14ac:dyDescent="0.25">
      <c r="A28" s="60" t="s">
        <v>2419</v>
      </c>
      <c r="B28" s="329">
        <v>202.2814447798921</v>
      </c>
      <c r="C28" s="329">
        <v>223.33127110664819</v>
      </c>
      <c r="D28" s="329">
        <v>196.62549034187671</v>
      </c>
      <c r="E28" s="329">
        <v>245.1508627918266</v>
      </c>
      <c r="F28" s="329">
        <v>228.72910452319141</v>
      </c>
      <c r="G28" s="329">
        <v>149.50445299987959</v>
      </c>
      <c r="H28" s="329">
        <v>106.89847344760371</v>
      </c>
      <c r="I28" s="329">
        <v>144.02962097891341</v>
      </c>
      <c r="J28" s="329">
        <v>140.98648086312781</v>
      </c>
      <c r="K28" s="329">
        <v>91.338549427962903</v>
      </c>
      <c r="L28" s="329">
        <v>68.573115431155529</v>
      </c>
      <c r="M28" s="329">
        <v>95.267565032668529</v>
      </c>
      <c r="N28" s="329">
        <v>67.693501721394</v>
      </c>
      <c r="O28" s="329">
        <v>43.875025653174262</v>
      </c>
      <c r="P28" s="329">
        <v>41.239433038614848</v>
      </c>
      <c r="Q28" s="329">
        <v>34.139951002727827</v>
      </c>
      <c r="R28" s="329">
        <v>59.910062153848969</v>
      </c>
      <c r="S28" s="329">
        <v>53.838704026519153</v>
      </c>
      <c r="T28" s="329">
        <v>59.093047617342712</v>
      </c>
      <c r="U28" s="329">
        <v>73.121391939090927</v>
      </c>
      <c r="V28" s="329">
        <v>55.942963407233357</v>
      </c>
      <c r="W28" s="329">
        <v>57.638166875843822</v>
      </c>
      <c r="X28" s="329">
        <v>52.873480404732717</v>
      </c>
      <c r="Y28" s="329">
        <v>51.575914907565732</v>
      </c>
      <c r="DA28" s="72" t="s">
        <v>2420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2421</v>
      </c>
    </row>
    <row r="30" spans="1:105" ht="12" customHeight="1" x14ac:dyDescent="0.25">
      <c r="A30" s="59" t="s">
        <v>31</v>
      </c>
      <c r="B30" s="230">
        <v>5.9767683513046723</v>
      </c>
      <c r="C30" s="230">
        <v>6.081833189599009</v>
      </c>
      <c r="D30" s="230">
        <v>5.9892679086918843</v>
      </c>
      <c r="E30" s="230">
        <v>6.0771227688655776</v>
      </c>
      <c r="F30" s="230">
        <v>6.0050942123192126</v>
      </c>
      <c r="G30" s="230">
        <v>5.6944568384557517</v>
      </c>
      <c r="H30" s="230">
        <v>5.110494874138638</v>
      </c>
      <c r="I30" s="230">
        <v>5.3300192261241701</v>
      </c>
      <c r="J30" s="230">
        <v>5.351822988090662</v>
      </c>
      <c r="K30" s="230">
        <v>3.416701557565017</v>
      </c>
      <c r="L30" s="230">
        <v>3.3093467968917252</v>
      </c>
      <c r="M30" s="230">
        <v>3.0846975411972948</v>
      </c>
      <c r="N30" s="230">
        <v>2.9281603833029761</v>
      </c>
      <c r="O30" s="230">
        <v>1.859931062356267</v>
      </c>
      <c r="P30" s="230">
        <v>2.458202792839264</v>
      </c>
      <c r="Q30" s="230">
        <v>1.959719584981557</v>
      </c>
      <c r="R30" s="230">
        <v>2.950070634746909</v>
      </c>
      <c r="S30" s="230">
        <v>2.8152836638556091</v>
      </c>
      <c r="T30" s="230">
        <v>2.187440577548978</v>
      </c>
      <c r="U30" s="230">
        <v>2.2973869988329221</v>
      </c>
      <c r="V30" s="230">
        <v>1.860546421107969</v>
      </c>
      <c r="W30" s="230">
        <v>0.87277548909265412</v>
      </c>
      <c r="X30" s="230">
        <v>0.42383516621430228</v>
      </c>
      <c r="Y30" s="230">
        <v>9.1751667444457383E-2</v>
      </c>
      <c r="DA30" s="71" t="s">
        <v>2422</v>
      </c>
    </row>
    <row r="31" spans="1:105" ht="12" customHeight="1" x14ac:dyDescent="0.25">
      <c r="A31" s="59" t="s">
        <v>159</v>
      </c>
      <c r="B31" s="230">
        <v>33.487977069892359</v>
      </c>
      <c r="C31" s="230">
        <v>35.273615200440297</v>
      </c>
      <c r="D31" s="230">
        <v>33.944055614083076</v>
      </c>
      <c r="E31" s="230">
        <v>38.489006613148433</v>
      </c>
      <c r="F31" s="230">
        <v>43.320701260907207</v>
      </c>
      <c r="G31" s="230">
        <v>41.948343237537813</v>
      </c>
      <c r="H31" s="230">
        <v>21.459343243374811</v>
      </c>
      <c r="I31" s="230">
        <v>32.778893570870878</v>
      </c>
      <c r="J31" s="230">
        <v>32.511687960793822</v>
      </c>
      <c r="K31" s="230">
        <v>31.583745357069422</v>
      </c>
      <c r="L31" s="230">
        <v>31.00615397078025</v>
      </c>
      <c r="M31" s="230">
        <v>28.341168156823009</v>
      </c>
      <c r="N31" s="230">
        <v>22.248965775120421</v>
      </c>
      <c r="O31" s="230">
        <v>6.2020532991523618</v>
      </c>
      <c r="P31" s="230">
        <v>7.1276946159805696</v>
      </c>
      <c r="Q31" s="230">
        <v>9.2469346093381048</v>
      </c>
      <c r="R31" s="230">
        <v>7.1527697911865014</v>
      </c>
      <c r="S31" s="230">
        <v>6.2170772118171094</v>
      </c>
      <c r="T31" s="230">
        <v>6.1160353971805961</v>
      </c>
      <c r="U31" s="230">
        <v>4.7288265313990676</v>
      </c>
      <c r="V31" s="230">
        <v>3.9464615229599009</v>
      </c>
      <c r="W31" s="230">
        <v>4.4192769350007799</v>
      </c>
      <c r="X31" s="230">
        <v>3.1239167640459411</v>
      </c>
      <c r="Y31" s="230">
        <v>3.088344649601749</v>
      </c>
      <c r="DA31" s="71" t="s">
        <v>2423</v>
      </c>
    </row>
    <row r="32" spans="1:105" ht="12" customHeight="1" x14ac:dyDescent="0.25">
      <c r="A32" s="59" t="s">
        <v>32</v>
      </c>
      <c r="B32" s="230">
        <v>21.597560479895151</v>
      </c>
      <c r="C32" s="230">
        <v>21.178065061199948</v>
      </c>
      <c r="D32" s="230">
        <v>22.42975677288392</v>
      </c>
      <c r="E32" s="230">
        <v>23.956578254444029</v>
      </c>
      <c r="F32" s="230">
        <v>13.809051757703569</v>
      </c>
      <c r="G32" s="230">
        <v>8.2309682001188538</v>
      </c>
      <c r="H32" s="230">
        <v>20.006151364620369</v>
      </c>
      <c r="I32" s="230">
        <v>18.58929859916276</v>
      </c>
      <c r="J32" s="230">
        <v>19.04626046459018</v>
      </c>
      <c r="K32" s="230">
        <v>13.132283293435201</v>
      </c>
      <c r="L32" s="230">
        <v>9.1864275832545985</v>
      </c>
      <c r="M32" s="230">
        <v>11.668033128665099</v>
      </c>
      <c r="N32" s="230">
        <v>6.4311790265211224</v>
      </c>
      <c r="O32" s="230">
        <v>0.6354353938491194</v>
      </c>
      <c r="P32" s="230">
        <v>0</v>
      </c>
      <c r="Q32" s="230">
        <v>0</v>
      </c>
      <c r="R32" s="230">
        <v>0.62991870809201378</v>
      </c>
      <c r="S32" s="230">
        <v>0.30056904867984952</v>
      </c>
      <c r="T32" s="230">
        <v>0.62277112785900923</v>
      </c>
      <c r="U32" s="230">
        <v>0.65407321555447717</v>
      </c>
      <c r="V32" s="230">
        <v>0.63564562784040046</v>
      </c>
      <c r="W32" s="230">
        <v>0.75836367283406436</v>
      </c>
      <c r="X32" s="230">
        <v>0</v>
      </c>
      <c r="Y32" s="230">
        <v>0</v>
      </c>
      <c r="DA32" s="71" t="s">
        <v>2424</v>
      </c>
    </row>
    <row r="33" spans="1:105" ht="12" customHeight="1" x14ac:dyDescent="0.25">
      <c r="A33" s="59" t="s">
        <v>35</v>
      </c>
      <c r="B33" s="230">
        <v>141.2191388787999</v>
      </c>
      <c r="C33" s="230">
        <v>160.79775765540899</v>
      </c>
      <c r="D33" s="230">
        <v>134.26241004621781</v>
      </c>
      <c r="E33" s="230">
        <v>176.62815515536849</v>
      </c>
      <c r="F33" s="230">
        <v>165.5942572922614</v>
      </c>
      <c r="G33" s="230">
        <v>93.630684723767189</v>
      </c>
      <c r="H33" s="230">
        <v>60.322483965469928</v>
      </c>
      <c r="I33" s="230">
        <v>87.331409582755597</v>
      </c>
      <c r="J33" s="230">
        <v>84.076709449653151</v>
      </c>
      <c r="K33" s="230">
        <v>43.205819219893257</v>
      </c>
      <c r="L33" s="230">
        <v>25.07118708022896</v>
      </c>
      <c r="M33" s="230">
        <v>52.173666205983118</v>
      </c>
      <c r="N33" s="230">
        <v>36.085196536449473</v>
      </c>
      <c r="O33" s="230">
        <v>35.177605897816512</v>
      </c>
      <c r="P33" s="230">
        <v>31.653535629795009</v>
      </c>
      <c r="Q33" s="230">
        <v>22.933296808408169</v>
      </c>
      <c r="R33" s="230">
        <v>49.17730301982354</v>
      </c>
      <c r="S33" s="230">
        <v>44.505774102166583</v>
      </c>
      <c r="T33" s="230">
        <v>50.166800514754129</v>
      </c>
      <c r="U33" s="230">
        <v>65.441105193304466</v>
      </c>
      <c r="V33" s="230">
        <v>49.500309835325091</v>
      </c>
      <c r="W33" s="230">
        <v>51.587750778916323</v>
      </c>
      <c r="X33" s="230">
        <v>49.325728474472477</v>
      </c>
      <c r="Y33" s="230">
        <v>48.395818590519532</v>
      </c>
      <c r="DA33" s="71" t="s">
        <v>2425</v>
      </c>
    </row>
    <row r="34" spans="1:105" ht="12" customHeight="1" x14ac:dyDescent="0.25">
      <c r="A34" s="60" t="s">
        <v>2426</v>
      </c>
      <c r="B34" s="329">
        <v>48.683948111998127</v>
      </c>
      <c r="C34" s="329">
        <v>38.498604372898633</v>
      </c>
      <c r="D34" s="329">
        <v>45.641489721026367</v>
      </c>
      <c r="E34" s="329">
        <v>42.976260160246383</v>
      </c>
      <c r="F34" s="329">
        <v>50.751241978957097</v>
      </c>
      <c r="G34" s="329">
        <v>67.971541056038291</v>
      </c>
      <c r="H34" s="329">
        <v>63.153200725865467</v>
      </c>
      <c r="I34" s="329">
        <v>56.064413350942623</v>
      </c>
      <c r="J34" s="329">
        <v>52.258053212292403</v>
      </c>
      <c r="K34" s="329">
        <v>52.775672572709958</v>
      </c>
      <c r="L34" s="329">
        <v>50.972070936458103</v>
      </c>
      <c r="M34" s="329">
        <v>40.662636188228518</v>
      </c>
      <c r="N34" s="329">
        <v>46.484425813509127</v>
      </c>
      <c r="O34" s="329">
        <v>61.391563882941533</v>
      </c>
      <c r="P34" s="329">
        <v>74.731172692437113</v>
      </c>
      <c r="Q34" s="329">
        <v>81.898618473673238</v>
      </c>
      <c r="R34" s="329">
        <v>87.547409297711937</v>
      </c>
      <c r="S34" s="329">
        <v>96.926648313478708</v>
      </c>
      <c r="T34" s="329">
        <v>91.106188445608282</v>
      </c>
      <c r="U34" s="329">
        <v>88.526496008644557</v>
      </c>
      <c r="V34" s="329">
        <v>78.361283267636679</v>
      </c>
      <c r="W34" s="329">
        <v>84.863901792851848</v>
      </c>
      <c r="X34" s="329">
        <v>85.030207351301144</v>
      </c>
      <c r="Y34" s="329">
        <v>88.978234235158439</v>
      </c>
      <c r="DA34" s="72" t="s">
        <v>2427</v>
      </c>
    </row>
    <row r="35" spans="1:105" ht="12" customHeight="1" x14ac:dyDescent="0.25">
      <c r="A35" s="57" t="s">
        <v>2428</v>
      </c>
      <c r="B35" s="261">
        <v>153.1863684163701</v>
      </c>
      <c r="C35" s="261">
        <v>159.64679927914671</v>
      </c>
      <c r="D35" s="261">
        <v>147.89478757161311</v>
      </c>
      <c r="E35" s="261">
        <v>175.70324602955981</v>
      </c>
      <c r="F35" s="261">
        <v>170.5638068330945</v>
      </c>
      <c r="G35" s="261">
        <v>131.4319576960915</v>
      </c>
      <c r="H35" s="261">
        <v>101.848701925198</v>
      </c>
      <c r="I35" s="261">
        <v>121.4894677098133</v>
      </c>
      <c r="J35" s="261">
        <v>117.4616049599026</v>
      </c>
      <c r="K35" s="261">
        <v>86.454239132460273</v>
      </c>
      <c r="L35" s="261">
        <v>70.820243065116244</v>
      </c>
      <c r="M35" s="261">
        <v>82.399849352720381</v>
      </c>
      <c r="N35" s="261">
        <v>67.862302802152968</v>
      </c>
      <c r="O35" s="261">
        <v>58.78167705453189</v>
      </c>
      <c r="P35" s="261">
        <v>62.68183576928331</v>
      </c>
      <c r="Q35" s="261">
        <v>60.167213484227453</v>
      </c>
      <c r="R35" s="261">
        <v>81.957810509501485</v>
      </c>
      <c r="S35" s="261">
        <v>81.575631669886405</v>
      </c>
      <c r="T35" s="261">
        <v>82.921502993776286</v>
      </c>
      <c r="U35" s="261">
        <v>91.700354612869475</v>
      </c>
      <c r="V35" s="261">
        <v>75.004020261947943</v>
      </c>
      <c r="W35" s="261">
        <v>79.0983652411674</v>
      </c>
      <c r="X35" s="261">
        <v>75.695872552219299</v>
      </c>
      <c r="Y35" s="261">
        <v>76.436170522212464</v>
      </c>
      <c r="DA35" s="70" t="s">
        <v>2429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2430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2431</v>
      </c>
    </row>
    <row r="38" spans="1:105" ht="12" customHeight="1" x14ac:dyDescent="0.25">
      <c r="A38" s="46" t="s">
        <v>31</v>
      </c>
      <c r="B38" s="229">
        <v>4.5261662017418516</v>
      </c>
      <c r="C38" s="229">
        <v>4.3475559766348439</v>
      </c>
      <c r="D38" s="229">
        <v>4.5049169541819811</v>
      </c>
      <c r="E38" s="229">
        <v>4.3555636918828267</v>
      </c>
      <c r="F38" s="229">
        <v>4.4780122380127487</v>
      </c>
      <c r="G38" s="229">
        <v>5.0060957735803226</v>
      </c>
      <c r="H38" s="229">
        <v>4.8690804680341842</v>
      </c>
      <c r="I38" s="229">
        <v>4.4958890696497731</v>
      </c>
      <c r="J38" s="229">
        <v>4.4588226743010893</v>
      </c>
      <c r="K38" s="229">
        <v>3.2295265266775841</v>
      </c>
      <c r="L38" s="229">
        <v>3.412029619816574</v>
      </c>
      <c r="M38" s="229">
        <v>2.6641827096201109</v>
      </c>
      <c r="N38" s="229">
        <v>2.9302958780312629</v>
      </c>
      <c r="O38" s="229">
        <v>2.486784433882661</v>
      </c>
      <c r="P38" s="229">
        <v>3.729223781859444</v>
      </c>
      <c r="Q38" s="229">
        <v>3.446894590324912</v>
      </c>
      <c r="R38" s="229">
        <v>4.0227990954659756</v>
      </c>
      <c r="S38" s="229">
        <v>4.2519369460136058</v>
      </c>
      <c r="T38" s="229">
        <v>3.0597689029395818</v>
      </c>
      <c r="U38" s="229">
        <v>2.872859986748169</v>
      </c>
      <c r="V38" s="229">
        <v>2.4857383240033131</v>
      </c>
      <c r="W38" s="229">
        <v>1.19375372356854</v>
      </c>
      <c r="X38" s="229">
        <v>0.60467368260692078</v>
      </c>
      <c r="Y38" s="229">
        <v>0.13550969758812029</v>
      </c>
      <c r="DA38" s="73" t="s">
        <v>2432</v>
      </c>
    </row>
    <row r="39" spans="1:105" ht="12" customHeight="1" x14ac:dyDescent="0.25">
      <c r="A39" s="46" t="s">
        <v>159</v>
      </c>
      <c r="B39" s="229">
        <v>25.360218276715742</v>
      </c>
      <c r="C39" s="229">
        <v>25.21509745523009</v>
      </c>
      <c r="D39" s="229">
        <v>25.531526383660651</v>
      </c>
      <c r="E39" s="229">
        <v>27.58563980305453</v>
      </c>
      <c r="F39" s="229">
        <v>32.30434420290571</v>
      </c>
      <c r="G39" s="229">
        <v>36.877516108644841</v>
      </c>
      <c r="H39" s="229">
        <v>20.44562642492987</v>
      </c>
      <c r="I39" s="229">
        <v>27.649106516948699</v>
      </c>
      <c r="J39" s="229">
        <v>27.086817292346051</v>
      </c>
      <c r="K39" s="229">
        <v>29.853512729738821</v>
      </c>
      <c r="L39" s="229">
        <v>31.96821676237181</v>
      </c>
      <c r="M39" s="229">
        <v>24.477618685602788</v>
      </c>
      <c r="N39" s="229">
        <v>22.265191849823701</v>
      </c>
      <c r="O39" s="229">
        <v>8.2923340088227544</v>
      </c>
      <c r="P39" s="229">
        <v>10.81309009540464</v>
      </c>
      <c r="Q39" s="229">
        <v>16.26416816277094</v>
      </c>
      <c r="R39" s="229">
        <v>9.7537175914196368</v>
      </c>
      <c r="S39" s="229">
        <v>9.3896826925573329</v>
      </c>
      <c r="T39" s="229">
        <v>8.5550460705723648</v>
      </c>
      <c r="U39" s="229">
        <v>5.9133513566634006</v>
      </c>
      <c r="V39" s="229">
        <v>5.2725750567320189</v>
      </c>
      <c r="W39" s="229">
        <v>6.0445422248535383</v>
      </c>
      <c r="X39" s="229">
        <v>4.4568039758127354</v>
      </c>
      <c r="Y39" s="229">
        <v>4.5612320862589799</v>
      </c>
      <c r="DA39" s="73" t="s">
        <v>2433</v>
      </c>
    </row>
    <row r="40" spans="1:105" ht="12" customHeight="1" x14ac:dyDescent="0.25">
      <c r="A40" s="46" t="s">
        <v>32</v>
      </c>
      <c r="B40" s="229">
        <v>16.355686307105781</v>
      </c>
      <c r="C40" s="229">
        <v>15.138991889458911</v>
      </c>
      <c r="D40" s="229">
        <v>16.87087522294723</v>
      </c>
      <c r="E40" s="229">
        <v>17.170033648387861</v>
      </c>
      <c r="F40" s="229">
        <v>10.2974409026742</v>
      </c>
      <c r="G40" s="229">
        <v>7.2359869058667243</v>
      </c>
      <c r="H40" s="229">
        <v>19.06108180304691</v>
      </c>
      <c r="I40" s="229">
        <v>15.68013563155667</v>
      </c>
      <c r="J40" s="229">
        <v>15.868218775011631</v>
      </c>
      <c r="K40" s="229">
        <v>12.41286560662294</v>
      </c>
      <c r="L40" s="229">
        <v>9.4714651978464719</v>
      </c>
      <c r="M40" s="229">
        <v>10.077413328698199</v>
      </c>
      <c r="N40" s="229">
        <v>6.4358692576253116</v>
      </c>
      <c r="O40" s="229">
        <v>0.84959645986029853</v>
      </c>
      <c r="P40" s="229">
        <v>0</v>
      </c>
      <c r="Q40" s="229">
        <v>0</v>
      </c>
      <c r="R40" s="229">
        <v>0.85897482564753835</v>
      </c>
      <c r="S40" s="229">
        <v>0.45395093194969782</v>
      </c>
      <c r="T40" s="229">
        <v>0.87112571204414413</v>
      </c>
      <c r="U40" s="229">
        <v>0.81791216295936875</v>
      </c>
      <c r="V40" s="229">
        <v>0.84923906207462418</v>
      </c>
      <c r="W40" s="229">
        <v>1.0372649891966339</v>
      </c>
      <c r="X40" s="229">
        <v>0</v>
      </c>
      <c r="Y40" s="229">
        <v>0</v>
      </c>
      <c r="DA40" s="73" t="s">
        <v>2434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2435</v>
      </c>
    </row>
    <row r="42" spans="1:105" ht="12" customHeight="1" x14ac:dyDescent="0.25">
      <c r="A42" s="46" t="s">
        <v>35</v>
      </c>
      <c r="B42" s="229">
        <v>106.9442976308067</v>
      </c>
      <c r="C42" s="229">
        <v>114.9451539578228</v>
      </c>
      <c r="D42" s="229">
        <v>100.9874690108233</v>
      </c>
      <c r="E42" s="229">
        <v>126.5920088862345</v>
      </c>
      <c r="F42" s="229">
        <v>123.4840094895018</v>
      </c>
      <c r="G42" s="229">
        <v>82.312358907999609</v>
      </c>
      <c r="H42" s="229">
        <v>57.472913229187</v>
      </c>
      <c r="I42" s="229">
        <v>73.66433649165819</v>
      </c>
      <c r="J42" s="229">
        <v>70.04774621824383</v>
      </c>
      <c r="K42" s="229">
        <v>40.83890176727158</v>
      </c>
      <c r="L42" s="229">
        <v>25.849098982932201</v>
      </c>
      <c r="M42" s="229">
        <v>45.061202126649917</v>
      </c>
      <c r="N42" s="229">
        <v>36.111513314523627</v>
      </c>
      <c r="O42" s="229">
        <v>47.033529649816948</v>
      </c>
      <c r="P42" s="229">
        <v>48.020089389868907</v>
      </c>
      <c r="Q42" s="229">
        <v>40.33671822898151</v>
      </c>
      <c r="R42" s="229">
        <v>67.059550295335427</v>
      </c>
      <c r="S42" s="229">
        <v>67.217292397730859</v>
      </c>
      <c r="T42" s="229">
        <v>70.172793606587149</v>
      </c>
      <c r="U42" s="229">
        <v>81.833462404866211</v>
      </c>
      <c r="V42" s="229">
        <v>66.133699117505273</v>
      </c>
      <c r="W42" s="229">
        <v>70.560035601915843</v>
      </c>
      <c r="X42" s="229">
        <v>70.371626192168094</v>
      </c>
      <c r="Y42" s="229">
        <v>71.476660036732667</v>
      </c>
      <c r="DA42" s="73" t="s">
        <v>2436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2437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0.1194325021493436</v>
      </c>
      <c r="L44" s="229">
        <v>0.119432502149176</v>
      </c>
      <c r="M44" s="229">
        <v>0.1194325021493628</v>
      </c>
      <c r="N44" s="229">
        <v>0.11943250214905381</v>
      </c>
      <c r="O44" s="229">
        <v>0.1194325021492257</v>
      </c>
      <c r="P44" s="229">
        <v>0.1194325021503032</v>
      </c>
      <c r="Q44" s="229">
        <v>0.11943250215007491</v>
      </c>
      <c r="R44" s="229">
        <v>0.26276870163290089</v>
      </c>
      <c r="S44" s="229">
        <v>0.26276870163491362</v>
      </c>
      <c r="T44" s="229">
        <v>0.26276870163304827</v>
      </c>
      <c r="U44" s="229">
        <v>0.26276870163231858</v>
      </c>
      <c r="V44" s="229">
        <v>0.26276870163270638</v>
      </c>
      <c r="W44" s="229">
        <v>0.26276870163285088</v>
      </c>
      <c r="X44" s="229">
        <v>0.26276870163154481</v>
      </c>
      <c r="Y44" s="229">
        <v>0.26276870163268817</v>
      </c>
      <c r="DA44" s="73" t="s">
        <v>2438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2439</v>
      </c>
    </row>
    <row r="46" spans="1:105" ht="12" customHeight="1" x14ac:dyDescent="0.25">
      <c r="A46" s="57" t="s">
        <v>2440</v>
      </c>
      <c r="B46" s="261">
        <v>87.03940477617968</v>
      </c>
      <c r="C46" s="261">
        <v>83.444007878506739</v>
      </c>
      <c r="D46" s="261">
        <v>83.275354822537949</v>
      </c>
      <c r="E46" s="261">
        <v>92.232746732989767</v>
      </c>
      <c r="F46" s="261">
        <v>95.052190884809278</v>
      </c>
      <c r="G46" s="261">
        <v>86.684072113912322</v>
      </c>
      <c r="H46" s="261">
        <v>70.99243351962302</v>
      </c>
      <c r="I46" s="261">
        <v>77.277741440195939</v>
      </c>
      <c r="J46" s="261">
        <v>73.869710163739228</v>
      </c>
      <c r="K46" s="261">
        <v>59.928395609391792</v>
      </c>
      <c r="L46" s="261">
        <v>51.728389496881633</v>
      </c>
      <c r="M46" s="261">
        <v>53.471437077566613</v>
      </c>
      <c r="N46" s="261">
        <v>48.876382476926608</v>
      </c>
      <c r="O46" s="261">
        <v>49.356503710945972</v>
      </c>
      <c r="P46" s="261">
        <v>55.597033238221151</v>
      </c>
      <c r="Q46" s="261">
        <v>56.672189636307273</v>
      </c>
      <c r="R46" s="261">
        <v>69.420882094702151</v>
      </c>
      <c r="S46" s="261">
        <v>72.250877791074458</v>
      </c>
      <c r="T46" s="261">
        <v>71.065437893186242</v>
      </c>
      <c r="U46" s="261">
        <v>74.696023823054915</v>
      </c>
      <c r="V46" s="261">
        <v>62.987797014255463</v>
      </c>
      <c r="W46" s="261">
        <v>67.15406324228627</v>
      </c>
      <c r="X46" s="261">
        <v>65.50935908552195</v>
      </c>
      <c r="Y46" s="261">
        <v>67.161652310333167</v>
      </c>
      <c r="DA46" s="70" t="s">
        <v>2441</v>
      </c>
    </row>
    <row r="47" spans="1:105" ht="12" customHeight="1" x14ac:dyDescent="0.25">
      <c r="A47" s="41" t="s">
        <v>2442</v>
      </c>
      <c r="B47" s="350">
        <v>58.939227361603599</v>
      </c>
      <c r="C47" s="350">
        <v>56.50458392910226</v>
      </c>
      <c r="D47" s="350">
        <v>56.390379554238542</v>
      </c>
      <c r="E47" s="350">
        <v>62.455928367844308</v>
      </c>
      <c r="F47" s="350">
        <v>64.365130990779889</v>
      </c>
      <c r="G47" s="350">
        <v>58.69861183092258</v>
      </c>
      <c r="H47" s="350">
        <v>48.072929622235911</v>
      </c>
      <c r="I47" s="350">
        <v>52.329061583626768</v>
      </c>
      <c r="J47" s="350">
        <v>50.021293845841051</v>
      </c>
      <c r="K47" s="350">
        <v>40.58085350331713</v>
      </c>
      <c r="L47" s="350">
        <v>35.028172785031202</v>
      </c>
      <c r="M47" s="350">
        <v>36.208487355475071</v>
      </c>
      <c r="N47" s="350">
        <v>33.096920030968043</v>
      </c>
      <c r="O47" s="350">
        <v>33.422036851858167</v>
      </c>
      <c r="P47" s="350">
        <v>37.647846869868893</v>
      </c>
      <c r="Q47" s="350">
        <v>38.375895132136243</v>
      </c>
      <c r="R47" s="350">
        <v>47.008744647832067</v>
      </c>
      <c r="S47" s="350">
        <v>48.925092309098417</v>
      </c>
      <c r="T47" s="350">
        <v>48.122364948487267</v>
      </c>
      <c r="U47" s="350">
        <v>50.580836834027217</v>
      </c>
      <c r="V47" s="350">
        <v>42.652544543201387</v>
      </c>
      <c r="W47" s="350">
        <v>45.473755385512654</v>
      </c>
      <c r="X47" s="350">
        <v>44.36003462320528</v>
      </c>
      <c r="Y47" s="350">
        <v>45.478894366049438</v>
      </c>
      <c r="DA47" s="97" t="s">
        <v>2443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</v>
      </c>
      <c r="C51" s="232">
        <f t="shared" si="3"/>
        <v>1</v>
      </c>
      <c r="D51" s="232">
        <f t="shared" si="3"/>
        <v>1</v>
      </c>
      <c r="E51" s="232">
        <f t="shared" si="3"/>
        <v>0.99999999999999967</v>
      </c>
      <c r="F51" s="232">
        <f t="shared" si="3"/>
        <v>1.0000000000000004</v>
      </c>
      <c r="G51" s="232">
        <f t="shared" si="3"/>
        <v>1</v>
      </c>
      <c r="H51" s="232">
        <f t="shared" si="3"/>
        <v>1</v>
      </c>
      <c r="I51" s="232">
        <f t="shared" si="3"/>
        <v>1.0000000000000002</v>
      </c>
      <c r="J51" s="232">
        <f t="shared" si="3"/>
        <v>1</v>
      </c>
      <c r="K51" s="232">
        <f t="shared" si="3"/>
        <v>1</v>
      </c>
      <c r="L51" s="232">
        <f t="shared" si="3"/>
        <v>1</v>
      </c>
      <c r="M51" s="232">
        <f t="shared" si="3"/>
        <v>1</v>
      </c>
      <c r="N51" s="232">
        <f t="shared" si="3"/>
        <v>1</v>
      </c>
      <c r="O51" s="232">
        <f t="shared" si="3"/>
        <v>1.0000000000000002</v>
      </c>
      <c r="P51" s="232">
        <f t="shared" si="3"/>
        <v>1</v>
      </c>
      <c r="Q51" s="232">
        <f t="shared" si="3"/>
        <v>1.0000000000000002</v>
      </c>
      <c r="R51" s="232">
        <f t="shared" si="3"/>
        <v>1.0000000000000002</v>
      </c>
      <c r="S51" s="232">
        <f t="shared" si="3"/>
        <v>1</v>
      </c>
      <c r="T51" s="232">
        <f t="shared" si="3"/>
        <v>0.99999999999999967</v>
      </c>
      <c r="U51" s="232">
        <f t="shared" si="3"/>
        <v>1.0000000000000002</v>
      </c>
      <c r="V51" s="232">
        <f t="shared" si="3"/>
        <v>1</v>
      </c>
      <c r="W51" s="232">
        <f t="shared" si="3"/>
        <v>1.0000000000000002</v>
      </c>
      <c r="X51" s="232">
        <f t="shared" si="3"/>
        <v>0.99999999999999989</v>
      </c>
      <c r="Y51" s="232">
        <f t="shared" si="3"/>
        <v>1.0000000000000002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1.9522118235742788E-2</v>
      </c>
      <c r="C52" s="299">
        <f t="shared" si="4"/>
        <v>1.8349765136541317E-2</v>
      </c>
      <c r="D52" s="299">
        <f t="shared" si="4"/>
        <v>1.939864132301088E-2</v>
      </c>
      <c r="E52" s="299">
        <f t="shared" si="4"/>
        <v>1.8409363635074567E-2</v>
      </c>
      <c r="F52" s="299">
        <f t="shared" si="4"/>
        <v>1.9238001201373905E-2</v>
      </c>
      <c r="G52" s="299">
        <f t="shared" si="4"/>
        <v>2.1605480784187062E-2</v>
      </c>
      <c r="H52" s="299">
        <f t="shared" si="4"/>
        <v>2.2379418849319224E-2</v>
      </c>
      <c r="I52" s="299">
        <f t="shared" si="4"/>
        <v>2.1123274355833513E-2</v>
      </c>
      <c r="J52" s="299">
        <f t="shared" si="4"/>
        <v>2.0968521811562505E-2</v>
      </c>
      <c r="K52" s="299">
        <f t="shared" si="4"/>
        <v>2.2330170365524923E-2</v>
      </c>
      <c r="L52" s="299">
        <f t="shared" si="4"/>
        <v>2.3049785426253359E-2</v>
      </c>
      <c r="M52" s="299">
        <f t="shared" si="4"/>
        <v>2.141467871674315E-2</v>
      </c>
      <c r="N52" s="299">
        <f t="shared" si="4"/>
        <v>2.2798906351921697E-2</v>
      </c>
      <c r="O52" s="299">
        <f t="shared" si="4"/>
        <v>2.4476184223353695E-2</v>
      </c>
      <c r="P52" s="299">
        <f t="shared" si="4"/>
        <v>2.491998774313859E-2</v>
      </c>
      <c r="Q52" s="299">
        <f t="shared" si="4"/>
        <v>2.5429794814786168E-2</v>
      </c>
      <c r="R52" s="299">
        <f t="shared" si="4"/>
        <v>2.4469004942152109E-2</v>
      </c>
      <c r="S52" s="299">
        <f t="shared" si="4"/>
        <v>2.4873100800961681E-2</v>
      </c>
      <c r="T52" s="299">
        <f t="shared" si="4"/>
        <v>2.4552991595300465E-2</v>
      </c>
      <c r="U52" s="299">
        <f t="shared" si="4"/>
        <v>2.4023408902703439E-2</v>
      </c>
      <c r="V52" s="299">
        <f t="shared" si="4"/>
        <v>2.4309642538357809E-2</v>
      </c>
      <c r="W52" s="299">
        <f t="shared" si="4"/>
        <v>2.4409399236433107E-2</v>
      </c>
      <c r="X52" s="299">
        <f t="shared" si="4"/>
        <v>2.4541924978831509E-2</v>
      </c>
      <c r="Y52" s="299">
        <f t="shared" si="4"/>
        <v>2.465708820885058E-2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2.6550080800610183E-2</v>
      </c>
      <c r="C53" s="233">
        <f t="shared" si="5"/>
        <v>2.4955680585696211E-2</v>
      </c>
      <c r="D53" s="233">
        <f t="shared" si="5"/>
        <v>2.6382152199294809E-2</v>
      </c>
      <c r="E53" s="233">
        <f t="shared" si="5"/>
        <v>2.5036734543701415E-2</v>
      </c>
      <c r="F53" s="233">
        <f t="shared" si="5"/>
        <v>2.6163681633868507E-2</v>
      </c>
      <c r="G53" s="233">
        <f t="shared" si="5"/>
        <v>2.9383453866494415E-2</v>
      </c>
      <c r="H53" s="233">
        <f t="shared" si="5"/>
        <v>3.0436009635074149E-2</v>
      </c>
      <c r="I53" s="233">
        <f t="shared" si="5"/>
        <v>2.8727653123933584E-2</v>
      </c>
      <c r="J53" s="233">
        <f t="shared" si="5"/>
        <v>2.8517189663725007E-2</v>
      </c>
      <c r="K53" s="233">
        <f t="shared" si="5"/>
        <v>3.0369031697113889E-2</v>
      </c>
      <c r="L53" s="233">
        <f t="shared" si="5"/>
        <v>3.1347708179704566E-2</v>
      </c>
      <c r="M53" s="233">
        <f t="shared" si="5"/>
        <v>2.9123963054770698E-2</v>
      </c>
      <c r="N53" s="233">
        <f t="shared" si="5"/>
        <v>3.1006512638613516E-2</v>
      </c>
      <c r="O53" s="233">
        <f t="shared" si="5"/>
        <v>3.3287610543761031E-2</v>
      </c>
      <c r="P53" s="233">
        <f t="shared" si="5"/>
        <v>3.3891183330668491E-2</v>
      </c>
      <c r="Q53" s="233">
        <f t="shared" si="5"/>
        <v>3.4584520948109203E-2</v>
      </c>
      <c r="R53" s="233">
        <f t="shared" si="5"/>
        <v>3.3277846721326859E-2</v>
      </c>
      <c r="S53" s="233">
        <f t="shared" si="5"/>
        <v>3.3827417089307872E-2</v>
      </c>
      <c r="T53" s="233">
        <f t="shared" si="5"/>
        <v>3.3392068569608628E-2</v>
      </c>
      <c r="U53" s="233">
        <f t="shared" si="5"/>
        <v>3.2671836107676676E-2</v>
      </c>
      <c r="V53" s="233">
        <f t="shared" si="5"/>
        <v>3.3061113852166611E-2</v>
      </c>
      <c r="W53" s="233">
        <f t="shared" si="5"/>
        <v>3.3196782961549029E-2</v>
      </c>
      <c r="X53" s="233">
        <f t="shared" si="5"/>
        <v>3.3377017971210857E-2</v>
      </c>
      <c r="Y53" s="233">
        <f t="shared" si="5"/>
        <v>3.3533639964036792E-2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3.2797158636047874E-2</v>
      </c>
      <c r="C54" s="233">
        <f t="shared" si="6"/>
        <v>3.0827605429389421E-2</v>
      </c>
      <c r="D54" s="233">
        <f t="shared" si="6"/>
        <v>3.2589717422658301E-2</v>
      </c>
      <c r="E54" s="233">
        <f t="shared" si="6"/>
        <v>3.0927730906925275E-2</v>
      </c>
      <c r="F54" s="233">
        <f t="shared" si="6"/>
        <v>3.2319842018308162E-2</v>
      </c>
      <c r="G54" s="233">
        <f t="shared" si="6"/>
        <v>3.6297207717434277E-2</v>
      </c>
      <c r="H54" s="233">
        <f t="shared" si="6"/>
        <v>3.7597423666856318E-2</v>
      </c>
      <c r="I54" s="233">
        <f t="shared" si="6"/>
        <v>3.5487100917800281E-2</v>
      </c>
      <c r="J54" s="233">
        <f t="shared" si="6"/>
        <v>3.5227116643425024E-2</v>
      </c>
      <c r="K54" s="233">
        <f t="shared" si="6"/>
        <v>3.7514686214081876E-2</v>
      </c>
      <c r="L54" s="233">
        <f t="shared" si="6"/>
        <v>3.8723639516105621E-2</v>
      </c>
      <c r="M54" s="233">
        <f t="shared" si="6"/>
        <v>3.5976660244128517E-2</v>
      </c>
      <c r="N54" s="233">
        <f t="shared" si="6"/>
        <v>3.8302162671228476E-2</v>
      </c>
      <c r="O54" s="233">
        <f t="shared" si="6"/>
        <v>4.1119989495234238E-2</v>
      </c>
      <c r="P54" s="233">
        <f t="shared" si="6"/>
        <v>4.1865579408472825E-2</v>
      </c>
      <c r="Q54" s="233">
        <f t="shared" si="6"/>
        <v>4.272205528884078E-2</v>
      </c>
      <c r="R54" s="233">
        <f t="shared" si="6"/>
        <v>4.1107928302815532E-2</v>
      </c>
      <c r="S54" s="233">
        <f t="shared" si="6"/>
        <v>4.1786809345615607E-2</v>
      </c>
      <c r="T54" s="233">
        <f t="shared" si="6"/>
        <v>4.1249025880104775E-2</v>
      </c>
      <c r="U54" s="233">
        <f t="shared" si="6"/>
        <v>4.0359326956541791E-2</v>
      </c>
      <c r="V54" s="233">
        <f t="shared" si="6"/>
        <v>4.084019946444109E-2</v>
      </c>
      <c r="W54" s="233">
        <f t="shared" si="6"/>
        <v>4.1007790717207636E-2</v>
      </c>
      <c r="X54" s="233">
        <f t="shared" si="6"/>
        <v>4.1230433964436937E-2</v>
      </c>
      <c r="Y54" s="233">
        <f t="shared" si="6"/>
        <v>4.1423908190868948E-2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2.0303002965172498E-2</v>
      </c>
      <c r="C55" s="233">
        <f t="shared" si="7"/>
        <v>1.9083755742002974E-2</v>
      </c>
      <c r="D55" s="233">
        <f t="shared" si="7"/>
        <v>2.0174586975931323E-2</v>
      </c>
      <c r="E55" s="233">
        <f t="shared" si="7"/>
        <v>1.9145738180477545E-2</v>
      </c>
      <c r="F55" s="233">
        <f t="shared" si="7"/>
        <v>2.000752124942886E-2</v>
      </c>
      <c r="G55" s="233">
        <f t="shared" si="7"/>
        <v>2.2469700015554549E-2</v>
      </c>
      <c r="H55" s="233">
        <f t="shared" si="7"/>
        <v>2.3274595603292002E-2</v>
      </c>
      <c r="I55" s="233">
        <f t="shared" si="7"/>
        <v>2.196820533006684E-2</v>
      </c>
      <c r="J55" s="233">
        <f t="shared" si="7"/>
        <v>2.1807262684025018E-2</v>
      </c>
      <c r="K55" s="233">
        <f t="shared" si="7"/>
        <v>2.3223377180145915E-2</v>
      </c>
      <c r="L55" s="233">
        <f t="shared" si="7"/>
        <v>2.3971776843303483E-2</v>
      </c>
      <c r="M55" s="233">
        <f t="shared" si="7"/>
        <v>2.2271265865412875E-2</v>
      </c>
      <c r="N55" s="233">
        <f t="shared" si="7"/>
        <v>2.371086260599856E-2</v>
      </c>
      <c r="O55" s="233">
        <f t="shared" si="7"/>
        <v>2.5455231592287856E-2</v>
      </c>
      <c r="P55" s="233">
        <f t="shared" si="7"/>
        <v>2.5916787252864136E-2</v>
      </c>
      <c r="Q55" s="233">
        <f t="shared" si="7"/>
        <v>2.6446986607377623E-2</v>
      </c>
      <c r="R55" s="233">
        <f t="shared" si="7"/>
        <v>2.5447765139838183E-2</v>
      </c>
      <c r="S55" s="233">
        <f t="shared" si="7"/>
        <v>2.5868024833000137E-2</v>
      </c>
      <c r="T55" s="233">
        <f t="shared" si="7"/>
        <v>2.5535111259112484E-2</v>
      </c>
      <c r="U55" s="233">
        <f t="shared" si="7"/>
        <v>2.4984345258811574E-2</v>
      </c>
      <c r="V55" s="233">
        <f t="shared" si="7"/>
        <v>2.5282028239892101E-2</v>
      </c>
      <c r="W55" s="233">
        <f t="shared" si="7"/>
        <v>2.5385775205890436E-2</v>
      </c>
      <c r="X55" s="233">
        <f t="shared" si="7"/>
        <v>2.5523601977984766E-2</v>
      </c>
      <c r="Y55" s="233">
        <f t="shared" si="7"/>
        <v>2.5643371737204598E-2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2.8593674372885094E-2</v>
      </c>
      <c r="C56" s="300">
        <f t="shared" si="8"/>
        <v>2.9290021776702195E-2</v>
      </c>
      <c r="D56" s="300">
        <f t="shared" si="8"/>
        <v>2.8635685835360598E-2</v>
      </c>
      <c r="E56" s="300">
        <f t="shared" si="8"/>
        <v>2.9261350157306104E-2</v>
      </c>
      <c r="F56" s="300">
        <f t="shared" si="8"/>
        <v>2.8964572938024624E-2</v>
      </c>
      <c r="G56" s="300">
        <f t="shared" si="8"/>
        <v>2.7801754161688508E-2</v>
      </c>
      <c r="H56" s="300">
        <f t="shared" si="8"/>
        <v>2.7111036062510876E-2</v>
      </c>
      <c r="I56" s="300">
        <f t="shared" si="8"/>
        <v>2.7788711076822358E-2</v>
      </c>
      <c r="J56" s="300">
        <f t="shared" si="8"/>
        <v>2.7848874335790415E-2</v>
      </c>
      <c r="K56" s="300">
        <f t="shared" si="8"/>
        <v>2.7446527012879727E-2</v>
      </c>
      <c r="L56" s="300">
        <f t="shared" si="8"/>
        <v>2.7344632222471573E-2</v>
      </c>
      <c r="M56" s="300">
        <f t="shared" si="8"/>
        <v>2.7853574211285051E-2</v>
      </c>
      <c r="N56" s="300">
        <f t="shared" si="8"/>
        <v>2.7449426206162107E-2</v>
      </c>
      <c r="O56" s="300">
        <f t="shared" si="8"/>
        <v>2.7219549721993273E-2</v>
      </c>
      <c r="P56" s="300">
        <f t="shared" si="8"/>
        <v>3.0308033509504492E-2</v>
      </c>
      <c r="Q56" s="300">
        <f t="shared" si="8"/>
        <v>3.0813503534368458E-2</v>
      </c>
      <c r="R56" s="300">
        <f t="shared" si="8"/>
        <v>3.0883524783806307E-2</v>
      </c>
      <c r="S56" s="300">
        <f t="shared" si="8"/>
        <v>3.1294078512097236E-2</v>
      </c>
      <c r="T56" s="300">
        <f t="shared" si="8"/>
        <v>3.1816472847889674E-2</v>
      </c>
      <c r="U56" s="300">
        <f t="shared" si="8"/>
        <v>3.2401210627904763E-2</v>
      </c>
      <c r="V56" s="300">
        <f t="shared" si="8"/>
        <v>3.3464116532511697E-2</v>
      </c>
      <c r="W56" s="300">
        <f t="shared" si="8"/>
        <v>3.36343518086838E-2</v>
      </c>
      <c r="X56" s="300">
        <f t="shared" si="8"/>
        <v>3.5345263860058644E-2</v>
      </c>
      <c r="Y56" s="300">
        <f t="shared" si="8"/>
        <v>3.6232087889431136E-2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0.18913161973014764</v>
      </c>
      <c r="C57" s="301">
        <f t="shared" si="9"/>
        <v>0.19346117944530536</v>
      </c>
      <c r="D57" s="301">
        <f t="shared" si="9"/>
        <v>0.18962182599920807</v>
      </c>
      <c r="E57" s="301">
        <f t="shared" si="9"/>
        <v>0.19323111240404928</v>
      </c>
      <c r="F57" s="301">
        <f t="shared" si="9"/>
        <v>0.19005896785941484</v>
      </c>
      <c r="G57" s="301">
        <f t="shared" si="9"/>
        <v>0.18212737674413523</v>
      </c>
      <c r="H57" s="301">
        <f t="shared" si="9"/>
        <v>0.18011792305699442</v>
      </c>
      <c r="I57" s="301">
        <f t="shared" si="9"/>
        <v>0.18377237887596809</v>
      </c>
      <c r="J57" s="301">
        <f t="shared" si="9"/>
        <v>0.18430958311572623</v>
      </c>
      <c r="K57" s="301">
        <f t="shared" si="9"/>
        <v>0.18042865197260524</v>
      </c>
      <c r="L57" s="301">
        <f t="shared" si="9"/>
        <v>0.17898197673694061</v>
      </c>
      <c r="M57" s="301">
        <f t="shared" si="9"/>
        <v>0.18291315638838207</v>
      </c>
      <c r="N57" s="301">
        <f t="shared" si="9"/>
        <v>0.17895193270369825</v>
      </c>
      <c r="O57" s="301">
        <f t="shared" si="9"/>
        <v>0.17539982496629933</v>
      </c>
      <c r="P57" s="301">
        <f t="shared" si="9"/>
        <v>0.17465595987752361</v>
      </c>
      <c r="Q57" s="301">
        <f t="shared" si="9"/>
        <v>0.17495022559117115</v>
      </c>
      <c r="R57" s="301">
        <f t="shared" si="9"/>
        <v>0.17463538293495201</v>
      </c>
      <c r="S57" s="301">
        <f t="shared" si="9"/>
        <v>0.17439242890234685</v>
      </c>
      <c r="T57" s="301">
        <f t="shared" si="9"/>
        <v>0.17436245689064173</v>
      </c>
      <c r="U57" s="301">
        <f t="shared" si="9"/>
        <v>0.17468131843193116</v>
      </c>
      <c r="V57" s="301">
        <f t="shared" si="9"/>
        <v>0.17416110685318359</v>
      </c>
      <c r="W57" s="301">
        <f t="shared" si="9"/>
        <v>0.17403846399141804</v>
      </c>
      <c r="X57" s="301">
        <f t="shared" si="9"/>
        <v>0.17358829244702831</v>
      </c>
      <c r="Y57" s="301">
        <f t="shared" si="9"/>
        <v>0.17338174299318476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0.15244260115599267</v>
      </c>
      <c r="C58" s="302">
        <f t="shared" si="10"/>
        <v>0.1650152834399774</v>
      </c>
      <c r="D58" s="302">
        <f t="shared" si="10"/>
        <v>0.15389833359434965</v>
      </c>
      <c r="E58" s="302">
        <f t="shared" si="10"/>
        <v>0.16440928378671507</v>
      </c>
      <c r="F58" s="302">
        <f t="shared" si="10"/>
        <v>0.15554588388472526</v>
      </c>
      <c r="G58" s="302">
        <f t="shared" si="10"/>
        <v>0.12520395161147671</v>
      </c>
      <c r="H58" s="302">
        <f t="shared" si="10"/>
        <v>0.11322635374765183</v>
      </c>
      <c r="I58" s="302">
        <f t="shared" si="10"/>
        <v>0.13228113553982934</v>
      </c>
      <c r="J58" s="302">
        <f t="shared" si="10"/>
        <v>0.13446775939698671</v>
      </c>
      <c r="K58" s="302">
        <f t="shared" si="10"/>
        <v>0.11435437195326618</v>
      </c>
      <c r="L58" s="302">
        <f t="shared" si="10"/>
        <v>0.10266705104408649</v>
      </c>
      <c r="M58" s="302">
        <f t="shared" si="10"/>
        <v>0.12819587453742359</v>
      </c>
      <c r="N58" s="302">
        <f t="shared" si="10"/>
        <v>0.10609653920037636</v>
      </c>
      <c r="O58" s="302">
        <f t="shared" si="10"/>
        <v>7.310649897438122E-2</v>
      </c>
      <c r="P58" s="302">
        <f t="shared" si="10"/>
        <v>6.2108089517683332E-2</v>
      </c>
      <c r="Q58" s="302">
        <f t="shared" si="10"/>
        <v>5.1472472959203944E-2</v>
      </c>
      <c r="R58" s="302">
        <f t="shared" si="10"/>
        <v>7.0952095834160886E-2</v>
      </c>
      <c r="S58" s="302">
        <f t="shared" si="10"/>
        <v>6.2275995236395765E-2</v>
      </c>
      <c r="T58" s="302">
        <f t="shared" si="10"/>
        <v>6.859960967709014E-2</v>
      </c>
      <c r="U58" s="302">
        <f t="shared" si="10"/>
        <v>7.9017061785726359E-2</v>
      </c>
      <c r="V58" s="302">
        <f t="shared" si="10"/>
        <v>7.2544902107506914E-2</v>
      </c>
      <c r="W58" s="302">
        <f t="shared" si="10"/>
        <v>7.0393771290960347E-2</v>
      </c>
      <c r="X58" s="302">
        <f t="shared" si="10"/>
        <v>6.6555270047790119E-2</v>
      </c>
      <c r="Y58" s="302">
        <f t="shared" si="10"/>
        <v>6.3621900012795399E-2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3.6689018574154998E-2</v>
      </c>
      <c r="C59" s="302">
        <f t="shared" si="11"/>
        <v>2.8445896005327976E-2</v>
      </c>
      <c r="D59" s="302">
        <f t="shared" si="11"/>
        <v>3.5723492404858413E-2</v>
      </c>
      <c r="E59" s="302">
        <f t="shared" si="11"/>
        <v>2.882182861733423E-2</v>
      </c>
      <c r="F59" s="302">
        <f t="shared" si="11"/>
        <v>3.4513083974689565E-2</v>
      </c>
      <c r="G59" s="302">
        <f t="shared" si="11"/>
        <v>5.6923425132658557E-2</v>
      </c>
      <c r="H59" s="302">
        <f t="shared" si="11"/>
        <v>6.6891569309342591E-2</v>
      </c>
      <c r="I59" s="302">
        <f t="shared" si="11"/>
        <v>5.1491243336138727E-2</v>
      </c>
      <c r="J59" s="302">
        <f t="shared" si="11"/>
        <v>4.9841823718739534E-2</v>
      </c>
      <c r="K59" s="302">
        <f t="shared" si="11"/>
        <v>6.6074280019339071E-2</v>
      </c>
      <c r="L59" s="302">
        <f t="shared" si="11"/>
        <v>7.6314925692854099E-2</v>
      </c>
      <c r="M59" s="302">
        <f t="shared" si="11"/>
        <v>5.4717281850958498E-2</v>
      </c>
      <c r="N59" s="302">
        <f t="shared" si="11"/>
        <v>7.2855393503321902E-2</v>
      </c>
      <c r="O59" s="302">
        <f t="shared" si="11"/>
        <v>0.10229332599191812</v>
      </c>
      <c r="P59" s="302">
        <f t="shared" si="11"/>
        <v>0.11254787035984026</v>
      </c>
      <c r="Q59" s="302">
        <f t="shared" si="11"/>
        <v>0.12347775263196721</v>
      </c>
      <c r="R59" s="302">
        <f t="shared" si="11"/>
        <v>0.10368328710079114</v>
      </c>
      <c r="S59" s="302">
        <f t="shared" si="11"/>
        <v>0.1121164336659511</v>
      </c>
      <c r="T59" s="302">
        <f t="shared" si="11"/>
        <v>0.10576284721355159</v>
      </c>
      <c r="U59" s="302">
        <f t="shared" si="11"/>
        <v>9.5664256646204787E-2</v>
      </c>
      <c r="V59" s="302">
        <f t="shared" si="11"/>
        <v>0.10161620474567669</v>
      </c>
      <c r="W59" s="302">
        <f t="shared" si="11"/>
        <v>0.10364469270045769</v>
      </c>
      <c r="X59" s="302">
        <f t="shared" si="11"/>
        <v>0.10703302239923818</v>
      </c>
      <c r="Y59" s="302">
        <f t="shared" si="11"/>
        <v>0.10975984298038936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9.0834843602846174E-2</v>
      </c>
      <c r="C60" s="301">
        <f t="shared" si="12"/>
        <v>9.1422578498868132E-2</v>
      </c>
      <c r="D60" s="301">
        <f t="shared" si="12"/>
        <v>9.0776238234616904E-2</v>
      </c>
      <c r="E60" s="301">
        <f t="shared" si="12"/>
        <v>9.1406663368896718E-2</v>
      </c>
      <c r="F60" s="301">
        <f t="shared" si="12"/>
        <v>9.1160704533032197E-2</v>
      </c>
      <c r="G60" s="301">
        <f t="shared" si="12"/>
        <v>8.8960057563164649E-2</v>
      </c>
      <c r="H60" s="301">
        <f t="shared" si="12"/>
        <v>8.7499238540628063E-2</v>
      </c>
      <c r="I60" s="301">
        <f t="shared" si="12"/>
        <v>8.9151611266904338E-2</v>
      </c>
      <c r="J60" s="301">
        <f t="shared" si="12"/>
        <v>8.9174463023232037E-2</v>
      </c>
      <c r="K60" s="301">
        <f t="shared" si="12"/>
        <v>8.6539147871544764E-2</v>
      </c>
      <c r="L60" s="301">
        <f t="shared" si="12"/>
        <v>8.3859693928793194E-2</v>
      </c>
      <c r="M60" s="301">
        <f t="shared" si="12"/>
        <v>8.834579530261337E-2</v>
      </c>
      <c r="N60" s="301">
        <f t="shared" si="12"/>
        <v>8.6651033236976455E-2</v>
      </c>
      <c r="O60" s="301">
        <f t="shared" si="12"/>
        <v>8.5507765792830967E-2</v>
      </c>
      <c r="P60" s="301">
        <f t="shared" si="12"/>
        <v>8.3460642857706102E-2</v>
      </c>
      <c r="Q60" s="301">
        <f t="shared" si="12"/>
        <v>8.0814591597512864E-2</v>
      </c>
      <c r="R60" s="301">
        <f t="shared" si="12"/>
        <v>8.5053343926289451E-2</v>
      </c>
      <c r="S60" s="301">
        <f t="shared" si="12"/>
        <v>8.3789437026257046E-2</v>
      </c>
      <c r="T60" s="301">
        <f t="shared" si="12"/>
        <v>8.4826175900908227E-2</v>
      </c>
      <c r="U60" s="301">
        <f t="shared" si="12"/>
        <v>8.6374144945982986E-2</v>
      </c>
      <c r="V60" s="301">
        <f t="shared" si="12"/>
        <v>8.5432543995356783E-2</v>
      </c>
      <c r="W60" s="301">
        <f t="shared" si="12"/>
        <v>8.5192325554041159E-2</v>
      </c>
      <c r="X60" s="301">
        <f t="shared" si="12"/>
        <v>8.4720183550816064E-2</v>
      </c>
      <c r="Y60" s="301">
        <f t="shared" si="12"/>
        <v>8.4244011697500343E-2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7.0922283002388536E-2</v>
      </c>
      <c r="C61" s="302">
        <f t="shared" si="13"/>
        <v>7.2705818059595986E-2</v>
      </c>
      <c r="D61" s="302">
        <f t="shared" si="13"/>
        <v>7.098962408514578E-2</v>
      </c>
      <c r="E61" s="302">
        <f t="shared" si="13"/>
        <v>7.2629112461120651E-2</v>
      </c>
      <c r="F61" s="302">
        <f t="shared" si="13"/>
        <v>7.1537943307630802E-2</v>
      </c>
      <c r="G61" s="302">
        <f t="shared" si="13"/>
        <v>6.6922467163293822E-2</v>
      </c>
      <c r="H61" s="302">
        <f t="shared" si="13"/>
        <v>6.467223131432244E-2</v>
      </c>
      <c r="I61" s="302">
        <f t="shared" si="13"/>
        <v>6.7605871423954134E-2</v>
      </c>
      <c r="J61" s="302">
        <f t="shared" si="13"/>
        <v>6.7786570775438273E-2</v>
      </c>
      <c r="K61" s="302">
        <f t="shared" si="13"/>
        <v>6.3762374098709329E-2</v>
      </c>
      <c r="L61" s="302">
        <f t="shared" si="13"/>
        <v>6.0348912794014768E-2</v>
      </c>
      <c r="M61" s="302">
        <f t="shared" si="13"/>
        <v>6.6502823011535345E-2</v>
      </c>
      <c r="N61" s="302">
        <f t="shared" si="13"/>
        <v>6.3396148758016302E-2</v>
      </c>
      <c r="O61" s="302">
        <f t="shared" si="13"/>
        <v>6.05420578850102E-2</v>
      </c>
      <c r="P61" s="302">
        <f t="shared" si="13"/>
        <v>5.8042255359704711E-2</v>
      </c>
      <c r="Q61" s="302">
        <f t="shared" si="13"/>
        <v>5.4876200886430956E-2</v>
      </c>
      <c r="R61" s="302">
        <f t="shared" si="13"/>
        <v>6.00949588852943E-2</v>
      </c>
      <c r="S61" s="302">
        <f t="shared" si="13"/>
        <v>5.8418874209276134E-2</v>
      </c>
      <c r="T61" s="302">
        <f t="shared" si="13"/>
        <v>5.978212447370175E-2</v>
      </c>
      <c r="U61" s="302">
        <f t="shared" si="13"/>
        <v>6.1870267865225467E-2</v>
      </c>
      <c r="V61" s="302">
        <f t="shared" si="13"/>
        <v>6.0636708606231833E-2</v>
      </c>
      <c r="W61" s="302">
        <f t="shared" si="13"/>
        <v>6.0294738332879363E-2</v>
      </c>
      <c r="X61" s="302">
        <f t="shared" si="13"/>
        <v>5.9687420072407911E-2</v>
      </c>
      <c r="Y61" s="302">
        <f t="shared" si="13"/>
        <v>5.9093781724472751E-2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1.9912560600457645E-2</v>
      </c>
      <c r="C62" s="302">
        <f t="shared" si="14"/>
        <v>1.8716760439272149E-2</v>
      </c>
      <c r="D62" s="302">
        <f t="shared" si="14"/>
        <v>1.9786614149471114E-2</v>
      </c>
      <c r="E62" s="302">
        <f t="shared" si="14"/>
        <v>1.8777550907776056E-2</v>
      </c>
      <c r="F62" s="302">
        <f t="shared" si="14"/>
        <v>1.9622761225401394E-2</v>
      </c>
      <c r="G62" s="302">
        <f t="shared" si="14"/>
        <v>2.2037590399870816E-2</v>
      </c>
      <c r="H62" s="302">
        <f t="shared" si="14"/>
        <v>2.282700722630562E-2</v>
      </c>
      <c r="I62" s="302">
        <f t="shared" si="14"/>
        <v>2.1545739842950197E-2</v>
      </c>
      <c r="J62" s="302">
        <f t="shared" si="14"/>
        <v>2.138789224779377E-2</v>
      </c>
      <c r="K62" s="302">
        <f t="shared" si="14"/>
        <v>2.2776773772835428E-2</v>
      </c>
      <c r="L62" s="302">
        <f t="shared" si="14"/>
        <v>2.3510781134778429E-2</v>
      </c>
      <c r="M62" s="302">
        <f t="shared" si="14"/>
        <v>2.1842972291078032E-2</v>
      </c>
      <c r="N62" s="302">
        <f t="shared" si="14"/>
        <v>2.3254884478960149E-2</v>
      </c>
      <c r="O62" s="302">
        <f t="shared" si="14"/>
        <v>2.4965707907820777E-2</v>
      </c>
      <c r="P62" s="302">
        <f t="shared" si="14"/>
        <v>2.5418387498001377E-2</v>
      </c>
      <c r="Q62" s="302">
        <f t="shared" si="14"/>
        <v>2.5938390711081904E-2</v>
      </c>
      <c r="R62" s="302">
        <f t="shared" si="14"/>
        <v>2.4958385040995144E-2</v>
      </c>
      <c r="S62" s="302">
        <f t="shared" si="14"/>
        <v>2.5370562816980916E-2</v>
      </c>
      <c r="T62" s="302">
        <f t="shared" si="14"/>
        <v>2.5044051427206473E-2</v>
      </c>
      <c r="U62" s="302">
        <f t="shared" si="14"/>
        <v>2.4503877080757522E-2</v>
      </c>
      <c r="V62" s="302">
        <f t="shared" si="14"/>
        <v>2.4795835389124957E-2</v>
      </c>
      <c r="W62" s="302">
        <f t="shared" si="14"/>
        <v>2.4897587221161789E-2</v>
      </c>
      <c r="X62" s="302">
        <f t="shared" si="14"/>
        <v>2.5032763478408153E-2</v>
      </c>
      <c r="Y62" s="302">
        <f t="shared" si="14"/>
        <v>2.5150229973027589E-2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0.27018802818592519</v>
      </c>
      <c r="C63" s="301">
        <f t="shared" si="15"/>
        <v>0.27637311349329347</v>
      </c>
      <c r="D63" s="301">
        <f t="shared" si="15"/>
        <v>0.27088832285601155</v>
      </c>
      <c r="E63" s="301">
        <f t="shared" si="15"/>
        <v>0.27604444629149916</v>
      </c>
      <c r="F63" s="301">
        <f t="shared" si="15"/>
        <v>0.27151281122773546</v>
      </c>
      <c r="G63" s="301">
        <f t="shared" si="15"/>
        <v>0.26018196677733613</v>
      </c>
      <c r="H63" s="301">
        <f t="shared" si="15"/>
        <v>0.25731131865284917</v>
      </c>
      <c r="I63" s="301">
        <f t="shared" si="15"/>
        <v>0.26253196982281174</v>
      </c>
      <c r="J63" s="301">
        <f t="shared" si="15"/>
        <v>0.26329940445103739</v>
      </c>
      <c r="K63" s="301">
        <f t="shared" si="15"/>
        <v>0.25775521710372173</v>
      </c>
      <c r="L63" s="301">
        <f t="shared" si="15"/>
        <v>0.25568853819562953</v>
      </c>
      <c r="M63" s="301">
        <f t="shared" si="15"/>
        <v>0.26130450912626008</v>
      </c>
      <c r="N63" s="301">
        <f t="shared" si="15"/>
        <v>0.25564561814814041</v>
      </c>
      <c r="O63" s="301">
        <f t="shared" si="15"/>
        <v>0.25057117852328475</v>
      </c>
      <c r="P63" s="301">
        <f t="shared" si="15"/>
        <v>0.24950851411074806</v>
      </c>
      <c r="Q63" s="301">
        <f t="shared" si="15"/>
        <v>0.2499288937016732</v>
      </c>
      <c r="R63" s="301">
        <f t="shared" si="15"/>
        <v>0.2494791184785029</v>
      </c>
      <c r="S63" s="301">
        <f t="shared" si="15"/>
        <v>0.24913204128906696</v>
      </c>
      <c r="T63" s="301">
        <f t="shared" si="15"/>
        <v>0.24908922412948817</v>
      </c>
      <c r="U63" s="301">
        <f t="shared" si="15"/>
        <v>0.24954474061704446</v>
      </c>
      <c r="V63" s="301">
        <f t="shared" si="15"/>
        <v>0.24880158121883367</v>
      </c>
      <c r="W63" s="301">
        <f t="shared" si="15"/>
        <v>0.24862637713059713</v>
      </c>
      <c r="X63" s="301">
        <f t="shared" si="15"/>
        <v>0.24798327492432606</v>
      </c>
      <c r="Y63" s="301">
        <f t="shared" si="15"/>
        <v>0.24768820427597821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0.21777514450856089</v>
      </c>
      <c r="C64" s="302">
        <f t="shared" si="16"/>
        <v>0.23573611919996779</v>
      </c>
      <c r="D64" s="302">
        <f t="shared" si="16"/>
        <v>0.21985476227764236</v>
      </c>
      <c r="E64" s="302">
        <f t="shared" si="16"/>
        <v>0.23487040540959309</v>
      </c>
      <c r="F64" s="302">
        <f t="shared" si="16"/>
        <v>0.2222084055496075</v>
      </c>
      <c r="G64" s="302">
        <f t="shared" si="16"/>
        <v>0.1788627880163953</v>
      </c>
      <c r="H64" s="302">
        <f t="shared" si="16"/>
        <v>0.16175193392521686</v>
      </c>
      <c r="I64" s="302">
        <f t="shared" si="16"/>
        <v>0.18897305077118493</v>
      </c>
      <c r="J64" s="302">
        <f t="shared" si="16"/>
        <v>0.19209679913855235</v>
      </c>
      <c r="K64" s="302">
        <f t="shared" si="16"/>
        <v>0.16336338850466592</v>
      </c>
      <c r="L64" s="302">
        <f t="shared" si="16"/>
        <v>0.14666721577726646</v>
      </c>
      <c r="M64" s="302">
        <f t="shared" si="16"/>
        <v>0.18313696362489076</v>
      </c>
      <c r="N64" s="302">
        <f t="shared" si="16"/>
        <v>0.15156648457196628</v>
      </c>
      <c r="O64" s="302">
        <f t="shared" si="16"/>
        <v>0.10443785567768747</v>
      </c>
      <c r="P64" s="302">
        <f t="shared" si="16"/>
        <v>8.8725842168119073E-2</v>
      </c>
      <c r="Q64" s="302">
        <f t="shared" si="16"/>
        <v>7.3532104227434253E-2</v>
      </c>
      <c r="R64" s="302">
        <f t="shared" si="16"/>
        <v>0.10136013690594411</v>
      </c>
      <c r="S64" s="302">
        <f t="shared" si="16"/>
        <v>8.8965707480565398E-2</v>
      </c>
      <c r="T64" s="302">
        <f t="shared" si="16"/>
        <v>9.7999442395843031E-2</v>
      </c>
      <c r="U64" s="302">
        <f t="shared" si="16"/>
        <v>0.11288151683675192</v>
      </c>
      <c r="V64" s="302">
        <f t="shared" si="16"/>
        <v>0.10363557443929558</v>
      </c>
      <c r="W64" s="302">
        <f t="shared" si="16"/>
        <v>0.1005625304156576</v>
      </c>
      <c r="X64" s="302">
        <f t="shared" si="16"/>
        <v>9.5078957211128731E-2</v>
      </c>
      <c r="Y64" s="302">
        <f t="shared" si="16"/>
        <v>9.0888428589707707E-2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5.241288367736429E-2</v>
      </c>
      <c r="C65" s="302">
        <f t="shared" si="17"/>
        <v>4.0636994293325679E-2</v>
      </c>
      <c r="D65" s="302">
        <f t="shared" si="17"/>
        <v>5.1033560578369178E-2</v>
      </c>
      <c r="E65" s="302">
        <f t="shared" si="17"/>
        <v>4.1174040881906064E-2</v>
      </c>
      <c r="F65" s="302">
        <f t="shared" si="17"/>
        <v>4.9304405678127959E-2</v>
      </c>
      <c r="G65" s="302">
        <f t="shared" si="17"/>
        <v>8.1319178760940844E-2</v>
      </c>
      <c r="H65" s="302">
        <f t="shared" si="17"/>
        <v>9.5559384727632299E-2</v>
      </c>
      <c r="I65" s="302">
        <f t="shared" si="17"/>
        <v>7.3558919051626787E-2</v>
      </c>
      <c r="J65" s="302">
        <f t="shared" si="17"/>
        <v>7.120260531248504E-2</v>
      </c>
      <c r="K65" s="302">
        <f t="shared" si="17"/>
        <v>9.4391828599055788E-2</v>
      </c>
      <c r="L65" s="302">
        <f t="shared" si="17"/>
        <v>0.10902132241836304</v>
      </c>
      <c r="M65" s="302">
        <f t="shared" si="17"/>
        <v>7.816754550136927E-2</v>
      </c>
      <c r="N65" s="302">
        <f t="shared" si="17"/>
        <v>0.10407913357617417</v>
      </c>
      <c r="O65" s="302">
        <f t="shared" si="17"/>
        <v>0.1461333228455973</v>
      </c>
      <c r="P65" s="302">
        <f t="shared" si="17"/>
        <v>0.16078267194262896</v>
      </c>
      <c r="Q65" s="302">
        <f t="shared" si="17"/>
        <v>0.17639678947423895</v>
      </c>
      <c r="R65" s="302">
        <f t="shared" si="17"/>
        <v>0.14811898157255879</v>
      </c>
      <c r="S65" s="302">
        <f t="shared" si="17"/>
        <v>0.16016633380850157</v>
      </c>
      <c r="T65" s="302">
        <f t="shared" si="17"/>
        <v>0.15108978173364512</v>
      </c>
      <c r="U65" s="302">
        <f t="shared" si="17"/>
        <v>0.13666322378029255</v>
      </c>
      <c r="V65" s="302">
        <f t="shared" si="17"/>
        <v>0.14516600677953809</v>
      </c>
      <c r="W65" s="302">
        <f t="shared" si="17"/>
        <v>0.14806384671493952</v>
      </c>
      <c r="X65" s="302">
        <f t="shared" si="17"/>
        <v>0.15290431771319732</v>
      </c>
      <c r="Y65" s="302">
        <f t="shared" si="17"/>
        <v>0.15679977568627054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0.16491964230785855</v>
      </c>
      <c r="C66" s="301">
        <f t="shared" si="18"/>
        <v>0.16851431829620722</v>
      </c>
      <c r="D66" s="301">
        <f t="shared" si="18"/>
        <v>0.16536703001795078</v>
      </c>
      <c r="E66" s="301">
        <f t="shared" si="18"/>
        <v>0.16833509030635996</v>
      </c>
      <c r="F66" s="301">
        <f t="shared" si="18"/>
        <v>0.16570130696686364</v>
      </c>
      <c r="G66" s="301">
        <f t="shared" si="18"/>
        <v>0.15724137921159301</v>
      </c>
      <c r="H66" s="301">
        <f t="shared" si="18"/>
        <v>0.15411094258748773</v>
      </c>
      <c r="I66" s="301">
        <f t="shared" si="18"/>
        <v>0.15939940127351976</v>
      </c>
      <c r="J66" s="301">
        <f t="shared" si="18"/>
        <v>0.16004370203679263</v>
      </c>
      <c r="K66" s="301">
        <f t="shared" si="18"/>
        <v>0.15462756463425467</v>
      </c>
      <c r="L66" s="301">
        <f t="shared" si="18"/>
        <v>0.15147347186606935</v>
      </c>
      <c r="M66" s="301">
        <f t="shared" si="18"/>
        <v>0.15840079683395822</v>
      </c>
      <c r="N66" s="301">
        <f t="shared" si="18"/>
        <v>0.15194443202263713</v>
      </c>
      <c r="O66" s="301">
        <f t="shared" si="18"/>
        <v>0.13992088239997391</v>
      </c>
      <c r="P66" s="301">
        <f t="shared" si="18"/>
        <v>0.13485875671631667</v>
      </c>
      <c r="Q66" s="301">
        <f t="shared" si="18"/>
        <v>0.12959074875775306</v>
      </c>
      <c r="R66" s="301">
        <f t="shared" si="18"/>
        <v>0.13866209773612778</v>
      </c>
      <c r="S66" s="301">
        <f t="shared" si="18"/>
        <v>0.13479956317504763</v>
      </c>
      <c r="T66" s="301">
        <f t="shared" si="18"/>
        <v>0.1375163641692157</v>
      </c>
      <c r="U66" s="301">
        <f t="shared" si="18"/>
        <v>0.14156288397506453</v>
      </c>
      <c r="V66" s="301">
        <f t="shared" si="18"/>
        <v>0.13894660296273276</v>
      </c>
      <c r="W66" s="301">
        <f t="shared" si="18"/>
        <v>0.13800459299005491</v>
      </c>
      <c r="X66" s="301">
        <f t="shared" si="18"/>
        <v>0.13611898767320979</v>
      </c>
      <c r="Y66" s="301">
        <f t="shared" si="18"/>
        <v>0.13469782239693709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9.3706167531565354E-2</v>
      </c>
      <c r="C67" s="301">
        <f t="shared" si="19"/>
        <v>8.8078872655398363E-2</v>
      </c>
      <c r="D67" s="301">
        <f t="shared" si="19"/>
        <v>9.3113478350452264E-2</v>
      </c>
      <c r="E67" s="301">
        <f t="shared" si="19"/>
        <v>8.8364945448357907E-2</v>
      </c>
      <c r="F67" s="301">
        <f t="shared" si="19"/>
        <v>9.2342405766594748E-2</v>
      </c>
      <c r="G67" s="301">
        <f t="shared" si="19"/>
        <v>0.10370630776409791</v>
      </c>
      <c r="H67" s="301">
        <f t="shared" si="19"/>
        <v>0.10742121047673227</v>
      </c>
      <c r="I67" s="301">
        <f t="shared" si="19"/>
        <v>0.10139171690800085</v>
      </c>
      <c r="J67" s="301">
        <f t="shared" si="19"/>
        <v>0.10064890469550006</v>
      </c>
      <c r="K67" s="301">
        <f t="shared" si="19"/>
        <v>0.10718481775451963</v>
      </c>
      <c r="L67" s="301">
        <f t="shared" si="19"/>
        <v>0.11063897004601611</v>
      </c>
      <c r="M67" s="301">
        <f t="shared" si="19"/>
        <v>0.10279045784036717</v>
      </c>
      <c r="N67" s="301">
        <f t="shared" si="19"/>
        <v>0.10943475048922417</v>
      </c>
      <c r="O67" s="301">
        <f t="shared" si="19"/>
        <v>0.11748568427209777</v>
      </c>
      <c r="P67" s="301">
        <f t="shared" si="19"/>
        <v>0.11961594116706524</v>
      </c>
      <c r="Q67" s="301">
        <f t="shared" si="19"/>
        <v>0.12206301511097363</v>
      </c>
      <c r="R67" s="301">
        <f t="shared" si="19"/>
        <v>0.11745122372233006</v>
      </c>
      <c r="S67" s="301">
        <f t="shared" si="19"/>
        <v>0.11939088384461602</v>
      </c>
      <c r="T67" s="301">
        <f t="shared" si="19"/>
        <v>0.1178543596574422</v>
      </c>
      <c r="U67" s="301">
        <f t="shared" si="19"/>
        <v>0.11531236273297649</v>
      </c>
      <c r="V67" s="301">
        <f t="shared" si="19"/>
        <v>0.1166862841841174</v>
      </c>
      <c r="W67" s="301">
        <f t="shared" si="19"/>
        <v>0.11716511633487894</v>
      </c>
      <c r="X67" s="301">
        <f t="shared" si="19"/>
        <v>0.11780123989839127</v>
      </c>
      <c r="Y67" s="301">
        <f t="shared" si="19"/>
        <v>0.11835402340248274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6.3453663631198615E-2</v>
      </c>
      <c r="C68" s="235">
        <f t="shared" si="20"/>
        <v>5.9643108940595269E-2</v>
      </c>
      <c r="D68" s="235">
        <f t="shared" si="20"/>
        <v>6.3052320785504559E-2</v>
      </c>
      <c r="E68" s="235">
        <f t="shared" si="20"/>
        <v>5.9836824757351699E-2</v>
      </c>
      <c r="F68" s="235">
        <f t="shared" si="20"/>
        <v>6.253018460535556E-2</v>
      </c>
      <c r="G68" s="235">
        <f t="shared" si="20"/>
        <v>7.0225315394314272E-2</v>
      </c>
      <c r="H68" s="235">
        <f t="shared" si="20"/>
        <v>7.2740882868255891E-2</v>
      </c>
      <c r="I68" s="235">
        <f t="shared" si="20"/>
        <v>6.8657977048338731E-2</v>
      </c>
      <c r="J68" s="235">
        <f t="shared" si="20"/>
        <v>6.8154977539183731E-2</v>
      </c>
      <c r="K68" s="235">
        <f t="shared" si="20"/>
        <v>7.2580808193607682E-2</v>
      </c>
      <c r="L68" s="235">
        <f t="shared" si="20"/>
        <v>7.4919807038712691E-2</v>
      </c>
      <c r="M68" s="235">
        <f t="shared" si="20"/>
        <v>6.9605142416078944E-2</v>
      </c>
      <c r="N68" s="235">
        <f t="shared" si="20"/>
        <v>7.4104362925399236E-2</v>
      </c>
      <c r="O68" s="235">
        <f t="shared" si="20"/>
        <v>7.9556098468883368E-2</v>
      </c>
      <c r="P68" s="235">
        <f t="shared" si="20"/>
        <v>8.0998614025991927E-2</v>
      </c>
      <c r="Q68" s="235">
        <f t="shared" si="20"/>
        <v>8.2655664047434019E-2</v>
      </c>
      <c r="R68" s="235">
        <f t="shared" si="20"/>
        <v>7.9532763311858906E-2</v>
      </c>
      <c r="S68" s="235">
        <f t="shared" si="20"/>
        <v>8.0846215181682987E-2</v>
      </c>
      <c r="T68" s="235">
        <f t="shared" si="20"/>
        <v>7.9805749100287829E-2</v>
      </c>
      <c r="U68" s="235">
        <f t="shared" si="20"/>
        <v>7.8084421443362223E-2</v>
      </c>
      <c r="V68" s="235">
        <f t="shared" si="20"/>
        <v>7.9014780158406406E-2</v>
      </c>
      <c r="W68" s="235">
        <f t="shared" si="20"/>
        <v>7.9339024069245992E-2</v>
      </c>
      <c r="X68" s="235">
        <f t="shared" si="20"/>
        <v>7.9769778753705722E-2</v>
      </c>
      <c r="Y68" s="235">
        <f t="shared" si="20"/>
        <v>8.0144099243524919E-2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 t="shared" ref="B72:Y72" si="21">SUM(B$73:B$83)</f>
        <v>34.645428678717934</v>
      </c>
      <c r="C72" s="320">
        <f t="shared" si="21"/>
        <v>33.859480761038014</v>
      </c>
      <c r="D72" s="320">
        <f t="shared" si="21"/>
        <v>32.55668394006041</v>
      </c>
      <c r="E72" s="320">
        <f t="shared" si="21"/>
        <v>34.410605999683703</v>
      </c>
      <c r="F72" s="320">
        <f t="shared" si="21"/>
        <v>35.005746367309854</v>
      </c>
      <c r="G72" s="320">
        <f t="shared" si="21"/>
        <v>33.273407087200702</v>
      </c>
      <c r="H72" s="320">
        <f t="shared" si="21"/>
        <v>30.280075308652805</v>
      </c>
      <c r="I72" s="320">
        <f t="shared" si="21"/>
        <v>29.223119137260323</v>
      </c>
      <c r="J72" s="320">
        <f t="shared" si="21"/>
        <v>29.536418993568102</v>
      </c>
      <c r="K72" s="320">
        <f t="shared" si="21"/>
        <v>31.340516934491934</v>
      </c>
      <c r="L72" s="320">
        <f t="shared" si="21"/>
        <v>27.702085430671737</v>
      </c>
      <c r="M72" s="320">
        <f t="shared" si="21"/>
        <v>24.924492419182677</v>
      </c>
      <c r="N72" s="320">
        <f t="shared" si="21"/>
        <v>25.658072416930906</v>
      </c>
      <c r="O72" s="320">
        <f t="shared" si="21"/>
        <v>25.663413278733447</v>
      </c>
      <c r="P72" s="320">
        <f t="shared" si="21"/>
        <v>22.437509136768142</v>
      </c>
      <c r="Q72" s="320">
        <f t="shared" si="21"/>
        <v>21.349572942242165</v>
      </c>
      <c r="R72" s="320">
        <f t="shared" si="21"/>
        <v>21.233046283665818</v>
      </c>
      <c r="S72" s="320">
        <f t="shared" si="21"/>
        <v>20.862461114388751</v>
      </c>
      <c r="T72" s="320">
        <f t="shared" si="21"/>
        <v>21.155617032714073</v>
      </c>
      <c r="U72" s="320">
        <f t="shared" si="21"/>
        <v>21.009449719205392</v>
      </c>
      <c r="V72" s="320">
        <f t="shared" si="21"/>
        <v>23.129100041450616</v>
      </c>
      <c r="W72" s="320">
        <f t="shared" si="21"/>
        <v>21.759846802709628</v>
      </c>
      <c r="X72" s="320">
        <f t="shared" si="21"/>
        <v>19.940487487099578</v>
      </c>
      <c r="Y72" s="320">
        <f t="shared" si="21"/>
        <v>19.224191617035547</v>
      </c>
      <c r="DA72" s="95"/>
    </row>
    <row r="73" spans="1:105" ht="12" customHeight="1" x14ac:dyDescent="0.25">
      <c r="A73" s="55" t="s">
        <v>91</v>
      </c>
      <c r="B73" s="330">
        <f>IF(B$6=0,0,B$6/TRE!B$5*1000)</f>
        <v>0.67635215499392554</v>
      </c>
      <c r="C73" s="330">
        <f>IF(C$6=0,0,C$6/TRE!C$5*1000)</f>
        <v>0.6213135196102868</v>
      </c>
      <c r="D73" s="330">
        <f>IF(D$6=0,0,D$6/TRE!D$5*1000)</f>
        <v>0.6315554344198604</v>
      </c>
      <c r="E73" s="330">
        <f>IF(E$6=0,0,E$6/TRE!E$5*1000)</f>
        <v>0.63347735875145605</v>
      </c>
      <c r="F73" s="330">
        <f>IF(F$6=0,0,F$6/TRE!F$5*1000)</f>
        <v>0.67344059066929685</v>
      </c>
      <c r="G73" s="330">
        <f>IF(G$6=0,0,G$6/TRE!G$5*1000)</f>
        <v>0.71888795744694833</v>
      </c>
      <c r="H73" s="330">
        <f>IF(H$6=0,0,H$6/TRE!H$5*1000)</f>
        <v>0.67765048812127004</v>
      </c>
      <c r="I73" s="330">
        <f>IF(I$6=0,0,I$6/TRE!I$5*1000)</f>
        <v>0.61728796306955858</v>
      </c>
      <c r="J73" s="330">
        <f>IF(J$6=0,0,J$6/TRE!J$5*1000)</f>
        <v>0.61933504590208177</v>
      </c>
      <c r="K73" s="330">
        <f>IF(K$6=0,0,K$6/TRE!K$5*1000)</f>
        <v>0.69983908249082372</v>
      </c>
      <c r="L73" s="330">
        <f>IF(L$6=0,0,L$6/TRE!L$5*1000)</f>
        <v>0.63852712503672282</v>
      </c>
      <c r="M73" s="330">
        <f>IF(M$6=0,0,M$6/TRE!M$5*1000)</f>
        <v>0.53374999733469719</v>
      </c>
      <c r="N73" s="330">
        <f>IF(N$6=0,0,N$6/TRE!N$5*1000)</f>
        <v>0.58497599020443292</v>
      </c>
      <c r="O73" s="330">
        <f>IF(O$6=0,0,O$6/TRE!O$5*1000)</f>
        <v>0.62814243121034119</v>
      </c>
      <c r="P73" s="330">
        <f>IF(P$6=0,0,P$6/TRE!P$5*1000)</f>
        <v>0.55914245267482232</v>
      </c>
      <c r="Q73" s="330">
        <f>IF(Q$6=0,0,Q$6/TRE!Q$5*1000)</f>
        <v>0.54291525930452889</v>
      </c>
      <c r="R73" s="330">
        <f>IF(R$6=0,0,R$6/TRE!R$5*1000)</f>
        <v>0.51955151445196324</v>
      </c>
      <c r="S73" s="330">
        <f>IF(S$6=0,0,S$6/TRE!S$5*1000)</f>
        <v>0.51891409825433465</v>
      </c>
      <c r="T73" s="330">
        <f>IF(T$6=0,0,T$6/TRE!T$5*1000)</f>
        <v>0.51943368719762406</v>
      </c>
      <c r="U73" s="330">
        <f>IF(U$6=0,0,U$6/TRE!U$5*1000)</f>
        <v>0.50471860142525904</v>
      </c>
      <c r="V73" s="330">
        <f>IF(V$6=0,0,V$6/TRE!V$5*1000)</f>
        <v>0.56226015424158127</v>
      </c>
      <c r="W73" s="330">
        <f>IF(W$6=0,0,W$6/TRE!W$5*1000)</f>
        <v>0.53114478793096176</v>
      </c>
      <c r="X73" s="330">
        <f>IF(X$6=0,0,X$6/TRE!X$5*1000)</f>
        <v>0.48937794794972622</v>
      </c>
      <c r="Y73" s="330">
        <f>IF(Y$6=0,0,Y$6/TRE!Y$5*1000)</f>
        <v>0.47401258844509125</v>
      </c>
      <c r="DA73" s="67"/>
    </row>
    <row r="74" spans="1:105" ht="12" customHeight="1" x14ac:dyDescent="0.25">
      <c r="A74" s="173" t="s">
        <v>92</v>
      </c>
      <c r="B74" s="331">
        <f>IF(B$7=0,0,B$7/TRE!B$5*1000)</f>
        <v>0.9198389307917384</v>
      </c>
      <c r="C74" s="331">
        <f>IF(C$7=0,0,C$7/TRE!C$5*1000)</f>
        <v>0.84498638666999071</v>
      </c>
      <c r="D74" s="331">
        <f>IF(D$7=0,0,D$7/TRE!D$5*1000)</f>
        <v>0.85891539081101043</v>
      </c>
      <c r="E74" s="331">
        <f>IF(E$7=0,0,E$7/TRE!E$5*1000)</f>
        <v>0.86152920790198029</v>
      </c>
      <c r="F74" s="331">
        <f>IF(F$7=0,0,F$7/TRE!F$5*1000)</f>
        <v>0.91587920331024375</v>
      </c>
      <c r="G74" s="331">
        <f>IF(G$7=0,0,G$7/TRE!G$5*1000)</f>
        <v>0.97768762212784999</v>
      </c>
      <c r="H74" s="331">
        <f>IF(H$7=0,0,H$7/TRE!H$5*1000)</f>
        <v>0.92160466384492756</v>
      </c>
      <c r="I74" s="331">
        <f>IF(I$7=0,0,I$7/TRE!I$5*1000)</f>
        <v>0.8395116297745997</v>
      </c>
      <c r="J74" s="331">
        <f>IF(J$7=0,0,J$7/TRE!J$5*1000)</f>
        <v>0.84229566242683107</v>
      </c>
      <c r="K74" s="331">
        <f>IF(K$7=0,0,K$7/TRE!K$5*1000)</f>
        <v>0.95178115218752002</v>
      </c>
      <c r="L74" s="331">
        <f>IF(L$7=0,0,L$7/TRE!L$5*1000)</f>
        <v>0.86839689004994292</v>
      </c>
      <c r="M74" s="331">
        <f>IF(M$7=0,0,M$7/TRE!M$5*1000)</f>
        <v>0.72589999637518843</v>
      </c>
      <c r="N74" s="331">
        <f>IF(N$7=0,0,N$7/TRE!N$5*1000)</f>
        <v>0.79556734667802897</v>
      </c>
      <c r="O74" s="331">
        <f>IF(O$7=0,0,O$7/TRE!O$5*1000)</f>
        <v>0.85427370644606426</v>
      </c>
      <c r="P74" s="331">
        <f>IF(P$7=0,0,P$7/TRE!P$5*1000)</f>
        <v>0.7604337356377584</v>
      </c>
      <c r="Q74" s="331">
        <f>IF(Q$7=0,0,Q$7/TRE!Q$5*1000)</f>
        <v>0.73836475265415946</v>
      </c>
      <c r="R74" s="331">
        <f>IF(R$7=0,0,R$7/TRE!R$5*1000)</f>
        <v>0.70659005965466992</v>
      </c>
      <c r="S74" s="331">
        <f>IF(S$7=0,0,S$7/TRE!S$5*1000)</f>
        <v>0.70572317362589487</v>
      </c>
      <c r="T74" s="331">
        <f>IF(T$7=0,0,T$7/TRE!T$5*1000)</f>
        <v>0.70642981458876863</v>
      </c>
      <c r="U74" s="331">
        <f>IF(U$7=0,0,U$7/TRE!U$5*1000)</f>
        <v>0.68641729793835227</v>
      </c>
      <c r="V74" s="331">
        <f>IF(V$7=0,0,V$7/TRE!V$5*1000)</f>
        <v>0.76467380976855037</v>
      </c>
      <c r="W74" s="331">
        <f>IF(W$7=0,0,W$7/TRE!W$5*1000)</f>
        <v>0.72235691158610804</v>
      </c>
      <c r="X74" s="331">
        <f>IF(X$7=0,0,X$7/TRE!X$5*1000)</f>
        <v>0.66555400921162788</v>
      </c>
      <c r="Y74" s="331">
        <f>IF(Y$7=0,0,Y$7/TRE!Y$5*1000)</f>
        <v>0.64465712028532407</v>
      </c>
      <c r="DA74" s="177"/>
    </row>
    <row r="75" spans="1:105" ht="12" customHeight="1" x14ac:dyDescent="0.25">
      <c r="A75" s="173" t="s">
        <v>93</v>
      </c>
      <c r="B75" s="331">
        <f>IF(B$8=0,0,B$8/TRE!B$5*1000)</f>
        <v>1.1362716203897945</v>
      </c>
      <c r="C75" s="331">
        <f>IF(C$8=0,0,C$8/TRE!C$5*1000)</f>
        <v>1.0438067129452819</v>
      </c>
      <c r="D75" s="331">
        <f>IF(D$8=0,0,D$8/TRE!D$5*1000)</f>
        <v>1.0610131298253664</v>
      </c>
      <c r="E75" s="331">
        <f>IF(E$8=0,0,E$8/TRE!E$5*1000)</f>
        <v>1.0642419627024462</v>
      </c>
      <c r="F75" s="331">
        <f>IF(F$8=0,0,F$8/TRE!F$5*1000)</f>
        <v>1.1313801923244189</v>
      </c>
      <c r="G75" s="331">
        <f>IF(G$8=0,0,G$8/TRE!G$5*1000)</f>
        <v>1.2077317685108735</v>
      </c>
      <c r="H75" s="331">
        <f>IF(H$8=0,0,H$8/TRE!H$5*1000)</f>
        <v>1.1384528200437345</v>
      </c>
      <c r="I75" s="331">
        <f>IF(I$8=0,0,I$8/TRE!I$5*1000)</f>
        <v>1.0370437779568578</v>
      </c>
      <c r="J75" s="331">
        <f>IF(J$8=0,0,J$8/TRE!J$5*1000)</f>
        <v>1.0404828771154977</v>
      </c>
      <c r="K75" s="331">
        <f>IF(K$8=0,0,K$8/TRE!K$5*1000)</f>
        <v>1.1757296585845842</v>
      </c>
      <c r="L75" s="331">
        <f>IF(L$8=0,0,L$8/TRE!L$5*1000)</f>
        <v>1.0727255700616936</v>
      </c>
      <c r="M75" s="331">
        <f>IF(M$8=0,0,M$8/TRE!M$5*1000)</f>
        <v>0.89669999552229185</v>
      </c>
      <c r="N75" s="331">
        <f>IF(N$8=0,0,N$8/TRE!N$5*1000)</f>
        <v>0.98275966354344801</v>
      </c>
      <c r="O75" s="331">
        <f>IF(O$8=0,0,O$8/TRE!O$5*1000)</f>
        <v>1.055279284433374</v>
      </c>
      <c r="P75" s="331">
        <f>IF(P$8=0,0,P$8/TRE!P$5*1000)</f>
        <v>0.93935932049370119</v>
      </c>
      <c r="Q75" s="331">
        <f>IF(Q$8=0,0,Q$8/TRE!Q$5*1000)</f>
        <v>0.91209763563160884</v>
      </c>
      <c r="R75" s="331">
        <f>IF(R$8=0,0,R$8/TRE!R$5*1000)</f>
        <v>0.87284654427929809</v>
      </c>
      <c r="S75" s="331">
        <f>IF(S$8=0,0,S$8/TRE!S$5*1000)</f>
        <v>0.87177568506728198</v>
      </c>
      <c r="T75" s="331">
        <f>IF(T$8=0,0,T$8/TRE!T$5*1000)</f>
        <v>0.87264859449200827</v>
      </c>
      <c r="U75" s="331">
        <f>IF(U$8=0,0,U$8/TRE!U$5*1000)</f>
        <v>0.84792725039443539</v>
      </c>
      <c r="V75" s="331">
        <f>IF(V$8=0,0,V$8/TRE!V$5*1000)</f>
        <v>0.94459705912585579</v>
      </c>
      <c r="W75" s="331">
        <f>IF(W$8=0,0,W$8/TRE!W$5*1000)</f>
        <v>0.89232324372401606</v>
      </c>
      <c r="X75" s="331">
        <f>IF(X$8=0,0,X$8/TRE!X$5*1000)</f>
        <v>0.82215495255554016</v>
      </c>
      <c r="Y75" s="331">
        <f>IF(Y$8=0,0,Y$8/TRE!Y$5*1000)</f>
        <v>0.79634114858775273</v>
      </c>
      <c r="DA75" s="177"/>
    </row>
    <row r="76" spans="1:105" ht="12" customHeight="1" x14ac:dyDescent="0.25">
      <c r="A76" s="173" t="s">
        <v>94</v>
      </c>
      <c r="B76" s="331">
        <f>IF(B$9=0,0,B$9/TRE!B$5*1000)</f>
        <v>0.70340624119368245</v>
      </c>
      <c r="C76" s="331">
        <f>IF(C$9=0,0,C$9/TRE!C$5*1000)</f>
        <v>0.64616606039469837</v>
      </c>
      <c r="D76" s="331">
        <f>IF(D$9=0,0,D$9/TRE!D$5*1000)</f>
        <v>0.65681765179665508</v>
      </c>
      <c r="E76" s="331">
        <f>IF(E$9=0,0,E$9/TRE!E$5*1000)</f>
        <v>0.65881645310151415</v>
      </c>
      <c r="F76" s="331">
        <f>IF(F$9=0,0,F$9/TRE!F$5*1000)</f>
        <v>0.70037821429606872</v>
      </c>
      <c r="G76" s="331">
        <f>IF(G$9=0,0,G$9/TRE!G$5*1000)</f>
        <v>0.74764347574482648</v>
      </c>
      <c r="H76" s="331">
        <f>IF(H$9=0,0,H$9/TRE!H$5*1000)</f>
        <v>0.70475650764612119</v>
      </c>
      <c r="I76" s="331">
        <f>IF(I$9=0,0,I$9/TRE!I$5*1000)</f>
        <v>0.64197948159234042</v>
      </c>
      <c r="J76" s="331">
        <f>IF(J$9=0,0,J$9/TRE!J$5*1000)</f>
        <v>0.64410844773816545</v>
      </c>
      <c r="K76" s="331">
        <f>IF(K$9=0,0,K$9/TRE!K$5*1000)</f>
        <v>0.72783264579045659</v>
      </c>
      <c r="L76" s="331">
        <f>IF(L$9=0,0,L$9/TRE!L$5*1000)</f>
        <v>0.66406821003819161</v>
      </c>
      <c r="M76" s="331">
        <f>IF(M$9=0,0,M$9/TRE!M$5*1000)</f>
        <v>0.55509999722808501</v>
      </c>
      <c r="N76" s="331">
        <f>IF(N$9=0,0,N$9/TRE!N$5*1000)</f>
        <v>0.60837502981261016</v>
      </c>
      <c r="O76" s="331">
        <f>IF(O$9=0,0,O$9/TRE!O$5*1000)</f>
        <v>0.65326812845875515</v>
      </c>
      <c r="P76" s="331">
        <f>IF(P$9=0,0,P$9/TRE!P$5*1000)</f>
        <v>0.58150815078181517</v>
      </c>
      <c r="Q76" s="331">
        <f>IF(Q$9=0,0,Q$9/TRE!Q$5*1000)</f>
        <v>0.56463186967671009</v>
      </c>
      <c r="R76" s="331">
        <f>IF(R$9=0,0,R$9/TRE!R$5*1000)</f>
        <v>0.54033357503004154</v>
      </c>
      <c r="S76" s="331">
        <f>IF(S$9=0,0,S$9/TRE!S$5*1000)</f>
        <v>0.53967066218450799</v>
      </c>
      <c r="T76" s="331">
        <f>IF(T$9=0,0,T$9/TRE!T$5*1000)</f>
        <v>0.54021103468552889</v>
      </c>
      <c r="U76" s="331">
        <f>IF(U$9=0,0,U$9/TRE!U$5*1000)</f>
        <v>0.52490734548226936</v>
      </c>
      <c r="V76" s="331">
        <f>IF(V$9=0,0,V$9/TRE!V$5*1000)</f>
        <v>0.58475056041124407</v>
      </c>
      <c r="W76" s="331">
        <f>IF(W$9=0,0,W$9/TRE!W$5*1000)</f>
        <v>0.55239057944820025</v>
      </c>
      <c r="X76" s="331">
        <f>IF(X$9=0,0,X$9/TRE!X$5*1000)</f>
        <v>0.50895306586771527</v>
      </c>
      <c r="Y76" s="331">
        <f>IF(Y$9=0,0,Y$9/TRE!Y$5*1000)</f>
        <v>0.4929730919828948</v>
      </c>
      <c r="DA76" s="177"/>
    </row>
    <row r="77" spans="1:105" ht="12" customHeight="1" x14ac:dyDescent="0.25">
      <c r="A77" s="56" t="s">
        <v>95</v>
      </c>
      <c r="B77" s="332">
        <f>IF(B$10=0,0,B$10/TRE!B$5*1000)</f>
        <v>0.99064010614827536</v>
      </c>
      <c r="C77" s="332">
        <f>IF(C$10=0,0,C$10/TRE!C$5*1000)</f>
        <v>0.99174492883863241</v>
      </c>
      <c r="D77" s="332">
        <f>IF(D$10=0,0,D$10/TRE!D$5*1000)</f>
        <v>0.93228297314869957</v>
      </c>
      <c r="E77" s="332">
        <f>IF(E$10=0,0,E$10/TRE!E$5*1000)</f>
        <v>1.0069007912818435</v>
      </c>
      <c r="F77" s="332">
        <f>IF(F$10=0,0,F$10/TRE!F$5*1000)</f>
        <v>1.0139264939059365</v>
      </c>
      <c r="G77" s="332">
        <f>IF(G$10=0,0,G$10/TRE!G$5*1000)</f>
        <v>0.92505908396013792</v>
      </c>
      <c r="H77" s="332">
        <f>IF(H$10=0,0,H$10/TRE!H$5*1000)</f>
        <v>0.82092421366843127</v>
      </c>
      <c r="I77" s="332">
        <f>IF(I$10=0,0,I$10/TRE!I$5*1000)</f>
        <v>0.81207281446888524</v>
      </c>
      <c r="J77" s="332">
        <f>IF(J$10=0,0,J$10/TRE!J$5*1000)</f>
        <v>0.82255602088113122</v>
      </c>
      <c r="K77" s="332">
        <f>IF(K$10=0,0,K$10/TRE!K$5*1000)</f>
        <v>0.86018834464014737</v>
      </c>
      <c r="L77" s="332">
        <f>IF(L$10=0,0,L$10/TRE!L$5*1000)</f>
        <v>0.75750333789720659</v>
      </c>
      <c r="M77" s="332">
        <f>IF(M$10=0,0,M$10/TRE!M$5*1000)</f>
        <v>0.69423619927631619</v>
      </c>
      <c r="N77" s="332">
        <f>IF(N$10=0,0,N$10/TRE!N$5*1000)</f>
        <v>0.70429936540090832</v>
      </c>
      <c r="O77" s="332">
        <f>IF(O$10=0,0,O$10/TRE!O$5*1000)</f>
        <v>0.6985465537765474</v>
      </c>
      <c r="P77" s="332">
        <f>IF(P$10=0,0,P$10/TRE!P$5*1000)</f>
        <v>0.68003677878698199</v>
      </c>
      <c r="Q77" s="332">
        <f>IF(Q$10=0,0,Q$10/TRE!Q$5*1000)</f>
        <v>0.65785514131303613</v>
      </c>
      <c r="R77" s="332">
        <f>IF(R$10=0,0,R$10/TRE!R$5*1000)</f>
        <v>0.65575131113729945</v>
      </c>
      <c r="S77" s="332">
        <f>IF(S$10=0,0,S$10/TRE!S$5*1000)</f>
        <v>0.65287149606925698</v>
      </c>
      <c r="T77" s="332">
        <f>IF(T$10=0,0,T$10/TRE!T$5*1000)</f>
        <v>0.67309711490169954</v>
      </c>
      <c r="U77" s="332">
        <f>IF(U$10=0,0,U$10/TRE!U$5*1000)</f>
        <v>0.68073160552834833</v>
      </c>
      <c r="V77" s="332">
        <f>IF(V$10=0,0,V$10/TRE!V$5*1000)</f>
        <v>0.77399489907922459</v>
      </c>
      <c r="W77" s="332">
        <f>IF(W$10=0,0,W$10/TRE!W$5*1000)</f>
        <v>0.73187834266539897</v>
      </c>
      <c r="X77" s="332">
        <f>IF(X$10=0,0,X$10/TRE!X$5*1000)</f>
        <v>0.70480179172973234</v>
      </c>
      <c r="Y77" s="332">
        <f>IF(Y$10=0,0,Y$10/TRE!Y$5*1000)</f>
        <v>0.69653260027169706</v>
      </c>
      <c r="DA77" s="68"/>
    </row>
    <row r="78" spans="1:105" ht="12" customHeight="1" x14ac:dyDescent="0.25">
      <c r="A78" s="174" t="s">
        <v>2403</v>
      </c>
      <c r="B78" s="348">
        <f>IF(B$16=0,0,B$16/TRE!B$5*1000)</f>
        <v>6.5525460422512323</v>
      </c>
      <c r="C78" s="348">
        <f>IF(C$16=0,0,C$16/TRE!C$5*1000)</f>
        <v>6.55049508343604</v>
      </c>
      <c r="D78" s="348">
        <f>IF(D$16=0,0,D$16/TRE!D$5*1000)</f>
        <v>6.1734578571933456</v>
      </c>
      <c r="E78" s="348">
        <f>IF(E$16=0,0,E$16/TRE!E$5*1000)</f>
        <v>6.6491996758163365</v>
      </c>
      <c r="F78" s="348">
        <f>IF(F$16=0,0,F$16/TRE!F$5*1000)</f>
        <v>6.6531560237193688</v>
      </c>
      <c r="G78" s="348">
        <f>IF(G$16=0,0,G$16/TRE!G$5*1000)</f>
        <v>6.0599983481315816</v>
      </c>
      <c r="H78" s="348">
        <f>IF(H$16=0,0,H$16/TRE!H$5*1000)</f>
        <v>5.4539842746039211</v>
      </c>
      <c r="I78" s="348">
        <f>IF(I$16=0,0,I$16/TRE!I$5*1000)</f>
        <v>5.370402122030157</v>
      </c>
      <c r="J78" s="348">
        <f>IF(J$16=0,0,J$16/TRE!J$5*1000)</f>
        <v>5.4438450714359545</v>
      </c>
      <c r="K78" s="348">
        <f>IF(K$16=0,0,K$16/TRE!K$5*1000)</f>
        <v>5.6547272226149863</v>
      </c>
      <c r="L78" s="348">
        <f>IF(L$16=0,0,L$16/TRE!L$5*1000)</f>
        <v>4.9581740101172294</v>
      </c>
      <c r="M78" s="348">
        <f>IF(M$16=0,0,M$16/TRE!M$5*1000)</f>
        <v>4.5590175797710044</v>
      </c>
      <c r="N78" s="348">
        <f>IF(N$16=0,0,N$16/TRE!N$5*1000)</f>
        <v>4.5915616484612363</v>
      </c>
      <c r="O78" s="348">
        <f>IF(O$16=0,0,O$16/TRE!O$5*1000)</f>
        <v>4.5013581971276482</v>
      </c>
      <c r="P78" s="348">
        <f>IF(P$16=0,0,P$16/TRE!P$5*1000)</f>
        <v>3.9188446955429455</v>
      </c>
      <c r="Q78" s="348">
        <f>IF(Q$16=0,0,Q$16/TRE!Q$5*1000)</f>
        <v>3.73511260252043</v>
      </c>
      <c r="R78" s="348">
        <f>IF(R$16=0,0,R$16/TRE!R$5*1000)</f>
        <v>3.7080411686235397</v>
      </c>
      <c r="S78" s="348">
        <f>IF(S$16=0,0,S$16/TRE!S$5*1000)</f>
        <v>3.6382552666190162</v>
      </c>
      <c r="T78" s="348">
        <f>IF(T$16=0,0,T$16/TRE!T$5*1000)</f>
        <v>3.6887453628615336</v>
      </c>
      <c r="U78" s="348">
        <f>IF(U$16=0,0,U$16/TRE!U$5*1000)</f>
        <v>3.6699583764801629</v>
      </c>
      <c r="V78" s="348">
        <f>IF(V$16=0,0,V$16/TRE!V$5*1000)</f>
        <v>4.028189663737054</v>
      </c>
      <c r="W78" s="348">
        <f>IF(W$16=0,0,W$16/TRE!W$5*1000)</f>
        <v>3.7870503142321525</v>
      </c>
      <c r="X78" s="348">
        <f>IF(X$16=0,0,X$16/TRE!X$5*1000)</f>
        <v>3.46143517344695</v>
      </c>
      <c r="Y78" s="348">
        <f>IF(Y$16=0,0,Y$16/TRE!Y$5*1000)</f>
        <v>3.3331238501965936</v>
      </c>
      <c r="DA78" s="178"/>
    </row>
    <row r="79" spans="1:105" ht="12" customHeight="1" x14ac:dyDescent="0.25">
      <c r="A79" s="174" t="s">
        <v>2413</v>
      </c>
      <c r="B79" s="348">
        <f>IF(B$24=0,0,B$24/TRE!B$5*1000)</f>
        <v>3.1470120955849055</v>
      </c>
      <c r="C79" s="348">
        <f>IF(C$24=0,0,C$24/TRE!C$5*1000)</f>
        <v>3.0955210378069129</v>
      </c>
      <c r="D79" s="348">
        <f>IF(D$24=0,0,D$24/TRE!D$5*1000)</f>
        <v>2.955373297472049</v>
      </c>
      <c r="E79" s="348">
        <f>IF(E$24=0,0,E$24/TRE!E$5*1000)</f>
        <v>3.1453586789328272</v>
      </c>
      <c r="F79" s="348">
        <f>IF(F$24=0,0,F$24/TRE!F$5*1000)</f>
        <v>3.1911485015485974</v>
      </c>
      <c r="G79" s="348">
        <f>IF(G$24=0,0,G$24/TRE!G$5*1000)</f>
        <v>2.9600042097999846</v>
      </c>
      <c r="H79" s="348">
        <f>IF(H$24=0,0,H$24/TRE!H$5*1000)</f>
        <v>2.6494835324599935</v>
      </c>
      <c r="I79" s="348">
        <f>IF(I$24=0,0,I$24/TRE!I$5*1000)</f>
        <v>2.605288157331465</v>
      </c>
      <c r="J79" s="348">
        <f>IF(J$24=0,0,J$24/TRE!J$5*1000)</f>
        <v>2.633894303380627</v>
      </c>
      <c r="K79" s="348">
        <f>IF(K$24=0,0,K$24/TRE!K$5*1000)</f>
        <v>2.7121816293646499</v>
      </c>
      <c r="L79" s="348">
        <f>IF(L$24=0,0,L$24/TRE!L$5*1000)</f>
        <v>2.3230884054054131</v>
      </c>
      <c r="M79" s="348">
        <f>IF(M$24=0,0,M$24/TRE!M$5*1000)</f>
        <v>2.2019741052866513</v>
      </c>
      <c r="N79" s="348">
        <f>IF(N$24=0,0,N$24/TRE!N$5*1000)</f>
        <v>2.2232984857962288</v>
      </c>
      <c r="O79" s="348">
        <f>IF(O$24=0,0,O$24/TRE!O$5*1000)</f>
        <v>2.1944211320825673</v>
      </c>
      <c r="P79" s="348">
        <f>IF(P$24=0,0,P$24/TRE!P$5*1000)</f>
        <v>1.8726489366803234</v>
      </c>
      <c r="Q79" s="348">
        <f>IF(Q$24=0,0,Q$24/TRE!Q$5*1000)</f>
        <v>1.7253570181086113</v>
      </c>
      <c r="R79" s="348">
        <f>IF(R$24=0,0,R$24/TRE!R$5*1000)</f>
        <v>1.8059415881674505</v>
      </c>
      <c r="S79" s="348">
        <f>IF(S$24=0,0,S$24/TRE!S$5*1000)</f>
        <v>1.7480538717568126</v>
      </c>
      <c r="T79" s="348">
        <f>IF(T$24=0,0,T$24/TRE!T$5*1000)</f>
        <v>1.7945500917092543</v>
      </c>
      <c r="U79" s="348">
        <f>IF(U$24=0,0,U$24/TRE!U$5*1000)</f>
        <v>1.814673255281988</v>
      </c>
      <c r="V79" s="348">
        <f>IF(V$24=0,0,V$24/TRE!V$5*1000)</f>
        <v>1.9759778568642383</v>
      </c>
      <c r="W79" s="348">
        <f>IF(W$24=0,0,W$24/TRE!W$5*1000)</f>
        <v>1.8537719528225001</v>
      </c>
      <c r="X79" s="348">
        <f>IF(X$24=0,0,X$24/TRE!X$5*1000)</f>
        <v>1.6893617599998274</v>
      </c>
      <c r="Y79" s="348">
        <f>IF(Y$24=0,0,Y$24/TRE!Y$5*1000)</f>
        <v>1.6195230234605302</v>
      </c>
      <c r="DA79" s="178"/>
    </row>
    <row r="80" spans="1:105" ht="12" customHeight="1" x14ac:dyDescent="0.25">
      <c r="A80" s="174" t="s">
        <v>2418</v>
      </c>
      <c r="B80" s="348">
        <f>IF(B$27=0,0,B$27/TRE!B$5*1000)</f>
        <v>9.3607800603589002</v>
      </c>
      <c r="C80" s="348">
        <f>IF(C$27=0,0,C$27/TRE!C$5*1000)</f>
        <v>9.357850119194346</v>
      </c>
      <c r="D80" s="348">
        <f>IF(D$27=0,0,D$27/TRE!D$5*1000)</f>
        <v>8.8192255102762083</v>
      </c>
      <c r="E80" s="348">
        <f>IF(E$27=0,0,E$27/TRE!E$5*1000)</f>
        <v>9.4988566797376297</v>
      </c>
      <c r="F80" s="348">
        <f>IF(F$27=0,0,F$27/TRE!F$5*1000)</f>
        <v>9.5045086053133829</v>
      </c>
      <c r="G80" s="348">
        <f>IF(G$27=0,0,G$27/TRE!G$5*1000)</f>
        <v>8.6571404973308326</v>
      </c>
      <c r="H80" s="348">
        <f>IF(H$27=0,0,H$27/TRE!H$5*1000)</f>
        <v>7.791406106577031</v>
      </c>
      <c r="I80" s="348">
        <f>IF(I$27=0,0,I$27/TRE!I$5*1000)</f>
        <v>7.6720030314716583</v>
      </c>
      <c r="J80" s="348">
        <f>IF(J$27=0,0,J$27/TRE!J$5*1000)</f>
        <v>7.7769215306227899</v>
      </c>
      <c r="K80" s="348">
        <f>IF(K$27=0,0,K$27/TRE!K$5*1000)</f>
        <v>8.0781817465928345</v>
      </c>
      <c r="L80" s="348">
        <f>IF(L$27=0,0,L$27/TRE!L$5*1000)</f>
        <v>7.0831057287389019</v>
      </c>
      <c r="M80" s="348">
        <f>IF(M$27=0,0,M$27/TRE!M$5*1000)</f>
        <v>6.5128822568157174</v>
      </c>
      <c r="N80" s="348">
        <f>IF(N$27=0,0,N$27/TRE!N$5*1000)</f>
        <v>6.5593737835160528</v>
      </c>
      <c r="O80" s="348">
        <f>IF(O$27=0,0,O$27/TRE!O$5*1000)</f>
        <v>6.4305117101823539</v>
      </c>
      <c r="P80" s="348">
        <f>IF(P$27=0,0,P$27/TRE!P$5*1000)</f>
        <v>5.5983495650613522</v>
      </c>
      <c r="Q80" s="348">
        <f>IF(Q$27=0,0,Q$27/TRE!Q$5*1000)</f>
        <v>5.3358751464577594</v>
      </c>
      <c r="R80" s="348">
        <f>IF(R$27=0,0,R$27/TRE!R$5*1000)</f>
        <v>5.2972016694621997</v>
      </c>
      <c r="S80" s="348">
        <f>IF(S$27=0,0,S$27/TRE!S$5*1000)</f>
        <v>5.1975075237414519</v>
      </c>
      <c r="T80" s="348">
        <f>IF(T$27=0,0,T$27/TRE!T$5*1000)</f>
        <v>5.2696362326593338</v>
      </c>
      <c r="U80" s="348">
        <f>IF(U$27=0,0,U$27/TRE!U$5*1000)</f>
        <v>5.2427976806859462</v>
      </c>
      <c r="V80" s="348">
        <f>IF(V$27=0,0,V$27/TRE!V$5*1000)</f>
        <v>5.7545566624815043</v>
      </c>
      <c r="W80" s="348">
        <f>IF(W$27=0,0,W$27/TRE!W$5*1000)</f>
        <v>5.4100718774745014</v>
      </c>
      <c r="X80" s="348">
        <f>IF(X$27=0,0,X$27/TRE!X$5*1000)</f>
        <v>4.9449073906384982</v>
      </c>
      <c r="Y80" s="348">
        <f>IF(Y$27=0,0,Y$27/TRE!Y$5*1000)</f>
        <v>4.7616055002808473</v>
      </c>
      <c r="DA80" s="178"/>
    </row>
    <row r="81" spans="1:105" ht="12" customHeight="1" x14ac:dyDescent="0.25">
      <c r="A81" s="174" t="s">
        <v>2428</v>
      </c>
      <c r="B81" s="348">
        <f>IF(B$35=0,0,B$35/TRE!B$5*1000)</f>
        <v>5.7137117052965865</v>
      </c>
      <c r="C81" s="348">
        <f>IF(C$35=0,0,C$35/TRE!C$5*1000)</f>
        <v>5.7058073183098639</v>
      </c>
      <c r="D81" s="348">
        <f>IF(D$35=0,0,D$35/TRE!D$5*1000)</f>
        <v>5.3838021304009045</v>
      </c>
      <c r="E81" s="348">
        <f>IF(E$35=0,0,E$35/TRE!E$5*1000)</f>
        <v>5.7925124684533298</v>
      </c>
      <c r="F81" s="348">
        <f>IF(F$35=0,0,F$35/TRE!F$5*1000)</f>
        <v>5.8004979244137793</v>
      </c>
      <c r="G81" s="348">
        <f>IF(G$35=0,0,G$35/TRE!G$5*1000)</f>
        <v>5.2319564214602305</v>
      </c>
      <c r="H81" s="348">
        <f>IF(H$35=0,0,H$35/TRE!H$5*1000)</f>
        <v>4.6664909474365963</v>
      </c>
      <c r="I81" s="348">
        <f>IF(I$35=0,0,I$35/TRE!I$5*1000)</f>
        <v>4.6581476938240325</v>
      </c>
      <c r="J81" s="348">
        <f>IF(J$35=0,0,J$35/TRE!J$5*1000)</f>
        <v>4.7271178406404761</v>
      </c>
      <c r="K81" s="348">
        <f>IF(K$35=0,0,K$35/TRE!K$5*1000)</f>
        <v>4.8461078079591049</v>
      </c>
      <c r="L81" s="348">
        <f>IF(L$35=0,0,L$35/TRE!L$5*1000)</f>
        <v>4.1961310581143048</v>
      </c>
      <c r="M81" s="348">
        <f>IF(M$35=0,0,M$35/TRE!M$5*1000)</f>
        <v>3.9480594598804863</v>
      </c>
      <c r="N81" s="348">
        <f>IF(N$35=0,0,N$35/TRE!N$5*1000)</f>
        <v>3.8986012401862591</v>
      </c>
      <c r="O81" s="348">
        <f>IF(O$35=0,0,O$35/TRE!O$5*1000)</f>
        <v>3.5908474313555909</v>
      </c>
      <c r="P81" s="348">
        <f>IF(P$35=0,0,P$35/TRE!P$5*1000)</f>
        <v>3.0258945859955477</v>
      </c>
      <c r="Q81" s="348">
        <f>IF(Q$35=0,0,Q$35/TRE!Q$5*1000)</f>
        <v>2.7667071432434263</v>
      </c>
      <c r="R81" s="348">
        <f>IF(R$35=0,0,R$35/TRE!R$5*1000)</f>
        <v>2.9442187390213941</v>
      </c>
      <c r="S81" s="348">
        <f>IF(S$35=0,0,S$35/TRE!S$5*1000)</f>
        <v>2.8122506449760212</v>
      </c>
      <c r="T81" s="348">
        <f>IF(T$35=0,0,T$35/TRE!T$5*1000)</f>
        <v>2.9092435360951709</v>
      </c>
      <c r="U81" s="348">
        <f>IF(U$35=0,0,U$35/TRE!U$5*1000)</f>
        <v>2.9741582929798245</v>
      </c>
      <c r="V81" s="348">
        <f>IF(V$35=0,0,V$35/TRE!V$5*1000)</f>
        <v>3.2137098803447643</v>
      </c>
      <c r="W81" s="348">
        <f>IF(W$35=0,0,W$35/TRE!W$5*1000)</f>
        <v>3.0029588015338895</v>
      </c>
      <c r="X81" s="348">
        <f>IF(X$35=0,0,X$35/TRE!X$5*1000)</f>
        <v>2.7142789704543016</v>
      </c>
      <c r="Y81" s="348">
        <f>IF(Y$35=0,0,Y$35/TRE!Y$5*1000)</f>
        <v>2.5894567481561404</v>
      </c>
      <c r="DA81" s="178"/>
    </row>
    <row r="82" spans="1:105" ht="12" customHeight="1" x14ac:dyDescent="0.25">
      <c r="A82" s="174" t="s">
        <v>2440</v>
      </c>
      <c r="B82" s="348">
        <f>IF(B$46=0,0,B$46/TRE!B$5*1000)</f>
        <v>3.2464903439708417</v>
      </c>
      <c r="C82" s="348">
        <f>IF(C$46=0,0,C$46/TRE!C$5*1000)</f>
        <v>2.9823048941293782</v>
      </c>
      <c r="D82" s="348">
        <f>IF(D$46=0,0,D$46/TRE!D$5*1000)</f>
        <v>3.0314660852153312</v>
      </c>
      <c r="E82" s="348">
        <f>IF(E$46=0,0,E$46/TRE!E$5*1000)</f>
        <v>3.0406913220069884</v>
      </c>
      <c r="F82" s="348">
        <f>IF(F$46=0,0,F$46/TRE!F$5*1000)</f>
        <v>3.2325148352126254</v>
      </c>
      <c r="G82" s="348">
        <f>IF(G$46=0,0,G$46/TRE!G$5*1000)</f>
        <v>3.4506621957453518</v>
      </c>
      <c r="H82" s="348">
        <f>IF(H$46=0,0,H$46/TRE!H$5*1000)</f>
        <v>3.2527223429820964</v>
      </c>
      <c r="I82" s="348">
        <f>IF(I$46=0,0,I$46/TRE!I$5*1000)</f>
        <v>2.9629822227338805</v>
      </c>
      <c r="J82" s="348">
        <f>IF(J$46=0,0,J$46/TRE!J$5*1000)</f>
        <v>2.9728082203299935</v>
      </c>
      <c r="K82" s="348">
        <f>IF(K$46=0,0,K$46/TRE!K$5*1000)</f>
        <v>3.3592275959559541</v>
      </c>
      <c r="L82" s="348">
        <f>IF(L$46=0,0,L$46/TRE!L$5*1000)</f>
        <v>3.0649302001762697</v>
      </c>
      <c r="M82" s="348">
        <f>IF(M$46=0,0,M$46/TRE!M$5*1000)</f>
        <v>2.5619999872065478</v>
      </c>
      <c r="N82" s="348">
        <f>IF(N$46=0,0,N$46/TRE!N$5*1000)</f>
        <v>2.8078847529812787</v>
      </c>
      <c r="O82" s="348">
        <f>IF(O$46=0,0,O$46/TRE!O$5*1000)</f>
        <v>3.0150836698096386</v>
      </c>
      <c r="P82" s="348">
        <f>IF(P$46=0,0,P$46/TRE!P$5*1000)</f>
        <v>2.6838837728391471</v>
      </c>
      <c r="Q82" s="348">
        <f>IF(Q$46=0,0,Q$46/TRE!Q$5*1000)</f>
        <v>2.6059932446617387</v>
      </c>
      <c r="R82" s="348">
        <f>IF(R$46=0,0,R$46/TRE!R$5*1000)</f>
        <v>2.4938472693694225</v>
      </c>
      <c r="S82" s="348">
        <f>IF(S$46=0,0,S$46/TRE!S$5*1000)</f>
        <v>2.4907876716208057</v>
      </c>
      <c r="T82" s="348">
        <f>IF(T$46=0,0,T$46/TRE!T$5*1000)</f>
        <v>2.4932816985485946</v>
      </c>
      <c r="U82" s="348">
        <f>IF(U$46=0,0,U$46/TRE!U$5*1000)</f>
        <v>2.422649286841243</v>
      </c>
      <c r="V82" s="348">
        <f>IF(V$46=0,0,V$46/TRE!V$5*1000)</f>
        <v>2.6988487403595882</v>
      </c>
      <c r="W82" s="348">
        <f>IF(W$46=0,0,W$46/TRE!W$5*1000)</f>
        <v>2.5494949820686172</v>
      </c>
      <c r="X82" s="348">
        <f>IF(X$46=0,0,X$46/TRE!X$5*1000)</f>
        <v>2.3490141501586868</v>
      </c>
      <c r="Y82" s="348">
        <f>IF(Y$46=0,0,Y$46/TRE!Y$5*1000)</f>
        <v>2.2752604245364374</v>
      </c>
      <c r="DA82" s="178"/>
    </row>
    <row r="83" spans="1:105" ht="12" customHeight="1" x14ac:dyDescent="0.25">
      <c r="A83" s="41" t="s">
        <v>2442</v>
      </c>
      <c r="B83" s="333">
        <f>IF(B$47=0,0,B$47/TRE!B$5*1000)</f>
        <v>2.1983793777380498</v>
      </c>
      <c r="C83" s="333">
        <f>IF(C$47=0,0,C$47/TRE!C$5*1000)</f>
        <v>2.0194846997025802</v>
      </c>
      <c r="D83" s="333">
        <f>IF(D$47=0,0,D$47/TRE!D$5*1000)</f>
        <v>2.052774479500973</v>
      </c>
      <c r="E83" s="333">
        <f>IF(E$47=0,0,E$47/TRE!E$5*1000)</f>
        <v>2.0590214009973495</v>
      </c>
      <c r="F83" s="333">
        <f>IF(F$47=0,0,F$47/TRE!F$5*1000)</f>
        <v>2.1889157825961392</v>
      </c>
      <c r="G83" s="333">
        <f>IF(G$47=0,0,G$47/TRE!G$5*1000)</f>
        <v>2.336635506942081</v>
      </c>
      <c r="H83" s="333">
        <f>IF(H$47=0,0,H$47/TRE!H$5*1000)</f>
        <v>2.2025994112686806</v>
      </c>
      <c r="I83" s="333">
        <f>IF(I$47=0,0,I$47/TRE!I$5*1000)</f>
        <v>2.0064002430068872</v>
      </c>
      <c r="J83" s="333">
        <f>IF(J$47=0,0,J$47/TRE!J$5*1000)</f>
        <v>2.0130539730945536</v>
      </c>
      <c r="K83" s="333">
        <f>IF(K$47=0,0,K$47/TRE!K$5*1000)</f>
        <v>2.2747200483108725</v>
      </c>
      <c r="L83" s="333">
        <f>IF(L$47=0,0,L$47/TRE!L$5*1000)</f>
        <v>2.0754348950358605</v>
      </c>
      <c r="M83" s="333">
        <f>IF(M$47=0,0,M$47/TRE!M$5*1000)</f>
        <v>1.7348728444856898</v>
      </c>
      <c r="N83" s="333">
        <f>IF(N$47=0,0,N$47/TRE!N$5*1000)</f>
        <v>1.9013751103504235</v>
      </c>
      <c r="O83" s="333">
        <f>IF(O$47=0,0,O$47/TRE!O$5*1000)</f>
        <v>2.0416810338505664</v>
      </c>
      <c r="P83" s="333">
        <f>IF(P$47=0,0,P$47/TRE!P$5*1000)</f>
        <v>1.8174071422737499</v>
      </c>
      <c r="Q83" s="333">
        <f>IF(Q$47=0,0,Q$47/TRE!Q$5*1000)</f>
        <v>1.7646631286701555</v>
      </c>
      <c r="R83" s="333">
        <f>IF(R$47=0,0,R$47/TRE!R$5*1000)</f>
        <v>1.6887228444685387</v>
      </c>
      <c r="S83" s="333">
        <f>IF(S$47=0,0,S$47/TRE!S$5*1000)</f>
        <v>1.6866510204733667</v>
      </c>
      <c r="T83" s="333">
        <f>IF(T$47=0,0,T$47/TRE!T$5*1000)</f>
        <v>1.6883398649745549</v>
      </c>
      <c r="U83" s="333">
        <f>IF(U$47=0,0,U$47/TRE!U$5*1000)</f>
        <v>1.6405107261675616</v>
      </c>
      <c r="V83" s="333">
        <f>IF(V$47=0,0,V$47/TRE!V$5*1000)</f>
        <v>1.8275407550370091</v>
      </c>
      <c r="W83" s="333">
        <f>IF(W$47=0,0,W$47/TRE!W$5*1000)</f>
        <v>1.7264050092232845</v>
      </c>
      <c r="X83" s="333">
        <f>IF(X$47=0,0,X$47/TRE!X$5*1000)</f>
        <v>1.5906482750869706</v>
      </c>
      <c r="Y83" s="333">
        <f>IF(Y$47=0,0,Y$47/TRE!Y$5*1000)</f>
        <v>1.5407055208322364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ES: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501.54516263369197</v>
      </c>
      <c r="C5" s="223">
        <v>509.07536325769951</v>
      </c>
      <c r="D5" s="223">
        <v>482.16121832217942</v>
      </c>
      <c r="E5" s="223">
        <v>560.95096896036716</v>
      </c>
      <c r="F5" s="223">
        <v>556.41770906811928</v>
      </c>
      <c r="G5" s="223">
        <v>457.40277479984172</v>
      </c>
      <c r="H5" s="223">
        <v>361.97944683826171</v>
      </c>
      <c r="I5" s="223">
        <v>414.26349641334599</v>
      </c>
      <c r="J5" s="223">
        <v>398.24541363105482</v>
      </c>
      <c r="K5" s="223">
        <v>305.57431627686981</v>
      </c>
      <c r="L5" s="223">
        <v>256.70814207203279</v>
      </c>
      <c r="M5" s="223">
        <v>282.87567289680828</v>
      </c>
      <c r="N5" s="223">
        <v>246.027915116694</v>
      </c>
      <c r="O5" s="223">
        <v>237.4504482703741</v>
      </c>
      <c r="P5" s="223">
        <v>264.88027994410078</v>
      </c>
      <c r="Q5" s="223">
        <v>265.63677204580648</v>
      </c>
      <c r="R5" s="223">
        <v>335.82795154370609</v>
      </c>
      <c r="S5" s="223">
        <v>345.46389254981437</v>
      </c>
      <c r="T5" s="223">
        <v>343.41555908958321</v>
      </c>
      <c r="U5" s="223">
        <v>367.66041689082402</v>
      </c>
      <c r="V5" s="223">
        <v>307.51144647603559</v>
      </c>
      <c r="W5" s="223">
        <v>326.86203376805219</v>
      </c>
      <c r="X5" s="223">
        <v>318.45537826359458</v>
      </c>
      <c r="Y5" s="223">
        <v>325.64455461808308</v>
      </c>
      <c r="DA5" s="89" t="s">
        <v>2444</v>
      </c>
    </row>
    <row r="6" spans="1:105" ht="12" customHeight="1" x14ac:dyDescent="0.25">
      <c r="A6" s="55" t="s">
        <v>91</v>
      </c>
      <c r="B6" s="259">
        <v>8.7997195868063827</v>
      </c>
      <c r="C6" s="259">
        <v>8.4362234831260619</v>
      </c>
      <c r="D6" s="259">
        <v>8.4191725898691558</v>
      </c>
      <c r="E6" s="259">
        <v>9.3247685925508712</v>
      </c>
      <c r="F6" s="259">
        <v>9.6098155547913873</v>
      </c>
      <c r="G6" s="259">
        <v>8.7637953086472358</v>
      </c>
      <c r="H6" s="259">
        <v>7.17736419917067</v>
      </c>
      <c r="I6" s="259">
        <v>7.8128114125334083</v>
      </c>
      <c r="J6" s="259">
        <v>7.4682580501453826</v>
      </c>
      <c r="K6" s="259">
        <v>6.0587854203038924</v>
      </c>
      <c r="L6" s="259">
        <v>5.2297614329990596</v>
      </c>
      <c r="M6" s="259">
        <v>5.4059842596134136</v>
      </c>
      <c r="N6" s="259">
        <v>4.9414223514101696</v>
      </c>
      <c r="O6" s="259">
        <v>4.9899628054482719</v>
      </c>
      <c r="P6" s="259">
        <v>5.6208829048494531</v>
      </c>
      <c r="Q6" s="259">
        <v>5.7295816584708463</v>
      </c>
      <c r="R6" s="259">
        <v>7.0184797043707441</v>
      </c>
      <c r="S6" s="259">
        <v>7.3045934321011119</v>
      </c>
      <c r="T6" s="259">
        <v>7.1847449713349407</v>
      </c>
      <c r="U6" s="259">
        <v>7.5517987006291998</v>
      </c>
      <c r="V6" s="259">
        <v>6.3680921594240782</v>
      </c>
      <c r="W6" s="259">
        <v>6.7893033869701336</v>
      </c>
      <c r="X6" s="259">
        <v>6.6230231209228423</v>
      </c>
      <c r="Y6" s="259">
        <v>6.7900706448679724</v>
      </c>
      <c r="DA6" s="67" t="s">
        <v>2445</v>
      </c>
    </row>
    <row r="7" spans="1:105" ht="12" customHeight="1" x14ac:dyDescent="0.25">
      <c r="A7" s="173" t="s">
        <v>92</v>
      </c>
      <c r="B7" s="224">
        <v>3.1032252647741481</v>
      </c>
      <c r="C7" s="224">
        <v>2.975038192281636</v>
      </c>
      <c r="D7" s="224">
        <v>2.9690251867284658</v>
      </c>
      <c r="E7" s="224">
        <v>3.288384044414554</v>
      </c>
      <c r="F7" s="224">
        <v>3.388905990159067</v>
      </c>
      <c r="G7" s="224">
        <v>3.0905565511290689</v>
      </c>
      <c r="H7" s="224">
        <v>2.5311008717534911</v>
      </c>
      <c r="I7" s="224">
        <v>2.7551916314061211</v>
      </c>
      <c r="J7" s="224">
        <v>2.6336847255691969</v>
      </c>
      <c r="K7" s="224">
        <v>2.136633537541607</v>
      </c>
      <c r="L7" s="224">
        <v>1.844277837211634</v>
      </c>
      <c r="M7" s="224">
        <v>1.9064229001747199</v>
      </c>
      <c r="N7" s="224">
        <v>1.7425949240254019</v>
      </c>
      <c r="O7" s="224">
        <v>1.759712738047623</v>
      </c>
      <c r="P7" s="224">
        <v>1.982207008825418</v>
      </c>
      <c r="Q7" s="224">
        <v>2.0205396755836991</v>
      </c>
      <c r="R7" s="224">
        <v>2.4750701796865222</v>
      </c>
      <c r="S7" s="224">
        <v>2.5759683207844271</v>
      </c>
      <c r="T7" s="224">
        <v>2.5337037045401218</v>
      </c>
      <c r="U7" s="224">
        <v>2.6631453753841918</v>
      </c>
      <c r="V7" s="224">
        <v>2.245710705050648</v>
      </c>
      <c r="W7" s="224">
        <v>2.394251043209517</v>
      </c>
      <c r="X7" s="224">
        <v>2.3356122289221881</v>
      </c>
      <c r="Y7" s="224">
        <v>2.3945216170692509</v>
      </c>
      <c r="DA7" s="177" t="s">
        <v>2446</v>
      </c>
    </row>
    <row r="8" spans="1:105" ht="12" customHeight="1" x14ac:dyDescent="0.25">
      <c r="A8" s="173" t="s">
        <v>93</v>
      </c>
      <c r="B8" s="224">
        <v>20.719017591386379</v>
      </c>
      <c r="C8" s="224">
        <v>19.863162800530912</v>
      </c>
      <c r="D8" s="224">
        <v>19.823016321560338</v>
      </c>
      <c r="E8" s="224">
        <v>21.955250118917188</v>
      </c>
      <c r="F8" s="224">
        <v>22.626395712452631</v>
      </c>
      <c r="G8" s="224">
        <v>20.634433560748271</v>
      </c>
      <c r="H8" s="224">
        <v>16.899167483173571</v>
      </c>
      <c r="I8" s="224">
        <v>18.395333566897389</v>
      </c>
      <c r="J8" s="224">
        <v>17.58407962794324</v>
      </c>
      <c r="K8" s="224">
        <v>14.265463855680681</v>
      </c>
      <c r="L8" s="224">
        <v>12.313519545727511</v>
      </c>
      <c r="M8" s="224">
        <v>12.72843774949629</v>
      </c>
      <c r="N8" s="224">
        <v>11.634622628071011</v>
      </c>
      <c r="O8" s="224">
        <v>11.748911556392899</v>
      </c>
      <c r="P8" s="224">
        <v>13.234418510256701</v>
      </c>
      <c r="Q8" s="224">
        <v>13.49035068698425</v>
      </c>
      <c r="R8" s="224">
        <v>16.52507253500114</v>
      </c>
      <c r="S8" s="224">
        <v>17.19872983731684</v>
      </c>
      <c r="T8" s="224">
        <v>16.916545576509499</v>
      </c>
      <c r="U8" s="224">
        <v>17.780776828336439</v>
      </c>
      <c r="V8" s="224">
        <v>14.993729308431449</v>
      </c>
      <c r="W8" s="224">
        <v>15.985474868858271</v>
      </c>
      <c r="X8" s="224">
        <v>15.593966511876131</v>
      </c>
      <c r="Y8" s="224">
        <v>15.987281384364319</v>
      </c>
      <c r="DA8" s="177" t="s">
        <v>2447</v>
      </c>
    </row>
    <row r="9" spans="1:105" ht="12" customHeight="1" x14ac:dyDescent="0.25">
      <c r="A9" s="173" t="s">
        <v>94</v>
      </c>
      <c r="B9" s="224">
        <v>9.0681680380701533</v>
      </c>
      <c r="C9" s="224">
        <v>8.6935829485294533</v>
      </c>
      <c r="D9" s="224">
        <v>8.6760118925739125</v>
      </c>
      <c r="E9" s="224">
        <v>9.6092344397145055</v>
      </c>
      <c r="F9" s="224">
        <v>9.9029771808143447</v>
      </c>
      <c r="G9" s="224">
        <v>9.0311478367126075</v>
      </c>
      <c r="H9" s="224">
        <v>7.3963203016255967</v>
      </c>
      <c r="I9" s="224">
        <v>8.0511527713711448</v>
      </c>
      <c r="J9" s="224">
        <v>7.696088299441695</v>
      </c>
      <c r="K9" s="224">
        <v>6.2436176239412333</v>
      </c>
      <c r="L9" s="224">
        <v>5.3893030346737918</v>
      </c>
      <c r="M9" s="224">
        <v>5.5709017990569887</v>
      </c>
      <c r="N9" s="224">
        <v>5.0921677432593713</v>
      </c>
      <c r="O9" s="224">
        <v>5.142188995586741</v>
      </c>
      <c r="P9" s="224">
        <v>5.7923562450686337</v>
      </c>
      <c r="Q9" s="224">
        <v>5.9043710148171442</v>
      </c>
      <c r="R9" s="224">
        <v>7.2325888004934651</v>
      </c>
      <c r="S9" s="224">
        <v>7.5274308503410126</v>
      </c>
      <c r="T9" s="224">
        <v>7.4039262351529187</v>
      </c>
      <c r="U9" s="224">
        <v>7.7821774809347879</v>
      </c>
      <c r="V9" s="224">
        <v>6.5623602222684259</v>
      </c>
      <c r="W9" s="224">
        <v>6.9964211208266338</v>
      </c>
      <c r="X9" s="224">
        <v>6.8250682295148906</v>
      </c>
      <c r="Y9" s="224">
        <v>6.9972117850605908</v>
      </c>
      <c r="DA9" s="177" t="s">
        <v>2448</v>
      </c>
    </row>
    <row r="10" spans="1:105" ht="12" customHeight="1" x14ac:dyDescent="0.25">
      <c r="A10" s="56" t="s">
        <v>95</v>
      </c>
      <c r="B10" s="260">
        <v>18.604958605542599</v>
      </c>
      <c r="C10" s="260">
        <v>19.189876312293741</v>
      </c>
      <c r="D10" s="260">
        <v>17.907321469081278</v>
      </c>
      <c r="E10" s="260">
        <v>21.137590357855231</v>
      </c>
      <c r="F10" s="260">
        <v>20.74201441688222</v>
      </c>
      <c r="G10" s="260">
        <v>16.64017826795444</v>
      </c>
      <c r="H10" s="260">
        <v>13.203221722695289</v>
      </c>
      <c r="I10" s="260">
        <v>15.142779660288619</v>
      </c>
      <c r="J10" s="260">
        <v>14.57677973371211</v>
      </c>
      <c r="K10" s="260">
        <v>11.15709733741242</v>
      </c>
      <c r="L10" s="260">
        <v>9.392032095673418</v>
      </c>
      <c r="M10" s="260">
        <v>10.362924930872801</v>
      </c>
      <c r="N10" s="260">
        <v>9.0032323902760503</v>
      </c>
      <c r="O10" s="260">
        <v>8.7987483778896021</v>
      </c>
      <c r="P10" s="260">
        <v>11.483823144455521</v>
      </c>
      <c r="Q10" s="260">
        <v>11.813044643872759</v>
      </c>
      <c r="R10" s="260">
        <v>14.890709982929</v>
      </c>
      <c r="S10" s="260">
        <v>15.636158653649071</v>
      </c>
      <c r="T10" s="260">
        <v>15.83877043845813</v>
      </c>
      <c r="U10" s="260">
        <v>17.288406701855809</v>
      </c>
      <c r="V10" s="260">
        <v>15.10392895455657</v>
      </c>
      <c r="W10" s="260">
        <v>16.159147093510779</v>
      </c>
      <c r="X10" s="260">
        <v>16.74017857578982</v>
      </c>
      <c r="Y10" s="260">
        <v>17.651953245179978</v>
      </c>
      <c r="DA10" s="68" t="s">
        <v>2449</v>
      </c>
    </row>
    <row r="11" spans="1:105" ht="12" customHeight="1" x14ac:dyDescent="0.25">
      <c r="A11" s="37" t="s">
        <v>159</v>
      </c>
      <c r="B11" s="226">
        <v>2.4199070272976262</v>
      </c>
      <c r="C11" s="226">
        <v>2.535820383406687</v>
      </c>
      <c r="D11" s="226">
        <v>2.468801687548321</v>
      </c>
      <c r="E11" s="226">
        <v>2.7665120322314309</v>
      </c>
      <c r="F11" s="226">
        <v>3.021137017396923</v>
      </c>
      <c r="G11" s="226">
        <v>2.9080356433926089</v>
      </c>
      <c r="H11" s="226">
        <v>1.6056468455908179</v>
      </c>
      <c r="I11" s="226">
        <v>2.385649935290457</v>
      </c>
      <c r="J11" s="226">
        <v>2.3792397109454009</v>
      </c>
      <c r="K11" s="226">
        <v>2.2807083099752119</v>
      </c>
      <c r="L11" s="226">
        <v>2.2164018982009188</v>
      </c>
      <c r="M11" s="226">
        <v>2.0320242472765409</v>
      </c>
      <c r="N11" s="226">
        <v>1.556510985788887</v>
      </c>
      <c r="O11" s="226">
        <v>0.41200467394640899</v>
      </c>
      <c r="P11" s="226">
        <v>0.42040599982521321</v>
      </c>
      <c r="Q11" s="226">
        <v>0.53561718177457629</v>
      </c>
      <c r="R11" s="226">
        <v>0.4141732138553052</v>
      </c>
      <c r="S11" s="226">
        <v>0.35377355825966678</v>
      </c>
      <c r="T11" s="226">
        <v>0.34120553952703969</v>
      </c>
      <c r="U11" s="226">
        <v>0.25901825141902551</v>
      </c>
      <c r="V11" s="226">
        <v>0.2083949944492324</v>
      </c>
      <c r="W11" s="226">
        <v>0.23071050352444089</v>
      </c>
      <c r="X11" s="226">
        <v>0.15335989552088</v>
      </c>
      <c r="Y11" s="226">
        <v>0.14723458331021891</v>
      </c>
      <c r="DA11" s="69" t="s">
        <v>2450</v>
      </c>
    </row>
    <row r="12" spans="1:105" ht="12" customHeight="1" x14ac:dyDescent="0.25">
      <c r="A12" s="37" t="s">
        <v>35</v>
      </c>
      <c r="B12" s="226">
        <v>11.32135684236839</v>
      </c>
      <c r="C12" s="226">
        <v>12.8245949409463</v>
      </c>
      <c r="D12" s="226">
        <v>10.833581807486279</v>
      </c>
      <c r="E12" s="226">
        <v>14.08480852100006</v>
      </c>
      <c r="F12" s="226">
        <v>12.81195394755283</v>
      </c>
      <c r="G12" s="226">
        <v>7.201090435226619</v>
      </c>
      <c r="H12" s="226">
        <v>5.0073502941953976</v>
      </c>
      <c r="I12" s="226">
        <v>7.0514438131255943</v>
      </c>
      <c r="J12" s="226">
        <v>6.8260511969708544</v>
      </c>
      <c r="K12" s="226">
        <v>3.46133403561518</v>
      </c>
      <c r="L12" s="226">
        <v>1.988248506757337</v>
      </c>
      <c r="M12" s="226">
        <v>4.1500912669403833</v>
      </c>
      <c r="N12" s="226">
        <v>2.8006999946679469</v>
      </c>
      <c r="O12" s="226">
        <v>2.5925556121464801</v>
      </c>
      <c r="P12" s="226">
        <v>2.071272319442595</v>
      </c>
      <c r="Q12" s="226">
        <v>1.473731473910421</v>
      </c>
      <c r="R12" s="226">
        <v>3.1591308971196681</v>
      </c>
      <c r="S12" s="226">
        <v>2.8096396379477668</v>
      </c>
      <c r="T12" s="226">
        <v>3.1049716580386622</v>
      </c>
      <c r="U12" s="226">
        <v>3.9766993906065471</v>
      </c>
      <c r="V12" s="226">
        <v>2.8998963869557368</v>
      </c>
      <c r="W12" s="226">
        <v>2.9878438435856549</v>
      </c>
      <c r="X12" s="226">
        <v>2.6864639153048882</v>
      </c>
      <c r="Y12" s="226">
        <v>2.559688190085152</v>
      </c>
      <c r="DA12" s="69" t="s">
        <v>2451</v>
      </c>
    </row>
    <row r="13" spans="1:105" ht="12" customHeight="1" x14ac:dyDescent="0.25">
      <c r="A13" s="37" t="s">
        <v>96</v>
      </c>
      <c r="B13" s="226">
        <v>5.9748622743579702E-4</v>
      </c>
      <c r="C13" s="226">
        <v>3.5849173646134041E-3</v>
      </c>
      <c r="D13" s="226">
        <v>1.6132128140765319E-2</v>
      </c>
      <c r="E13" s="226">
        <v>1.6132128140761301E-2</v>
      </c>
      <c r="F13" s="226">
        <v>1.6331290216574479E-2</v>
      </c>
      <c r="G13" s="226">
        <v>1.7327100595637059E-2</v>
      </c>
      <c r="H13" s="226">
        <v>5.8221713495695097E-2</v>
      </c>
      <c r="I13" s="226">
        <v>6.5192386149076131E-2</v>
      </c>
      <c r="J13" s="226">
        <v>8.4975819013033277E-2</v>
      </c>
      <c r="K13" s="226">
        <v>0.14691522459060469</v>
      </c>
      <c r="L13" s="226">
        <v>0.1506329166724299</v>
      </c>
      <c r="M13" s="226">
        <v>0.1506329166724012</v>
      </c>
      <c r="N13" s="226">
        <v>0.15063291667238399</v>
      </c>
      <c r="O13" s="226">
        <v>0.1566077789468297</v>
      </c>
      <c r="P13" s="226">
        <v>0.15979437215981079</v>
      </c>
      <c r="Q13" s="226">
        <v>0.15979437215978939</v>
      </c>
      <c r="R13" s="226">
        <v>0.160192696311448</v>
      </c>
      <c r="S13" s="226">
        <v>0.17732063483126539</v>
      </c>
      <c r="T13" s="226">
        <v>0.1773206348312836</v>
      </c>
      <c r="U13" s="226">
        <v>0.18595099144972049</v>
      </c>
      <c r="V13" s="226">
        <v>0.1982326527915089</v>
      </c>
      <c r="W13" s="226">
        <v>0.19790071599849651</v>
      </c>
      <c r="X13" s="226">
        <v>0.19484689750234321</v>
      </c>
      <c r="Y13" s="226">
        <v>0.1822996867256079</v>
      </c>
      <c r="DA13" s="69" t="s">
        <v>2452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2.7392405031991469</v>
      </c>
      <c r="Q14" s="226">
        <v>3.0862145855225549</v>
      </c>
      <c r="R14" s="226">
        <v>4.1496268619493977</v>
      </c>
      <c r="S14" s="226">
        <v>4.6711296696425766</v>
      </c>
      <c r="T14" s="226">
        <v>5.1892206449556566</v>
      </c>
      <c r="U14" s="226">
        <v>6.1637622085652781</v>
      </c>
      <c r="V14" s="226">
        <v>6.077374397088863</v>
      </c>
      <c r="W14" s="226">
        <v>6.6183908338896149</v>
      </c>
      <c r="X14" s="226">
        <v>7.9351468546734791</v>
      </c>
      <c r="Y14" s="226">
        <v>8.8988484015398104</v>
      </c>
      <c r="DA14" s="69" t="s">
        <v>2453</v>
      </c>
    </row>
    <row r="15" spans="1:105" ht="12" customHeight="1" x14ac:dyDescent="0.25">
      <c r="A15" s="37" t="s">
        <v>40</v>
      </c>
      <c r="B15" s="226">
        <v>4.8630972496491456</v>
      </c>
      <c r="C15" s="226">
        <v>3.8258760705761401</v>
      </c>
      <c r="D15" s="226">
        <v>4.5888058459059069</v>
      </c>
      <c r="E15" s="226">
        <v>4.2701376764829746</v>
      </c>
      <c r="F15" s="226">
        <v>4.8925921617158954</v>
      </c>
      <c r="G15" s="226">
        <v>6.5137250887395766</v>
      </c>
      <c r="H15" s="226">
        <v>6.5320028694133834</v>
      </c>
      <c r="I15" s="226">
        <v>5.6404935257234916</v>
      </c>
      <c r="J15" s="226">
        <v>5.286513006782819</v>
      </c>
      <c r="K15" s="226">
        <v>5.2681397672314212</v>
      </c>
      <c r="L15" s="226">
        <v>5.0367487740427306</v>
      </c>
      <c r="M15" s="226">
        <v>4.0301764999834786</v>
      </c>
      <c r="N15" s="226">
        <v>4.4953884931468329</v>
      </c>
      <c r="O15" s="226">
        <v>5.6375803128498836</v>
      </c>
      <c r="P15" s="226">
        <v>6.0931099498287544</v>
      </c>
      <c r="Q15" s="226">
        <v>6.5576870305054209</v>
      </c>
      <c r="R15" s="226">
        <v>7.007586313693186</v>
      </c>
      <c r="S15" s="226">
        <v>7.6242951529677949</v>
      </c>
      <c r="T15" s="226">
        <v>7.0260519611054901</v>
      </c>
      <c r="U15" s="226">
        <v>6.7029758598152371</v>
      </c>
      <c r="V15" s="226">
        <v>5.7200305232712259</v>
      </c>
      <c r="W15" s="226">
        <v>6.1243011965125733</v>
      </c>
      <c r="X15" s="226">
        <v>5.7703610127882277</v>
      </c>
      <c r="Y15" s="226">
        <v>5.8638823835191944</v>
      </c>
      <c r="DA15" s="69" t="s">
        <v>2454</v>
      </c>
    </row>
    <row r="16" spans="1:105" ht="12" customHeight="1" x14ac:dyDescent="0.25">
      <c r="A16" s="57" t="s">
        <v>2403</v>
      </c>
      <c r="B16" s="261">
        <f t="shared" ref="B16:Y16" si="0">B17+B23</f>
        <v>93.489557715417234</v>
      </c>
      <c r="C16" s="261">
        <f t="shared" si="0"/>
        <v>96.518276365957902</v>
      </c>
      <c r="D16" s="261">
        <f t="shared" si="0"/>
        <v>90.002470633855324</v>
      </c>
      <c r="E16" s="261">
        <f t="shared" si="0"/>
        <v>106.24961669551256</v>
      </c>
      <c r="F16" s="261">
        <f t="shared" si="0"/>
        <v>104.16643417157678</v>
      </c>
      <c r="G16" s="261">
        <f t="shared" si="0"/>
        <v>83.443072358746306</v>
      </c>
      <c r="H16" s="261">
        <f t="shared" si="0"/>
        <v>65.746145427126265</v>
      </c>
      <c r="I16" s="261">
        <f t="shared" si="0"/>
        <v>75.808316151303714</v>
      </c>
      <c r="J16" s="261">
        <f t="shared" si="0"/>
        <v>72.96587931362771</v>
      </c>
      <c r="K16" s="261">
        <f t="shared" si="0"/>
        <v>55.484479037925155</v>
      </c>
      <c r="L16" s="261">
        <f t="shared" si="0"/>
        <v>46.603840214896429</v>
      </c>
      <c r="M16" s="261">
        <f t="shared" si="0"/>
        <v>51.611401865216422</v>
      </c>
      <c r="N16" s="261">
        <f t="shared" si="0"/>
        <v>44.644825495528792</v>
      </c>
      <c r="O16" s="261">
        <f t="shared" si="0"/>
        <v>43.46500369424966</v>
      </c>
      <c r="P16" s="261">
        <f t="shared" si="0"/>
        <v>48.530210736934642</v>
      </c>
      <c r="Q16" s="261">
        <f t="shared" si="0"/>
        <v>49.131578569625525</v>
      </c>
      <c r="R16" s="261">
        <f t="shared" si="0"/>
        <v>61.073580499853534</v>
      </c>
      <c r="S16" s="261">
        <f t="shared" si="0"/>
        <v>63.145268328428557</v>
      </c>
      <c r="T16" s="261">
        <f t="shared" si="0"/>
        <v>62.42235574325781</v>
      </c>
      <c r="U16" s="261">
        <f t="shared" si="0"/>
        <v>66.397040895300293</v>
      </c>
      <c r="V16" s="261">
        <f t="shared" si="0"/>
        <v>55.583449698203552</v>
      </c>
      <c r="W16" s="261">
        <f t="shared" si="0"/>
        <v>59.130125347710504</v>
      </c>
      <c r="X16" s="261">
        <f t="shared" si="0"/>
        <v>57.551614292638618</v>
      </c>
      <c r="Y16" s="261">
        <f t="shared" si="0"/>
        <v>58.867806542118096</v>
      </c>
      <c r="DA16" s="70"/>
    </row>
    <row r="17" spans="1:105" ht="12" customHeight="1" x14ac:dyDescent="0.25">
      <c r="A17" s="60" t="s">
        <v>2404</v>
      </c>
      <c r="B17" s="329">
        <v>71.5003057183864</v>
      </c>
      <c r="C17" s="329">
        <v>79.129474801587079</v>
      </c>
      <c r="D17" s="329">
        <v>69.387416639329388</v>
      </c>
      <c r="E17" s="329">
        <v>86.838376416076073</v>
      </c>
      <c r="F17" s="329">
        <v>81.243440200951298</v>
      </c>
      <c r="G17" s="329">
        <v>52.742124656861009</v>
      </c>
      <c r="H17" s="329">
        <v>37.221514639470747</v>
      </c>
      <c r="I17" s="329">
        <v>50.485503169836612</v>
      </c>
      <c r="J17" s="329">
        <v>49.362298553994421</v>
      </c>
      <c r="K17" s="329">
        <v>31.647103300765</v>
      </c>
      <c r="L17" s="329">
        <v>23.58110364361826</v>
      </c>
      <c r="M17" s="329">
        <v>33.245164354044192</v>
      </c>
      <c r="N17" s="329">
        <v>23.64903955805617</v>
      </c>
      <c r="O17" s="329">
        <v>15.736057685018279</v>
      </c>
      <c r="P17" s="329">
        <v>14.77611617198208</v>
      </c>
      <c r="Q17" s="329">
        <v>12.140138276342141</v>
      </c>
      <c r="R17" s="329">
        <v>21.530730764128261</v>
      </c>
      <c r="S17" s="329">
        <v>19.3660643474885</v>
      </c>
      <c r="T17" s="329">
        <v>21.272099572359199</v>
      </c>
      <c r="U17" s="329">
        <v>26.411963582548751</v>
      </c>
      <c r="V17" s="329">
        <v>20.189730178604432</v>
      </c>
      <c r="W17" s="329">
        <v>20.799344991086151</v>
      </c>
      <c r="X17" s="329">
        <v>19.145718112933611</v>
      </c>
      <c r="Y17" s="329">
        <v>18.678691017908179</v>
      </c>
      <c r="DA17" s="72" t="s">
        <v>2455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2456</v>
      </c>
    </row>
    <row r="19" spans="1:105" ht="12" customHeight="1" x14ac:dyDescent="0.25">
      <c r="A19" s="59" t="s">
        <v>31</v>
      </c>
      <c r="B19" s="230">
        <v>2.1008559290759972</v>
      </c>
      <c r="C19" s="230">
        <v>2.1377866038979318</v>
      </c>
      <c r="D19" s="230">
        <v>2.1052495692012689</v>
      </c>
      <c r="E19" s="230">
        <v>2.1361308737868412</v>
      </c>
      <c r="F19" s="230">
        <v>2.1108125727939329</v>
      </c>
      <c r="G19" s="230">
        <v>2.0016224000593321</v>
      </c>
      <c r="H19" s="230">
        <v>1.7963576343899941</v>
      </c>
      <c r="I19" s="230">
        <v>1.8735212467867659</v>
      </c>
      <c r="J19" s="230">
        <v>1.8811853488417629</v>
      </c>
      <c r="K19" s="230">
        <v>1.2009830903897709</v>
      </c>
      <c r="L19" s="230">
        <v>1.163247499478707</v>
      </c>
      <c r="M19" s="230">
        <v>1.0842824646894429</v>
      </c>
      <c r="N19" s="230">
        <v>1.0292590813235469</v>
      </c>
      <c r="O19" s="230">
        <v>0.65377256911267467</v>
      </c>
      <c r="P19" s="230">
        <v>0.86406726991187743</v>
      </c>
      <c r="Q19" s="230">
        <v>0.68884859968449919</v>
      </c>
      <c r="R19" s="230">
        <v>1.0369606148192341</v>
      </c>
      <c r="S19" s="230">
        <v>0.98958250171278128</v>
      </c>
      <c r="T19" s="230">
        <v>0.76889336121618934</v>
      </c>
      <c r="U19" s="230">
        <v>0.80753993030810367</v>
      </c>
      <c r="V19" s="230">
        <v>0.65398886996391015</v>
      </c>
      <c r="W19" s="230">
        <v>0.30678377565231441</v>
      </c>
      <c r="X19" s="230">
        <v>0.14897961064491619</v>
      </c>
      <c r="Y19" s="230">
        <v>3.2251046589620677E-2</v>
      </c>
      <c r="DA19" s="71" t="s">
        <v>2457</v>
      </c>
    </row>
    <row r="20" spans="1:105" ht="12" customHeight="1" x14ac:dyDescent="0.25">
      <c r="A20" s="59" t="s">
        <v>159</v>
      </c>
      <c r="B20" s="230">
        <v>11.252257962922849</v>
      </c>
      <c r="C20" s="230">
        <v>11.85224824694096</v>
      </c>
      <c r="D20" s="230">
        <v>11.405504407755201</v>
      </c>
      <c r="E20" s="230">
        <v>12.93264834253489</v>
      </c>
      <c r="F20" s="230">
        <v>14.5561406920783</v>
      </c>
      <c r="G20" s="230">
        <v>14.09501619763032</v>
      </c>
      <c r="H20" s="230">
        <v>7.2105300772691612</v>
      </c>
      <c r="I20" s="230">
        <v>11.013999604360629</v>
      </c>
      <c r="J20" s="230">
        <v>10.92421614424144</v>
      </c>
      <c r="K20" s="230">
        <v>10.612419181107461</v>
      </c>
      <c r="L20" s="230">
        <v>10.41834334122845</v>
      </c>
      <c r="M20" s="230">
        <v>9.522884419252037</v>
      </c>
      <c r="N20" s="230">
        <v>7.4758502667208591</v>
      </c>
      <c r="O20" s="230">
        <v>2.0839450372355222</v>
      </c>
      <c r="P20" s="230">
        <v>2.3949687475167489</v>
      </c>
      <c r="Q20" s="230">
        <v>3.1070522227542252</v>
      </c>
      <c r="R20" s="230">
        <v>2.4033942292737911</v>
      </c>
      <c r="S20" s="230">
        <v>2.0889932054352118</v>
      </c>
      <c r="T20" s="230">
        <v>2.0550422575783429</v>
      </c>
      <c r="U20" s="230">
        <v>1.588927748073947</v>
      </c>
      <c r="V20" s="230">
        <v>1.326046150963784</v>
      </c>
      <c r="W20" s="230">
        <v>1.4849163321642129</v>
      </c>
      <c r="X20" s="230">
        <v>1.049663800544913</v>
      </c>
      <c r="Y20" s="230">
        <v>1.0377112538987761</v>
      </c>
      <c r="DA20" s="71" t="s">
        <v>2458</v>
      </c>
    </row>
    <row r="21" spans="1:105" ht="12" customHeight="1" x14ac:dyDescent="0.25">
      <c r="A21" s="59" t="s">
        <v>32</v>
      </c>
      <c r="B21" s="230">
        <v>6.7648704059261204</v>
      </c>
      <c r="C21" s="230">
        <v>6.6334744482208734</v>
      </c>
      <c r="D21" s="230">
        <v>7.0255341081809028</v>
      </c>
      <c r="E21" s="230">
        <v>7.5037709657812366</v>
      </c>
      <c r="F21" s="230">
        <v>4.3253239483482808</v>
      </c>
      <c r="G21" s="230">
        <v>2.5781353056488032</v>
      </c>
      <c r="H21" s="230">
        <v>6.2664031629398078</v>
      </c>
      <c r="I21" s="230">
        <v>5.8226111267271436</v>
      </c>
      <c r="J21" s="230">
        <v>5.9657424680165692</v>
      </c>
      <c r="K21" s="230">
        <v>4.113343944409646</v>
      </c>
      <c r="L21" s="230">
        <v>2.8774079439199749</v>
      </c>
      <c r="M21" s="230">
        <v>3.6547059137049009</v>
      </c>
      <c r="N21" s="230">
        <v>2.0143984646888549</v>
      </c>
      <c r="O21" s="230">
        <v>0.19903350171096659</v>
      </c>
      <c r="P21" s="230">
        <v>0</v>
      </c>
      <c r="Q21" s="230">
        <v>0</v>
      </c>
      <c r="R21" s="230">
        <v>0.19730554432190039</v>
      </c>
      <c r="S21" s="230">
        <v>9.4145385736711273E-2</v>
      </c>
      <c r="T21" s="230">
        <v>0.19506675193434139</v>
      </c>
      <c r="U21" s="230">
        <v>0.20487131143039619</v>
      </c>
      <c r="V21" s="230">
        <v>0.1990993520049042</v>
      </c>
      <c r="W21" s="230">
        <v>0.23753756689605091</v>
      </c>
      <c r="X21" s="230">
        <v>0</v>
      </c>
      <c r="Y21" s="230">
        <v>0</v>
      </c>
      <c r="DA21" s="71" t="s">
        <v>2459</v>
      </c>
    </row>
    <row r="22" spans="1:105" ht="12" customHeight="1" x14ac:dyDescent="0.25">
      <c r="A22" s="59" t="s">
        <v>35</v>
      </c>
      <c r="B22" s="230">
        <v>51.38232142046143</v>
      </c>
      <c r="C22" s="230">
        <v>58.50596550252731</v>
      </c>
      <c r="D22" s="230">
        <v>48.851128554192023</v>
      </c>
      <c r="E22" s="230">
        <v>64.265826233973115</v>
      </c>
      <c r="F22" s="230">
        <v>60.251162987730787</v>
      </c>
      <c r="G22" s="230">
        <v>34.067350753522547</v>
      </c>
      <c r="H22" s="230">
        <v>21.948223764871791</v>
      </c>
      <c r="I22" s="230">
        <v>31.775371191962069</v>
      </c>
      <c r="J22" s="230">
        <v>30.59115459289464</v>
      </c>
      <c r="K22" s="230">
        <v>15.720357084858129</v>
      </c>
      <c r="L22" s="230">
        <v>9.1221048589911256</v>
      </c>
      <c r="M22" s="230">
        <v>18.983291556397809</v>
      </c>
      <c r="N22" s="230">
        <v>13.129531745322909</v>
      </c>
      <c r="O22" s="230">
        <v>12.79930657695912</v>
      </c>
      <c r="P22" s="230">
        <v>11.517080154553449</v>
      </c>
      <c r="Q22" s="230">
        <v>8.3442374539034123</v>
      </c>
      <c r="R22" s="230">
        <v>17.893070375713329</v>
      </c>
      <c r="S22" s="230">
        <v>16.193343254603789</v>
      </c>
      <c r="T22" s="230">
        <v>18.253097201630322</v>
      </c>
      <c r="U22" s="230">
        <v>23.81062459273631</v>
      </c>
      <c r="V22" s="230">
        <v>18.01059580567183</v>
      </c>
      <c r="W22" s="230">
        <v>18.770107316373579</v>
      </c>
      <c r="X22" s="230">
        <v>17.94707470174378</v>
      </c>
      <c r="Y22" s="230">
        <v>17.60872871741978</v>
      </c>
      <c r="DA22" s="71" t="s">
        <v>2460</v>
      </c>
    </row>
    <row r="23" spans="1:105" ht="12" customHeight="1" x14ac:dyDescent="0.25">
      <c r="A23" s="60" t="s">
        <v>2411</v>
      </c>
      <c r="B23" s="329">
        <v>21.989251997030831</v>
      </c>
      <c r="C23" s="329">
        <v>17.388801564370819</v>
      </c>
      <c r="D23" s="329">
        <v>20.61505399452594</v>
      </c>
      <c r="E23" s="329">
        <v>19.41124027943648</v>
      </c>
      <c r="F23" s="329">
        <v>22.922993970625491</v>
      </c>
      <c r="G23" s="329">
        <v>30.700947701885301</v>
      </c>
      <c r="H23" s="329">
        <v>28.524630787655521</v>
      </c>
      <c r="I23" s="329">
        <v>25.322812981467099</v>
      </c>
      <c r="J23" s="329">
        <v>23.603580759633289</v>
      </c>
      <c r="K23" s="329">
        <v>23.837375737160158</v>
      </c>
      <c r="L23" s="329">
        <v>23.02273657127817</v>
      </c>
      <c r="M23" s="329">
        <v>18.36623751117223</v>
      </c>
      <c r="N23" s="329">
        <v>20.995785937472618</v>
      </c>
      <c r="O23" s="329">
        <v>27.728946009231379</v>
      </c>
      <c r="P23" s="329">
        <v>33.75409456495256</v>
      </c>
      <c r="Q23" s="329">
        <v>36.991440293283382</v>
      </c>
      <c r="R23" s="329">
        <v>39.54284973572527</v>
      </c>
      <c r="S23" s="329">
        <v>43.779203980940053</v>
      </c>
      <c r="T23" s="329">
        <v>41.150256170898608</v>
      </c>
      <c r="U23" s="329">
        <v>39.985077312751542</v>
      </c>
      <c r="V23" s="329">
        <v>35.393719519599117</v>
      </c>
      <c r="W23" s="329">
        <v>38.330780356624352</v>
      </c>
      <c r="X23" s="329">
        <v>38.405896179705003</v>
      </c>
      <c r="Y23" s="329">
        <v>40.189115524209917</v>
      </c>
      <c r="DA23" s="72" t="s">
        <v>2461</v>
      </c>
    </row>
    <row r="24" spans="1:105" ht="12" customHeight="1" x14ac:dyDescent="0.25">
      <c r="A24" s="57" t="s">
        <v>2413</v>
      </c>
      <c r="B24" s="261">
        <f t="shared" ref="B24:Y24" si="1">B25+B26</f>
        <v>39.579349091881006</v>
      </c>
      <c r="C24" s="261">
        <f t="shared" si="1"/>
        <v>40.494901207709646</v>
      </c>
      <c r="D24" s="261">
        <f t="shared" si="1"/>
        <v>38.073298092305464</v>
      </c>
      <c r="E24" s="261">
        <f t="shared" si="1"/>
        <v>44.614542524113823</v>
      </c>
      <c r="F24" s="261">
        <f t="shared" si="1"/>
        <v>43.978696834317972</v>
      </c>
      <c r="G24" s="261">
        <f t="shared" si="1"/>
        <v>35.109660100002031</v>
      </c>
      <c r="H24" s="261">
        <f t="shared" si="1"/>
        <v>27.385664947094625</v>
      </c>
      <c r="I24" s="261">
        <f t="shared" si="1"/>
        <v>32.039062552437812</v>
      </c>
      <c r="J24" s="261">
        <f t="shared" si="1"/>
        <v>30.847146903480343</v>
      </c>
      <c r="K24" s="261">
        <f t="shared" si="1"/>
        <v>22.926466032134201</v>
      </c>
      <c r="L24" s="261">
        <f t="shared" si="1"/>
        <v>18.650376252676558</v>
      </c>
      <c r="M24" s="261">
        <f t="shared" si="1"/>
        <v>21.697257665385415</v>
      </c>
      <c r="N24" s="261">
        <f t="shared" si="1"/>
        <v>18.359157105706529</v>
      </c>
      <c r="O24" s="261">
        <f t="shared" si="1"/>
        <v>17.132355378400867</v>
      </c>
      <c r="P24" s="261">
        <f t="shared" si="1"/>
        <v>18.553552203274624</v>
      </c>
      <c r="Q24" s="261">
        <f t="shared" si="1"/>
        <v>18.011820923826516</v>
      </c>
      <c r="R24" s="261">
        <f t="shared" si="1"/>
        <v>23.983930606013079</v>
      </c>
      <c r="S24" s="261">
        <f t="shared" si="1"/>
        <v>24.24217319182079</v>
      </c>
      <c r="T24" s="261">
        <f t="shared" si="1"/>
        <v>24.412644029458214</v>
      </c>
      <c r="U24" s="261">
        <f t="shared" si="1"/>
        <v>26.634607007395459</v>
      </c>
      <c r="V24" s="261">
        <f t="shared" si="1"/>
        <v>21.985808932098422</v>
      </c>
      <c r="W24" s="261">
        <f t="shared" si="1"/>
        <v>23.289173773450553</v>
      </c>
      <c r="X24" s="261">
        <f t="shared" si="1"/>
        <v>22.487212775725435</v>
      </c>
      <c r="Y24" s="261">
        <f t="shared" si="1"/>
        <v>22.833495223231132</v>
      </c>
      <c r="DA24" s="70"/>
    </row>
    <row r="25" spans="1:105" ht="12" customHeight="1" x14ac:dyDescent="0.25">
      <c r="A25" s="60" t="s">
        <v>2414</v>
      </c>
      <c r="B25" s="262">
        <v>29.349842592593209</v>
      </c>
      <c r="C25" s="262">
        <v>30.687952009070241</v>
      </c>
      <c r="D25" s="262">
        <v>28.28617023247913</v>
      </c>
      <c r="E25" s="262">
        <v>33.77467655101271</v>
      </c>
      <c r="F25" s="262">
        <v>32.807469194054939</v>
      </c>
      <c r="G25" s="262">
        <v>24.921914890183299</v>
      </c>
      <c r="H25" s="262">
        <v>19.042115701133021</v>
      </c>
      <c r="I25" s="262">
        <v>22.956818017958781</v>
      </c>
      <c r="J25" s="262">
        <v>22.16543909351061</v>
      </c>
      <c r="K25" s="262">
        <v>15.88324332220667</v>
      </c>
      <c r="L25" s="262">
        <v>12.570878145850619</v>
      </c>
      <c r="M25" s="262">
        <v>15.4129038773765</v>
      </c>
      <c r="N25" s="262">
        <v>12.61484769211288</v>
      </c>
      <c r="O25" s="262">
        <v>11.33161861105317</v>
      </c>
      <c r="P25" s="262">
        <v>12.01938283120708</v>
      </c>
      <c r="Q25" s="262">
        <v>11.35129131997367</v>
      </c>
      <c r="R25" s="262">
        <v>15.825081560570229</v>
      </c>
      <c r="S25" s="262">
        <v>15.75072238464209</v>
      </c>
      <c r="T25" s="262">
        <v>16.060514776363501</v>
      </c>
      <c r="U25" s="262">
        <v>17.855784781602729</v>
      </c>
      <c r="V25" s="262">
        <v>14.58302302622004</v>
      </c>
      <c r="W25" s="262">
        <v>15.39673783415342</v>
      </c>
      <c r="X25" s="262">
        <v>14.788074480228721</v>
      </c>
      <c r="Y25" s="262">
        <v>14.94016736123406</v>
      </c>
      <c r="DA25" s="72" t="s">
        <v>2462</v>
      </c>
    </row>
    <row r="26" spans="1:105" ht="12" customHeight="1" x14ac:dyDescent="0.25">
      <c r="A26" s="60" t="s">
        <v>2416</v>
      </c>
      <c r="B26" s="262">
        <v>10.229506499287799</v>
      </c>
      <c r="C26" s="262">
        <v>9.8069491986394066</v>
      </c>
      <c r="D26" s="262">
        <v>9.7871278598263327</v>
      </c>
      <c r="E26" s="262">
        <v>10.83986597310111</v>
      </c>
      <c r="F26" s="262">
        <v>11.17122764026303</v>
      </c>
      <c r="G26" s="262">
        <v>10.187745209818731</v>
      </c>
      <c r="H26" s="262">
        <v>8.3435492459616025</v>
      </c>
      <c r="I26" s="262">
        <v>9.0822445344790346</v>
      </c>
      <c r="J26" s="262">
        <v>8.6817078099697333</v>
      </c>
      <c r="K26" s="262">
        <v>7.0432227099275311</v>
      </c>
      <c r="L26" s="262">
        <v>6.0794981068259402</v>
      </c>
      <c r="M26" s="262">
        <v>6.2843537880089153</v>
      </c>
      <c r="N26" s="262">
        <v>5.7443094135936494</v>
      </c>
      <c r="O26" s="262">
        <v>5.8007367673476953</v>
      </c>
      <c r="P26" s="262">
        <v>6.5341693720675442</v>
      </c>
      <c r="Q26" s="262">
        <v>6.6605296038528463</v>
      </c>
      <c r="R26" s="262">
        <v>8.1588490454428495</v>
      </c>
      <c r="S26" s="262">
        <v>8.4914508071786994</v>
      </c>
      <c r="T26" s="262">
        <v>8.3521292530947111</v>
      </c>
      <c r="U26" s="262">
        <v>8.778822225792732</v>
      </c>
      <c r="V26" s="262">
        <v>7.4027859058783836</v>
      </c>
      <c r="W26" s="262">
        <v>7.8924359392971333</v>
      </c>
      <c r="X26" s="262">
        <v>7.6991382954967147</v>
      </c>
      <c r="Y26" s="262">
        <v>7.8933278619970721</v>
      </c>
      <c r="DA26" s="72" t="s">
        <v>2463</v>
      </c>
    </row>
    <row r="27" spans="1:105" ht="12" customHeight="1" x14ac:dyDescent="0.25">
      <c r="A27" s="57" t="s">
        <v>2418</v>
      </c>
      <c r="B27" s="261">
        <f t="shared" ref="B27:Y27" si="2">B28+B34</f>
        <v>114.47700944744966</v>
      </c>
      <c r="C27" s="261">
        <f t="shared" si="2"/>
        <v>118.18564452974439</v>
      </c>
      <c r="D27" s="261">
        <f t="shared" si="2"/>
        <v>110.2071068985984</v>
      </c>
      <c r="E27" s="261">
        <f t="shared" si="2"/>
        <v>130.10157146389298</v>
      </c>
      <c r="F27" s="261">
        <f t="shared" si="2"/>
        <v>127.55073572029812</v>
      </c>
      <c r="G27" s="261">
        <f t="shared" si="2"/>
        <v>102.17519064336291</v>
      </c>
      <c r="H27" s="261">
        <f t="shared" si="2"/>
        <v>80.505484196481177</v>
      </c>
      <c r="I27" s="261">
        <f t="shared" si="2"/>
        <v>92.826509573025007</v>
      </c>
      <c r="J27" s="261">
        <f t="shared" si="2"/>
        <v>89.345974669748159</v>
      </c>
      <c r="K27" s="261">
        <f t="shared" si="2"/>
        <v>67.940178413785887</v>
      </c>
      <c r="L27" s="261">
        <f t="shared" si="2"/>
        <v>57.065926793750748</v>
      </c>
      <c r="M27" s="261">
        <f t="shared" si="2"/>
        <v>63.197634936999663</v>
      </c>
      <c r="N27" s="261">
        <f t="shared" si="2"/>
        <v>54.667133259831182</v>
      </c>
      <c r="O27" s="261">
        <f t="shared" si="2"/>
        <v>53.222453503162853</v>
      </c>
      <c r="P27" s="261">
        <f t="shared" si="2"/>
        <v>59.424747841144473</v>
      </c>
      <c r="Q27" s="261">
        <f t="shared" si="2"/>
        <v>60.161116615868011</v>
      </c>
      <c r="R27" s="261">
        <f t="shared" si="2"/>
        <v>74.783976122269621</v>
      </c>
      <c r="S27" s="261">
        <f t="shared" si="2"/>
        <v>77.320736728688019</v>
      </c>
      <c r="T27" s="261">
        <f t="shared" si="2"/>
        <v>76.435537644805478</v>
      </c>
      <c r="U27" s="261">
        <f t="shared" si="2"/>
        <v>81.302499055469738</v>
      </c>
      <c r="V27" s="261">
        <f t="shared" si="2"/>
        <v>68.061366977392112</v>
      </c>
      <c r="W27" s="261">
        <f t="shared" si="2"/>
        <v>72.404235119645463</v>
      </c>
      <c r="X27" s="261">
        <f t="shared" si="2"/>
        <v>70.471364439965612</v>
      </c>
      <c r="Y27" s="261">
        <f t="shared" si="2"/>
        <v>72.083028418920151</v>
      </c>
      <c r="DA27" s="70"/>
    </row>
    <row r="28" spans="1:105" ht="12" customHeight="1" x14ac:dyDescent="0.25">
      <c r="A28" s="60" t="s">
        <v>2419</v>
      </c>
      <c r="B28" s="329">
        <v>87.551394757207817</v>
      </c>
      <c r="C28" s="329">
        <v>96.893234450922989</v>
      </c>
      <c r="D28" s="329">
        <v>84.964183639995184</v>
      </c>
      <c r="E28" s="329">
        <v>106.3327058156034</v>
      </c>
      <c r="F28" s="329">
        <v>99.481763511368953</v>
      </c>
      <c r="G28" s="329">
        <v>64.582193457380868</v>
      </c>
      <c r="H28" s="329">
        <v>45.577364864658072</v>
      </c>
      <c r="I28" s="329">
        <v>61.818983473269363</v>
      </c>
      <c r="J28" s="329">
        <v>60.443630882442108</v>
      </c>
      <c r="K28" s="329">
        <v>38.751555062161202</v>
      </c>
      <c r="L28" s="329">
        <v>28.874820788104</v>
      </c>
      <c r="M28" s="329">
        <v>40.708364515156127</v>
      </c>
      <c r="N28" s="329">
        <v>28.958007622109601</v>
      </c>
      <c r="O28" s="329">
        <v>19.26864206328769</v>
      </c>
      <c r="P28" s="329">
        <v>18.093203475896431</v>
      </c>
      <c r="Q28" s="329">
        <v>14.865475440418949</v>
      </c>
      <c r="R28" s="329">
        <v>26.36416011934072</v>
      </c>
      <c r="S28" s="329">
        <v>23.71354818059816</v>
      </c>
      <c r="T28" s="329">
        <v>26.047468864113291</v>
      </c>
      <c r="U28" s="329">
        <v>32.341179896998469</v>
      </c>
      <c r="V28" s="329">
        <v>24.722118586046239</v>
      </c>
      <c r="W28" s="329">
        <v>25.468585703370788</v>
      </c>
      <c r="X28" s="329">
        <v>23.443736464816659</v>
      </c>
      <c r="Y28" s="329">
        <v>22.87186655254062</v>
      </c>
      <c r="DA28" s="72" t="s">
        <v>2464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2465</v>
      </c>
    </row>
    <row r="30" spans="1:105" ht="12" customHeight="1" x14ac:dyDescent="0.25">
      <c r="A30" s="59" t="s">
        <v>31</v>
      </c>
      <c r="B30" s="230">
        <v>2.5724766478481591</v>
      </c>
      <c r="C30" s="230">
        <v>2.617697882323998</v>
      </c>
      <c r="D30" s="230">
        <v>2.5778566153484932</v>
      </c>
      <c r="E30" s="230">
        <v>2.6156704576981729</v>
      </c>
      <c r="F30" s="230">
        <v>2.5846684564823681</v>
      </c>
      <c r="G30" s="230">
        <v>2.4509662041542861</v>
      </c>
      <c r="H30" s="230">
        <v>2.1996215931306051</v>
      </c>
      <c r="I30" s="230">
        <v>2.2941076491266532</v>
      </c>
      <c r="J30" s="230">
        <v>2.3034922638878719</v>
      </c>
      <c r="K30" s="230">
        <v>1.47059153925278</v>
      </c>
      <c r="L30" s="230">
        <v>1.4243846932392339</v>
      </c>
      <c r="M30" s="230">
        <v>1.32769281390544</v>
      </c>
      <c r="N30" s="230">
        <v>1.2603172424369971</v>
      </c>
      <c r="O30" s="230">
        <v>0.80053783972980574</v>
      </c>
      <c r="P30" s="230">
        <v>1.058041554994136</v>
      </c>
      <c r="Q30" s="230">
        <v>0.84348808124632557</v>
      </c>
      <c r="R30" s="230">
        <v>1.2697476916153889</v>
      </c>
      <c r="S30" s="230">
        <v>1.211733675566671</v>
      </c>
      <c r="T30" s="230">
        <v>0.94150207495859939</v>
      </c>
      <c r="U30" s="230">
        <v>0.98882440445890218</v>
      </c>
      <c r="V30" s="230">
        <v>0.8008026979149917</v>
      </c>
      <c r="W30" s="230">
        <v>0.37565360283956861</v>
      </c>
      <c r="X30" s="230">
        <v>0.18242401303459119</v>
      </c>
      <c r="Y30" s="230">
        <v>3.9491077456678403E-2</v>
      </c>
      <c r="DA30" s="71" t="s">
        <v>2466</v>
      </c>
    </row>
    <row r="31" spans="1:105" ht="12" customHeight="1" x14ac:dyDescent="0.25">
      <c r="A31" s="59" t="s">
        <v>159</v>
      </c>
      <c r="B31" s="230">
        <v>13.778275056640229</v>
      </c>
      <c r="C31" s="230">
        <v>14.512957037070571</v>
      </c>
      <c r="D31" s="230">
        <v>13.965923764598211</v>
      </c>
      <c r="E31" s="230">
        <v>15.83589592963456</v>
      </c>
      <c r="F31" s="230">
        <v>17.823845745402011</v>
      </c>
      <c r="G31" s="230">
        <v>17.259203507302448</v>
      </c>
      <c r="H31" s="230">
        <v>8.8292205027785702</v>
      </c>
      <c r="I31" s="230">
        <v>13.486530127788541</v>
      </c>
      <c r="J31" s="230">
        <v>13.37659119703034</v>
      </c>
      <c r="K31" s="230">
        <v>12.99479899727443</v>
      </c>
      <c r="L31" s="230">
        <v>12.757155111708309</v>
      </c>
      <c r="M31" s="230">
        <v>11.66067479908412</v>
      </c>
      <c r="N31" s="230">
        <v>9.1541023674132997</v>
      </c>
      <c r="O31" s="230">
        <v>2.551769433349619</v>
      </c>
      <c r="P31" s="230">
        <v>2.932614792877652</v>
      </c>
      <c r="Q31" s="230">
        <v>3.8045537421480331</v>
      </c>
      <c r="R31" s="230">
        <v>2.942931709314847</v>
      </c>
      <c r="S31" s="230">
        <v>2.5579508637982178</v>
      </c>
      <c r="T31" s="230">
        <v>2.516378274585727</v>
      </c>
      <c r="U31" s="230">
        <v>1.945625813968098</v>
      </c>
      <c r="V31" s="230">
        <v>1.6237299807719801</v>
      </c>
      <c r="W31" s="230">
        <v>1.818264896527608</v>
      </c>
      <c r="X31" s="230">
        <v>1.285302612912139</v>
      </c>
      <c r="Y31" s="230">
        <v>1.2706668415087059</v>
      </c>
      <c r="DA31" s="71" t="s">
        <v>2467</v>
      </c>
    </row>
    <row r="32" spans="1:105" ht="12" customHeight="1" x14ac:dyDescent="0.25">
      <c r="A32" s="59" t="s">
        <v>32</v>
      </c>
      <c r="B32" s="230">
        <v>8.2835147827666766</v>
      </c>
      <c r="C32" s="230">
        <v>8.1226217733316819</v>
      </c>
      <c r="D32" s="230">
        <v>8.6026948263439653</v>
      </c>
      <c r="E32" s="230">
        <v>9.1882909785076397</v>
      </c>
      <c r="F32" s="230">
        <v>5.2963150387938152</v>
      </c>
      <c r="G32" s="230">
        <v>3.1569003742638411</v>
      </c>
      <c r="H32" s="230">
        <v>7.6731467301303784</v>
      </c>
      <c r="I32" s="230">
        <v>7.1297279102781372</v>
      </c>
      <c r="J32" s="230">
        <v>7.3049907771631428</v>
      </c>
      <c r="K32" s="230">
        <v>5.0367476870322179</v>
      </c>
      <c r="L32" s="230">
        <v>3.5233566660244588</v>
      </c>
      <c r="M32" s="230">
        <v>4.4751500984141632</v>
      </c>
      <c r="N32" s="230">
        <v>2.466610364925129</v>
      </c>
      <c r="O32" s="230">
        <v>0.24371449189097949</v>
      </c>
      <c r="P32" s="230">
        <v>0</v>
      </c>
      <c r="Q32" s="230">
        <v>0</v>
      </c>
      <c r="R32" s="230">
        <v>0.2415986257002862</v>
      </c>
      <c r="S32" s="230">
        <v>0.11528006416740159</v>
      </c>
      <c r="T32" s="230">
        <v>0.23885724726654051</v>
      </c>
      <c r="U32" s="230">
        <v>0.25086283032293422</v>
      </c>
      <c r="V32" s="230">
        <v>0.24379512490396429</v>
      </c>
      <c r="W32" s="230">
        <v>0.29086232681149082</v>
      </c>
      <c r="X32" s="230">
        <v>0</v>
      </c>
      <c r="Y32" s="230">
        <v>0</v>
      </c>
      <c r="DA32" s="71" t="s">
        <v>2468</v>
      </c>
    </row>
    <row r="33" spans="1:105" ht="12" customHeight="1" x14ac:dyDescent="0.25">
      <c r="A33" s="59" t="s">
        <v>35</v>
      </c>
      <c r="B33" s="230">
        <v>62.917128269952762</v>
      </c>
      <c r="C33" s="230">
        <v>71.639957758196743</v>
      </c>
      <c r="D33" s="230">
        <v>59.817708433704517</v>
      </c>
      <c r="E33" s="230">
        <v>78.692848449763034</v>
      </c>
      <c r="F33" s="230">
        <v>73.776934270690759</v>
      </c>
      <c r="G33" s="230">
        <v>41.715123371660283</v>
      </c>
      <c r="H33" s="230">
        <v>26.875376038618519</v>
      </c>
      <c r="I33" s="230">
        <v>38.908617786076029</v>
      </c>
      <c r="J33" s="230">
        <v>37.458556644360762</v>
      </c>
      <c r="K33" s="230">
        <v>19.249416838601778</v>
      </c>
      <c r="L33" s="230">
        <v>11.169924317132001</v>
      </c>
      <c r="M33" s="230">
        <v>23.244846803752409</v>
      </c>
      <c r="N33" s="230">
        <v>16.076977647334171</v>
      </c>
      <c r="O33" s="230">
        <v>15.672620298317289</v>
      </c>
      <c r="P33" s="230">
        <v>14.102547128024639</v>
      </c>
      <c r="Q33" s="230">
        <v>10.217433617024589</v>
      </c>
      <c r="R33" s="230">
        <v>21.909882092710191</v>
      </c>
      <c r="S33" s="230">
        <v>19.828583577065871</v>
      </c>
      <c r="T33" s="230">
        <v>22.350731267302429</v>
      </c>
      <c r="U33" s="230">
        <v>29.155866848248539</v>
      </c>
      <c r="V33" s="230">
        <v>22.053790782455302</v>
      </c>
      <c r="W33" s="230">
        <v>22.983804877192121</v>
      </c>
      <c r="X33" s="230">
        <v>21.976009838869931</v>
      </c>
      <c r="Y33" s="230">
        <v>21.56170863357524</v>
      </c>
      <c r="DA33" s="71" t="s">
        <v>2469</v>
      </c>
    </row>
    <row r="34" spans="1:105" ht="12" customHeight="1" x14ac:dyDescent="0.25">
      <c r="A34" s="60" t="s">
        <v>2426</v>
      </c>
      <c r="B34" s="329">
        <v>26.92561469024184</v>
      </c>
      <c r="C34" s="329">
        <v>21.292410078821408</v>
      </c>
      <c r="D34" s="329">
        <v>25.242923258603209</v>
      </c>
      <c r="E34" s="329">
        <v>23.76886564828958</v>
      </c>
      <c r="F34" s="329">
        <v>28.068972208929171</v>
      </c>
      <c r="G34" s="329">
        <v>37.592997185982043</v>
      </c>
      <c r="H34" s="329">
        <v>34.928119331823098</v>
      </c>
      <c r="I34" s="329">
        <v>31.007526099755641</v>
      </c>
      <c r="J34" s="329">
        <v>28.902343787306059</v>
      </c>
      <c r="K34" s="329">
        <v>29.188623351624681</v>
      </c>
      <c r="L34" s="329">
        <v>28.191106005646748</v>
      </c>
      <c r="M34" s="329">
        <v>22.489270421843539</v>
      </c>
      <c r="N34" s="329">
        <v>25.709125637721581</v>
      </c>
      <c r="O34" s="329">
        <v>33.95381143987516</v>
      </c>
      <c r="P34" s="329">
        <v>41.331544365248043</v>
      </c>
      <c r="Q34" s="329">
        <v>45.295641175449063</v>
      </c>
      <c r="R34" s="329">
        <v>48.419816002928897</v>
      </c>
      <c r="S34" s="329">
        <v>53.607188548089852</v>
      </c>
      <c r="T34" s="329">
        <v>50.388068780692187</v>
      </c>
      <c r="U34" s="329">
        <v>48.961319158471269</v>
      </c>
      <c r="V34" s="329">
        <v>43.339248391345869</v>
      </c>
      <c r="W34" s="329">
        <v>46.935649416274678</v>
      </c>
      <c r="X34" s="329">
        <v>47.02762797514896</v>
      </c>
      <c r="Y34" s="329">
        <v>49.211161866379527</v>
      </c>
      <c r="DA34" s="72" t="s">
        <v>2470</v>
      </c>
    </row>
    <row r="35" spans="1:105" ht="12" customHeight="1" x14ac:dyDescent="0.25">
      <c r="A35" s="57" t="s">
        <v>2428</v>
      </c>
      <c r="B35" s="261">
        <v>104.9517547795442</v>
      </c>
      <c r="C35" s="261">
        <v>109.63241178475521</v>
      </c>
      <c r="D35" s="261">
        <v>101.1695218735676</v>
      </c>
      <c r="E35" s="261">
        <v>120.6220575697733</v>
      </c>
      <c r="F35" s="261">
        <v>117.5288475040087</v>
      </c>
      <c r="G35" s="261">
        <v>90.12466352291365</v>
      </c>
      <c r="H35" s="261">
        <v>68.745362304012048</v>
      </c>
      <c r="I35" s="261">
        <v>82.633716433247187</v>
      </c>
      <c r="J35" s="261">
        <v>79.804003415955151</v>
      </c>
      <c r="K35" s="261">
        <v>58.25376572232814</v>
      </c>
      <c r="L35" s="261">
        <v>47.472663666061862</v>
      </c>
      <c r="M35" s="261">
        <v>55.870913587928968</v>
      </c>
      <c r="N35" s="261">
        <v>46.104454578088848</v>
      </c>
      <c r="O35" s="261">
        <v>40.863236217411057</v>
      </c>
      <c r="P35" s="261">
        <v>43.566858733903658</v>
      </c>
      <c r="Q35" s="261">
        <v>41.586829396417002</v>
      </c>
      <c r="R35" s="261">
        <v>57.057408408898091</v>
      </c>
      <c r="S35" s="261">
        <v>56.84000646680181</v>
      </c>
      <c r="T35" s="261">
        <v>57.803274209089302</v>
      </c>
      <c r="U35" s="261">
        <v>64.09386985097521</v>
      </c>
      <c r="V35" s="261">
        <v>52.379557610196393</v>
      </c>
      <c r="W35" s="261">
        <v>55.238198778341378</v>
      </c>
      <c r="X35" s="261">
        <v>53.028707963573147</v>
      </c>
      <c r="Y35" s="261">
        <v>53.55574409540872</v>
      </c>
      <c r="DA35" s="70" t="s">
        <v>2471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2472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2473</v>
      </c>
    </row>
    <row r="38" spans="1:105" ht="12" customHeight="1" x14ac:dyDescent="0.25">
      <c r="A38" s="46" t="s">
        <v>31</v>
      </c>
      <c r="B38" s="229">
        <v>3.083363799441265</v>
      </c>
      <c r="C38" s="229">
        <v>2.9616890138151728</v>
      </c>
      <c r="D38" s="229">
        <v>3.0688881576351248</v>
      </c>
      <c r="E38" s="229">
        <v>2.967144116038853</v>
      </c>
      <c r="F38" s="229">
        <v>3.0505598364527242</v>
      </c>
      <c r="G38" s="229">
        <v>3.4103066031585918</v>
      </c>
      <c r="H38" s="229">
        <v>3.3169675576485611</v>
      </c>
      <c r="I38" s="229">
        <v>3.062738084679026</v>
      </c>
      <c r="J38" s="229">
        <v>3.0374873147117341</v>
      </c>
      <c r="K38" s="229">
        <v>2.2000529229043289</v>
      </c>
      <c r="L38" s="229">
        <v>2.3243796501142722</v>
      </c>
      <c r="M38" s="229">
        <v>1.8149233050210709</v>
      </c>
      <c r="N38" s="229">
        <v>1.996207790269932</v>
      </c>
      <c r="O38" s="229">
        <v>1.6940741366273759</v>
      </c>
      <c r="P38" s="229">
        <v>2.540462081258914</v>
      </c>
      <c r="Q38" s="229">
        <v>2.3481307416876711</v>
      </c>
      <c r="R38" s="229">
        <v>2.740454625508757</v>
      </c>
      <c r="S38" s="229">
        <v>2.8965503855779402</v>
      </c>
      <c r="T38" s="229">
        <v>2.0844088019457381</v>
      </c>
      <c r="U38" s="229">
        <v>1.9570806923956241</v>
      </c>
      <c r="V38" s="229">
        <v>1.69336149436272</v>
      </c>
      <c r="W38" s="229">
        <v>0.81322179801593253</v>
      </c>
      <c r="X38" s="229">
        <v>0.41192233345463752</v>
      </c>
      <c r="Y38" s="229">
        <v>9.2313379003989574E-2</v>
      </c>
      <c r="DA38" s="73" t="s">
        <v>2474</v>
      </c>
    </row>
    <row r="39" spans="1:105" ht="12" customHeight="1" x14ac:dyDescent="0.25">
      <c r="A39" s="46" t="s">
        <v>159</v>
      </c>
      <c r="B39" s="229">
        <v>16.828660209153291</v>
      </c>
      <c r="C39" s="229">
        <v>16.732360210178221</v>
      </c>
      <c r="D39" s="229">
        <v>16.942337697706151</v>
      </c>
      <c r="E39" s="229">
        <v>18.305416531999139</v>
      </c>
      <c r="F39" s="229">
        <v>21.436677947262321</v>
      </c>
      <c r="G39" s="229">
        <v>24.471366183774471</v>
      </c>
      <c r="H39" s="229">
        <v>13.56741082092095</v>
      </c>
      <c r="I39" s="229">
        <v>18.347532090747979</v>
      </c>
      <c r="J39" s="229">
        <v>17.974405400872669</v>
      </c>
      <c r="K39" s="229">
        <v>19.810342966948209</v>
      </c>
      <c r="L39" s="229">
        <v>21.213628822763621</v>
      </c>
      <c r="M39" s="229">
        <v>16.242980367698031</v>
      </c>
      <c r="N39" s="229">
        <v>14.774847126466319</v>
      </c>
      <c r="O39" s="229">
        <v>5.502668386076536</v>
      </c>
      <c r="P39" s="229">
        <v>7.1754042903329296</v>
      </c>
      <c r="Q39" s="229">
        <v>10.792657878938691</v>
      </c>
      <c r="R39" s="229">
        <v>6.4724205971345139</v>
      </c>
      <c r="S39" s="229">
        <v>6.2308525021606664</v>
      </c>
      <c r="T39" s="229">
        <v>5.6770001671278632</v>
      </c>
      <c r="U39" s="229">
        <v>3.924011204982083</v>
      </c>
      <c r="V39" s="229">
        <v>3.4988016699551552</v>
      </c>
      <c r="W39" s="229">
        <v>4.0110674960291792</v>
      </c>
      <c r="X39" s="229">
        <v>2.957468224814864</v>
      </c>
      <c r="Y39" s="229">
        <v>3.0267651515135321</v>
      </c>
      <c r="DA39" s="73" t="s">
        <v>2475</v>
      </c>
    </row>
    <row r="40" spans="1:105" ht="12" customHeight="1" x14ac:dyDescent="0.25">
      <c r="A40" s="46" t="s">
        <v>32</v>
      </c>
      <c r="B40" s="229">
        <v>9.80859341662104</v>
      </c>
      <c r="C40" s="229">
        <v>9.0789352029032937</v>
      </c>
      <c r="D40" s="229">
        <v>10.11755499202391</v>
      </c>
      <c r="E40" s="229">
        <v>10.29696191553704</v>
      </c>
      <c r="F40" s="229">
        <v>6.1754309265599661</v>
      </c>
      <c r="G40" s="229">
        <v>4.3394604295391241</v>
      </c>
      <c r="H40" s="229">
        <v>11.43103370757451</v>
      </c>
      <c r="I40" s="229">
        <v>9.4034620277959746</v>
      </c>
      <c r="J40" s="229">
        <v>9.5162565047766314</v>
      </c>
      <c r="K40" s="229">
        <v>7.4440625470805024</v>
      </c>
      <c r="L40" s="229">
        <v>5.6800888352200021</v>
      </c>
      <c r="M40" s="229">
        <v>6.043479202061647</v>
      </c>
      <c r="N40" s="229">
        <v>3.8596255543952158</v>
      </c>
      <c r="O40" s="229">
        <v>0.50950758571040933</v>
      </c>
      <c r="P40" s="229">
        <v>0</v>
      </c>
      <c r="Q40" s="229">
        <v>0</v>
      </c>
      <c r="R40" s="229">
        <v>0.51513184232625175</v>
      </c>
      <c r="S40" s="229">
        <v>0.27223682571218899</v>
      </c>
      <c r="T40" s="229">
        <v>0.52241879452611639</v>
      </c>
      <c r="U40" s="229">
        <v>0.49050634172973279</v>
      </c>
      <c r="V40" s="229">
        <v>0.50929325232800904</v>
      </c>
      <c r="W40" s="229">
        <v>0.62205341636476752</v>
      </c>
      <c r="X40" s="229">
        <v>0</v>
      </c>
      <c r="Y40" s="229">
        <v>0</v>
      </c>
      <c r="DA40" s="73" t="s">
        <v>2476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2477</v>
      </c>
    </row>
    <row r="42" spans="1:105" ht="12" customHeight="1" x14ac:dyDescent="0.25">
      <c r="A42" s="46" t="s">
        <v>35</v>
      </c>
      <c r="B42" s="229">
        <v>75.231137354328638</v>
      </c>
      <c r="C42" s="229">
        <v>80.859427357858536</v>
      </c>
      <c r="D42" s="229">
        <v>71.040741026202383</v>
      </c>
      <c r="E42" s="229">
        <v>89.052535006198241</v>
      </c>
      <c r="F42" s="229">
        <v>86.86617879373371</v>
      </c>
      <c r="G42" s="229">
        <v>57.903530306441461</v>
      </c>
      <c r="H42" s="229">
        <v>40.429950217868033</v>
      </c>
      <c r="I42" s="229">
        <v>51.819984230024197</v>
      </c>
      <c r="J42" s="229">
        <v>49.275854195594128</v>
      </c>
      <c r="K42" s="229">
        <v>28.728572689868312</v>
      </c>
      <c r="L42" s="229">
        <v>18.183831762437269</v>
      </c>
      <c r="M42" s="229">
        <v>31.698796117621409</v>
      </c>
      <c r="N42" s="229">
        <v>25.403039511430759</v>
      </c>
      <c r="O42" s="229">
        <v>33.08625151347001</v>
      </c>
      <c r="P42" s="229">
        <v>33.780257766784452</v>
      </c>
      <c r="Q42" s="229">
        <v>28.375306180263411</v>
      </c>
      <c r="R42" s="229">
        <v>47.173775048802767</v>
      </c>
      <c r="S42" s="229">
        <v>47.284740458224043</v>
      </c>
      <c r="T42" s="229">
        <v>49.363820150363708</v>
      </c>
      <c r="U42" s="229">
        <v>57.566645316742317</v>
      </c>
      <c r="V42" s="229">
        <v>46.522474898424839</v>
      </c>
      <c r="W42" s="229">
        <v>49.636229772805748</v>
      </c>
      <c r="X42" s="229">
        <v>49.503691110178657</v>
      </c>
      <c r="Y42" s="229">
        <v>50.281039269765543</v>
      </c>
      <c r="DA42" s="73" t="s">
        <v>2478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2479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7.0734595526798297E-2</v>
      </c>
      <c r="L44" s="229">
        <v>7.0734595526699071E-2</v>
      </c>
      <c r="M44" s="229">
        <v>7.073459552680969E-2</v>
      </c>
      <c r="N44" s="229">
        <v>7.0734595526626698E-2</v>
      </c>
      <c r="O44" s="229">
        <v>7.0734595526728505E-2</v>
      </c>
      <c r="P44" s="229">
        <v>7.0734595527366634E-2</v>
      </c>
      <c r="Q44" s="229">
        <v>7.073459552723145E-2</v>
      </c>
      <c r="R44" s="229">
        <v>0.15562629512578921</v>
      </c>
      <c r="S44" s="229">
        <v>0.1556262951269812</v>
      </c>
      <c r="T44" s="229">
        <v>0.15562629512587639</v>
      </c>
      <c r="U44" s="229">
        <v>0.15562629512544429</v>
      </c>
      <c r="V44" s="229">
        <v>0.15562629512567391</v>
      </c>
      <c r="W44" s="229">
        <v>0.15562629512575951</v>
      </c>
      <c r="X44" s="229">
        <v>0.15562629512498599</v>
      </c>
      <c r="Y44" s="229">
        <v>0.1556262951256632</v>
      </c>
      <c r="DA44" s="73" t="s">
        <v>2480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2481</v>
      </c>
    </row>
    <row r="46" spans="1:105" ht="12" customHeight="1" x14ac:dyDescent="0.25">
      <c r="A46" s="57" t="s">
        <v>2440</v>
      </c>
      <c r="B46" s="261">
        <v>54.672698663943649</v>
      </c>
      <c r="C46" s="261">
        <v>52.414295683486387</v>
      </c>
      <c r="D46" s="261">
        <v>52.308358404486768</v>
      </c>
      <c r="E46" s="261">
        <v>57.934830575273061</v>
      </c>
      <c r="F46" s="261">
        <v>59.7058286756005</v>
      </c>
      <c r="G46" s="261">
        <v>54.449500956887213</v>
      </c>
      <c r="H46" s="261">
        <v>44.592997105382572</v>
      </c>
      <c r="I46" s="261">
        <v>48.541033593398907</v>
      </c>
      <c r="J46" s="261">
        <v>46.400321952572</v>
      </c>
      <c r="K46" s="261">
        <v>37.643261956940172</v>
      </c>
      <c r="L46" s="261">
        <v>32.492532073336278</v>
      </c>
      <c r="M46" s="261">
        <v>33.587405313574543</v>
      </c>
      <c r="N46" s="261">
        <v>30.70108002020682</v>
      </c>
      <c r="O46" s="261">
        <v>31.002662086596199</v>
      </c>
      <c r="P46" s="261">
        <v>34.922571594542781</v>
      </c>
      <c r="Q46" s="261">
        <v>35.597917455653963</v>
      </c>
      <c r="R46" s="261">
        <v>43.605847001236818</v>
      </c>
      <c r="S46" s="261">
        <v>45.383472920507387</v>
      </c>
      <c r="T46" s="261">
        <v>44.638853877119871</v>
      </c>
      <c r="U46" s="261">
        <v>46.919360402040247</v>
      </c>
      <c r="V46" s="261">
        <v>39.564986163697768</v>
      </c>
      <c r="W46" s="261">
        <v>42.181973476796109</v>
      </c>
      <c r="X46" s="261">
        <v>41.148873411540137</v>
      </c>
      <c r="Y46" s="261">
        <v>42.186740453679</v>
      </c>
      <c r="DA46" s="70" t="s">
        <v>2482</v>
      </c>
    </row>
    <row r="47" spans="1:105" ht="12" customHeight="1" x14ac:dyDescent="0.25">
      <c r="A47" s="41" t="s">
        <v>2442</v>
      </c>
      <c r="B47" s="350">
        <v>34.079703848876477</v>
      </c>
      <c r="C47" s="350">
        <v>32.671949949284127</v>
      </c>
      <c r="D47" s="350">
        <v>32.605914959552713</v>
      </c>
      <c r="E47" s="350">
        <v>36.113122578349099</v>
      </c>
      <c r="F47" s="350">
        <v>37.217057307217459</v>
      </c>
      <c r="G47" s="350">
        <v>33.940575692737958</v>
      </c>
      <c r="H47" s="350">
        <v>27.796618279746429</v>
      </c>
      <c r="I47" s="350">
        <v>30.257589067436641</v>
      </c>
      <c r="J47" s="350">
        <v>28.923196938859729</v>
      </c>
      <c r="K47" s="350">
        <v>23.464567338876321</v>
      </c>
      <c r="L47" s="350">
        <v>20.25390912502554</v>
      </c>
      <c r="M47" s="350">
        <v>20.93638788848904</v>
      </c>
      <c r="N47" s="350">
        <v>19.1372246202898</v>
      </c>
      <c r="O47" s="350">
        <v>19.325212917188338</v>
      </c>
      <c r="P47" s="350">
        <v>21.768651020844921</v>
      </c>
      <c r="Q47" s="350">
        <v>22.18962140468685</v>
      </c>
      <c r="R47" s="350">
        <v>27.181287702954151</v>
      </c>
      <c r="S47" s="350">
        <v>28.289353819375449</v>
      </c>
      <c r="T47" s="350">
        <v>27.825202659856849</v>
      </c>
      <c r="U47" s="350">
        <v>29.246734592502651</v>
      </c>
      <c r="V47" s="350">
        <v>24.662455744716219</v>
      </c>
      <c r="W47" s="350">
        <v>26.29372975873293</v>
      </c>
      <c r="X47" s="350">
        <v>25.64975671312585</v>
      </c>
      <c r="Y47" s="350">
        <v>26.296701208183819</v>
      </c>
      <c r="DA47" s="97" t="s">
        <v>2483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0.99999999999999978</v>
      </c>
      <c r="C51" s="232">
        <f t="shared" si="3"/>
        <v>1</v>
      </c>
      <c r="D51" s="232">
        <f t="shared" si="3"/>
        <v>1</v>
      </c>
      <c r="E51" s="232">
        <f t="shared" si="3"/>
        <v>1</v>
      </c>
      <c r="F51" s="232">
        <f t="shared" si="3"/>
        <v>0.99999999999999978</v>
      </c>
      <c r="G51" s="232">
        <f t="shared" si="3"/>
        <v>1</v>
      </c>
      <c r="H51" s="232">
        <f t="shared" si="3"/>
        <v>1.0000000000000002</v>
      </c>
      <c r="I51" s="232">
        <f t="shared" si="3"/>
        <v>0.99999999999999978</v>
      </c>
      <c r="J51" s="232">
        <f t="shared" si="3"/>
        <v>0.99999999999999978</v>
      </c>
      <c r="K51" s="232">
        <f t="shared" si="3"/>
        <v>0.99999999999999956</v>
      </c>
      <c r="L51" s="232">
        <f t="shared" si="3"/>
        <v>1.0000000000000002</v>
      </c>
      <c r="M51" s="232">
        <f t="shared" si="3"/>
        <v>0.99999999999999989</v>
      </c>
      <c r="N51" s="232">
        <f t="shared" si="3"/>
        <v>0.99999999999999989</v>
      </c>
      <c r="O51" s="232">
        <f t="shared" si="3"/>
        <v>1.0000000000000002</v>
      </c>
      <c r="P51" s="232">
        <f t="shared" si="3"/>
        <v>1.0000000000000002</v>
      </c>
      <c r="Q51" s="232">
        <f t="shared" si="3"/>
        <v>1.0000000000000004</v>
      </c>
      <c r="R51" s="232">
        <f t="shared" si="3"/>
        <v>1.0000000000000002</v>
      </c>
      <c r="S51" s="232">
        <f t="shared" si="3"/>
        <v>1.0000000000000002</v>
      </c>
      <c r="T51" s="232">
        <f t="shared" si="3"/>
        <v>0.99999999999999978</v>
      </c>
      <c r="U51" s="232">
        <f t="shared" si="3"/>
        <v>1.0000000000000002</v>
      </c>
      <c r="V51" s="232">
        <f t="shared" si="3"/>
        <v>1.0000000000000002</v>
      </c>
      <c r="W51" s="232">
        <f t="shared" si="3"/>
        <v>1.0000000000000002</v>
      </c>
      <c r="X51" s="232">
        <f t="shared" si="3"/>
        <v>1.0000000000000002</v>
      </c>
      <c r="Y51" s="232">
        <f t="shared" si="3"/>
        <v>0.99999999999999978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1.7545218740816243E-2</v>
      </c>
      <c r="C52" s="299">
        <f t="shared" si="4"/>
        <v>1.6571659310206203E-2</v>
      </c>
      <c r="D52" s="299">
        <f t="shared" si="4"/>
        <v>1.7461322623926748E-2</v>
      </c>
      <c r="E52" s="299">
        <f t="shared" si="4"/>
        <v>1.6623143747898035E-2</v>
      </c>
      <c r="F52" s="299">
        <f t="shared" si="4"/>
        <v>1.7270865750994471E-2</v>
      </c>
      <c r="G52" s="299">
        <f t="shared" si="4"/>
        <v>1.9159908490896781E-2</v>
      </c>
      <c r="H52" s="299">
        <f t="shared" si="4"/>
        <v>1.9828098699696706E-2</v>
      </c>
      <c r="I52" s="299">
        <f t="shared" si="4"/>
        <v>1.885952172995204E-2</v>
      </c>
      <c r="J52" s="299">
        <f t="shared" si="4"/>
        <v>1.8752904100144078E-2</v>
      </c>
      <c r="K52" s="299">
        <f t="shared" si="4"/>
        <v>1.9827534899282066E-2</v>
      </c>
      <c r="L52" s="299">
        <f t="shared" si="4"/>
        <v>2.0372401867688242E-2</v>
      </c>
      <c r="M52" s="299">
        <f t="shared" si="4"/>
        <v>1.9110813610279918E-2</v>
      </c>
      <c r="N52" s="299">
        <f t="shared" si="4"/>
        <v>2.0084803584448512E-2</v>
      </c>
      <c r="O52" s="299">
        <f t="shared" si="4"/>
        <v>2.1014754201543671E-2</v>
      </c>
      <c r="P52" s="299">
        <f t="shared" si="4"/>
        <v>2.1220465736579788E-2</v>
      </c>
      <c r="Q52" s="299">
        <f t="shared" si="4"/>
        <v>2.1569233861503313E-2</v>
      </c>
      <c r="R52" s="299">
        <f t="shared" si="4"/>
        <v>2.0899033782354262E-2</v>
      </c>
      <c r="S52" s="299">
        <f t="shared" si="4"/>
        <v>2.1144303615023449E-2</v>
      </c>
      <c r="T52" s="299">
        <f t="shared" si="4"/>
        <v>2.0921431138362406E-2</v>
      </c>
      <c r="U52" s="299">
        <f t="shared" si="4"/>
        <v>2.0540146161210741E-2</v>
      </c>
      <c r="V52" s="299">
        <f t="shared" si="4"/>
        <v>2.0708471936248217E-2</v>
      </c>
      <c r="W52" s="299">
        <f t="shared" si="4"/>
        <v>2.0771159344214196E-2</v>
      </c>
      <c r="X52" s="299">
        <f t="shared" si="4"/>
        <v>2.0797334800986712E-2</v>
      </c>
      <c r="Y52" s="299">
        <f t="shared" si="4"/>
        <v>2.0851172078806563E-2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6.1873296683366014E-3</v>
      </c>
      <c r="C53" s="233">
        <f t="shared" si="5"/>
        <v>5.8440034757204296E-3</v>
      </c>
      <c r="D53" s="233">
        <f t="shared" si="5"/>
        <v>6.1577436631259043E-3</v>
      </c>
      <c r="E53" s="233">
        <f t="shared" si="5"/>
        <v>5.8621594869673679E-3</v>
      </c>
      <c r="F53" s="233">
        <f t="shared" si="5"/>
        <v>6.0905789570119186E-3</v>
      </c>
      <c r="G53" s="233">
        <f t="shared" si="5"/>
        <v>6.7567507706560994E-3</v>
      </c>
      <c r="H53" s="233">
        <f t="shared" si="5"/>
        <v>6.9923883631007036E-3</v>
      </c>
      <c r="I53" s="233">
        <f t="shared" si="5"/>
        <v>6.650819237659868E-3</v>
      </c>
      <c r="J53" s="233">
        <f t="shared" si="5"/>
        <v>6.6132204801964464E-3</v>
      </c>
      <c r="K53" s="233">
        <f t="shared" si="5"/>
        <v>6.9921895386184253E-3</v>
      </c>
      <c r="L53" s="233">
        <f t="shared" si="5"/>
        <v>7.184337132143343E-3</v>
      </c>
      <c r="M53" s="233">
        <f t="shared" si="5"/>
        <v>6.7394374378392519E-3</v>
      </c>
      <c r="N53" s="233">
        <f t="shared" si="5"/>
        <v>7.0829154618445153E-3</v>
      </c>
      <c r="O53" s="233">
        <f t="shared" si="5"/>
        <v>7.4108629857961676E-3</v>
      </c>
      <c r="P53" s="233">
        <f t="shared" si="5"/>
        <v>7.4834072556995736E-3</v>
      </c>
      <c r="Q53" s="233">
        <f t="shared" si="5"/>
        <v>7.6064004995335379E-3</v>
      </c>
      <c r="R53" s="233">
        <f t="shared" si="5"/>
        <v>7.370054125361885E-3</v>
      </c>
      <c r="S53" s="233">
        <f t="shared" si="5"/>
        <v>7.4565486475926968E-3</v>
      </c>
      <c r="T53" s="233">
        <f t="shared" si="5"/>
        <v>7.3779525635272137E-3</v>
      </c>
      <c r="U53" s="233">
        <f t="shared" si="5"/>
        <v>7.2434922364106634E-3</v>
      </c>
      <c r="V53" s="233">
        <f t="shared" si="5"/>
        <v>7.3028524004086354E-3</v>
      </c>
      <c r="W53" s="233">
        <f t="shared" si="5"/>
        <v>7.3249591444093055E-3</v>
      </c>
      <c r="X53" s="233">
        <f t="shared" si="5"/>
        <v>7.3341899315920341E-3</v>
      </c>
      <c r="Y53" s="233">
        <f t="shared" si="5"/>
        <v>7.3531756730203981E-3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4.1310372694230726E-2</v>
      </c>
      <c r="C54" s="233">
        <f t="shared" si="6"/>
        <v>3.9018118404751716E-2</v>
      </c>
      <c r="D54" s="233">
        <f t="shared" si="6"/>
        <v>4.1112838545041643E-2</v>
      </c>
      <c r="E54" s="233">
        <f t="shared" si="6"/>
        <v>3.9139338968622747E-2</v>
      </c>
      <c r="F54" s="233">
        <f t="shared" si="6"/>
        <v>4.0664406153332194E-2</v>
      </c>
      <c r="G54" s="233">
        <f t="shared" si="6"/>
        <v>4.5112173991025406E-2</v>
      </c>
      <c r="H54" s="233">
        <f t="shared" si="6"/>
        <v>4.6685433747083414E-2</v>
      </c>
      <c r="I54" s="233">
        <f t="shared" si="6"/>
        <v>4.4404910705776492E-2</v>
      </c>
      <c r="J54" s="233">
        <f t="shared" si="6"/>
        <v>4.415387855347306E-2</v>
      </c>
      <c r="K54" s="233">
        <f t="shared" si="6"/>
        <v>4.6684106274020955E-2</v>
      </c>
      <c r="L54" s="233">
        <f t="shared" si="6"/>
        <v>4.7967000369907684E-2</v>
      </c>
      <c r="M54" s="233">
        <f t="shared" si="6"/>
        <v>4.4996579660420512E-2</v>
      </c>
      <c r="N54" s="233">
        <f t="shared" si="6"/>
        <v>4.7289847668515864E-2</v>
      </c>
      <c r="O54" s="233">
        <f t="shared" si="6"/>
        <v>4.9479424620900041E-2</v>
      </c>
      <c r="P54" s="233">
        <f t="shared" si="6"/>
        <v>4.9963774249444454E-2</v>
      </c>
      <c r="Q54" s="233">
        <f t="shared" si="6"/>
        <v>5.0784951884063588E-2</v>
      </c>
      <c r="R54" s="233">
        <f t="shared" si="6"/>
        <v>4.920695987049338E-2</v>
      </c>
      <c r="S54" s="233">
        <f t="shared" si="6"/>
        <v>4.978444986066629E-2</v>
      </c>
      <c r="T54" s="233">
        <f t="shared" si="6"/>
        <v>4.9259694643295583E-2</v>
      </c>
      <c r="U54" s="233">
        <f t="shared" si="6"/>
        <v>4.8361955792527979E-2</v>
      </c>
      <c r="V54" s="233">
        <f t="shared" si="6"/>
        <v>4.875828031851788E-2</v>
      </c>
      <c r="W54" s="233">
        <f t="shared" si="6"/>
        <v>4.8905878374977875E-2</v>
      </c>
      <c r="X54" s="233">
        <f t="shared" si="6"/>
        <v>4.8967508719443137E-2</v>
      </c>
      <c r="Y54" s="233">
        <f t="shared" si="6"/>
        <v>4.9094269066203955E-2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1.8080461568907948E-2</v>
      </c>
      <c r="C55" s="233">
        <f t="shared" si="7"/>
        <v>1.7077202269025669E-2</v>
      </c>
      <c r="D55" s="233">
        <f t="shared" si="7"/>
        <v>1.7994006076981109E-2</v>
      </c>
      <c r="E55" s="233">
        <f t="shared" si="7"/>
        <v>1.7130257315579083E-2</v>
      </c>
      <c r="F55" s="233">
        <f t="shared" si="7"/>
        <v>1.7797739035660304E-2</v>
      </c>
      <c r="G55" s="233">
        <f t="shared" si="7"/>
        <v>1.9744409816194523E-2</v>
      </c>
      <c r="H55" s="233">
        <f t="shared" si="7"/>
        <v>2.0432984154844552E-2</v>
      </c>
      <c r="I55" s="233">
        <f t="shared" si="7"/>
        <v>1.9434859313160007E-2</v>
      </c>
      <c r="J55" s="233">
        <f t="shared" si="7"/>
        <v>1.9324989154982604E-2</v>
      </c>
      <c r="K55" s="233">
        <f t="shared" si="7"/>
        <v>2.0432403154865011E-2</v>
      </c>
      <c r="L55" s="233">
        <f t="shared" si="7"/>
        <v>2.0993892095411384E-2</v>
      </c>
      <c r="M55" s="233">
        <f t="shared" si="7"/>
        <v>1.9693817223686207E-2</v>
      </c>
      <c r="N55" s="233">
        <f t="shared" si="7"/>
        <v>2.0697520201494592E-2</v>
      </c>
      <c r="O55" s="233">
        <f t="shared" si="7"/>
        <v>2.1655840336555453E-2</v>
      </c>
      <c r="P55" s="233">
        <f t="shared" si="7"/>
        <v>2.1867827405992732E-2</v>
      </c>
      <c r="Q55" s="233">
        <f t="shared" si="7"/>
        <v>2.2227235218017907E-2</v>
      </c>
      <c r="R55" s="233">
        <f t="shared" si="7"/>
        <v>2.1536589694953326E-2</v>
      </c>
      <c r="S55" s="233">
        <f t="shared" si="7"/>
        <v>2.1789341846356895E-2</v>
      </c>
      <c r="T55" s="233">
        <f t="shared" si="7"/>
        <v>2.155967031540797E-2</v>
      </c>
      <c r="U55" s="233">
        <f t="shared" si="7"/>
        <v>2.116675367652017E-2</v>
      </c>
      <c r="V55" s="233">
        <f t="shared" si="7"/>
        <v>2.1340214478096937E-2</v>
      </c>
      <c r="W55" s="233">
        <f t="shared" si="7"/>
        <v>2.1404814258089801E-2</v>
      </c>
      <c r="X55" s="233">
        <f t="shared" si="7"/>
        <v>2.1431788235856352E-2</v>
      </c>
      <c r="Y55" s="233">
        <f t="shared" si="7"/>
        <v>2.1487267899403206E-2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3.7095280727751527E-2</v>
      </c>
      <c r="C56" s="300">
        <f t="shared" si="8"/>
        <v>3.7695550987761346E-2</v>
      </c>
      <c r="D56" s="300">
        <f t="shared" si="8"/>
        <v>3.7139696824632695E-2</v>
      </c>
      <c r="E56" s="300">
        <f t="shared" si="8"/>
        <v>3.7681707542158938E-2</v>
      </c>
      <c r="F56" s="300">
        <f t="shared" si="8"/>
        <v>3.727777545330227E-2</v>
      </c>
      <c r="G56" s="300">
        <f t="shared" si="8"/>
        <v>3.6379705556522125E-2</v>
      </c>
      <c r="H56" s="300">
        <f t="shared" si="8"/>
        <v>3.6475059117361167E-2</v>
      </c>
      <c r="I56" s="300">
        <f t="shared" si="8"/>
        <v>3.6553497451243873E-2</v>
      </c>
      <c r="J56" s="300">
        <f t="shared" si="8"/>
        <v>3.6602504975026345E-2</v>
      </c>
      <c r="K56" s="300">
        <f t="shared" si="8"/>
        <v>3.6511894956850297E-2</v>
      </c>
      <c r="L56" s="300">
        <f t="shared" si="8"/>
        <v>3.6586420749514036E-2</v>
      </c>
      <c r="M56" s="300">
        <f t="shared" si="8"/>
        <v>3.6634203375463636E-2</v>
      </c>
      <c r="N56" s="300">
        <f t="shared" si="8"/>
        <v>3.6594353067641569E-2</v>
      </c>
      <c r="O56" s="300">
        <f t="shared" si="8"/>
        <v>3.7055092723475784E-2</v>
      </c>
      <c r="P56" s="300">
        <f t="shared" si="8"/>
        <v>4.335476822539986E-2</v>
      </c>
      <c r="Q56" s="300">
        <f t="shared" si="8"/>
        <v>4.4470667795329613E-2</v>
      </c>
      <c r="R56" s="300">
        <f t="shared" si="8"/>
        <v>4.4340293636907287E-2</v>
      </c>
      <c r="S56" s="300">
        <f t="shared" si="8"/>
        <v>4.5261339870401665E-2</v>
      </c>
      <c r="T56" s="300">
        <f t="shared" si="8"/>
        <v>4.6121295378834123E-2</v>
      </c>
      <c r="U56" s="300">
        <f t="shared" si="8"/>
        <v>4.7022757706847634E-2</v>
      </c>
      <c r="V56" s="300">
        <f t="shared" si="8"/>
        <v>4.9116639811759406E-2</v>
      </c>
      <c r="W56" s="300">
        <f t="shared" si="8"/>
        <v>4.9437210272569101E-2</v>
      </c>
      <c r="X56" s="300">
        <f t="shared" si="8"/>
        <v>5.2566794968472781E-2</v>
      </c>
      <c r="Y56" s="300">
        <f t="shared" si="8"/>
        <v>5.4206198122619439E-2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0.18640306931580991</v>
      </c>
      <c r="C57" s="301">
        <f t="shared" si="9"/>
        <v>0.18959526100087326</v>
      </c>
      <c r="D57" s="301">
        <f t="shared" si="9"/>
        <v>0.18666468229660851</v>
      </c>
      <c r="E57" s="301">
        <f t="shared" si="9"/>
        <v>0.1894098104374955</v>
      </c>
      <c r="F57" s="301">
        <f t="shared" si="9"/>
        <v>0.18720905620713132</v>
      </c>
      <c r="G57" s="301">
        <f t="shared" si="9"/>
        <v>0.18242799772095999</v>
      </c>
      <c r="H57" s="301">
        <f t="shared" si="9"/>
        <v>0.18162949858449479</v>
      </c>
      <c r="I57" s="301">
        <f t="shared" si="9"/>
        <v>0.18299540463411551</v>
      </c>
      <c r="J57" s="301">
        <f t="shared" si="9"/>
        <v>0.18321837946192959</v>
      </c>
      <c r="K57" s="301">
        <f t="shared" si="9"/>
        <v>0.18157441932277019</v>
      </c>
      <c r="L57" s="301">
        <f t="shared" si="9"/>
        <v>0.1815440672770687</v>
      </c>
      <c r="M57" s="301">
        <f t="shared" si="9"/>
        <v>0.18245259953493428</v>
      </c>
      <c r="N57" s="301">
        <f t="shared" si="9"/>
        <v>0.18146243882265642</v>
      </c>
      <c r="O57" s="301">
        <f t="shared" si="9"/>
        <v>0.18304873294978169</v>
      </c>
      <c r="P57" s="301">
        <f t="shared" si="9"/>
        <v>0.18321564273178906</v>
      </c>
      <c r="Q57" s="301">
        <f t="shared" si="9"/>
        <v>0.18495774583931948</v>
      </c>
      <c r="R57" s="301">
        <f t="shared" si="9"/>
        <v>0.18185972971908848</v>
      </c>
      <c r="S57" s="301">
        <f t="shared" si="9"/>
        <v>0.18278398897888667</v>
      </c>
      <c r="T57" s="301">
        <f t="shared" si="9"/>
        <v>0.18176915428276896</v>
      </c>
      <c r="U57" s="301">
        <f t="shared" si="9"/>
        <v>0.1805933895652867</v>
      </c>
      <c r="V57" s="301">
        <f t="shared" si="9"/>
        <v>0.1807524576244845</v>
      </c>
      <c r="W57" s="301">
        <f t="shared" si="9"/>
        <v>0.18090239684940104</v>
      </c>
      <c r="X57" s="301">
        <f t="shared" si="9"/>
        <v>0.18072112522151065</v>
      </c>
      <c r="Y57" s="301">
        <f t="shared" si="9"/>
        <v>0.18077319490620206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0.14256005449823728</v>
      </c>
      <c r="C58" s="302">
        <f t="shared" si="10"/>
        <v>0.15543764344677366</v>
      </c>
      <c r="D58" s="302">
        <f t="shared" si="10"/>
        <v>0.1439091615057369</v>
      </c>
      <c r="E58" s="302">
        <f t="shared" si="10"/>
        <v>0.15480564473757324</v>
      </c>
      <c r="F58" s="302">
        <f t="shared" si="10"/>
        <v>0.14601160041619934</v>
      </c>
      <c r="G58" s="302">
        <f t="shared" si="10"/>
        <v>0.11530783712438306</v>
      </c>
      <c r="H58" s="302">
        <f t="shared" si="10"/>
        <v>0.10282770186148697</v>
      </c>
      <c r="I58" s="302">
        <f t="shared" si="10"/>
        <v>0.12186809508183874</v>
      </c>
      <c r="J58" s="302">
        <f t="shared" si="10"/>
        <v>0.12394944640774939</v>
      </c>
      <c r="K58" s="302">
        <f t="shared" si="10"/>
        <v>0.10356597925622357</v>
      </c>
      <c r="L58" s="302">
        <f t="shared" si="10"/>
        <v>9.1859585961248394E-2</v>
      </c>
      <c r="M58" s="302">
        <f t="shared" si="10"/>
        <v>0.11752571019485253</v>
      </c>
      <c r="N58" s="302">
        <f t="shared" si="10"/>
        <v>9.6123399439608903E-2</v>
      </c>
      <c r="O58" s="302">
        <f t="shared" si="10"/>
        <v>6.6270911677119015E-2</v>
      </c>
      <c r="P58" s="302">
        <f t="shared" si="10"/>
        <v>5.5784130759376917E-2</v>
      </c>
      <c r="Q58" s="302">
        <f t="shared" si="10"/>
        <v>4.5702024545941598E-2</v>
      </c>
      <c r="R58" s="302">
        <f t="shared" si="10"/>
        <v>6.4112384526533853E-2</v>
      </c>
      <c r="S58" s="302">
        <f t="shared" si="10"/>
        <v>5.6058143166716035E-2</v>
      </c>
      <c r="T58" s="302">
        <f t="shared" si="10"/>
        <v>6.1942736749473162E-2</v>
      </c>
      <c r="U58" s="302">
        <f t="shared" si="10"/>
        <v>7.1837930789247093E-2</v>
      </c>
      <c r="V58" s="302">
        <f t="shared" si="10"/>
        <v>6.5655215147179313E-2</v>
      </c>
      <c r="W58" s="302">
        <f t="shared" si="10"/>
        <v>6.3633407500137448E-2</v>
      </c>
      <c r="X58" s="302">
        <f t="shared" si="10"/>
        <v>6.0120567651666901E-2</v>
      </c>
      <c r="Y58" s="302">
        <f t="shared" si="10"/>
        <v>5.7359138216865328E-2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4.3843014817572627E-2</v>
      </c>
      <c r="C59" s="302">
        <f t="shared" si="11"/>
        <v>3.4157617554099587E-2</v>
      </c>
      <c r="D59" s="302">
        <f t="shared" si="11"/>
        <v>4.2755520790871637E-2</v>
      </c>
      <c r="E59" s="302">
        <f t="shared" si="11"/>
        <v>3.4604165699922237E-2</v>
      </c>
      <c r="F59" s="302">
        <f t="shared" si="11"/>
        <v>4.1197455790931974E-2</v>
      </c>
      <c r="G59" s="302">
        <f t="shared" si="11"/>
        <v>6.7120160596576967E-2</v>
      </c>
      <c r="H59" s="302">
        <f t="shared" si="11"/>
        <v>7.8801796723007841E-2</v>
      </c>
      <c r="I59" s="302">
        <f t="shared" si="11"/>
        <v>6.1127309552276771E-2</v>
      </c>
      <c r="J59" s="302">
        <f t="shared" si="11"/>
        <v>5.9268933054180198E-2</v>
      </c>
      <c r="K59" s="302">
        <f t="shared" si="11"/>
        <v>7.8008440066546614E-2</v>
      </c>
      <c r="L59" s="302">
        <f t="shared" si="11"/>
        <v>8.9684481315820311E-2</v>
      </c>
      <c r="M59" s="302">
        <f t="shared" si="11"/>
        <v>6.4926889340081742E-2</v>
      </c>
      <c r="N59" s="302">
        <f t="shared" si="11"/>
        <v>8.5339039383047502E-2</v>
      </c>
      <c r="O59" s="302">
        <f t="shared" si="11"/>
        <v>0.11677782127266267</v>
      </c>
      <c r="P59" s="302">
        <f t="shared" si="11"/>
        <v>0.12743151197241215</v>
      </c>
      <c r="Q59" s="302">
        <f t="shared" si="11"/>
        <v>0.1392557212933779</v>
      </c>
      <c r="R59" s="302">
        <f t="shared" si="11"/>
        <v>0.11774734519255463</v>
      </c>
      <c r="S59" s="302">
        <f t="shared" si="11"/>
        <v>0.12672584581217061</v>
      </c>
      <c r="T59" s="302">
        <f t="shared" si="11"/>
        <v>0.11982641753329579</v>
      </c>
      <c r="U59" s="302">
        <f t="shared" si="11"/>
        <v>0.10875545877603959</v>
      </c>
      <c r="V59" s="302">
        <f t="shared" si="11"/>
        <v>0.11509724247730517</v>
      </c>
      <c r="W59" s="302">
        <f t="shared" si="11"/>
        <v>0.11726898934926361</v>
      </c>
      <c r="X59" s="302">
        <f t="shared" si="11"/>
        <v>0.12060055756984374</v>
      </c>
      <c r="Y59" s="302">
        <f t="shared" si="11"/>
        <v>0.12341405668933673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7.8914825703918001E-2</v>
      </c>
      <c r="C60" s="301">
        <f t="shared" si="12"/>
        <v>7.9545984996352459E-2</v>
      </c>
      <c r="D60" s="301">
        <f t="shared" si="12"/>
        <v>7.8963833351824955E-2</v>
      </c>
      <c r="E60" s="301">
        <f t="shared" si="12"/>
        <v>7.9533764968442319E-2</v>
      </c>
      <c r="F60" s="301">
        <f t="shared" si="12"/>
        <v>7.9038995556005742E-2</v>
      </c>
      <c r="G60" s="301">
        <f t="shared" si="12"/>
        <v>7.6758738762277789E-2</v>
      </c>
      <c r="H60" s="301">
        <f t="shared" si="12"/>
        <v>7.5655303598855944E-2</v>
      </c>
      <c r="I60" s="301">
        <f t="shared" si="12"/>
        <v>7.7339815913854276E-2</v>
      </c>
      <c r="J60" s="301">
        <f t="shared" si="12"/>
        <v>7.7457632524195158E-2</v>
      </c>
      <c r="K60" s="301">
        <f t="shared" si="12"/>
        <v>7.5027464060040183E-2</v>
      </c>
      <c r="L60" s="301">
        <f t="shared" si="12"/>
        <v>7.2652063554116755E-2</v>
      </c>
      <c r="M60" s="301">
        <f t="shared" si="12"/>
        <v>7.6702451798675783E-2</v>
      </c>
      <c r="N60" s="301">
        <f t="shared" si="12"/>
        <v>7.4622252100939687E-2</v>
      </c>
      <c r="O60" s="301">
        <f t="shared" si="12"/>
        <v>7.2151286734540201E-2</v>
      </c>
      <c r="P60" s="301">
        <f t="shared" si="12"/>
        <v>7.0045049058352279E-2</v>
      </c>
      <c r="Q60" s="301">
        <f t="shared" si="12"/>
        <v>6.7806203128836964E-2</v>
      </c>
      <c r="R60" s="301">
        <f t="shared" si="12"/>
        <v>7.1417315014327229E-2</v>
      </c>
      <c r="S60" s="301">
        <f t="shared" si="12"/>
        <v>7.0172813178515245E-2</v>
      </c>
      <c r="T60" s="301">
        <f t="shared" si="12"/>
        <v>7.1087763449558625E-2</v>
      </c>
      <c r="U60" s="301">
        <f t="shared" si="12"/>
        <v>7.244349890215282E-2</v>
      </c>
      <c r="V60" s="301">
        <f t="shared" si="12"/>
        <v>7.1495904246971761E-2</v>
      </c>
      <c r="W60" s="301">
        <f t="shared" si="12"/>
        <v>7.125077668083353E-2</v>
      </c>
      <c r="X60" s="301">
        <f t="shared" si="12"/>
        <v>7.0613386711629436E-2</v>
      </c>
      <c r="Y60" s="301">
        <f t="shared" si="12"/>
        <v>7.0117847510179701E-2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5.8518842926273282E-2</v>
      </c>
      <c r="C61" s="302">
        <f t="shared" si="13"/>
        <v>6.0281746523128572E-2</v>
      </c>
      <c r="D61" s="302">
        <f t="shared" si="13"/>
        <v>5.8665378212932821E-2</v>
      </c>
      <c r="E61" s="302">
        <f t="shared" si="13"/>
        <v>6.020967681651155E-2</v>
      </c>
      <c r="F61" s="302">
        <f t="shared" si="13"/>
        <v>5.896194290616745E-2</v>
      </c>
      <c r="G61" s="302">
        <f t="shared" si="13"/>
        <v>5.4485709889033937E-2</v>
      </c>
      <c r="H61" s="302">
        <f t="shared" si="13"/>
        <v>5.2605516328227742E-2</v>
      </c>
      <c r="I61" s="302">
        <f t="shared" si="13"/>
        <v>5.5415980931742069E-2</v>
      </c>
      <c r="J61" s="302">
        <f t="shared" si="13"/>
        <v>5.5657738507053502E-2</v>
      </c>
      <c r="K61" s="302">
        <f t="shared" si="13"/>
        <v>5.1978332196660926E-2</v>
      </c>
      <c r="L61" s="302">
        <f t="shared" si="13"/>
        <v>4.8969534212604783E-2</v>
      </c>
      <c r="M61" s="302">
        <f t="shared" si="13"/>
        <v>5.4486494789529161E-2</v>
      </c>
      <c r="N61" s="302">
        <f t="shared" si="13"/>
        <v>5.1274050288681698E-2</v>
      </c>
      <c r="O61" s="302">
        <f t="shared" si="13"/>
        <v>4.7722035033390911E-2</v>
      </c>
      <c r="P61" s="302">
        <f t="shared" si="13"/>
        <v>4.5376661613856645E-2</v>
      </c>
      <c r="Q61" s="302">
        <f t="shared" si="13"/>
        <v>4.273237937862101E-2</v>
      </c>
      <c r="R61" s="302">
        <f t="shared" si="13"/>
        <v>4.7122586097514532E-2</v>
      </c>
      <c r="S61" s="302">
        <f t="shared" si="13"/>
        <v>4.5592962750429573E-2</v>
      </c>
      <c r="T61" s="302">
        <f t="shared" si="13"/>
        <v>4.6766998032765204E-2</v>
      </c>
      <c r="U61" s="302">
        <f t="shared" si="13"/>
        <v>4.8565970012771228E-2</v>
      </c>
      <c r="V61" s="302">
        <f t="shared" si="13"/>
        <v>4.7422699848529044E-2</v>
      </c>
      <c r="W61" s="302">
        <f t="shared" si="13"/>
        <v>4.7104699364011335E-2</v>
      </c>
      <c r="X61" s="302">
        <f t="shared" si="13"/>
        <v>4.6436880924611706E-2</v>
      </c>
      <c r="Y61" s="302">
        <f t="shared" si="13"/>
        <v>4.5878756912597338E-2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2.0395982777644716E-2</v>
      </c>
      <c r="C62" s="302">
        <f t="shared" si="14"/>
        <v>1.9264238473223897E-2</v>
      </c>
      <c r="D62" s="302">
        <f t="shared" si="14"/>
        <v>2.029845513889213E-2</v>
      </c>
      <c r="E62" s="302">
        <f t="shared" si="14"/>
        <v>1.9324088151930759E-2</v>
      </c>
      <c r="F62" s="302">
        <f t="shared" si="14"/>
        <v>2.0077052649838282E-2</v>
      </c>
      <c r="G62" s="302">
        <f t="shared" si="14"/>
        <v>2.2273028873243852E-2</v>
      </c>
      <c r="H62" s="302">
        <f t="shared" si="14"/>
        <v>2.3049787270628203E-2</v>
      </c>
      <c r="I62" s="302">
        <f t="shared" si="14"/>
        <v>2.1923834982112218E-2</v>
      </c>
      <c r="J62" s="302">
        <f t="shared" si="14"/>
        <v>2.1799894017141649E-2</v>
      </c>
      <c r="K62" s="302">
        <f t="shared" si="14"/>
        <v>2.3049131863379257E-2</v>
      </c>
      <c r="L62" s="302">
        <f t="shared" si="14"/>
        <v>2.3682529341511972E-2</v>
      </c>
      <c r="M62" s="302">
        <f t="shared" si="14"/>
        <v>2.2215957009146622E-2</v>
      </c>
      <c r="N62" s="302">
        <f t="shared" si="14"/>
        <v>2.3348201812257989E-2</v>
      </c>
      <c r="O62" s="302">
        <f t="shared" si="14"/>
        <v>2.442925170114928E-2</v>
      </c>
      <c r="P62" s="302">
        <f t="shared" si="14"/>
        <v>2.4668387444495635E-2</v>
      </c>
      <c r="Q62" s="302">
        <f t="shared" si="14"/>
        <v>2.5073823750215964E-2</v>
      </c>
      <c r="R62" s="302">
        <f t="shared" si="14"/>
        <v>2.4294728916812697E-2</v>
      </c>
      <c r="S62" s="302">
        <f t="shared" si="14"/>
        <v>2.4579850428085678E-2</v>
      </c>
      <c r="T62" s="302">
        <f t="shared" si="14"/>
        <v>2.4320765416793417E-2</v>
      </c>
      <c r="U62" s="302">
        <f t="shared" si="14"/>
        <v>2.3877528889381595E-2</v>
      </c>
      <c r="V62" s="302">
        <f t="shared" si="14"/>
        <v>2.4073204398442721E-2</v>
      </c>
      <c r="W62" s="302">
        <f t="shared" si="14"/>
        <v>2.4146077316822188E-2</v>
      </c>
      <c r="X62" s="302">
        <f t="shared" si="14"/>
        <v>2.417650578701773E-2</v>
      </c>
      <c r="Y62" s="302">
        <f t="shared" si="14"/>
        <v>2.4239090597582356E-2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0.22824865630507332</v>
      </c>
      <c r="C63" s="301">
        <f t="shared" si="15"/>
        <v>0.23215746245004892</v>
      </c>
      <c r="D63" s="301">
        <f t="shared" si="15"/>
        <v>0.22856899873054115</v>
      </c>
      <c r="E63" s="301">
        <f t="shared" si="15"/>
        <v>0.23193038012754558</v>
      </c>
      <c r="F63" s="301">
        <f t="shared" si="15"/>
        <v>0.22923557902914043</v>
      </c>
      <c r="G63" s="301">
        <f t="shared" si="15"/>
        <v>0.22338122169913488</v>
      </c>
      <c r="H63" s="301">
        <f t="shared" si="15"/>
        <v>0.22240346765448352</v>
      </c>
      <c r="I63" s="301">
        <f t="shared" si="15"/>
        <v>0.22407600567442729</v>
      </c>
      <c r="J63" s="301">
        <f t="shared" si="15"/>
        <v>0.22434903607583201</v>
      </c>
      <c r="K63" s="301">
        <f t="shared" si="15"/>
        <v>0.22233602366053484</v>
      </c>
      <c r="L63" s="301">
        <f t="shared" si="15"/>
        <v>0.22229885789028828</v>
      </c>
      <c r="M63" s="301">
        <f t="shared" si="15"/>
        <v>0.22341134636930715</v>
      </c>
      <c r="N63" s="301">
        <f t="shared" si="15"/>
        <v>0.2221989046808038</v>
      </c>
      <c r="O63" s="301">
        <f t="shared" si="15"/>
        <v>0.22414130565279392</v>
      </c>
      <c r="P63" s="301">
        <f t="shared" si="15"/>
        <v>0.22434568497770097</v>
      </c>
      <c r="Q63" s="301">
        <f t="shared" si="15"/>
        <v>0.22647887245630965</v>
      </c>
      <c r="R63" s="301">
        <f t="shared" si="15"/>
        <v>0.22268538332949606</v>
      </c>
      <c r="S63" s="301">
        <f t="shared" si="15"/>
        <v>0.22381712936190201</v>
      </c>
      <c r="T63" s="301">
        <f t="shared" si="15"/>
        <v>0.22257447463196198</v>
      </c>
      <c r="U63" s="301">
        <f t="shared" si="15"/>
        <v>0.22113476273300409</v>
      </c>
      <c r="V63" s="301">
        <f t="shared" si="15"/>
        <v>0.22132953994834836</v>
      </c>
      <c r="W63" s="301">
        <f t="shared" si="15"/>
        <v>0.22151313899926645</v>
      </c>
      <c r="X63" s="301">
        <f t="shared" si="15"/>
        <v>0.22129117374062515</v>
      </c>
      <c r="Y63" s="301">
        <f t="shared" si="15"/>
        <v>0.22135493253820671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0.17456333203865784</v>
      </c>
      <c r="C64" s="302">
        <f t="shared" si="16"/>
        <v>0.19033180830217192</v>
      </c>
      <c r="D64" s="302">
        <f t="shared" si="16"/>
        <v>0.17621529980294318</v>
      </c>
      <c r="E64" s="302">
        <f t="shared" si="16"/>
        <v>0.18955793233172241</v>
      </c>
      <c r="F64" s="302">
        <f t="shared" si="16"/>
        <v>0.17878971479534619</v>
      </c>
      <c r="G64" s="302">
        <f t="shared" si="16"/>
        <v>0.14119326994822423</v>
      </c>
      <c r="H64" s="302">
        <f t="shared" si="16"/>
        <v>0.12591147166712693</v>
      </c>
      <c r="I64" s="302">
        <f t="shared" si="16"/>
        <v>0.14922623887572101</v>
      </c>
      <c r="J64" s="302">
        <f t="shared" si="16"/>
        <v>0.15177483233601957</v>
      </c>
      <c r="K64" s="302">
        <f t="shared" si="16"/>
        <v>0.12681548480353899</v>
      </c>
      <c r="L64" s="302">
        <f t="shared" si="16"/>
        <v>0.1124811256668348</v>
      </c>
      <c r="M64" s="302">
        <f t="shared" si="16"/>
        <v>0.14390903289165607</v>
      </c>
      <c r="N64" s="302">
        <f t="shared" si="16"/>
        <v>0.11770212176278642</v>
      </c>
      <c r="O64" s="302">
        <f t="shared" si="16"/>
        <v>8.1148055114839607E-2</v>
      </c>
      <c r="P64" s="302">
        <f t="shared" si="16"/>
        <v>6.8307098889032983E-2</v>
      </c>
      <c r="Q64" s="302">
        <f t="shared" si="16"/>
        <v>5.5961662709316247E-2</v>
      </c>
      <c r="R64" s="302">
        <f t="shared" si="16"/>
        <v>7.8504960644735305E-2</v>
      </c>
      <c r="S64" s="302">
        <f t="shared" si="16"/>
        <v>6.8642624285774723E-2</v>
      </c>
      <c r="T64" s="302">
        <f t="shared" si="16"/>
        <v>7.5848249080987515E-2</v>
      </c>
      <c r="U64" s="302">
        <f t="shared" si="16"/>
        <v>8.7964813211322976E-2</v>
      </c>
      <c r="V64" s="302">
        <f t="shared" si="16"/>
        <v>8.0394140996546085E-2</v>
      </c>
      <c r="W64" s="302">
        <f t="shared" si="16"/>
        <v>7.7918458163433582E-2</v>
      </c>
      <c r="X64" s="302">
        <f t="shared" si="16"/>
        <v>7.3617021614285974E-2</v>
      </c>
      <c r="Y64" s="302">
        <f t="shared" si="16"/>
        <v>7.0235679449222835E-2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5.3685324266415473E-2</v>
      </c>
      <c r="C65" s="302">
        <f t="shared" si="17"/>
        <v>4.1825654147877034E-2</v>
      </c>
      <c r="D65" s="302">
        <f t="shared" si="17"/>
        <v>5.2353698927597954E-2</v>
      </c>
      <c r="E65" s="302">
        <f t="shared" si="17"/>
        <v>4.2372447795823172E-2</v>
      </c>
      <c r="F65" s="302">
        <f t="shared" si="17"/>
        <v>5.0445864233794248E-2</v>
      </c>
      <c r="G65" s="302">
        <f t="shared" si="17"/>
        <v>8.2187951750910648E-2</v>
      </c>
      <c r="H65" s="302">
        <f t="shared" si="17"/>
        <v>9.6491995987356569E-2</v>
      </c>
      <c r="I65" s="302">
        <f t="shared" si="17"/>
        <v>7.484976679870628E-2</v>
      </c>
      <c r="J65" s="302">
        <f t="shared" si="17"/>
        <v>7.2574203739812465E-2</v>
      </c>
      <c r="K65" s="302">
        <f t="shared" si="17"/>
        <v>9.5520538856995851E-2</v>
      </c>
      <c r="L65" s="302">
        <f t="shared" si="17"/>
        <v>0.10981773222345348</v>
      </c>
      <c r="M65" s="302">
        <f t="shared" si="17"/>
        <v>7.9502313477651076E-2</v>
      </c>
      <c r="N65" s="302">
        <f t="shared" si="17"/>
        <v>0.10449678291801738</v>
      </c>
      <c r="O65" s="302">
        <f t="shared" si="17"/>
        <v>0.14299325053795431</v>
      </c>
      <c r="P65" s="302">
        <f t="shared" si="17"/>
        <v>0.15603858608866797</v>
      </c>
      <c r="Q65" s="302">
        <f t="shared" si="17"/>
        <v>0.17051720974699341</v>
      </c>
      <c r="R65" s="302">
        <f t="shared" si="17"/>
        <v>0.14418042268476075</v>
      </c>
      <c r="S65" s="302">
        <f t="shared" si="17"/>
        <v>0.15517450507612726</v>
      </c>
      <c r="T65" s="302">
        <f t="shared" si="17"/>
        <v>0.14672622555097448</v>
      </c>
      <c r="U65" s="302">
        <f t="shared" si="17"/>
        <v>0.13316994952168112</v>
      </c>
      <c r="V65" s="302">
        <f t="shared" si="17"/>
        <v>0.14093539895180229</v>
      </c>
      <c r="W65" s="302">
        <f t="shared" si="17"/>
        <v>0.14359468083583288</v>
      </c>
      <c r="X65" s="302">
        <f t="shared" si="17"/>
        <v>0.14767415212633919</v>
      </c>
      <c r="Y65" s="302">
        <f t="shared" si="17"/>
        <v>0.15111925308898386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0.2092568378656593</v>
      </c>
      <c r="C66" s="301">
        <f t="shared" si="18"/>
        <v>0.21535595649962358</v>
      </c>
      <c r="D66" s="301">
        <f t="shared" si="18"/>
        <v>0.20982509175171007</v>
      </c>
      <c r="E66" s="301">
        <f t="shared" si="18"/>
        <v>0.2150313739422306</v>
      </c>
      <c r="F66" s="301">
        <f t="shared" si="18"/>
        <v>0.21122413177834398</v>
      </c>
      <c r="G66" s="301">
        <f t="shared" si="18"/>
        <v>0.19703567290852569</v>
      </c>
      <c r="H66" s="301">
        <f t="shared" si="18"/>
        <v>0.18991509850759175</v>
      </c>
      <c r="I66" s="301">
        <f t="shared" si="18"/>
        <v>0.19947139235940906</v>
      </c>
      <c r="J66" s="301">
        <f t="shared" si="18"/>
        <v>0.2003890080951132</v>
      </c>
      <c r="K66" s="301">
        <f t="shared" si="18"/>
        <v>0.19063698295097065</v>
      </c>
      <c r="L66" s="301">
        <f t="shared" si="18"/>
        <v>0.18492854680371199</v>
      </c>
      <c r="M66" s="301">
        <f t="shared" si="18"/>
        <v>0.19751049291647788</v>
      </c>
      <c r="N66" s="301">
        <f t="shared" si="18"/>
        <v>0.18739521714932614</v>
      </c>
      <c r="O66" s="301">
        <f t="shared" si="18"/>
        <v>0.17209163644484654</v>
      </c>
      <c r="P66" s="301">
        <f t="shared" si="18"/>
        <v>0.16447754715110474</v>
      </c>
      <c r="Q66" s="301">
        <f t="shared" si="18"/>
        <v>0.15655524299642429</v>
      </c>
      <c r="R66" s="301">
        <f t="shared" si="18"/>
        <v>0.16990071298896153</v>
      </c>
      <c r="S66" s="301">
        <f t="shared" si="18"/>
        <v>0.16453240900886837</v>
      </c>
      <c r="T66" s="301">
        <f t="shared" si="18"/>
        <v>0.16831874001961211</v>
      </c>
      <c r="U66" s="301">
        <f t="shared" si="18"/>
        <v>0.17432899193498916</v>
      </c>
      <c r="V66" s="301">
        <f t="shared" si="18"/>
        <v>0.17033368419434866</v>
      </c>
      <c r="W66" s="301">
        <f t="shared" si="18"/>
        <v>0.168995457017622</v>
      </c>
      <c r="X66" s="301">
        <f t="shared" si="18"/>
        <v>0.16651848762208618</v>
      </c>
      <c r="Y66" s="301">
        <f t="shared" si="18"/>
        <v>0.16446073897418326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0.10900852552709066</v>
      </c>
      <c r="C67" s="301">
        <f t="shared" si="19"/>
        <v>0.10295979626292326</v>
      </c>
      <c r="D67" s="301">
        <f t="shared" si="19"/>
        <v>0.10848727856319294</v>
      </c>
      <c r="E67" s="301">
        <f t="shared" si="19"/>
        <v>0.1032796693134268</v>
      </c>
      <c r="F67" s="301">
        <f t="shared" si="19"/>
        <v>0.10730396912707002</v>
      </c>
      <c r="G67" s="301">
        <f t="shared" si="19"/>
        <v>0.11904060044391768</v>
      </c>
      <c r="H67" s="301">
        <f t="shared" si="19"/>
        <v>0.12319206931466319</v>
      </c>
      <c r="I67" s="301">
        <f t="shared" si="19"/>
        <v>0.11717429610299379</v>
      </c>
      <c r="J67" s="301">
        <f t="shared" si="19"/>
        <v>0.11651188027380147</v>
      </c>
      <c r="K67" s="301">
        <f t="shared" si="19"/>
        <v>0.12318856642006842</v>
      </c>
      <c r="L67" s="301">
        <f t="shared" si="19"/>
        <v>0.1265738274254613</v>
      </c>
      <c r="M67" s="301">
        <f t="shared" si="19"/>
        <v>0.11873557372261938</v>
      </c>
      <c r="N67" s="301">
        <f t="shared" si="19"/>
        <v>0.12478697795591581</v>
      </c>
      <c r="O67" s="301">
        <f t="shared" si="19"/>
        <v>0.13056476545917012</v>
      </c>
      <c r="P67" s="301">
        <f t="shared" si="19"/>
        <v>0.13184285218179584</v>
      </c>
      <c r="Q67" s="301">
        <f t="shared" si="19"/>
        <v>0.1340097501618317</v>
      </c>
      <c r="R67" s="301">
        <f t="shared" si="19"/>
        <v>0.12984579395727208</v>
      </c>
      <c r="S67" s="301">
        <f t="shared" si="19"/>
        <v>0.13136965656682426</v>
      </c>
      <c r="T67" s="301">
        <f t="shared" si="19"/>
        <v>0.12998494883417733</v>
      </c>
      <c r="U67" s="301">
        <f t="shared" si="19"/>
        <v>0.12761602350022044</v>
      </c>
      <c r="V67" s="301">
        <f t="shared" si="19"/>
        <v>0.128661832322333</v>
      </c>
      <c r="W67" s="301">
        <f t="shared" si="19"/>
        <v>0.12905130947918314</v>
      </c>
      <c r="X67" s="301">
        <f t="shared" si="19"/>
        <v>0.12921393771368508</v>
      </c>
      <c r="Y67" s="301">
        <f t="shared" si="19"/>
        <v>0.12954842897083213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6.7949421882405631E-2</v>
      </c>
      <c r="C68" s="235">
        <f t="shared" si="20"/>
        <v>6.4179004342713064E-2</v>
      </c>
      <c r="D68" s="235">
        <f t="shared" si="20"/>
        <v>6.7624507572414269E-2</v>
      </c>
      <c r="E68" s="235">
        <f t="shared" si="20"/>
        <v>6.4378394149633061E-2</v>
      </c>
      <c r="F68" s="235">
        <f t="shared" si="20"/>
        <v>6.688690295200718E-2</v>
      </c>
      <c r="G68" s="235">
        <f t="shared" si="20"/>
        <v>7.4202819839888967E-2</v>
      </c>
      <c r="H68" s="235">
        <f t="shared" si="20"/>
        <v>7.6790598257824319E-2</v>
      </c>
      <c r="I68" s="235">
        <f t="shared" si="20"/>
        <v>7.3039476877407666E-2</v>
      </c>
      <c r="J68" s="235">
        <f t="shared" si="20"/>
        <v>7.2626566305305784E-2</v>
      </c>
      <c r="K68" s="235">
        <f t="shared" si="20"/>
        <v>7.6788414761978646E-2</v>
      </c>
      <c r="L68" s="235">
        <f t="shared" si="20"/>
        <v>7.8898584834688479E-2</v>
      </c>
      <c r="M68" s="235">
        <f t="shared" si="20"/>
        <v>7.4012684350295954E-2</v>
      </c>
      <c r="N68" s="235">
        <f t="shared" si="20"/>
        <v>7.7784769306412982E-2</v>
      </c>
      <c r="O68" s="235">
        <f t="shared" si="20"/>
        <v>8.1386297890596496E-2</v>
      </c>
      <c r="P68" s="235">
        <f t="shared" si="20"/>
        <v>8.2182981026140883E-2</v>
      </c>
      <c r="Q68" s="235">
        <f t="shared" si="20"/>
        <v>8.3533696158830245E-2</v>
      </c>
      <c r="R68" s="235">
        <f t="shared" si="20"/>
        <v>8.0938133880784677E-2</v>
      </c>
      <c r="S68" s="235">
        <f t="shared" si="20"/>
        <v>8.1888019064962764E-2</v>
      </c>
      <c r="T68" s="235">
        <f t="shared" si="20"/>
        <v>8.102487474249348E-2</v>
      </c>
      <c r="U68" s="235">
        <f t="shared" si="20"/>
        <v>7.9548227790829623E-2</v>
      </c>
      <c r="V68" s="235">
        <f t="shared" si="20"/>
        <v>8.0200122718482827E-2</v>
      </c>
      <c r="W68" s="235">
        <f t="shared" si="20"/>
        <v>8.0442899579433819E-2</v>
      </c>
      <c r="X68" s="235">
        <f t="shared" si="20"/>
        <v>8.0544272334112738E-2</v>
      </c>
      <c r="Y68" s="235">
        <f t="shared" si="20"/>
        <v>8.0752774260342441E-2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2">
        <f>IF(B$5=0,0,B$5/TRE_fec!B$5)</f>
        <v>0.5399608965071987</v>
      </c>
      <c r="C72" s="322">
        <f>IF(C$5=0,0,C$5/TRE_fec!C$5)</f>
        <v>0.53735175517528111</v>
      </c>
      <c r="D72" s="322">
        <f>IF(D$5=0,0,D$5/TRE_fec!D$5)</f>
        <v>0.53912358895790868</v>
      </c>
      <c r="E72" s="322">
        <f>IF(E$5=0,0,E$5/TRE_fec!E$5)</f>
        <v>0.53742736205054109</v>
      </c>
      <c r="F72" s="322">
        <f>IF(F$5=0,0,F$5/TRE_fec!F$5)</f>
        <v>0.54055513490219576</v>
      </c>
      <c r="G72" s="322">
        <f>IF(G$5=0,0,G$5/TRE_fec!G$5)</f>
        <v>0.54722340308620088</v>
      </c>
      <c r="H72" s="322">
        <f>IF(H$5=0,0,H$5/TRE_fec!H$5)</f>
        <v>0.54772415057889279</v>
      </c>
      <c r="I72" s="322">
        <f>IF(I$5=0,0,I$5/TRE_fec!I$5)</f>
        <v>0.54353150559098562</v>
      </c>
      <c r="J72" s="322">
        <f>IF(J$5=0,0,J$5/TRE_fec!J$5)</f>
        <v>0.54261705634317958</v>
      </c>
      <c r="K72" s="322">
        <f>IF(K$5=0,0,K$5/TRE_fec!K$5)</f>
        <v>0.546534361007744</v>
      </c>
      <c r="L72" s="322">
        <f>IF(L$5=0,0,L$5/TRE_fec!L$5)</f>
        <v>0.54905874158305767</v>
      </c>
      <c r="M72" s="322">
        <f>IF(M$5=0,0,M$5/TRE_fec!M$5)</f>
        <v>0.54378414941018638</v>
      </c>
      <c r="N72" s="322">
        <f>IF(N$5=0,0,N$5/TRE_fec!N$5)</f>
        <v>0.55085917041609256</v>
      </c>
      <c r="O72" s="322">
        <f>IF(O$5=0,0,O$5/TRE_fec!O$5)</f>
        <v>0.56521484096885954</v>
      </c>
      <c r="P72" s="322">
        <f>IF(P$5=0,0,P$5/TRE_fec!P$5)</f>
        <v>0.56988479666443204</v>
      </c>
      <c r="Q72" s="322">
        <f>IF(Q$5=0,0,Q$5/TRE_fec!Q$5)</f>
        <v>0.57213997779758785</v>
      </c>
      <c r="R72" s="322">
        <f>IF(R$5=0,0,R$5/TRE_fec!R$5)</f>
        <v>0.56817779721041262</v>
      </c>
      <c r="S72" s="322">
        <f>IF(S$5=0,0,S$5/TRE_fec!S$5)</f>
        <v>0.5708614307384795</v>
      </c>
      <c r="T72" s="322">
        <f>IF(T$5=0,0,T$5/TRE_fec!T$5)</f>
        <v>0.56951764476196787</v>
      </c>
      <c r="U72" s="322">
        <f>IF(U$5=0,0,U$5/TRE_fec!U$5)</f>
        <v>0.56757761906446491</v>
      </c>
      <c r="V72" s="322">
        <f>IF(V$5=0,0,V$5/TRE_fec!V$5)</f>
        <v>0.56967174173833646</v>
      </c>
      <c r="W72" s="322">
        <f>IF(W$5=0,0,W$5/TRE_fec!W$5)</f>
        <v>0.57028311263485565</v>
      </c>
      <c r="X72" s="322">
        <f>IF(X$5=0,0,X$5/TRE_fec!X$5)</f>
        <v>0.57265769251058973</v>
      </c>
      <c r="Y72" s="322">
        <f>IF(Y$5=0,0,Y$5/TRE_fec!Y$5)</f>
        <v>0.57385936635495627</v>
      </c>
      <c r="DA72" s="95"/>
    </row>
    <row r="73" spans="1:105" ht="12" customHeight="1" x14ac:dyDescent="0.25">
      <c r="A73" s="55" t="s">
        <v>91</v>
      </c>
      <c r="B73" s="334">
        <f>IF(B$6=0,0,B$6/TRE_fec!B$6)</f>
        <v>0.48528197228929348</v>
      </c>
      <c r="C73" s="334">
        <f>IF(C$6=0,0,C$6/TRE_fec!C$6)</f>
        <v>0.48528197228929376</v>
      </c>
      <c r="D73" s="334">
        <f>IF(D$6=0,0,D$6/TRE_fec!D$6)</f>
        <v>0.48528197228929376</v>
      </c>
      <c r="E73" s="334">
        <f>IF(E$6=0,0,E$6/TRE_fec!E$6)</f>
        <v>0.48528197228929359</v>
      </c>
      <c r="F73" s="334">
        <f>IF(F$6=0,0,F$6/TRE_fec!F$6)</f>
        <v>0.48528197228929359</v>
      </c>
      <c r="G73" s="334">
        <f>IF(G$6=0,0,G$6/TRE_fec!G$6)</f>
        <v>0.48528197228929365</v>
      </c>
      <c r="H73" s="334">
        <f>IF(H$6=0,0,H$6/TRE_fec!H$6)</f>
        <v>0.48528197228929359</v>
      </c>
      <c r="I73" s="334">
        <f>IF(I$6=0,0,I$6/TRE_fec!I$6)</f>
        <v>0.48528197228929348</v>
      </c>
      <c r="J73" s="334">
        <f>IF(J$6=0,0,J$6/TRE_fec!J$6)</f>
        <v>0.48528197228929359</v>
      </c>
      <c r="K73" s="334">
        <f>IF(K$6=0,0,K$6/TRE_fec!K$6)</f>
        <v>0.48528197228929348</v>
      </c>
      <c r="L73" s="334">
        <f>IF(L$6=0,0,L$6/TRE_fec!L$6)</f>
        <v>0.48528197228929337</v>
      </c>
      <c r="M73" s="334">
        <f>IF(M$6=0,0,M$6/TRE_fec!M$6)</f>
        <v>0.48528197228929376</v>
      </c>
      <c r="N73" s="334">
        <f>IF(N$6=0,0,N$6/TRE_fec!N$6)</f>
        <v>0.48528197228929376</v>
      </c>
      <c r="O73" s="334">
        <f>IF(O$6=0,0,O$6/TRE_fec!O$6)</f>
        <v>0.48528197228929376</v>
      </c>
      <c r="P73" s="334">
        <f>IF(P$6=0,0,P$6/TRE_fec!P$6)</f>
        <v>0.48528197228929365</v>
      </c>
      <c r="Q73" s="334">
        <f>IF(Q$6=0,0,Q$6/TRE_fec!Q$6)</f>
        <v>0.48528197228929376</v>
      </c>
      <c r="R73" s="334">
        <f>IF(R$6=0,0,R$6/TRE_fec!R$6)</f>
        <v>0.48528197228929348</v>
      </c>
      <c r="S73" s="334">
        <f>IF(S$6=0,0,S$6/TRE_fec!S$6)</f>
        <v>0.48528197228929348</v>
      </c>
      <c r="T73" s="334">
        <f>IF(T$6=0,0,T$6/TRE_fec!T$6)</f>
        <v>0.48528197228929337</v>
      </c>
      <c r="U73" s="334">
        <f>IF(U$6=0,0,U$6/TRE_fec!U$6)</f>
        <v>0.48528197228929365</v>
      </c>
      <c r="V73" s="334">
        <f>IF(V$6=0,0,V$6/TRE_fec!V$6)</f>
        <v>0.48528197228929337</v>
      </c>
      <c r="W73" s="334">
        <f>IF(W$6=0,0,W$6/TRE_fec!W$6)</f>
        <v>0.48528197228929382</v>
      </c>
      <c r="X73" s="334">
        <f>IF(X$6=0,0,X$6/TRE_fec!X$6)</f>
        <v>0.48528197228929359</v>
      </c>
      <c r="Y73" s="334">
        <f>IF(Y$6=0,0,Y$6/TRE_fec!Y$6)</f>
        <v>0.48528197228929337</v>
      </c>
      <c r="DA73" s="67"/>
    </row>
    <row r="74" spans="1:105" ht="12" customHeight="1" x14ac:dyDescent="0.25">
      <c r="A74" s="173" t="s">
        <v>92</v>
      </c>
      <c r="B74" s="335">
        <f>IF(B$7=0,0,B$7/TRE_fec!B$7)</f>
        <v>0.12583449744619377</v>
      </c>
      <c r="C74" s="335">
        <f>IF(C$7=0,0,C$7/TRE_fec!C$7)</f>
        <v>0.12583449744619371</v>
      </c>
      <c r="D74" s="335">
        <f>IF(D$7=0,0,D$7/TRE_fec!D$7)</f>
        <v>0.12583449744619371</v>
      </c>
      <c r="E74" s="335">
        <f>IF(E$7=0,0,E$7/TRE_fec!E$7)</f>
        <v>0.12583449744619374</v>
      </c>
      <c r="F74" s="335">
        <f>IF(F$7=0,0,F$7/TRE_fec!F$7)</f>
        <v>0.12583449744619371</v>
      </c>
      <c r="G74" s="335">
        <f>IF(G$7=0,0,G$7/TRE_fec!G$7)</f>
        <v>0.12583449744619368</v>
      </c>
      <c r="H74" s="335">
        <f>IF(H$7=0,0,H$7/TRE_fec!H$7)</f>
        <v>0.12583449744619377</v>
      </c>
      <c r="I74" s="335">
        <f>IF(I$7=0,0,I$7/TRE_fec!I$7)</f>
        <v>0.12583449744619371</v>
      </c>
      <c r="J74" s="335">
        <f>IF(J$7=0,0,J$7/TRE_fec!J$7)</f>
        <v>0.12583449744619365</v>
      </c>
      <c r="K74" s="335">
        <f>IF(K$7=0,0,K$7/TRE_fec!K$7)</f>
        <v>0.12583449744619371</v>
      </c>
      <c r="L74" s="335">
        <f>IF(L$7=0,0,L$7/TRE_fec!L$7)</f>
        <v>0.12583449744619365</v>
      </c>
      <c r="M74" s="335">
        <f>IF(M$7=0,0,M$7/TRE_fec!M$7)</f>
        <v>0.12583449744619374</v>
      </c>
      <c r="N74" s="335">
        <f>IF(N$7=0,0,N$7/TRE_fec!N$7)</f>
        <v>0.12583449744619368</v>
      </c>
      <c r="O74" s="335">
        <f>IF(O$7=0,0,O$7/TRE_fec!O$7)</f>
        <v>0.12583449744619371</v>
      </c>
      <c r="P74" s="335">
        <f>IF(P$7=0,0,P$7/TRE_fec!P$7)</f>
        <v>0.12583449744619371</v>
      </c>
      <c r="Q74" s="335">
        <f>IF(Q$7=0,0,Q$7/TRE_fec!Q$7)</f>
        <v>0.12583449744619371</v>
      </c>
      <c r="R74" s="335">
        <f>IF(R$7=0,0,R$7/TRE_fec!R$7)</f>
        <v>0.12583449744619371</v>
      </c>
      <c r="S74" s="335">
        <f>IF(S$7=0,0,S$7/TRE_fec!S$7)</f>
        <v>0.12583449744619371</v>
      </c>
      <c r="T74" s="335">
        <f>IF(T$7=0,0,T$7/TRE_fec!T$7)</f>
        <v>0.12583449744619368</v>
      </c>
      <c r="U74" s="335">
        <f>IF(U$7=0,0,U$7/TRE_fec!U$7)</f>
        <v>0.12583449744619371</v>
      </c>
      <c r="V74" s="335">
        <f>IF(V$7=0,0,V$7/TRE_fec!V$7)</f>
        <v>0.12583449744619368</v>
      </c>
      <c r="W74" s="335">
        <f>IF(W$7=0,0,W$7/TRE_fec!W$7)</f>
        <v>0.12583449744619371</v>
      </c>
      <c r="X74" s="335">
        <f>IF(X$7=0,0,X$7/TRE_fec!X$7)</f>
        <v>0.12583449744619371</v>
      </c>
      <c r="Y74" s="335">
        <f>IF(Y$7=0,0,Y$7/TRE_fec!Y$7)</f>
        <v>0.12583449744619365</v>
      </c>
      <c r="DA74" s="177"/>
    </row>
    <row r="75" spans="1:105" ht="12" customHeight="1" x14ac:dyDescent="0.25">
      <c r="A75" s="173" t="s">
        <v>93</v>
      </c>
      <c r="B75" s="335">
        <f>IF(B$8=0,0,B$8/TRE_fec!B$8)</f>
        <v>0.68011946164465797</v>
      </c>
      <c r="C75" s="335">
        <f>IF(C$8=0,0,C$8/TRE_fec!C$8)</f>
        <v>0.6801194616446582</v>
      </c>
      <c r="D75" s="335">
        <f>IF(D$8=0,0,D$8/TRE_fec!D$8)</f>
        <v>0.68011946164465786</v>
      </c>
      <c r="E75" s="335">
        <f>IF(E$8=0,0,E$8/TRE_fec!E$8)</f>
        <v>0.68011946164465797</v>
      </c>
      <c r="F75" s="335">
        <f>IF(F$8=0,0,F$8/TRE_fec!F$8)</f>
        <v>0.68011946164465853</v>
      </c>
      <c r="G75" s="335">
        <f>IF(G$8=0,0,G$8/TRE_fec!G$8)</f>
        <v>0.68011946164465797</v>
      </c>
      <c r="H75" s="335">
        <f>IF(H$8=0,0,H$8/TRE_fec!H$8)</f>
        <v>0.68011946164465797</v>
      </c>
      <c r="I75" s="335">
        <f>IF(I$8=0,0,I$8/TRE_fec!I$8)</f>
        <v>0.68011946164465786</v>
      </c>
      <c r="J75" s="335">
        <f>IF(J$8=0,0,J$8/TRE_fec!J$8)</f>
        <v>0.68011946164465809</v>
      </c>
      <c r="K75" s="335">
        <f>IF(K$8=0,0,K$8/TRE_fec!K$8)</f>
        <v>0.68011946164465831</v>
      </c>
      <c r="L75" s="335">
        <f>IF(L$8=0,0,L$8/TRE_fec!L$8)</f>
        <v>0.68011946164465842</v>
      </c>
      <c r="M75" s="335">
        <f>IF(M$8=0,0,M$8/TRE_fec!M$8)</f>
        <v>0.6801194616446582</v>
      </c>
      <c r="N75" s="335">
        <f>IF(N$8=0,0,N$8/TRE_fec!N$8)</f>
        <v>0.6801194616446582</v>
      </c>
      <c r="O75" s="335">
        <f>IF(O$8=0,0,O$8/TRE_fec!O$8)</f>
        <v>0.68011946164465764</v>
      </c>
      <c r="P75" s="335">
        <f>IF(P$8=0,0,P$8/TRE_fec!P$8)</f>
        <v>0.68011946164465853</v>
      </c>
      <c r="Q75" s="335">
        <f>IF(Q$8=0,0,Q$8/TRE_fec!Q$8)</f>
        <v>0.68011946164465809</v>
      </c>
      <c r="R75" s="335">
        <f>IF(R$8=0,0,R$8/TRE_fec!R$8)</f>
        <v>0.68011946164465797</v>
      </c>
      <c r="S75" s="335">
        <f>IF(S$8=0,0,S$8/TRE_fec!S$8)</f>
        <v>0.68011946164465809</v>
      </c>
      <c r="T75" s="335">
        <f>IF(T$8=0,0,T$8/TRE_fec!T$8)</f>
        <v>0.68011946164465797</v>
      </c>
      <c r="U75" s="335">
        <f>IF(U$8=0,0,U$8/TRE_fec!U$8)</f>
        <v>0.68011946164465809</v>
      </c>
      <c r="V75" s="335">
        <f>IF(V$8=0,0,V$8/TRE_fec!V$8)</f>
        <v>0.68011946164465809</v>
      </c>
      <c r="W75" s="335">
        <f>IF(W$8=0,0,W$8/TRE_fec!W$8)</f>
        <v>0.68011946164465797</v>
      </c>
      <c r="X75" s="335">
        <f>IF(X$8=0,0,X$8/TRE_fec!X$8)</f>
        <v>0.68011946164465853</v>
      </c>
      <c r="Y75" s="335">
        <f>IF(Y$8=0,0,Y$8/TRE_fec!Y$8)</f>
        <v>0.68011946164465809</v>
      </c>
      <c r="DA75" s="177"/>
    </row>
    <row r="76" spans="1:105" ht="12" customHeight="1" x14ac:dyDescent="0.25">
      <c r="A76" s="173" t="s">
        <v>94</v>
      </c>
      <c r="B76" s="335">
        <f>IF(B$9=0,0,B$9/TRE_fec!B$9)</f>
        <v>0.48085213082805367</v>
      </c>
      <c r="C76" s="335">
        <f>IF(C$9=0,0,C$9/TRE_fec!C$9)</f>
        <v>0.48085213082805378</v>
      </c>
      <c r="D76" s="335">
        <f>IF(D$9=0,0,D$9/TRE_fec!D$9)</f>
        <v>0.48085213082805356</v>
      </c>
      <c r="E76" s="335">
        <f>IF(E$9=0,0,E$9/TRE_fec!E$9)</f>
        <v>0.48085213082805367</v>
      </c>
      <c r="F76" s="335">
        <f>IF(F$9=0,0,F$9/TRE_fec!F$9)</f>
        <v>0.48085213082805367</v>
      </c>
      <c r="G76" s="335">
        <f>IF(G$9=0,0,G$9/TRE_fec!G$9)</f>
        <v>0.48085213082805373</v>
      </c>
      <c r="H76" s="335">
        <f>IF(H$9=0,0,H$9/TRE_fec!H$9)</f>
        <v>0.48085213082805356</v>
      </c>
      <c r="I76" s="335">
        <f>IF(I$9=0,0,I$9/TRE_fec!I$9)</f>
        <v>0.48085213082805378</v>
      </c>
      <c r="J76" s="335">
        <f>IF(J$9=0,0,J$9/TRE_fec!J$9)</f>
        <v>0.48085213082805361</v>
      </c>
      <c r="K76" s="335">
        <f>IF(K$9=0,0,K$9/TRE_fec!K$9)</f>
        <v>0.48085213082805367</v>
      </c>
      <c r="L76" s="335">
        <f>IF(L$9=0,0,L$9/TRE_fec!L$9)</f>
        <v>0.48085213082805373</v>
      </c>
      <c r="M76" s="335">
        <f>IF(M$9=0,0,M$9/TRE_fec!M$9)</f>
        <v>0.48085213082805389</v>
      </c>
      <c r="N76" s="335">
        <f>IF(N$9=0,0,N$9/TRE_fec!N$9)</f>
        <v>0.48085213082805378</v>
      </c>
      <c r="O76" s="335">
        <f>IF(O$9=0,0,O$9/TRE_fec!O$9)</f>
        <v>0.48085213082805361</v>
      </c>
      <c r="P76" s="335">
        <f>IF(P$9=0,0,P$9/TRE_fec!P$9)</f>
        <v>0.48085213082805378</v>
      </c>
      <c r="Q76" s="335">
        <f>IF(Q$9=0,0,Q$9/TRE_fec!Q$9)</f>
        <v>0.48085213082805367</v>
      </c>
      <c r="R76" s="335">
        <f>IF(R$9=0,0,R$9/TRE_fec!R$9)</f>
        <v>0.48085213082805367</v>
      </c>
      <c r="S76" s="335">
        <f>IF(S$9=0,0,S$9/TRE_fec!S$9)</f>
        <v>0.4808521308280535</v>
      </c>
      <c r="T76" s="335">
        <f>IF(T$9=0,0,T$9/TRE_fec!T$9)</f>
        <v>0.48085213082805361</v>
      </c>
      <c r="U76" s="335">
        <f>IF(U$9=0,0,U$9/TRE_fec!U$9)</f>
        <v>0.48085213082805373</v>
      </c>
      <c r="V76" s="335">
        <f>IF(V$9=0,0,V$9/TRE_fec!V$9)</f>
        <v>0.48085213082805373</v>
      </c>
      <c r="W76" s="335">
        <f>IF(W$9=0,0,W$9/TRE_fec!W$9)</f>
        <v>0.48085213082805378</v>
      </c>
      <c r="X76" s="335">
        <f>IF(X$9=0,0,X$9/TRE_fec!X$9)</f>
        <v>0.48085213082805373</v>
      </c>
      <c r="Y76" s="335">
        <f>IF(Y$9=0,0,Y$9/TRE_fec!Y$9)</f>
        <v>0.48085213082805361</v>
      </c>
      <c r="DA76" s="177"/>
    </row>
    <row r="77" spans="1:105" ht="12" customHeight="1" x14ac:dyDescent="0.25">
      <c r="A77" s="56" t="s">
        <v>95</v>
      </c>
      <c r="B77" s="336">
        <f>IF(B$10=0,0,B$10/TRE_fec!B$10)</f>
        <v>0.70050462129263946</v>
      </c>
      <c r="C77" s="336">
        <f>IF(C$10=0,0,C$10/TRE_fec!C$10)</f>
        <v>0.69155873764780407</v>
      </c>
      <c r="D77" s="336">
        <f>IF(D$10=0,0,D$10/TRE_fec!D$10)</f>
        <v>0.69922846479128098</v>
      </c>
      <c r="E77" s="336">
        <f>IF(E$10=0,0,E$10/TRE_fec!E$10)</f>
        <v>0.69207950327220458</v>
      </c>
      <c r="F77" s="336">
        <f>IF(F$10=0,0,F$10/TRE_fec!F$10)</f>
        <v>0.69570136532411242</v>
      </c>
      <c r="G77" s="336">
        <f>IF(G$10=0,0,G$10/TRE_fec!G$10)</f>
        <v>0.71606367577149066</v>
      </c>
      <c r="H77" s="336">
        <f>IF(H$10=0,0,H$10/TRE_fec!H$10)</f>
        <v>0.73690547001991868</v>
      </c>
      <c r="I77" s="336">
        <f>IF(I$10=0,0,I$10/TRE_fec!I$10)</f>
        <v>0.71496578050581339</v>
      </c>
      <c r="J77" s="336">
        <f>IF(J$10=0,0,J$10/TRE_fec!J$10)</f>
        <v>0.71317580972422012</v>
      </c>
      <c r="K77" s="336">
        <f>IF(K$10=0,0,K$10/TRE_fec!K$10)</f>
        <v>0.72705028108145842</v>
      </c>
      <c r="L77" s="336">
        <f>IF(L$10=0,0,L$10/TRE_fec!L$10)</f>
        <v>0.73462659772941585</v>
      </c>
      <c r="M77" s="336">
        <f>IF(M$10=0,0,M$10/TRE_fec!M$10)</f>
        <v>0.7152080006225956</v>
      </c>
      <c r="N77" s="336">
        <f>IF(N$10=0,0,N$10/TRE_fec!N$10)</f>
        <v>0.73438092371596786</v>
      </c>
      <c r="O77" s="336">
        <f>IF(O$10=0,0,O$10/TRE_fec!O$10)</f>
        <v>0.76945021334658525</v>
      </c>
      <c r="P77" s="336">
        <f>IF(P$10=0,0,P$10/TRE_fec!P$10)</f>
        <v>0.81520377317840431</v>
      </c>
      <c r="Q77" s="336">
        <f>IF(Q$10=0,0,Q$10/TRE_fec!Q$10)</f>
        <v>0.82572391862823813</v>
      </c>
      <c r="R77" s="336">
        <f>IF(R$10=0,0,R$10/TRE_fec!R$10)</f>
        <v>0.81574789609153775</v>
      </c>
      <c r="S77" s="336">
        <f>IF(S$10=0,0,S$10/TRE_fec!S$10)</f>
        <v>0.82564991410659372</v>
      </c>
      <c r="T77" s="336">
        <f>IF(T$10=0,0,T$10/TRE_fec!T$10)</f>
        <v>0.82557521831861003</v>
      </c>
      <c r="U77" s="336">
        <f>IF(U$10=0,0,U$10/TRE_fec!U$10)</f>
        <v>0.8237057919716273</v>
      </c>
      <c r="V77" s="336">
        <f>IF(V$10=0,0,V$10/TRE_fec!V$10)</f>
        <v>0.83613029863541988</v>
      </c>
      <c r="W77" s="336">
        <f>IF(W$10=0,0,W$10/TRE_fec!W$10)</f>
        <v>0.8382265344250095</v>
      </c>
      <c r="X77" s="336">
        <f>IF(X$10=0,0,X$10/TRE_fec!X$10)</f>
        <v>0.85167788330871874</v>
      </c>
      <c r="Y77" s="336">
        <f>IF(Y$10=0,0,Y$10/TRE_fec!Y$10)</f>
        <v>0.85854104246174046</v>
      </c>
      <c r="DA77" s="68"/>
    </row>
    <row r="78" spans="1:105" ht="12" customHeight="1" x14ac:dyDescent="0.25">
      <c r="A78" s="174" t="s">
        <v>2403</v>
      </c>
      <c r="B78" s="349">
        <f>IF(B$16=0,0,B$16/TRE_fec!B$16)</f>
        <v>0.53217102757891999</v>
      </c>
      <c r="C78" s="349">
        <f>IF(C$16=0,0,C$16/TRE_fec!C$16)</f>
        <v>0.52661390033827293</v>
      </c>
      <c r="D78" s="349">
        <f>IF(D$16=0,0,D$16/TRE_fec!D$16)</f>
        <v>0.53071598124920316</v>
      </c>
      <c r="E78" s="349">
        <f>IF(E$16=0,0,E$16/TRE_fec!E$16)</f>
        <v>0.52679930008922871</v>
      </c>
      <c r="F78" s="349">
        <f>IF(F$16=0,0,F$16/TRE_fec!F$16)</f>
        <v>0.53244957484886013</v>
      </c>
      <c r="G78" s="349">
        <f>IF(G$16=0,0,G$16/TRE_fec!G$16)</f>
        <v>0.54812665462870924</v>
      </c>
      <c r="H78" s="349">
        <f>IF(H$16=0,0,H$16/TRE_fec!H$16)</f>
        <v>0.55232073046269481</v>
      </c>
      <c r="I78" s="349">
        <f>IF(I$16=0,0,I$16/TRE_fec!I$16)</f>
        <v>0.54123349986203673</v>
      </c>
      <c r="J78" s="349">
        <f>IF(J$16=0,0,J$16/TRE_fec!J$16)</f>
        <v>0.53940449569123416</v>
      </c>
      <c r="K78" s="349">
        <f>IF(K$16=0,0,K$16/TRE_fec!K$16)</f>
        <v>0.55000499175147421</v>
      </c>
      <c r="L78" s="349">
        <f>IF(L$16=0,0,L$16/TRE_fec!L$16)</f>
        <v>0.55691840563097539</v>
      </c>
      <c r="M78" s="349">
        <f>IF(M$16=0,0,M$16/TRE_fec!M$16)</f>
        <v>0.54241495584449573</v>
      </c>
      <c r="N78" s="349">
        <f>IF(N$16=0,0,N$16/TRE_fec!N$16)</f>
        <v>0.55858714125786946</v>
      </c>
      <c r="O78" s="349">
        <f>IF(O$16=0,0,O$16/TRE_fec!O$16)</f>
        <v>0.58986296311094311</v>
      </c>
      <c r="P78" s="349">
        <f>IF(P$16=0,0,P$16/TRE_fec!P$16)</f>
        <v>0.59781417924224833</v>
      </c>
      <c r="Q78" s="349">
        <f>IF(Q$16=0,0,Q$16/TRE_fec!Q$16)</f>
        <v>0.60486758585431877</v>
      </c>
      <c r="R78" s="349">
        <f>IF(R$16=0,0,R$16/TRE_fec!R$16)</f>
        <v>0.59168227478597768</v>
      </c>
      <c r="S78" s="349">
        <f>IF(S$16=0,0,S$16/TRE_fec!S$16)</f>
        <v>0.59833061630790496</v>
      </c>
      <c r="T78" s="349">
        <f>IF(T$16=0,0,T$16/TRE_fec!T$16)</f>
        <v>0.59371003645827525</v>
      </c>
      <c r="U78" s="349">
        <f>IF(U$16=0,0,U$16/TRE_fec!U$16)</f>
        <v>0.58678722480669121</v>
      </c>
      <c r="V78" s="349">
        <f>IF(V$16=0,0,V$16/TRE_fec!V$16)</f>
        <v>0.59123170045782636</v>
      </c>
      <c r="W78" s="349">
        <f>IF(W$16=0,0,W$16/TRE_fec!W$16)</f>
        <v>0.59277460621273648</v>
      </c>
      <c r="X78" s="349">
        <f>IF(X$16=0,0,X$16/TRE_fec!X$16)</f>
        <v>0.59618849346564518</v>
      </c>
      <c r="Y78" s="349">
        <f>IF(Y$16=0,0,Y$16/TRE_fec!Y$16)</f>
        <v>0.59832361407805112</v>
      </c>
      <c r="DA78" s="178"/>
    </row>
    <row r="79" spans="1:105" ht="12" customHeight="1" x14ac:dyDescent="0.25">
      <c r="A79" s="174" t="s">
        <v>2413</v>
      </c>
      <c r="B79" s="349">
        <f>IF(B$24=0,0,B$24/TRE_fec!B$24)</f>
        <v>0.46910324655925029</v>
      </c>
      <c r="C79" s="349">
        <f>IF(C$24=0,0,C$24/TRE_fec!C$24)</f>
        <v>0.46754505677681985</v>
      </c>
      <c r="D79" s="349">
        <f>IF(D$24=0,0,D$24/TRE_fec!D$24)</f>
        <v>0.46896925960383989</v>
      </c>
      <c r="E79" s="349">
        <f>IF(E$24=0,0,E$24/TRE_fec!E$24)</f>
        <v>0.46762041109009805</v>
      </c>
      <c r="F79" s="349">
        <f>IF(F$24=0,0,F$24/TRE_fec!F$24)</f>
        <v>0.46867710297071363</v>
      </c>
      <c r="G79" s="349">
        <f>IF(G$24=0,0,G$24/TRE_fec!G$24)</f>
        <v>0.47216896428235727</v>
      </c>
      <c r="H79" s="349">
        <f>IF(H$24=0,0,H$24/TRE_fec!H$24)</f>
        <v>0.47358397160485938</v>
      </c>
      <c r="I79" s="349">
        <f>IF(I$24=0,0,I$24/TRE_fec!I$24)</f>
        <v>0.47151841664349259</v>
      </c>
      <c r="J79" s="349">
        <f>IF(J$24=0,0,J$24/TRE_fec!J$24)</f>
        <v>0.47132139770374337</v>
      </c>
      <c r="K79" s="349">
        <f>IF(K$24=0,0,K$24/TRE_fec!K$24)</f>
        <v>0.47383280441993536</v>
      </c>
      <c r="L79" s="349">
        <f>IF(L$24=0,0,L$24/TRE_fec!L$24)</f>
        <v>0.47567846625230009</v>
      </c>
      <c r="M79" s="349">
        <f>IF(M$24=0,0,M$24/TRE_fec!M$24)</f>
        <v>0.47211729054166901</v>
      </c>
      <c r="N79" s="349">
        <f>IF(N$24=0,0,N$24/TRE_fec!N$24)</f>
        <v>0.47438963335249534</v>
      </c>
      <c r="O79" s="349">
        <f>IF(O$24=0,0,O$24/TRE_fec!O$24)</f>
        <v>0.47692718525901223</v>
      </c>
      <c r="P79" s="349">
        <f>IF(P$24=0,0,P$24/TRE_fec!P$24)</f>
        <v>0.47828062633097224</v>
      </c>
      <c r="Q79" s="349">
        <f>IF(Q$24=0,0,Q$24/TRE_fec!Q$24)</f>
        <v>0.48004498675045532</v>
      </c>
      <c r="R79" s="349">
        <f>IF(R$24=0,0,R$24/TRE_fec!R$24)</f>
        <v>0.47708568357628389</v>
      </c>
      <c r="S79" s="349">
        <f>IF(S$24=0,0,S$24/TRE_fec!S$24)</f>
        <v>0.47809072302846467</v>
      </c>
      <c r="T79" s="349">
        <f>IF(T$24=0,0,T$24/TRE_fec!T$24)</f>
        <v>0.47727880198776063</v>
      </c>
      <c r="U79" s="349">
        <f>IF(U$24=0,0,U$24/TRE_fec!U$24)</f>
        <v>0.4760372290723941</v>
      </c>
      <c r="V79" s="349">
        <f>IF(V$24=0,0,V$24/TRE_fec!V$24)</f>
        <v>0.47674099815807119</v>
      </c>
      <c r="W79" s="349">
        <f>IF(W$24=0,0,W$24/TRE_fec!W$24)</f>
        <v>0.47695745407749673</v>
      </c>
      <c r="X79" s="349">
        <f>IF(X$24=0,0,X$24/TRE_fec!X$24)</f>
        <v>0.47730419599935042</v>
      </c>
      <c r="Y79" s="349">
        <f>IF(Y$24=0,0,Y$24/TRE_fec!Y$24)</f>
        <v>0.47763375380138845</v>
      </c>
      <c r="DA79" s="178"/>
    </row>
    <row r="80" spans="1:105" ht="12" customHeight="1" x14ac:dyDescent="0.25">
      <c r="A80" s="174" t="s">
        <v>2418</v>
      </c>
      <c r="B80" s="349">
        <f>IF(B$27=0,0,B$27/TRE_fec!B$27)</f>
        <v>0.45614659506764571</v>
      </c>
      <c r="C80" s="349">
        <f>IF(C$27=0,0,C$27/TRE_fec!C$27)</f>
        <v>0.451383343147091</v>
      </c>
      <c r="D80" s="349">
        <f>IF(D$27=0,0,D$27/TRE_fec!D$27)</f>
        <v>0.45489941249931715</v>
      </c>
      <c r="E80" s="349">
        <f>IF(E$27=0,0,E$27/TRE_fec!E$27)</f>
        <v>0.45154225721933877</v>
      </c>
      <c r="F80" s="349">
        <f>IF(F$27=0,0,F$27/TRE_fec!F$27)</f>
        <v>0.45638534987045171</v>
      </c>
      <c r="G80" s="349">
        <f>IF(G$27=0,0,G$27/TRE_fec!G$27)</f>
        <v>0.46982284682460818</v>
      </c>
      <c r="H80" s="349">
        <f>IF(H$27=0,0,H$27/TRE_fec!H$27)</f>
        <v>0.47341776896802434</v>
      </c>
      <c r="I80" s="349">
        <f>IF(I$27=0,0,I$27/TRE_fec!I$27)</f>
        <v>0.46391442845317432</v>
      </c>
      <c r="J80" s="349">
        <f>IF(J$27=0,0,J$27/TRE_fec!J$27)</f>
        <v>0.46234671059248628</v>
      </c>
      <c r="K80" s="349">
        <f>IF(K$27=0,0,K$27/TRE_fec!K$27)</f>
        <v>0.47143285007269214</v>
      </c>
      <c r="L80" s="349">
        <f>IF(L$27=0,0,L$27/TRE_fec!L$27)</f>
        <v>0.47735863339797896</v>
      </c>
      <c r="M80" s="349">
        <f>IF(M$27=0,0,M$27/TRE_fec!M$27)</f>
        <v>0.46492710500956763</v>
      </c>
      <c r="N80" s="349">
        <f>IF(N$27=0,0,N$27/TRE_fec!N$27)</f>
        <v>0.47878897822103095</v>
      </c>
      <c r="O80" s="349">
        <f>IF(O$27=0,0,O$27/TRE_fec!O$27)</f>
        <v>0.50559682552366558</v>
      </c>
      <c r="P80" s="349">
        <f>IF(P$27=0,0,P$27/TRE_fec!P$27)</f>
        <v>0.51241215363621295</v>
      </c>
      <c r="Q80" s="349">
        <f>IF(Q$27=0,0,Q$27/TRE_fec!Q$27)</f>
        <v>0.5184579307322732</v>
      </c>
      <c r="R80" s="349">
        <f>IF(R$27=0,0,R$27/TRE_fec!R$27)</f>
        <v>0.50715623553083788</v>
      </c>
      <c r="S80" s="349">
        <f>IF(S$27=0,0,S$27/TRE_fec!S$27)</f>
        <v>0.5128548139782042</v>
      </c>
      <c r="T80" s="349">
        <f>IF(T$27=0,0,T$27/TRE_fec!T$27)</f>
        <v>0.50889431696423593</v>
      </c>
      <c r="U80" s="349">
        <f>IF(U$27=0,0,U$27/TRE_fec!U$27)</f>
        <v>0.50296047840573532</v>
      </c>
      <c r="V80" s="349">
        <f>IF(V$27=0,0,V$27/TRE_fec!V$27)</f>
        <v>0.50677002896385126</v>
      </c>
      <c r="W80" s="349">
        <f>IF(W$27=0,0,W$27/TRE_fec!W$27)</f>
        <v>0.50809251961091673</v>
      </c>
      <c r="X80" s="349">
        <f>IF(X$27=0,0,X$27/TRE_fec!X$27)</f>
        <v>0.51101870868483856</v>
      </c>
      <c r="Y80" s="349">
        <f>IF(Y$27=0,0,Y$27/TRE_fec!Y$27)</f>
        <v>0.51284881206690125</v>
      </c>
      <c r="DA80" s="178"/>
    </row>
    <row r="81" spans="1:105" ht="12" customHeight="1" x14ac:dyDescent="0.25">
      <c r="A81" s="174" t="s">
        <v>2428</v>
      </c>
      <c r="B81" s="349">
        <f>IF(B$35=0,0,B$35/TRE_fec!B$35)</f>
        <v>0.68512463520434652</v>
      </c>
      <c r="C81" s="349">
        <f>IF(C$35=0,0,C$35/TRE_fec!C$35)</f>
        <v>0.6867185078547049</v>
      </c>
      <c r="D81" s="349">
        <f>IF(D$35=0,0,D$35/TRE_fec!D$35)</f>
        <v>0.68406414813354832</v>
      </c>
      <c r="E81" s="349">
        <f>IF(E$35=0,0,E$35/TRE_fec!E$35)</f>
        <v>0.68651012599664896</v>
      </c>
      <c r="F81" s="349">
        <f>IF(F$35=0,0,F$35/TRE_fec!F$35)</f>
        <v>0.6890608839366299</v>
      </c>
      <c r="G81" s="349">
        <f>IF(G$35=0,0,G$35/TRE_fec!G$35)</f>
        <v>0.68571346803878397</v>
      </c>
      <c r="H81" s="349">
        <f>IF(H$35=0,0,H$35/TRE_fec!H$35)</f>
        <v>0.67497534091795841</v>
      </c>
      <c r="I81" s="349">
        <f>IF(I$35=0,0,I$35/TRE_fec!I$35)</f>
        <v>0.68017185350275811</v>
      </c>
      <c r="J81" s="349">
        <f>IF(J$35=0,0,J$35/TRE_fec!J$35)</f>
        <v>0.67940501445725632</v>
      </c>
      <c r="K81" s="349">
        <f>IF(K$35=0,0,K$35/TRE_fec!K$35)</f>
        <v>0.67381040313217067</v>
      </c>
      <c r="L81" s="349">
        <f>IF(L$35=0,0,L$35/TRE_fec!L$35)</f>
        <v>0.67032618939775079</v>
      </c>
      <c r="M81" s="349">
        <f>IF(M$35=0,0,M$35/TRE_fec!M$35)</f>
        <v>0.67804630744855143</v>
      </c>
      <c r="N81" s="349">
        <f>IF(N$35=0,0,N$35/TRE_fec!N$35)</f>
        <v>0.67938240634867109</v>
      </c>
      <c r="O81" s="349">
        <f>IF(O$35=0,0,O$35/TRE_fec!O$35)</f>
        <v>0.69516962198104937</v>
      </c>
      <c r="P81" s="349">
        <f>IF(P$35=0,0,P$35/TRE_fec!P$35)</f>
        <v>0.69504758753816231</v>
      </c>
      <c r="Q81" s="349">
        <f>IF(Q$35=0,0,Q$35/TRE_fec!Q$35)</f>
        <v>0.69118755860812453</v>
      </c>
      <c r="R81" s="349">
        <f>IF(R$35=0,0,R$35/TRE_fec!R$35)</f>
        <v>0.69618024266623546</v>
      </c>
      <c r="S81" s="349">
        <f>IF(S$35=0,0,S$35/TRE_fec!S$35)</f>
        <v>0.69677678619538364</v>
      </c>
      <c r="T81" s="349">
        <f>IF(T$35=0,0,T$35/TRE_fec!T$35)</f>
        <v>0.69708425585855283</v>
      </c>
      <c r="U81" s="349">
        <f>IF(U$35=0,0,U$35/TRE_fec!U$35)</f>
        <v>0.69894898576520992</v>
      </c>
      <c r="V81" s="349">
        <f>IF(V$35=0,0,V$35/TRE_fec!V$35)</f>
        <v>0.69835666711282007</v>
      </c>
      <c r="W81" s="349">
        <f>IF(W$35=0,0,W$35/TRE_fec!W$35)</f>
        <v>0.69834817205036492</v>
      </c>
      <c r="X81" s="349">
        <f>IF(X$35=0,0,X$35/TRE_fec!X$35)</f>
        <v>0.70054953031938361</v>
      </c>
      <c r="Y81" s="349">
        <f>IF(Y$35=0,0,Y$35/TRE_fec!Y$35)</f>
        <v>0.7006596972286222</v>
      </c>
      <c r="DA81" s="178"/>
    </row>
    <row r="82" spans="1:105" ht="12" customHeight="1" x14ac:dyDescent="0.25">
      <c r="A82" s="174" t="s">
        <v>2440</v>
      </c>
      <c r="B82" s="349">
        <f>IF(B$46=0,0,B$46/TRE_fec!B$46)</f>
        <v>0.62813732245221054</v>
      </c>
      <c r="C82" s="349">
        <f>IF(C$46=0,0,C$46/TRE_fec!C$46)</f>
        <v>0.62813732245221054</v>
      </c>
      <c r="D82" s="349">
        <f>IF(D$46=0,0,D$46/TRE_fec!D$46)</f>
        <v>0.62813732245221054</v>
      </c>
      <c r="E82" s="349">
        <f>IF(E$46=0,0,E$46/TRE_fec!E$46)</f>
        <v>0.62813732245221054</v>
      </c>
      <c r="F82" s="349">
        <f>IF(F$46=0,0,F$46/TRE_fec!F$46)</f>
        <v>0.62813732245221043</v>
      </c>
      <c r="G82" s="349">
        <f>IF(G$46=0,0,G$46/TRE_fec!G$46)</f>
        <v>0.62813732245221054</v>
      </c>
      <c r="H82" s="349">
        <f>IF(H$46=0,0,H$46/TRE_fec!H$46)</f>
        <v>0.62813732245221066</v>
      </c>
      <c r="I82" s="349">
        <f>IF(I$46=0,0,I$46/TRE_fec!I$46)</f>
        <v>0.62813732245221054</v>
      </c>
      <c r="J82" s="349">
        <f>IF(J$46=0,0,J$46/TRE_fec!J$46)</f>
        <v>0.62813732245221054</v>
      </c>
      <c r="K82" s="349">
        <f>IF(K$46=0,0,K$46/TRE_fec!K$46)</f>
        <v>0.62813732245221054</v>
      </c>
      <c r="L82" s="349">
        <f>IF(L$46=0,0,L$46/TRE_fec!L$46)</f>
        <v>0.62813732245221054</v>
      </c>
      <c r="M82" s="349">
        <f>IF(M$46=0,0,M$46/TRE_fec!M$46)</f>
        <v>0.62813732245221043</v>
      </c>
      <c r="N82" s="349">
        <f>IF(N$46=0,0,N$46/TRE_fec!N$46)</f>
        <v>0.62813732245221054</v>
      </c>
      <c r="O82" s="349">
        <f>IF(O$46=0,0,O$46/TRE_fec!O$46)</f>
        <v>0.62813732245221066</v>
      </c>
      <c r="P82" s="349">
        <f>IF(P$46=0,0,P$46/TRE_fec!P$46)</f>
        <v>0.62813732245221043</v>
      </c>
      <c r="Q82" s="349">
        <f>IF(Q$46=0,0,Q$46/TRE_fec!Q$46)</f>
        <v>0.62813732245221054</v>
      </c>
      <c r="R82" s="349">
        <f>IF(R$46=0,0,R$46/TRE_fec!R$46)</f>
        <v>0.62813732245221054</v>
      </c>
      <c r="S82" s="349">
        <f>IF(S$46=0,0,S$46/TRE_fec!S$46)</f>
        <v>0.62813732245221043</v>
      </c>
      <c r="T82" s="349">
        <f>IF(T$46=0,0,T$46/TRE_fec!T$46)</f>
        <v>0.62813732245221054</v>
      </c>
      <c r="U82" s="349">
        <f>IF(U$46=0,0,U$46/TRE_fec!U$46)</f>
        <v>0.62813732245221054</v>
      </c>
      <c r="V82" s="349">
        <f>IF(V$46=0,0,V$46/TRE_fec!V$46)</f>
        <v>0.62813732245221054</v>
      </c>
      <c r="W82" s="349">
        <f>IF(W$46=0,0,W$46/TRE_fec!W$46)</f>
        <v>0.62813732245221054</v>
      </c>
      <c r="X82" s="349">
        <f>IF(X$46=0,0,X$46/TRE_fec!X$46)</f>
        <v>0.62813732245221032</v>
      </c>
      <c r="Y82" s="349">
        <f>IF(Y$46=0,0,Y$46/TRE_fec!Y$46)</f>
        <v>0.62813732245221066</v>
      </c>
      <c r="DA82" s="178"/>
    </row>
    <row r="83" spans="1:105" ht="12" customHeight="1" x14ac:dyDescent="0.25">
      <c r="A83" s="41" t="s">
        <v>2442</v>
      </c>
      <c r="B83" s="337">
        <f>IF(B$47=0,0,B$47/TRE_fec!B$47)</f>
        <v>0.57821768921046213</v>
      </c>
      <c r="C83" s="337">
        <f>IF(C$47=0,0,C$47/TRE_fec!C$47)</f>
        <v>0.57821768921046213</v>
      </c>
      <c r="D83" s="337">
        <f>IF(D$47=0,0,D$47/TRE_fec!D$47)</f>
        <v>0.57821768921046235</v>
      </c>
      <c r="E83" s="337">
        <f>IF(E$47=0,0,E$47/TRE_fec!E$47)</f>
        <v>0.57821768921046235</v>
      </c>
      <c r="F83" s="337">
        <f>IF(F$47=0,0,F$47/TRE_fec!F$47)</f>
        <v>0.57821768921046224</v>
      </c>
      <c r="G83" s="337">
        <f>IF(G$47=0,0,G$47/TRE_fec!G$47)</f>
        <v>0.57821768921046235</v>
      </c>
      <c r="H83" s="337">
        <f>IF(H$47=0,0,H$47/TRE_fec!H$47)</f>
        <v>0.57821768921046224</v>
      </c>
      <c r="I83" s="337">
        <f>IF(I$47=0,0,I$47/TRE_fec!I$47)</f>
        <v>0.57821768921046224</v>
      </c>
      <c r="J83" s="337">
        <f>IF(J$47=0,0,J$47/TRE_fec!J$47)</f>
        <v>0.57821768921046224</v>
      </c>
      <c r="K83" s="337">
        <f>IF(K$47=0,0,K$47/TRE_fec!K$47)</f>
        <v>0.57821768921046224</v>
      </c>
      <c r="L83" s="337">
        <f>IF(L$47=0,0,L$47/TRE_fec!L$47)</f>
        <v>0.57821768921046213</v>
      </c>
      <c r="M83" s="337">
        <f>IF(M$47=0,0,M$47/TRE_fec!M$47)</f>
        <v>0.57821768921046235</v>
      </c>
      <c r="N83" s="337">
        <f>IF(N$47=0,0,N$47/TRE_fec!N$47)</f>
        <v>0.57821768921046213</v>
      </c>
      <c r="O83" s="337">
        <f>IF(O$47=0,0,O$47/TRE_fec!O$47)</f>
        <v>0.57821768921046213</v>
      </c>
      <c r="P83" s="337">
        <f>IF(P$47=0,0,P$47/TRE_fec!P$47)</f>
        <v>0.57821768921046213</v>
      </c>
      <c r="Q83" s="337">
        <f>IF(Q$47=0,0,Q$47/TRE_fec!Q$47)</f>
        <v>0.57821768921046235</v>
      </c>
      <c r="R83" s="337">
        <f>IF(R$47=0,0,R$47/TRE_fec!R$47)</f>
        <v>0.57821768921046246</v>
      </c>
      <c r="S83" s="337">
        <f>IF(S$47=0,0,S$47/TRE_fec!S$47)</f>
        <v>0.57821768921046235</v>
      </c>
      <c r="T83" s="337">
        <f>IF(T$47=0,0,T$47/TRE_fec!T$47)</f>
        <v>0.57821768921046213</v>
      </c>
      <c r="U83" s="337">
        <f>IF(U$47=0,0,U$47/TRE_fec!U$47)</f>
        <v>0.57821768921046224</v>
      </c>
      <c r="V83" s="337">
        <f>IF(V$47=0,0,V$47/TRE_fec!V$47)</f>
        <v>0.57821768921046235</v>
      </c>
      <c r="W83" s="337">
        <f>IF(W$47=0,0,W$47/TRE_fec!W$47)</f>
        <v>0.57821768921046202</v>
      </c>
      <c r="X83" s="337">
        <f>IF(X$47=0,0,X$47/TRE_fec!X$47)</f>
        <v>0.57821768921046213</v>
      </c>
      <c r="Y83" s="337">
        <f>IF(Y$47=0,0,Y$47/TRE_fec!Y$47)</f>
        <v>0.57821768921046235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ES: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1487.668469759107</v>
      </c>
      <c r="C5" s="223">
        <v>1600.2331016382991</v>
      </c>
      <c r="D5" s="223">
        <v>1448.0331166789649</v>
      </c>
      <c r="E5" s="223">
        <v>1758.840580798272</v>
      </c>
      <c r="F5" s="223">
        <v>1661.1981587984831</v>
      </c>
      <c r="G5" s="223">
        <v>1181.753582758854</v>
      </c>
      <c r="H5" s="223">
        <v>886.29101387896048</v>
      </c>
      <c r="I5" s="223">
        <v>1127.193143037907</v>
      </c>
      <c r="J5" s="223">
        <v>1100.6859211174699</v>
      </c>
      <c r="K5" s="223">
        <v>771.5159744390096</v>
      </c>
      <c r="L5" s="223">
        <v>613.22032151875158</v>
      </c>
      <c r="M5" s="223">
        <v>763.49220011904345</v>
      </c>
      <c r="N5" s="223">
        <v>576.70690319850064</v>
      </c>
      <c r="O5" s="223">
        <v>401.42092427930038</v>
      </c>
      <c r="P5" s="223">
        <v>403.93759140128412</v>
      </c>
      <c r="Q5" s="223">
        <v>371.15999460082151</v>
      </c>
      <c r="R5" s="223">
        <v>548.5338154790926</v>
      </c>
      <c r="S5" s="223">
        <v>519.02710228172509</v>
      </c>
      <c r="T5" s="223">
        <v>545.19426792360059</v>
      </c>
      <c r="U5" s="223">
        <v>630.12463341571436</v>
      </c>
      <c r="V5" s="223">
        <v>499.24898210483661</v>
      </c>
      <c r="W5" s="223">
        <v>521.02213308240425</v>
      </c>
      <c r="X5" s="223">
        <v>483.96437361775952</v>
      </c>
      <c r="Y5" s="223">
        <v>480.43220364777682</v>
      </c>
      <c r="DA5" s="89" t="s">
        <v>2484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2485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2486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2487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2488</v>
      </c>
    </row>
    <row r="10" spans="1:105" ht="12" customHeight="1" x14ac:dyDescent="0.25">
      <c r="A10" s="56" t="s">
        <v>95</v>
      </c>
      <c r="B10" s="260">
        <v>51.786393433599379</v>
      </c>
      <c r="C10" s="260">
        <v>57.614132383837187</v>
      </c>
      <c r="D10" s="260">
        <v>50.336940935229443</v>
      </c>
      <c r="E10" s="260">
        <v>63.181220751632978</v>
      </c>
      <c r="F10" s="260">
        <v>60.04726703206066</v>
      </c>
      <c r="G10" s="260">
        <v>39.926167385371713</v>
      </c>
      <c r="H10" s="260">
        <v>25.637227215266261</v>
      </c>
      <c r="I10" s="260">
        <v>36.738542279387772</v>
      </c>
      <c r="J10" s="260">
        <v>35.920733681603551</v>
      </c>
      <c r="K10" s="260">
        <v>23.697797404081001</v>
      </c>
      <c r="L10" s="260">
        <v>18.23849964095783</v>
      </c>
      <c r="M10" s="260">
        <v>24.827542402509351</v>
      </c>
      <c r="N10" s="260">
        <v>17.700204704958679</v>
      </c>
      <c r="O10" s="260">
        <v>11.133375473843531</v>
      </c>
      <c r="P10" s="260">
        <v>9.3605196073962738</v>
      </c>
      <c r="Q10" s="260">
        <v>7.8672244842701868</v>
      </c>
      <c r="R10" s="260">
        <v>13.11794375538112</v>
      </c>
      <c r="S10" s="260">
        <v>11.58966937885808</v>
      </c>
      <c r="T10" s="260">
        <v>12.55386844562836</v>
      </c>
      <c r="U10" s="260">
        <v>15.170199159614519</v>
      </c>
      <c r="V10" s="260">
        <v>11.161611088617761</v>
      </c>
      <c r="W10" s="260">
        <v>11.582075221456311</v>
      </c>
      <c r="X10" s="260">
        <v>10.13644298678908</v>
      </c>
      <c r="Y10" s="260">
        <v>9.6608072914233656</v>
      </c>
      <c r="DA10" s="68" t="s">
        <v>2489</v>
      </c>
    </row>
    <row r="11" spans="1:105" ht="12" customHeight="1" x14ac:dyDescent="0.25">
      <c r="A11" s="37" t="s">
        <v>159</v>
      </c>
      <c r="B11" s="226">
        <v>12.35175274553786</v>
      </c>
      <c r="C11" s="226">
        <v>12.943400729701709</v>
      </c>
      <c r="D11" s="226">
        <v>12.60132214931288</v>
      </c>
      <c r="E11" s="226">
        <v>14.12090307776743</v>
      </c>
      <c r="F11" s="226">
        <v>15.420566587200931</v>
      </c>
      <c r="G11" s="226">
        <v>14.84327159564832</v>
      </c>
      <c r="H11" s="226">
        <v>8.195584627702873</v>
      </c>
      <c r="I11" s="226">
        <v>12.17689680046206</v>
      </c>
      <c r="J11" s="226">
        <v>12.144177565689651</v>
      </c>
      <c r="K11" s="226">
        <v>11.641251011600369</v>
      </c>
      <c r="L11" s="226">
        <v>11.313016542577881</v>
      </c>
      <c r="M11" s="226">
        <v>10.37191131401701</v>
      </c>
      <c r="N11" s="226">
        <v>7.9447840868694399</v>
      </c>
      <c r="O11" s="226">
        <v>2.1029650334438612</v>
      </c>
      <c r="P11" s="226">
        <v>2.145847300745495</v>
      </c>
      <c r="Q11" s="226">
        <v>2.7339112291968588</v>
      </c>
      <c r="R11" s="226">
        <v>2.114033751568718</v>
      </c>
      <c r="S11" s="226">
        <v>1.80574024962121</v>
      </c>
      <c r="T11" s="226">
        <v>1.7415902396681191</v>
      </c>
      <c r="U11" s="226">
        <v>1.3220877339581669</v>
      </c>
      <c r="V11" s="226">
        <v>1.063695181595119</v>
      </c>
      <c r="W11" s="226">
        <v>1.1775985867170879</v>
      </c>
      <c r="X11" s="226">
        <v>0.78278359010792342</v>
      </c>
      <c r="Y11" s="226">
        <v>0.75151861130425446</v>
      </c>
      <c r="DA11" s="69" t="s">
        <v>2490</v>
      </c>
    </row>
    <row r="12" spans="1:105" ht="12" customHeight="1" x14ac:dyDescent="0.25">
      <c r="A12" s="37" t="s">
        <v>35</v>
      </c>
      <c r="B12" s="226">
        <v>39.434640688061521</v>
      </c>
      <c r="C12" s="226">
        <v>44.67073165413548</v>
      </c>
      <c r="D12" s="226">
        <v>37.735618785916557</v>
      </c>
      <c r="E12" s="226">
        <v>49.060317673865541</v>
      </c>
      <c r="F12" s="226">
        <v>44.626700444859743</v>
      </c>
      <c r="G12" s="226">
        <v>25.082895789723391</v>
      </c>
      <c r="H12" s="226">
        <v>17.44164258756339</v>
      </c>
      <c r="I12" s="226">
        <v>24.561645478925701</v>
      </c>
      <c r="J12" s="226">
        <v>23.776556115913909</v>
      </c>
      <c r="K12" s="226">
        <v>12.05654639248063</v>
      </c>
      <c r="L12" s="226">
        <v>6.9254830983799449</v>
      </c>
      <c r="M12" s="226">
        <v>14.455631088492339</v>
      </c>
      <c r="N12" s="226">
        <v>9.7554206180892429</v>
      </c>
      <c r="O12" s="226">
        <v>9.0304104403996739</v>
      </c>
      <c r="P12" s="226">
        <v>7.2146723066507796</v>
      </c>
      <c r="Q12" s="226">
        <v>5.1333132550733271</v>
      </c>
      <c r="R12" s="226">
        <v>11.0039100038124</v>
      </c>
      <c r="S12" s="226">
        <v>9.7839291292368706</v>
      </c>
      <c r="T12" s="226">
        <v>10.81227820596024</v>
      </c>
      <c r="U12" s="226">
        <v>13.84811142565635</v>
      </c>
      <c r="V12" s="226">
        <v>10.097915907022649</v>
      </c>
      <c r="W12" s="226">
        <v>10.404476634739231</v>
      </c>
      <c r="X12" s="226">
        <v>9.3536593966811559</v>
      </c>
      <c r="Y12" s="226">
        <v>8.9092886801191113</v>
      </c>
      <c r="DA12" s="69" t="s">
        <v>2491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2492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2493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2494</v>
      </c>
    </row>
    <row r="16" spans="1:105" ht="12" customHeight="1" x14ac:dyDescent="0.25">
      <c r="A16" s="57" t="s">
        <v>2403</v>
      </c>
      <c r="B16" s="261">
        <f t="shared" ref="B16:Y16" si="0">B17+B23</f>
        <v>364.95693509269</v>
      </c>
      <c r="C16" s="261">
        <f t="shared" si="0"/>
        <v>400.2678143340803</v>
      </c>
      <c r="D16" s="261">
        <f t="shared" si="0"/>
        <v>356.42032427193152</v>
      </c>
      <c r="E16" s="261">
        <f t="shared" si="0"/>
        <v>439.57239779907752</v>
      </c>
      <c r="F16" s="261">
        <f t="shared" si="0"/>
        <v>408.77196685056742</v>
      </c>
      <c r="G16" s="261">
        <f t="shared" si="0"/>
        <v>274.24442542072092</v>
      </c>
      <c r="H16" s="261">
        <f t="shared" si="0"/>
        <v>200.61571023582229</v>
      </c>
      <c r="I16" s="261">
        <f t="shared" si="0"/>
        <v>266.79716508149721</v>
      </c>
      <c r="J16" s="261">
        <f t="shared" si="0"/>
        <v>261.9425385283962</v>
      </c>
      <c r="K16" s="261">
        <f t="shared" si="0"/>
        <v>175.73524470544189</v>
      </c>
      <c r="L16" s="261">
        <f t="shared" si="0"/>
        <v>135.51537888182381</v>
      </c>
      <c r="M16" s="261">
        <f t="shared" si="0"/>
        <v>179.50240929596819</v>
      </c>
      <c r="N16" s="261">
        <f t="shared" si="0"/>
        <v>127.65124666488769</v>
      </c>
      <c r="O16" s="261">
        <f t="shared" si="0"/>
        <v>76.187456372144538</v>
      </c>
      <c r="P16" s="261">
        <f t="shared" si="0"/>
        <v>72.068505491524235</v>
      </c>
      <c r="Q16" s="261">
        <f t="shared" si="0"/>
        <v>61.411558608804413</v>
      </c>
      <c r="R16" s="261">
        <f t="shared" si="0"/>
        <v>103.2733033737433</v>
      </c>
      <c r="S16" s="261">
        <f t="shared" si="0"/>
        <v>92.544514359060472</v>
      </c>
      <c r="T16" s="261">
        <f t="shared" si="0"/>
        <v>101.1994137048617</v>
      </c>
      <c r="U16" s="261">
        <f t="shared" si="0"/>
        <v>123.5696037851025</v>
      </c>
      <c r="V16" s="261">
        <f t="shared" si="0"/>
        <v>94.814998383549892</v>
      </c>
      <c r="W16" s="261">
        <f t="shared" si="0"/>
        <v>97.727092551321135</v>
      </c>
      <c r="X16" s="261">
        <f t="shared" si="0"/>
        <v>88.633806592973897</v>
      </c>
      <c r="Y16" s="261">
        <f t="shared" si="0"/>
        <v>86.387668949123764</v>
      </c>
      <c r="DA16" s="70"/>
    </row>
    <row r="17" spans="1:105" ht="12" customHeight="1" x14ac:dyDescent="0.25">
      <c r="A17" s="60" t="s">
        <v>2404</v>
      </c>
      <c r="B17" s="329">
        <v>364.95693509269</v>
      </c>
      <c r="C17" s="329">
        <v>400.2678143340803</v>
      </c>
      <c r="D17" s="329">
        <v>356.42032427193152</v>
      </c>
      <c r="E17" s="329">
        <v>439.57239779907752</v>
      </c>
      <c r="F17" s="329">
        <v>408.77196685056742</v>
      </c>
      <c r="G17" s="329">
        <v>274.24442542072092</v>
      </c>
      <c r="H17" s="329">
        <v>200.61571023582229</v>
      </c>
      <c r="I17" s="329">
        <v>266.79716508149721</v>
      </c>
      <c r="J17" s="329">
        <v>261.9425385283962</v>
      </c>
      <c r="K17" s="329">
        <v>175.73524470544189</v>
      </c>
      <c r="L17" s="329">
        <v>135.51537888182381</v>
      </c>
      <c r="M17" s="329">
        <v>179.50240929596819</v>
      </c>
      <c r="N17" s="329">
        <v>127.65124666488769</v>
      </c>
      <c r="O17" s="329">
        <v>76.187456372144538</v>
      </c>
      <c r="P17" s="329">
        <v>72.068505491524235</v>
      </c>
      <c r="Q17" s="329">
        <v>61.411558608804413</v>
      </c>
      <c r="R17" s="329">
        <v>103.2733033737433</v>
      </c>
      <c r="S17" s="329">
        <v>92.544514359060472</v>
      </c>
      <c r="T17" s="329">
        <v>101.1994137048617</v>
      </c>
      <c r="U17" s="329">
        <v>123.5696037851025</v>
      </c>
      <c r="V17" s="329">
        <v>94.814998383549892</v>
      </c>
      <c r="W17" s="329">
        <v>97.727092551321135</v>
      </c>
      <c r="X17" s="329">
        <v>88.633806592973897</v>
      </c>
      <c r="Y17" s="329">
        <v>86.387668949123764</v>
      </c>
      <c r="DA17" s="72" t="s">
        <v>2495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2496</v>
      </c>
    </row>
    <row r="19" spans="1:105" ht="12" customHeight="1" x14ac:dyDescent="0.25">
      <c r="A19" s="59" t="s">
        <v>31</v>
      </c>
      <c r="B19" s="230">
        <v>11.052894849973169</v>
      </c>
      <c r="C19" s="230">
        <v>11.24719225985074</v>
      </c>
      <c r="D19" s="230">
        <v>11.07601040094511</v>
      </c>
      <c r="E19" s="230">
        <v>11.238481233756779</v>
      </c>
      <c r="F19" s="230">
        <v>11.105278135542591</v>
      </c>
      <c r="G19" s="230">
        <v>10.53081347036359</v>
      </c>
      <c r="H19" s="230">
        <v>9.4508870270755807</v>
      </c>
      <c r="I19" s="230">
        <v>9.8568555098552277</v>
      </c>
      <c r="J19" s="230">
        <v>9.8971774153038332</v>
      </c>
      <c r="K19" s="230">
        <v>6.3185388540718792</v>
      </c>
      <c r="L19" s="230">
        <v>6.1200066688472434</v>
      </c>
      <c r="M19" s="230">
        <v>5.7045606526446546</v>
      </c>
      <c r="N19" s="230">
        <v>5.4150749900554578</v>
      </c>
      <c r="O19" s="230">
        <v>3.4395882945563998</v>
      </c>
      <c r="P19" s="230">
        <v>4.5459779252163486</v>
      </c>
      <c r="Q19" s="230">
        <v>3.6241281634256262</v>
      </c>
      <c r="R19" s="230">
        <v>5.455593827512728</v>
      </c>
      <c r="S19" s="230">
        <v>5.2063309936800062</v>
      </c>
      <c r="T19" s="230">
        <v>4.0452547719932461</v>
      </c>
      <c r="U19" s="230">
        <v>4.248579739961432</v>
      </c>
      <c r="V19" s="230">
        <v>3.4407262833787549</v>
      </c>
      <c r="W19" s="230">
        <v>1.6140320557127219</v>
      </c>
      <c r="X19" s="230">
        <v>0.78380242474429862</v>
      </c>
      <c r="Y19" s="230">
        <v>0.16967723575097579</v>
      </c>
      <c r="DA19" s="71" t="s">
        <v>2497</v>
      </c>
    </row>
    <row r="20" spans="1:105" ht="12" customHeight="1" x14ac:dyDescent="0.25">
      <c r="A20" s="59" t="s">
        <v>159</v>
      </c>
      <c r="B20" s="230">
        <v>72.725610744922093</v>
      </c>
      <c r="C20" s="230">
        <v>76.60346885926819</v>
      </c>
      <c r="D20" s="230">
        <v>73.716073399763815</v>
      </c>
      <c r="E20" s="230">
        <v>83.586312396969191</v>
      </c>
      <c r="F20" s="230">
        <v>94.079270614715568</v>
      </c>
      <c r="G20" s="230">
        <v>91.098930082293094</v>
      </c>
      <c r="H20" s="230">
        <v>46.603108939729282</v>
      </c>
      <c r="I20" s="230">
        <v>71.185698960228251</v>
      </c>
      <c r="J20" s="230">
        <v>70.60541036451032</v>
      </c>
      <c r="K20" s="230">
        <v>68.590203759129452</v>
      </c>
      <c r="L20" s="230">
        <v>67.335852496250297</v>
      </c>
      <c r="M20" s="230">
        <v>61.548321032582358</v>
      </c>
      <c r="N20" s="230">
        <v>48.317926790903122</v>
      </c>
      <c r="O20" s="230">
        <v>13.46895672772462</v>
      </c>
      <c r="P20" s="230">
        <v>15.479165644093831</v>
      </c>
      <c r="Q20" s="230">
        <v>20.081504642066829</v>
      </c>
      <c r="R20" s="230">
        <v>15.533621230574351</v>
      </c>
      <c r="S20" s="230">
        <v>13.501584056095091</v>
      </c>
      <c r="T20" s="230">
        <v>13.28215223837498</v>
      </c>
      <c r="U20" s="230">
        <v>10.26956023306588</v>
      </c>
      <c r="V20" s="230">
        <v>8.5705034956152026</v>
      </c>
      <c r="W20" s="230">
        <v>9.5973134918869611</v>
      </c>
      <c r="X20" s="230">
        <v>6.7841886688879027</v>
      </c>
      <c r="Y20" s="230">
        <v>6.7069369512627128</v>
      </c>
      <c r="DA20" s="71" t="s">
        <v>2498</v>
      </c>
    </row>
    <row r="21" spans="1:105" ht="12" customHeight="1" x14ac:dyDescent="0.25">
      <c r="A21" s="59" t="s">
        <v>32</v>
      </c>
      <c r="B21" s="230">
        <v>48.992084156492538</v>
      </c>
      <c r="C21" s="230">
        <v>48.040497292082073</v>
      </c>
      <c r="D21" s="230">
        <v>50.87984508480568</v>
      </c>
      <c r="E21" s="230">
        <v>54.343299514585631</v>
      </c>
      <c r="F21" s="230">
        <v>31.32456679376126</v>
      </c>
      <c r="G21" s="230">
        <v>18.67119608832758</v>
      </c>
      <c r="H21" s="230">
        <v>45.382118606192087</v>
      </c>
      <c r="I21" s="230">
        <v>42.168118118161253</v>
      </c>
      <c r="J21" s="230">
        <v>43.204694179062628</v>
      </c>
      <c r="K21" s="230">
        <v>29.78937963284276</v>
      </c>
      <c r="L21" s="230">
        <v>20.83856802601801</v>
      </c>
      <c r="M21" s="230">
        <v>26.467862493656899</v>
      </c>
      <c r="N21" s="230">
        <v>14.58853949667569</v>
      </c>
      <c r="O21" s="230">
        <v>1.4414268833949879</v>
      </c>
      <c r="P21" s="230">
        <v>0</v>
      </c>
      <c r="Q21" s="230">
        <v>0</v>
      </c>
      <c r="R21" s="230">
        <v>1.428912787966079</v>
      </c>
      <c r="S21" s="230">
        <v>0.6818133067143316</v>
      </c>
      <c r="T21" s="230">
        <v>1.4126991580694701</v>
      </c>
      <c r="U21" s="230">
        <v>1.4837050717270719</v>
      </c>
      <c r="V21" s="230">
        <v>1.441903779913138</v>
      </c>
      <c r="W21" s="230">
        <v>1.720278404373456</v>
      </c>
      <c r="X21" s="230">
        <v>0</v>
      </c>
      <c r="Y21" s="230">
        <v>0</v>
      </c>
      <c r="DA21" s="71" t="s">
        <v>2499</v>
      </c>
    </row>
    <row r="22" spans="1:105" ht="12" customHeight="1" x14ac:dyDescent="0.25">
      <c r="A22" s="59" t="s">
        <v>35</v>
      </c>
      <c r="B22" s="230">
        <v>232.1863453413022</v>
      </c>
      <c r="C22" s="230">
        <v>264.37665592287931</v>
      </c>
      <c r="D22" s="230">
        <v>220.74839538641689</v>
      </c>
      <c r="E22" s="230">
        <v>290.40430465376591</v>
      </c>
      <c r="F22" s="230">
        <v>272.26285130654799</v>
      </c>
      <c r="G22" s="230">
        <v>153.94348577973659</v>
      </c>
      <c r="H22" s="230">
        <v>99.179595662825392</v>
      </c>
      <c r="I22" s="230">
        <v>143.58649249325251</v>
      </c>
      <c r="J22" s="230">
        <v>138.23525656951941</v>
      </c>
      <c r="K22" s="230">
        <v>71.037122459397779</v>
      </c>
      <c r="L22" s="230">
        <v>41.220951690708262</v>
      </c>
      <c r="M22" s="230">
        <v>85.781665117084273</v>
      </c>
      <c r="N22" s="230">
        <v>59.329705387253377</v>
      </c>
      <c r="O22" s="230">
        <v>57.837484466468531</v>
      </c>
      <c r="P22" s="230">
        <v>52.043361922214061</v>
      </c>
      <c r="Q22" s="230">
        <v>37.705925803311963</v>
      </c>
      <c r="R22" s="230">
        <v>80.855175527690093</v>
      </c>
      <c r="S22" s="230">
        <v>73.154786002571043</v>
      </c>
      <c r="T22" s="230">
        <v>82.459307536423992</v>
      </c>
      <c r="U22" s="230">
        <v>107.5677587403481</v>
      </c>
      <c r="V22" s="230">
        <v>81.361864824642794</v>
      </c>
      <c r="W22" s="230">
        <v>84.795468599347998</v>
      </c>
      <c r="X22" s="230">
        <v>81.065815499341696</v>
      </c>
      <c r="Y22" s="230">
        <v>79.511054762110078</v>
      </c>
      <c r="DA22" s="71" t="s">
        <v>2500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2501</v>
      </c>
    </row>
    <row r="24" spans="1:105" ht="12" customHeight="1" x14ac:dyDescent="0.25">
      <c r="A24" s="57" t="s">
        <v>2413</v>
      </c>
      <c r="B24" s="261">
        <f t="shared" ref="B24:Y24" si="1">B25+B26</f>
        <v>154.73035438611939</v>
      </c>
      <c r="C24" s="261">
        <f t="shared" si="1"/>
        <v>161.78477532775489</v>
      </c>
      <c r="D24" s="261">
        <f t="shared" si="1"/>
        <v>149.12274675715361</v>
      </c>
      <c r="E24" s="261">
        <f t="shared" si="1"/>
        <v>178.0577751150731</v>
      </c>
      <c r="F24" s="261">
        <f t="shared" si="1"/>
        <v>172.95872435748211</v>
      </c>
      <c r="G24" s="261">
        <f t="shared" si="1"/>
        <v>131.38662365132831</v>
      </c>
      <c r="H24" s="261">
        <f t="shared" si="1"/>
        <v>100.38872615423701</v>
      </c>
      <c r="I24" s="261">
        <f t="shared" si="1"/>
        <v>121.0267679048076</v>
      </c>
      <c r="J24" s="261">
        <f t="shared" si="1"/>
        <v>116.8546725674216</v>
      </c>
      <c r="K24" s="261">
        <f t="shared" si="1"/>
        <v>83.735367925489768</v>
      </c>
      <c r="L24" s="261">
        <f t="shared" si="1"/>
        <v>66.272806210656128</v>
      </c>
      <c r="M24" s="261">
        <f t="shared" si="1"/>
        <v>81.255770675496066</v>
      </c>
      <c r="N24" s="261">
        <f t="shared" si="1"/>
        <v>66.504610638700058</v>
      </c>
      <c r="O24" s="261">
        <f t="shared" si="1"/>
        <v>59.739515056175527</v>
      </c>
      <c r="P24" s="261">
        <f t="shared" si="1"/>
        <v>63.365360788832469</v>
      </c>
      <c r="Q24" s="261">
        <f t="shared" si="1"/>
        <v>59.843228226472768</v>
      </c>
      <c r="R24" s="261">
        <f t="shared" si="1"/>
        <v>83.428743112721648</v>
      </c>
      <c r="S24" s="261">
        <f t="shared" si="1"/>
        <v>83.014410625671758</v>
      </c>
      <c r="T24" s="261">
        <f t="shared" si="1"/>
        <v>84.646570639110237</v>
      </c>
      <c r="U24" s="261">
        <f t="shared" si="1"/>
        <v>94.110279735169726</v>
      </c>
      <c r="V24" s="261">
        <f t="shared" si="1"/>
        <v>76.857661336058598</v>
      </c>
      <c r="W24" s="261">
        <f t="shared" si="1"/>
        <v>81.148667602149558</v>
      </c>
      <c r="X24" s="261">
        <f t="shared" si="1"/>
        <v>77.92961026881504</v>
      </c>
      <c r="Y24" s="261">
        <f t="shared" si="1"/>
        <v>78.70489867025502</v>
      </c>
      <c r="DA24" s="70"/>
    </row>
    <row r="25" spans="1:105" ht="12" customHeight="1" x14ac:dyDescent="0.25">
      <c r="A25" s="60" t="s">
        <v>2414</v>
      </c>
      <c r="B25" s="262">
        <v>154.73035438611939</v>
      </c>
      <c r="C25" s="262">
        <v>161.78477532775489</v>
      </c>
      <c r="D25" s="262">
        <v>149.12274675715361</v>
      </c>
      <c r="E25" s="262">
        <v>178.0577751150731</v>
      </c>
      <c r="F25" s="262">
        <v>172.95872435748211</v>
      </c>
      <c r="G25" s="262">
        <v>131.38662365132831</v>
      </c>
      <c r="H25" s="262">
        <v>100.38872615423701</v>
      </c>
      <c r="I25" s="262">
        <v>121.0267679048076</v>
      </c>
      <c r="J25" s="262">
        <v>116.8546725674216</v>
      </c>
      <c r="K25" s="262">
        <v>83.735367925489768</v>
      </c>
      <c r="L25" s="262">
        <v>66.272806210656128</v>
      </c>
      <c r="M25" s="262">
        <v>81.255770675496066</v>
      </c>
      <c r="N25" s="262">
        <v>66.504610638700058</v>
      </c>
      <c r="O25" s="262">
        <v>59.739515056175527</v>
      </c>
      <c r="P25" s="262">
        <v>63.365360788832469</v>
      </c>
      <c r="Q25" s="262">
        <v>59.843228226472768</v>
      </c>
      <c r="R25" s="262">
        <v>83.428743112721648</v>
      </c>
      <c r="S25" s="262">
        <v>83.014410625671758</v>
      </c>
      <c r="T25" s="262">
        <v>84.646570639110237</v>
      </c>
      <c r="U25" s="262">
        <v>94.110279735169726</v>
      </c>
      <c r="V25" s="262">
        <v>76.857661336058598</v>
      </c>
      <c r="W25" s="262">
        <v>81.148667602149558</v>
      </c>
      <c r="X25" s="262">
        <v>77.92961026881504</v>
      </c>
      <c r="Y25" s="262">
        <v>78.70489867025502</v>
      </c>
      <c r="DA25" s="72" t="s">
        <v>2502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2503</v>
      </c>
    </row>
    <row r="27" spans="1:105" ht="12" customHeight="1" x14ac:dyDescent="0.25">
      <c r="A27" s="57" t="s">
        <v>2418</v>
      </c>
      <c r="B27" s="261">
        <f t="shared" ref="B27:Y27" si="2">B28+B34</f>
        <v>521.36705013241431</v>
      </c>
      <c r="C27" s="261">
        <f t="shared" si="2"/>
        <v>571.81116333440059</v>
      </c>
      <c r="D27" s="261">
        <f t="shared" si="2"/>
        <v>509.17189181704521</v>
      </c>
      <c r="E27" s="261">
        <f t="shared" si="2"/>
        <v>627.96056828439669</v>
      </c>
      <c r="F27" s="261">
        <f t="shared" si="2"/>
        <v>583.95995264366775</v>
      </c>
      <c r="G27" s="261">
        <f t="shared" si="2"/>
        <v>391.77775060102999</v>
      </c>
      <c r="H27" s="261">
        <f t="shared" si="2"/>
        <v>286.59387176546062</v>
      </c>
      <c r="I27" s="261">
        <f t="shared" si="2"/>
        <v>381.13880725928198</v>
      </c>
      <c r="J27" s="261">
        <f t="shared" si="2"/>
        <v>374.20362646913719</v>
      </c>
      <c r="K27" s="261">
        <f t="shared" si="2"/>
        <v>251.05034957920259</v>
      </c>
      <c r="L27" s="261">
        <f t="shared" si="2"/>
        <v>193.59339840260549</v>
      </c>
      <c r="M27" s="261">
        <f t="shared" si="2"/>
        <v>256.43201327995439</v>
      </c>
      <c r="N27" s="261">
        <f t="shared" si="2"/>
        <v>182.35892380698229</v>
      </c>
      <c r="O27" s="261">
        <f t="shared" si="2"/>
        <v>108.8392233887779</v>
      </c>
      <c r="P27" s="261">
        <f t="shared" si="2"/>
        <v>102.9550078450347</v>
      </c>
      <c r="Q27" s="261">
        <f t="shared" si="2"/>
        <v>87.730798012577793</v>
      </c>
      <c r="R27" s="261">
        <f t="shared" si="2"/>
        <v>147.53329053391889</v>
      </c>
      <c r="S27" s="261">
        <f t="shared" si="2"/>
        <v>132.20644908437211</v>
      </c>
      <c r="T27" s="261">
        <f t="shared" si="2"/>
        <v>144.57059100694531</v>
      </c>
      <c r="U27" s="261">
        <f t="shared" si="2"/>
        <v>176.5280054072893</v>
      </c>
      <c r="V27" s="261">
        <f t="shared" si="2"/>
        <v>135.44999769078561</v>
      </c>
      <c r="W27" s="261">
        <f t="shared" si="2"/>
        <v>139.61013221617301</v>
      </c>
      <c r="X27" s="261">
        <f t="shared" si="2"/>
        <v>126.6197237042484</v>
      </c>
      <c r="Y27" s="261">
        <f t="shared" si="2"/>
        <v>123.4109556416054</v>
      </c>
      <c r="DA27" s="70"/>
    </row>
    <row r="28" spans="1:105" ht="12" customHeight="1" x14ac:dyDescent="0.25">
      <c r="A28" s="60" t="s">
        <v>2419</v>
      </c>
      <c r="B28" s="329">
        <v>521.36705013241431</v>
      </c>
      <c r="C28" s="329">
        <v>571.81116333440059</v>
      </c>
      <c r="D28" s="329">
        <v>509.17189181704521</v>
      </c>
      <c r="E28" s="329">
        <v>627.96056828439669</v>
      </c>
      <c r="F28" s="329">
        <v>583.95995264366775</v>
      </c>
      <c r="G28" s="329">
        <v>391.77775060102999</v>
      </c>
      <c r="H28" s="329">
        <v>286.59387176546062</v>
      </c>
      <c r="I28" s="329">
        <v>381.13880725928198</v>
      </c>
      <c r="J28" s="329">
        <v>374.20362646913719</v>
      </c>
      <c r="K28" s="329">
        <v>251.05034957920259</v>
      </c>
      <c r="L28" s="329">
        <v>193.59339840260549</v>
      </c>
      <c r="M28" s="329">
        <v>256.43201327995439</v>
      </c>
      <c r="N28" s="329">
        <v>182.35892380698229</v>
      </c>
      <c r="O28" s="329">
        <v>108.8392233887779</v>
      </c>
      <c r="P28" s="329">
        <v>102.9550078450347</v>
      </c>
      <c r="Q28" s="329">
        <v>87.730798012577793</v>
      </c>
      <c r="R28" s="329">
        <v>147.53329053391889</v>
      </c>
      <c r="S28" s="329">
        <v>132.20644908437211</v>
      </c>
      <c r="T28" s="329">
        <v>144.57059100694531</v>
      </c>
      <c r="U28" s="329">
        <v>176.5280054072893</v>
      </c>
      <c r="V28" s="329">
        <v>135.44999769078561</v>
      </c>
      <c r="W28" s="329">
        <v>139.61013221617301</v>
      </c>
      <c r="X28" s="329">
        <v>126.6197237042484</v>
      </c>
      <c r="Y28" s="329">
        <v>123.4109556416054</v>
      </c>
      <c r="DA28" s="72" t="s">
        <v>2504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2505</v>
      </c>
    </row>
    <row r="30" spans="1:105" ht="12" customHeight="1" x14ac:dyDescent="0.25">
      <c r="A30" s="59" t="s">
        <v>31</v>
      </c>
      <c r="B30" s="230">
        <v>15.78984978567596</v>
      </c>
      <c r="C30" s="230">
        <v>16.067417514072488</v>
      </c>
      <c r="D30" s="230">
        <v>15.822872001350159</v>
      </c>
      <c r="E30" s="230">
        <v>16.054973191081121</v>
      </c>
      <c r="F30" s="230">
        <v>15.864683050775129</v>
      </c>
      <c r="G30" s="230">
        <v>15.044019243376569</v>
      </c>
      <c r="H30" s="230">
        <v>13.501267181536541</v>
      </c>
      <c r="I30" s="230">
        <v>14.08122215693604</v>
      </c>
      <c r="J30" s="230">
        <v>14.138824879005471</v>
      </c>
      <c r="K30" s="230">
        <v>9.0264840772455397</v>
      </c>
      <c r="L30" s="230">
        <v>8.7428666697817796</v>
      </c>
      <c r="M30" s="230">
        <v>8.1493723609209319</v>
      </c>
      <c r="N30" s="230">
        <v>7.7358214143649411</v>
      </c>
      <c r="O30" s="230">
        <v>4.9136975636520006</v>
      </c>
      <c r="P30" s="230">
        <v>6.4942541788805004</v>
      </c>
      <c r="Q30" s="230">
        <v>5.1773259477508962</v>
      </c>
      <c r="R30" s="230">
        <v>7.793705467875327</v>
      </c>
      <c r="S30" s="230">
        <v>7.4376157052571514</v>
      </c>
      <c r="T30" s="230">
        <v>5.7789353885617807</v>
      </c>
      <c r="U30" s="230">
        <v>6.0693996285163303</v>
      </c>
      <c r="V30" s="230">
        <v>4.9153232619696494</v>
      </c>
      <c r="W30" s="230">
        <v>2.3057600795896018</v>
      </c>
      <c r="X30" s="230">
        <v>1.1197177496347119</v>
      </c>
      <c r="Y30" s="230">
        <v>0.24239605107282261</v>
      </c>
      <c r="DA30" s="71" t="s">
        <v>2506</v>
      </c>
    </row>
    <row r="31" spans="1:105" ht="12" customHeight="1" x14ac:dyDescent="0.25">
      <c r="A31" s="59" t="s">
        <v>159</v>
      </c>
      <c r="B31" s="230">
        <v>103.89372963560299</v>
      </c>
      <c r="C31" s="230">
        <v>109.43352694181171</v>
      </c>
      <c r="D31" s="230">
        <v>105.3086762853769</v>
      </c>
      <c r="E31" s="230">
        <v>119.409017709956</v>
      </c>
      <c r="F31" s="230">
        <v>134.39895802102231</v>
      </c>
      <c r="G31" s="230">
        <v>130.1413286889902</v>
      </c>
      <c r="H31" s="230">
        <v>66.575869913898984</v>
      </c>
      <c r="I31" s="230">
        <v>101.693855657469</v>
      </c>
      <c r="J31" s="230">
        <v>100.86487194930039</v>
      </c>
      <c r="K31" s="230">
        <v>97.986005370184898</v>
      </c>
      <c r="L31" s="230">
        <v>96.194074994643287</v>
      </c>
      <c r="M31" s="230">
        <v>87.92617290368905</v>
      </c>
      <c r="N31" s="230">
        <v>69.025609701290165</v>
      </c>
      <c r="O31" s="230">
        <v>19.241366753892311</v>
      </c>
      <c r="P31" s="230">
        <v>22.113093777276902</v>
      </c>
      <c r="Q31" s="230">
        <v>28.687863774381189</v>
      </c>
      <c r="R31" s="230">
        <v>22.190887472249081</v>
      </c>
      <c r="S31" s="230">
        <v>19.287977222992978</v>
      </c>
      <c r="T31" s="230">
        <v>18.974503197678551</v>
      </c>
      <c r="U31" s="230">
        <v>14.670800332951259</v>
      </c>
      <c r="V31" s="230">
        <v>12.243576422307431</v>
      </c>
      <c r="W31" s="230">
        <v>13.7104478455528</v>
      </c>
      <c r="X31" s="230">
        <v>9.6916980984112904</v>
      </c>
      <c r="Y31" s="230">
        <v>9.581338501803879</v>
      </c>
      <c r="DA31" s="71" t="s">
        <v>2507</v>
      </c>
    </row>
    <row r="32" spans="1:105" ht="12" customHeight="1" x14ac:dyDescent="0.25">
      <c r="A32" s="59" t="s">
        <v>32</v>
      </c>
      <c r="B32" s="230">
        <v>69.988691652132189</v>
      </c>
      <c r="C32" s="230">
        <v>68.629281845831542</v>
      </c>
      <c r="D32" s="230">
        <v>72.685492978293865</v>
      </c>
      <c r="E32" s="230">
        <v>77.633285020836652</v>
      </c>
      <c r="F32" s="230">
        <v>44.749381133944659</v>
      </c>
      <c r="G32" s="230">
        <v>26.673137269039401</v>
      </c>
      <c r="H32" s="230">
        <v>64.831598008845859</v>
      </c>
      <c r="I32" s="230">
        <v>60.240168740230366</v>
      </c>
      <c r="J32" s="230">
        <v>61.720991684375157</v>
      </c>
      <c r="K32" s="230">
        <v>42.556256618346787</v>
      </c>
      <c r="L32" s="230">
        <v>29.769382894311459</v>
      </c>
      <c r="M32" s="230">
        <v>37.811232133795563</v>
      </c>
      <c r="N32" s="230">
        <v>20.840770709536709</v>
      </c>
      <c r="O32" s="230">
        <v>2.05918126199284</v>
      </c>
      <c r="P32" s="230">
        <v>0</v>
      </c>
      <c r="Q32" s="230">
        <v>0</v>
      </c>
      <c r="R32" s="230">
        <v>2.0413039828086839</v>
      </c>
      <c r="S32" s="230">
        <v>0.97401900959190268</v>
      </c>
      <c r="T32" s="230">
        <v>2.0181416543849582</v>
      </c>
      <c r="U32" s="230">
        <v>2.119578673895818</v>
      </c>
      <c r="V32" s="230">
        <v>2.0598625427330539</v>
      </c>
      <c r="W32" s="230">
        <v>2.4575405776763661</v>
      </c>
      <c r="X32" s="230">
        <v>0</v>
      </c>
      <c r="Y32" s="230">
        <v>0</v>
      </c>
      <c r="DA32" s="71" t="s">
        <v>2508</v>
      </c>
    </row>
    <row r="33" spans="1:105" ht="12" customHeight="1" x14ac:dyDescent="0.25">
      <c r="A33" s="59" t="s">
        <v>35</v>
      </c>
      <c r="B33" s="230">
        <v>331.69477905900311</v>
      </c>
      <c r="C33" s="230">
        <v>377.68093703268488</v>
      </c>
      <c r="D33" s="230">
        <v>315.35485055202417</v>
      </c>
      <c r="E33" s="230">
        <v>414.86329236252288</v>
      </c>
      <c r="F33" s="230">
        <v>388.94693043792569</v>
      </c>
      <c r="G33" s="230">
        <v>219.91926539962381</v>
      </c>
      <c r="H33" s="230">
        <v>141.6851366611792</v>
      </c>
      <c r="I33" s="230">
        <v>205.12356070464651</v>
      </c>
      <c r="J33" s="230">
        <v>197.47893795645621</v>
      </c>
      <c r="K33" s="230">
        <v>101.4816035134254</v>
      </c>
      <c r="L33" s="230">
        <v>58.887073843868961</v>
      </c>
      <c r="M33" s="230">
        <v>122.5452358815489</v>
      </c>
      <c r="N33" s="230">
        <v>84.756721981790548</v>
      </c>
      <c r="O33" s="230">
        <v>82.624977809240747</v>
      </c>
      <c r="P33" s="230">
        <v>74.34765988887726</v>
      </c>
      <c r="Q33" s="230">
        <v>53.865608290445699</v>
      </c>
      <c r="R33" s="230">
        <v>115.5073936109858</v>
      </c>
      <c r="S33" s="230">
        <v>104.5068371465301</v>
      </c>
      <c r="T33" s="230">
        <v>117.79901076632</v>
      </c>
      <c r="U33" s="230">
        <v>153.6682267719259</v>
      </c>
      <c r="V33" s="230">
        <v>116.23123546377541</v>
      </c>
      <c r="W33" s="230">
        <v>121.13638371335421</v>
      </c>
      <c r="X33" s="230">
        <v>115.8083078562024</v>
      </c>
      <c r="Y33" s="230">
        <v>113.5872210887287</v>
      </c>
      <c r="DA33" s="71" t="s">
        <v>2509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2510</v>
      </c>
    </row>
    <row r="35" spans="1:105" ht="12" customHeight="1" x14ac:dyDescent="0.25">
      <c r="A35" s="57" t="s">
        <v>2428</v>
      </c>
      <c r="B35" s="261">
        <v>394.8277367142835</v>
      </c>
      <c r="C35" s="261">
        <v>408.75521625822557</v>
      </c>
      <c r="D35" s="261">
        <v>382.98121289760502</v>
      </c>
      <c r="E35" s="261">
        <v>450.06861884809211</v>
      </c>
      <c r="F35" s="261">
        <v>435.46024791470558</v>
      </c>
      <c r="G35" s="261">
        <v>344.41861570040282</v>
      </c>
      <c r="H35" s="261">
        <v>273.05547850817419</v>
      </c>
      <c r="I35" s="261">
        <v>321.49186051293208</v>
      </c>
      <c r="J35" s="261">
        <v>311.76434987091147</v>
      </c>
      <c r="K35" s="261">
        <v>237.29721482479451</v>
      </c>
      <c r="L35" s="261">
        <v>199.6002383827084</v>
      </c>
      <c r="M35" s="261">
        <v>221.4744644651154</v>
      </c>
      <c r="N35" s="261">
        <v>182.49191738297191</v>
      </c>
      <c r="O35" s="261">
        <v>145.52135398835881</v>
      </c>
      <c r="P35" s="261">
        <v>156.18819766849651</v>
      </c>
      <c r="Q35" s="261">
        <v>154.3071852686964</v>
      </c>
      <c r="R35" s="261">
        <v>201.1805347033276</v>
      </c>
      <c r="S35" s="261">
        <v>199.67205883376269</v>
      </c>
      <c r="T35" s="261">
        <v>202.223824127055</v>
      </c>
      <c r="U35" s="261">
        <v>220.7465453285383</v>
      </c>
      <c r="V35" s="261">
        <v>180.96471360582481</v>
      </c>
      <c r="W35" s="261">
        <v>190.95416549130431</v>
      </c>
      <c r="X35" s="261">
        <v>180.64479006493309</v>
      </c>
      <c r="Y35" s="261">
        <v>182.2678730953692</v>
      </c>
      <c r="DA35" s="70" t="s">
        <v>2511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2512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2513</v>
      </c>
    </row>
    <row r="38" spans="1:105" ht="12" customHeight="1" x14ac:dyDescent="0.25">
      <c r="A38" s="46" t="s">
        <v>31</v>
      </c>
      <c r="B38" s="229">
        <v>11.95754632432871</v>
      </c>
      <c r="C38" s="229">
        <v>11.48568118603708</v>
      </c>
      <c r="D38" s="229">
        <v>11.90140855767832</v>
      </c>
      <c r="E38" s="229">
        <v>11.506836535125441</v>
      </c>
      <c r="F38" s="229">
        <v>11.830329773648529</v>
      </c>
      <c r="G38" s="229">
        <v>13.225458246225269</v>
      </c>
      <c r="H38" s="229">
        <v>12.86348151134985</v>
      </c>
      <c r="I38" s="229">
        <v>11.877558053146901</v>
      </c>
      <c r="J38" s="229">
        <v>11.779633425613961</v>
      </c>
      <c r="K38" s="229">
        <v>8.531991828654931</v>
      </c>
      <c r="L38" s="229">
        <v>9.0141414213285103</v>
      </c>
      <c r="M38" s="229">
        <v>7.03842650641025</v>
      </c>
      <c r="N38" s="229">
        <v>7.7414631155311584</v>
      </c>
      <c r="O38" s="229">
        <v>6.569763181769134</v>
      </c>
      <c r="P38" s="229">
        <v>9.8521274159600374</v>
      </c>
      <c r="Q38" s="229">
        <v>9.1062501688573469</v>
      </c>
      <c r="R38" s="229">
        <v>10.62771546457798</v>
      </c>
      <c r="S38" s="229">
        <v>11.233068061114521</v>
      </c>
      <c r="T38" s="229">
        <v>8.0835141194241178</v>
      </c>
      <c r="U38" s="229">
        <v>7.5897249114783758</v>
      </c>
      <c r="V38" s="229">
        <v>6.5669994946252928</v>
      </c>
      <c r="W38" s="229">
        <v>3.153743104686999</v>
      </c>
      <c r="X38" s="229">
        <v>1.5974697456076921</v>
      </c>
      <c r="Y38" s="229">
        <v>0.35799911317488547</v>
      </c>
      <c r="DA38" s="73" t="s">
        <v>2514</v>
      </c>
    </row>
    <row r="39" spans="1:105" ht="12" customHeight="1" x14ac:dyDescent="0.25">
      <c r="A39" s="46" t="s">
        <v>159</v>
      </c>
      <c r="B39" s="229">
        <v>78.678017953786537</v>
      </c>
      <c r="C39" s="229">
        <v>78.227792388937999</v>
      </c>
      <c r="D39" s="229">
        <v>79.209487445364843</v>
      </c>
      <c r="E39" s="229">
        <v>85.582207535024679</v>
      </c>
      <c r="F39" s="229">
        <v>100.2216047767657</v>
      </c>
      <c r="G39" s="229">
        <v>114.4094992727626</v>
      </c>
      <c r="H39" s="229">
        <v>63.43089579847922</v>
      </c>
      <c r="I39" s="229">
        <v>85.779107861384176</v>
      </c>
      <c r="J39" s="229">
        <v>84.034651199939489</v>
      </c>
      <c r="K39" s="229">
        <v>92.618099138781062</v>
      </c>
      <c r="L39" s="229">
        <v>99.178796686057453</v>
      </c>
      <c r="M39" s="229">
        <v>75.939824389445377</v>
      </c>
      <c r="N39" s="229">
        <v>69.075949780499826</v>
      </c>
      <c r="O39" s="229">
        <v>25.72629292485108</v>
      </c>
      <c r="P39" s="229">
        <v>33.546733998077173</v>
      </c>
      <c r="Q39" s="229">
        <v>50.458261074542037</v>
      </c>
      <c r="R39" s="229">
        <v>30.260116825510998</v>
      </c>
      <c r="S39" s="229">
        <v>29.130728111424489</v>
      </c>
      <c r="T39" s="229">
        <v>26.54133576420983</v>
      </c>
      <c r="U39" s="229">
        <v>18.345692419918041</v>
      </c>
      <c r="V39" s="229">
        <v>16.357735980416479</v>
      </c>
      <c r="W39" s="229">
        <v>18.75270143577945</v>
      </c>
      <c r="X39" s="229">
        <v>13.82687244247618</v>
      </c>
      <c r="Y39" s="229">
        <v>14.15085217557308</v>
      </c>
      <c r="DA39" s="73" t="s">
        <v>2515</v>
      </c>
    </row>
    <row r="40" spans="1:105" ht="12" customHeight="1" x14ac:dyDescent="0.25">
      <c r="A40" s="46" t="s">
        <v>32</v>
      </c>
      <c r="B40" s="229">
        <v>53.001962271277037</v>
      </c>
      <c r="C40" s="229">
        <v>49.059162781916832</v>
      </c>
      <c r="D40" s="229">
        <v>54.67147481677906</v>
      </c>
      <c r="E40" s="229">
        <v>55.640922584400428</v>
      </c>
      <c r="F40" s="229">
        <v>33.369713992198861</v>
      </c>
      <c r="G40" s="229">
        <v>23.44881760257169</v>
      </c>
      <c r="H40" s="229">
        <v>61.769021464779527</v>
      </c>
      <c r="I40" s="229">
        <v>50.812784101343958</v>
      </c>
      <c r="J40" s="229">
        <v>51.422283176227282</v>
      </c>
      <c r="K40" s="229">
        <v>40.224923748680133</v>
      </c>
      <c r="L40" s="229">
        <v>30.693070999525951</v>
      </c>
      <c r="M40" s="229">
        <v>32.656696332435459</v>
      </c>
      <c r="N40" s="229">
        <v>20.85596979365706</v>
      </c>
      <c r="O40" s="229">
        <v>2.7531880146027579</v>
      </c>
      <c r="P40" s="229">
        <v>0</v>
      </c>
      <c r="Q40" s="229">
        <v>0</v>
      </c>
      <c r="R40" s="229">
        <v>2.7835793892163418</v>
      </c>
      <c r="S40" s="229">
        <v>1.471065763700534</v>
      </c>
      <c r="T40" s="229">
        <v>2.8229553475382918</v>
      </c>
      <c r="U40" s="229">
        <v>2.6505124143617929</v>
      </c>
      <c r="V40" s="229">
        <v>2.7520298373427852</v>
      </c>
      <c r="W40" s="229">
        <v>3.3613434979387939</v>
      </c>
      <c r="X40" s="229">
        <v>0</v>
      </c>
      <c r="Y40" s="229">
        <v>0</v>
      </c>
      <c r="DA40" s="73" t="s">
        <v>2516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2517</v>
      </c>
    </row>
    <row r="42" spans="1:105" ht="12" customHeight="1" x14ac:dyDescent="0.25">
      <c r="A42" s="46" t="s">
        <v>35</v>
      </c>
      <c r="B42" s="229">
        <v>251.1902101648912</v>
      </c>
      <c r="C42" s="229">
        <v>269.98257990133368</v>
      </c>
      <c r="D42" s="229">
        <v>237.19884207778281</v>
      </c>
      <c r="E42" s="229">
        <v>297.33865219354152</v>
      </c>
      <c r="F42" s="229">
        <v>290.03859937209251</v>
      </c>
      <c r="G42" s="229">
        <v>193.3348405788432</v>
      </c>
      <c r="H42" s="229">
        <v>134.99207973356559</v>
      </c>
      <c r="I42" s="229">
        <v>173.022410497057</v>
      </c>
      <c r="J42" s="229">
        <v>164.52778206913081</v>
      </c>
      <c r="K42" s="229">
        <v>95.922200108678311</v>
      </c>
      <c r="L42" s="229">
        <v>60.714229275796441</v>
      </c>
      <c r="M42" s="229">
        <v>105.83951723682431</v>
      </c>
      <c r="N42" s="229">
        <v>84.818534693283866</v>
      </c>
      <c r="O42" s="229">
        <v>110.4721098671359</v>
      </c>
      <c r="P42" s="229">
        <v>112.7893362544593</v>
      </c>
      <c r="Q42" s="229">
        <v>94.742674025296992</v>
      </c>
      <c r="R42" s="229">
        <v>157.5091230240223</v>
      </c>
      <c r="S42" s="229">
        <v>157.83719689752311</v>
      </c>
      <c r="T42" s="229">
        <v>164.7760188958828</v>
      </c>
      <c r="U42" s="229">
        <v>192.16061558278011</v>
      </c>
      <c r="V42" s="229">
        <v>155.28794829344019</v>
      </c>
      <c r="W42" s="229">
        <v>165.68637745289899</v>
      </c>
      <c r="X42" s="229">
        <v>165.22044787684919</v>
      </c>
      <c r="Y42" s="229">
        <v>167.75902180662129</v>
      </c>
      <c r="DA42" s="73" t="s">
        <v>2518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2519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2520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2521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2522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2523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0.99999999999999978</v>
      </c>
      <c r="C51" s="232">
        <f t="shared" si="3"/>
        <v>0.99999999999999956</v>
      </c>
      <c r="D51" s="232">
        <f t="shared" si="3"/>
        <v>0.99999999999999989</v>
      </c>
      <c r="E51" s="232">
        <f t="shared" si="3"/>
        <v>1.0000000000000002</v>
      </c>
      <c r="F51" s="232">
        <f t="shared" si="3"/>
        <v>1.0000000000000004</v>
      </c>
      <c r="G51" s="232">
        <f t="shared" si="3"/>
        <v>0.99999999999999978</v>
      </c>
      <c r="H51" s="232">
        <f t="shared" si="3"/>
        <v>0.99999999999999989</v>
      </c>
      <c r="I51" s="232">
        <f t="shared" si="3"/>
        <v>0.99999999999999956</v>
      </c>
      <c r="J51" s="232">
        <f t="shared" si="3"/>
        <v>1</v>
      </c>
      <c r="K51" s="232">
        <f t="shared" si="3"/>
        <v>1</v>
      </c>
      <c r="L51" s="232">
        <f t="shared" si="3"/>
        <v>1</v>
      </c>
      <c r="M51" s="232">
        <f t="shared" si="3"/>
        <v>1</v>
      </c>
      <c r="N51" s="232">
        <f t="shared" si="3"/>
        <v>1</v>
      </c>
      <c r="O51" s="232">
        <f t="shared" si="3"/>
        <v>0.99999999999999978</v>
      </c>
      <c r="P51" s="232">
        <f t="shared" si="3"/>
        <v>1.0000000000000002</v>
      </c>
      <c r="Q51" s="232">
        <f t="shared" si="3"/>
        <v>1</v>
      </c>
      <c r="R51" s="232">
        <f t="shared" si="3"/>
        <v>0.99999999999999989</v>
      </c>
      <c r="S51" s="232">
        <f t="shared" si="3"/>
        <v>1</v>
      </c>
      <c r="T51" s="232">
        <f t="shared" si="3"/>
        <v>1</v>
      </c>
      <c r="U51" s="232">
        <f t="shared" si="3"/>
        <v>1</v>
      </c>
      <c r="V51" s="232">
        <f t="shared" si="3"/>
        <v>1.0000000000000002</v>
      </c>
      <c r="W51" s="232">
        <f t="shared" si="3"/>
        <v>1.0000000000000002</v>
      </c>
      <c r="X51" s="232">
        <f t="shared" si="3"/>
        <v>1</v>
      </c>
      <c r="Y51" s="232">
        <f t="shared" si="3"/>
        <v>0.99999999999999989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3.4810439614939861E-2</v>
      </c>
      <c r="C56" s="300">
        <f t="shared" si="8"/>
        <v>3.6003587430389075E-2</v>
      </c>
      <c r="D56" s="300">
        <f t="shared" si="8"/>
        <v>3.4762285720837803E-2</v>
      </c>
      <c r="E56" s="300">
        <f t="shared" si="8"/>
        <v>3.5922084946981028E-2</v>
      </c>
      <c r="F56" s="300">
        <f t="shared" si="8"/>
        <v>3.6146962187516417E-2</v>
      </c>
      <c r="G56" s="300">
        <f t="shared" si="8"/>
        <v>3.3785526837297485E-2</v>
      </c>
      <c r="H56" s="300">
        <f t="shared" si="8"/>
        <v>2.8926421247420547E-2</v>
      </c>
      <c r="I56" s="300">
        <f t="shared" si="8"/>
        <v>3.2592943371154155E-2</v>
      </c>
      <c r="J56" s="300">
        <f t="shared" si="8"/>
        <v>3.2634862491141045E-2</v>
      </c>
      <c r="K56" s="300">
        <f t="shared" si="8"/>
        <v>3.0715886889201897E-2</v>
      </c>
      <c r="L56" s="300">
        <f t="shared" si="8"/>
        <v>2.9742164440648138E-2</v>
      </c>
      <c r="M56" s="300">
        <f t="shared" si="8"/>
        <v>3.2518396911767077E-2</v>
      </c>
      <c r="N56" s="300">
        <f t="shared" si="8"/>
        <v>3.0691855094486926E-2</v>
      </c>
      <c r="O56" s="300">
        <f t="shared" si="8"/>
        <v>2.7734915647040757E-2</v>
      </c>
      <c r="P56" s="300">
        <f t="shared" si="8"/>
        <v>2.3173182706081059E-2</v>
      </c>
      <c r="Q56" s="300">
        <f t="shared" si="8"/>
        <v>2.1196315871087616E-2</v>
      </c>
      <c r="R56" s="300">
        <f t="shared" si="8"/>
        <v>2.3914558018494871E-2</v>
      </c>
      <c r="S56" s="300">
        <f t="shared" si="8"/>
        <v>2.2329603459834878E-2</v>
      </c>
      <c r="T56" s="300">
        <f t="shared" si="8"/>
        <v>2.3026413123234751E-2</v>
      </c>
      <c r="U56" s="300">
        <f t="shared" si="8"/>
        <v>2.4074918444913787E-2</v>
      </c>
      <c r="V56" s="300">
        <f t="shared" si="8"/>
        <v>2.2356802895341605E-2</v>
      </c>
      <c r="W56" s="300">
        <f t="shared" si="8"/>
        <v>2.2229526321532495E-2</v>
      </c>
      <c r="X56" s="300">
        <f t="shared" si="8"/>
        <v>2.0944605717599693E-2</v>
      </c>
      <c r="Y56" s="300">
        <f t="shared" si="8"/>
        <v>2.0108575607696091E-2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0.24532141569941737</v>
      </c>
      <c r="C57" s="301">
        <f t="shared" si="9"/>
        <v>0.25013094275095982</v>
      </c>
      <c r="D57" s="301">
        <f t="shared" si="9"/>
        <v>0.24614100338352374</v>
      </c>
      <c r="E57" s="301">
        <f t="shared" si="9"/>
        <v>0.24992168283925542</v>
      </c>
      <c r="F57" s="301">
        <f t="shared" si="9"/>
        <v>0.24607056339758129</v>
      </c>
      <c r="G57" s="301">
        <f t="shared" si="9"/>
        <v>0.23206566023729383</v>
      </c>
      <c r="H57" s="301">
        <f t="shared" si="9"/>
        <v>0.22635421898029093</v>
      </c>
      <c r="I57" s="301">
        <f t="shared" si="9"/>
        <v>0.23669161467967245</v>
      </c>
      <c r="J57" s="301">
        <f t="shared" si="9"/>
        <v>0.23798118382622666</v>
      </c>
      <c r="K57" s="301">
        <f t="shared" si="9"/>
        <v>0.2277791394186281</v>
      </c>
      <c r="L57" s="301">
        <f t="shared" si="9"/>
        <v>0.22098970651558864</v>
      </c>
      <c r="M57" s="301">
        <f t="shared" si="9"/>
        <v>0.23510706365825379</v>
      </c>
      <c r="N57" s="301">
        <f t="shared" si="9"/>
        <v>0.22134509914293596</v>
      </c>
      <c r="O57" s="301">
        <f t="shared" si="9"/>
        <v>0.18979443213860692</v>
      </c>
      <c r="P57" s="301">
        <f t="shared" si="9"/>
        <v>0.17841495078859632</v>
      </c>
      <c r="Q57" s="301">
        <f t="shared" si="9"/>
        <v>0.16545845323349534</v>
      </c>
      <c r="R57" s="301">
        <f t="shared" si="9"/>
        <v>0.18827153487983928</v>
      </c>
      <c r="S57" s="301">
        <f t="shared" si="9"/>
        <v>0.17830381872588189</v>
      </c>
      <c r="T57" s="301">
        <f t="shared" si="9"/>
        <v>0.18562083216737529</v>
      </c>
      <c r="U57" s="301">
        <f t="shared" si="9"/>
        <v>0.19610343292765622</v>
      </c>
      <c r="V57" s="301">
        <f t="shared" si="9"/>
        <v>0.18991525627916017</v>
      </c>
      <c r="W57" s="301">
        <f t="shared" si="9"/>
        <v>0.18756802513006626</v>
      </c>
      <c r="X57" s="301">
        <f t="shared" si="9"/>
        <v>0.18314118026997142</v>
      </c>
      <c r="Y57" s="301">
        <f t="shared" si="9"/>
        <v>0.17981240285977554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0.24532141569941737</v>
      </c>
      <c r="C58" s="302">
        <f t="shared" si="10"/>
        <v>0.25013094275095982</v>
      </c>
      <c r="D58" s="302">
        <f t="shared" si="10"/>
        <v>0.24614100338352374</v>
      </c>
      <c r="E58" s="302">
        <f t="shared" si="10"/>
        <v>0.24992168283925542</v>
      </c>
      <c r="F58" s="302">
        <f t="shared" si="10"/>
        <v>0.24607056339758129</v>
      </c>
      <c r="G58" s="302">
        <f t="shared" si="10"/>
        <v>0.23206566023729383</v>
      </c>
      <c r="H58" s="302">
        <f t="shared" si="10"/>
        <v>0.22635421898029093</v>
      </c>
      <c r="I58" s="302">
        <f t="shared" si="10"/>
        <v>0.23669161467967245</v>
      </c>
      <c r="J58" s="302">
        <f t="shared" si="10"/>
        <v>0.23798118382622666</v>
      </c>
      <c r="K58" s="302">
        <f t="shared" si="10"/>
        <v>0.2277791394186281</v>
      </c>
      <c r="L58" s="302">
        <f t="shared" si="10"/>
        <v>0.22098970651558864</v>
      </c>
      <c r="M58" s="302">
        <f t="shared" si="10"/>
        <v>0.23510706365825379</v>
      </c>
      <c r="N58" s="302">
        <f t="shared" si="10"/>
        <v>0.22134509914293596</v>
      </c>
      <c r="O58" s="302">
        <f t="shared" si="10"/>
        <v>0.18979443213860692</v>
      </c>
      <c r="P58" s="302">
        <f t="shared" si="10"/>
        <v>0.17841495078859632</v>
      </c>
      <c r="Q58" s="302">
        <f t="shared" si="10"/>
        <v>0.16545845323349534</v>
      </c>
      <c r="R58" s="302">
        <f t="shared" si="10"/>
        <v>0.18827153487983928</v>
      </c>
      <c r="S58" s="302">
        <f t="shared" si="10"/>
        <v>0.17830381872588189</v>
      </c>
      <c r="T58" s="302">
        <f t="shared" si="10"/>
        <v>0.18562083216737529</v>
      </c>
      <c r="U58" s="302">
        <f t="shared" si="10"/>
        <v>0.19610343292765622</v>
      </c>
      <c r="V58" s="302">
        <f t="shared" si="10"/>
        <v>0.18991525627916017</v>
      </c>
      <c r="W58" s="302">
        <f t="shared" si="10"/>
        <v>0.18756802513006626</v>
      </c>
      <c r="X58" s="302">
        <f t="shared" si="10"/>
        <v>0.18314118026997142</v>
      </c>
      <c r="Y58" s="302">
        <f t="shared" si="10"/>
        <v>0.17981240285977554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0.10400862660695789</v>
      </c>
      <c r="C60" s="301">
        <f t="shared" si="12"/>
        <v>0.10110075536002949</v>
      </c>
      <c r="D60" s="301">
        <f t="shared" si="12"/>
        <v>0.10298296706028634</v>
      </c>
      <c r="E60" s="301">
        <f t="shared" si="12"/>
        <v>0.10123588064715867</v>
      </c>
      <c r="F60" s="301">
        <f t="shared" si="12"/>
        <v>0.10411685291210548</v>
      </c>
      <c r="G60" s="301">
        <f t="shared" si="12"/>
        <v>0.1111793740828783</v>
      </c>
      <c r="H60" s="301">
        <f t="shared" si="12"/>
        <v>0.11326835608416419</v>
      </c>
      <c r="I60" s="301">
        <f t="shared" si="12"/>
        <v>0.10737003560776409</v>
      </c>
      <c r="J60" s="301">
        <f t="shared" si="12"/>
        <v>0.10616531957525636</v>
      </c>
      <c r="K60" s="301">
        <f t="shared" si="12"/>
        <v>0.10853355043798808</v>
      </c>
      <c r="L60" s="301">
        <f t="shared" si="12"/>
        <v>0.10807340181832115</v>
      </c>
      <c r="M60" s="301">
        <f t="shared" si="12"/>
        <v>0.1064264581390965</v>
      </c>
      <c r="N60" s="301">
        <f t="shared" si="12"/>
        <v>0.11531786817507435</v>
      </c>
      <c r="O60" s="301">
        <f t="shared" si="12"/>
        <v>0.14882013229238147</v>
      </c>
      <c r="P60" s="301">
        <f t="shared" si="12"/>
        <v>0.15686918508627576</v>
      </c>
      <c r="Q60" s="301">
        <f t="shared" si="12"/>
        <v>0.16123296987013241</v>
      </c>
      <c r="R60" s="301">
        <f t="shared" si="12"/>
        <v>0.15209407471051625</v>
      </c>
      <c r="S60" s="301">
        <f t="shared" si="12"/>
        <v>0.15994234262667076</v>
      </c>
      <c r="T60" s="301">
        <f t="shared" si="12"/>
        <v>0.15525946551399172</v>
      </c>
      <c r="U60" s="301">
        <f t="shared" si="12"/>
        <v>0.14935185000628601</v>
      </c>
      <c r="V60" s="301">
        <f t="shared" si="12"/>
        <v>0.15394655590888989</v>
      </c>
      <c r="W60" s="301">
        <f t="shared" si="12"/>
        <v>0.15574898348764615</v>
      </c>
      <c r="X60" s="301">
        <f t="shared" si="12"/>
        <v>0.16102344411484454</v>
      </c>
      <c r="Y60" s="301">
        <f t="shared" si="12"/>
        <v>0.16382103046521956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0.10400862660695789</v>
      </c>
      <c r="C61" s="302">
        <f t="shared" si="13"/>
        <v>0.10110075536002949</v>
      </c>
      <c r="D61" s="302">
        <f t="shared" si="13"/>
        <v>0.10298296706028634</v>
      </c>
      <c r="E61" s="302">
        <f t="shared" si="13"/>
        <v>0.10123588064715867</v>
      </c>
      <c r="F61" s="302">
        <f t="shared" si="13"/>
        <v>0.10411685291210548</v>
      </c>
      <c r="G61" s="302">
        <f t="shared" si="13"/>
        <v>0.1111793740828783</v>
      </c>
      <c r="H61" s="302">
        <f t="shared" si="13"/>
        <v>0.11326835608416419</v>
      </c>
      <c r="I61" s="302">
        <f t="shared" si="13"/>
        <v>0.10737003560776409</v>
      </c>
      <c r="J61" s="302">
        <f t="shared" si="13"/>
        <v>0.10616531957525636</v>
      </c>
      <c r="K61" s="302">
        <f t="shared" si="13"/>
        <v>0.10853355043798808</v>
      </c>
      <c r="L61" s="302">
        <f t="shared" si="13"/>
        <v>0.10807340181832115</v>
      </c>
      <c r="M61" s="302">
        <f t="shared" si="13"/>
        <v>0.1064264581390965</v>
      </c>
      <c r="N61" s="302">
        <f t="shared" si="13"/>
        <v>0.11531786817507435</v>
      </c>
      <c r="O61" s="302">
        <f t="shared" si="13"/>
        <v>0.14882013229238147</v>
      </c>
      <c r="P61" s="302">
        <f t="shared" si="13"/>
        <v>0.15686918508627576</v>
      </c>
      <c r="Q61" s="302">
        <f t="shared" si="13"/>
        <v>0.16123296987013241</v>
      </c>
      <c r="R61" s="302">
        <f t="shared" si="13"/>
        <v>0.15209407471051625</v>
      </c>
      <c r="S61" s="302">
        <f t="shared" si="13"/>
        <v>0.15994234262667076</v>
      </c>
      <c r="T61" s="302">
        <f t="shared" si="13"/>
        <v>0.15525946551399172</v>
      </c>
      <c r="U61" s="302">
        <f t="shared" si="13"/>
        <v>0.14935185000628601</v>
      </c>
      <c r="V61" s="302">
        <f t="shared" si="13"/>
        <v>0.15394655590888989</v>
      </c>
      <c r="W61" s="302">
        <f t="shared" si="13"/>
        <v>0.15574898348764615</v>
      </c>
      <c r="X61" s="302">
        <f t="shared" si="13"/>
        <v>0.16102344411484454</v>
      </c>
      <c r="Y61" s="302">
        <f t="shared" si="13"/>
        <v>0.16382103046521956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0.35045916528488197</v>
      </c>
      <c r="C63" s="301">
        <f t="shared" si="15"/>
        <v>0.35732991821565702</v>
      </c>
      <c r="D63" s="301">
        <f t="shared" si="15"/>
        <v>0.35163000483360546</v>
      </c>
      <c r="E63" s="301">
        <f t="shared" si="15"/>
        <v>0.35703097548465074</v>
      </c>
      <c r="F63" s="301">
        <f t="shared" si="15"/>
        <v>0.351529376282259</v>
      </c>
      <c r="G63" s="301">
        <f t="shared" si="15"/>
        <v>0.33152237176756272</v>
      </c>
      <c r="H63" s="301">
        <f t="shared" si="15"/>
        <v>0.32336316997184444</v>
      </c>
      <c r="I63" s="301">
        <f t="shared" si="15"/>
        <v>0.33813087811381803</v>
      </c>
      <c r="J63" s="301">
        <f t="shared" si="15"/>
        <v>0.33997311975175215</v>
      </c>
      <c r="K63" s="301">
        <f t="shared" si="15"/>
        <v>0.32539877059804001</v>
      </c>
      <c r="L63" s="301">
        <f t="shared" si="15"/>
        <v>0.31569958073655524</v>
      </c>
      <c r="M63" s="301">
        <f t="shared" si="15"/>
        <v>0.33586723379750522</v>
      </c>
      <c r="N63" s="301">
        <f t="shared" si="15"/>
        <v>0.31620728448990826</v>
      </c>
      <c r="O63" s="301">
        <f t="shared" si="15"/>
        <v>0.2711349030551527</v>
      </c>
      <c r="P63" s="301">
        <f t="shared" si="15"/>
        <v>0.25487850112656635</v>
      </c>
      <c r="Q63" s="301">
        <f t="shared" si="15"/>
        <v>0.23636921890499352</v>
      </c>
      <c r="R63" s="301">
        <f t="shared" si="15"/>
        <v>0.2689593355426273</v>
      </c>
      <c r="S63" s="301">
        <f t="shared" si="15"/>
        <v>0.25471974103697415</v>
      </c>
      <c r="T63" s="301">
        <f t="shared" si="15"/>
        <v>0.26517261738196474</v>
      </c>
      <c r="U63" s="301">
        <f t="shared" si="15"/>
        <v>0.28014776132522318</v>
      </c>
      <c r="V63" s="301">
        <f t="shared" si="15"/>
        <v>0.27130750897022893</v>
      </c>
      <c r="W63" s="301">
        <f t="shared" si="15"/>
        <v>0.26795432161438032</v>
      </c>
      <c r="X63" s="301">
        <f t="shared" si="15"/>
        <v>0.26163025752853053</v>
      </c>
      <c r="Y63" s="301">
        <f t="shared" si="15"/>
        <v>0.25687486122825082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0.35045916528488197</v>
      </c>
      <c r="C64" s="302">
        <f t="shared" si="16"/>
        <v>0.35732991821565702</v>
      </c>
      <c r="D64" s="302">
        <f t="shared" si="16"/>
        <v>0.35163000483360546</v>
      </c>
      <c r="E64" s="302">
        <f t="shared" si="16"/>
        <v>0.35703097548465074</v>
      </c>
      <c r="F64" s="302">
        <f t="shared" si="16"/>
        <v>0.351529376282259</v>
      </c>
      <c r="G64" s="302">
        <f t="shared" si="16"/>
        <v>0.33152237176756272</v>
      </c>
      <c r="H64" s="302">
        <f t="shared" si="16"/>
        <v>0.32336316997184444</v>
      </c>
      <c r="I64" s="302">
        <f t="shared" si="16"/>
        <v>0.33813087811381803</v>
      </c>
      <c r="J64" s="302">
        <f t="shared" si="16"/>
        <v>0.33997311975175215</v>
      </c>
      <c r="K64" s="302">
        <f t="shared" si="16"/>
        <v>0.32539877059804001</v>
      </c>
      <c r="L64" s="302">
        <f t="shared" si="16"/>
        <v>0.31569958073655524</v>
      </c>
      <c r="M64" s="302">
        <f t="shared" si="16"/>
        <v>0.33586723379750522</v>
      </c>
      <c r="N64" s="302">
        <f t="shared" si="16"/>
        <v>0.31620728448990826</v>
      </c>
      <c r="O64" s="302">
        <f t="shared" si="16"/>
        <v>0.2711349030551527</v>
      </c>
      <c r="P64" s="302">
        <f t="shared" si="16"/>
        <v>0.25487850112656635</v>
      </c>
      <c r="Q64" s="302">
        <f t="shared" si="16"/>
        <v>0.23636921890499352</v>
      </c>
      <c r="R64" s="302">
        <f t="shared" si="16"/>
        <v>0.2689593355426273</v>
      </c>
      <c r="S64" s="302">
        <f t="shared" si="16"/>
        <v>0.25471974103697415</v>
      </c>
      <c r="T64" s="302">
        <f t="shared" si="16"/>
        <v>0.26517261738196474</v>
      </c>
      <c r="U64" s="302">
        <f t="shared" si="16"/>
        <v>0.28014776132522318</v>
      </c>
      <c r="V64" s="302">
        <f t="shared" si="16"/>
        <v>0.27130750897022893</v>
      </c>
      <c r="W64" s="302">
        <f t="shared" si="16"/>
        <v>0.26795432161438032</v>
      </c>
      <c r="X64" s="302">
        <f t="shared" si="16"/>
        <v>0.26163025752853053</v>
      </c>
      <c r="Y64" s="302">
        <f t="shared" si="16"/>
        <v>0.25687486122825082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0.26540035279380264</v>
      </c>
      <c r="C66" s="301">
        <f t="shared" si="18"/>
        <v>0.25543479624296422</v>
      </c>
      <c r="D66" s="301">
        <f t="shared" si="18"/>
        <v>0.2644837390017466</v>
      </c>
      <c r="E66" s="301">
        <f t="shared" si="18"/>
        <v>0.25588937608195439</v>
      </c>
      <c r="F66" s="301">
        <f t="shared" si="18"/>
        <v>0.26213624522053813</v>
      </c>
      <c r="G66" s="301">
        <f t="shared" si="18"/>
        <v>0.29144706707496743</v>
      </c>
      <c r="H66" s="301">
        <f t="shared" si="18"/>
        <v>0.30808783371627979</v>
      </c>
      <c r="I66" s="301">
        <f t="shared" si="18"/>
        <v>0.28521452822759091</v>
      </c>
      <c r="J66" s="301">
        <f t="shared" si="18"/>
        <v>0.28324551435562395</v>
      </c>
      <c r="K66" s="301">
        <f t="shared" si="18"/>
        <v>0.30757265265614209</v>
      </c>
      <c r="L66" s="301">
        <f t="shared" si="18"/>
        <v>0.32549514648888694</v>
      </c>
      <c r="M66" s="301">
        <f t="shared" si="18"/>
        <v>0.29008084749337737</v>
      </c>
      <c r="N66" s="301">
        <f t="shared" si="18"/>
        <v>0.31643789309759446</v>
      </c>
      <c r="O66" s="301">
        <f t="shared" si="18"/>
        <v>0.36251561686681799</v>
      </c>
      <c r="P66" s="301">
        <f t="shared" si="18"/>
        <v>0.38666418029248067</v>
      </c>
      <c r="Q66" s="301">
        <f t="shared" si="18"/>
        <v>0.41574304212029123</v>
      </c>
      <c r="R66" s="301">
        <f t="shared" si="18"/>
        <v>0.36676049684852219</v>
      </c>
      <c r="S66" s="301">
        <f t="shared" si="18"/>
        <v>0.38470449415063834</v>
      </c>
      <c r="T66" s="301">
        <f t="shared" si="18"/>
        <v>0.37092067181343352</v>
      </c>
      <c r="U66" s="301">
        <f t="shared" si="18"/>
        <v>0.35032203729592082</v>
      </c>
      <c r="V66" s="301">
        <f t="shared" si="18"/>
        <v>0.36247387594637953</v>
      </c>
      <c r="W66" s="301">
        <f t="shared" si="18"/>
        <v>0.36649914344637491</v>
      </c>
      <c r="X66" s="301">
        <f t="shared" si="18"/>
        <v>0.37326051236905378</v>
      </c>
      <c r="Y66" s="301">
        <f t="shared" si="18"/>
        <v>0.37938312983905786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>IF(B$5=0,0,B$5/TRE_fec!B$5)</f>
        <v>1.6016160866121336</v>
      </c>
      <c r="C72" s="320">
        <f>IF(C$5=0,0,C$5/TRE_fec!C$5)</f>
        <v>1.689117423307007</v>
      </c>
      <c r="D72" s="320">
        <f>IF(D$5=0,0,D$5/TRE_fec!D$5)</f>
        <v>1.619103281492515</v>
      </c>
      <c r="E72" s="320">
        <f>IF(E$5=0,0,E$5/TRE_fec!E$5)</f>
        <v>1.6850831996203246</v>
      </c>
      <c r="F72" s="320">
        <f>IF(F$5=0,0,F$5/TRE_fec!F$5)</f>
        <v>1.6138400704975757</v>
      </c>
      <c r="G72" s="320">
        <f>IF(G$5=0,0,G$5/TRE_fec!G$5)</f>
        <v>1.4138156845454148</v>
      </c>
      <c r="H72" s="320">
        <f>IF(H$5=0,0,H$5/TRE_fec!H$5)</f>
        <v>1.3410788844026911</v>
      </c>
      <c r="I72" s="320">
        <f>IF(I$5=0,0,I$5/TRE_fec!I$5)</f>
        <v>1.4789258320649155</v>
      </c>
      <c r="J72" s="320">
        <f>IF(J$5=0,0,J$5/TRE_fec!J$5)</f>
        <v>1.4997057945492172</v>
      </c>
      <c r="K72" s="320">
        <f>IF(K$5=0,0,K$5/TRE_fec!K$5)</f>
        <v>1.3798934257133058</v>
      </c>
      <c r="L72" s="320">
        <f>IF(L$5=0,0,L$5/TRE_fec!L$5)</f>
        <v>1.3115827777358413</v>
      </c>
      <c r="M72" s="320">
        <f>IF(M$5=0,0,M$5/TRE_fec!M$5)</f>
        <v>1.4676941016928655</v>
      </c>
      <c r="N72" s="320">
        <f>IF(N$5=0,0,N$5/TRE_fec!N$5)</f>
        <v>1.2912530113441734</v>
      </c>
      <c r="O72" s="320">
        <f>IF(O$5=0,0,O$5/TRE_fec!O$5)</f>
        <v>0.95552173319019829</v>
      </c>
      <c r="P72" s="320">
        <f>IF(P$5=0,0,P$5/TRE_fec!P$5)</f>
        <v>0.86906391139959993</v>
      </c>
      <c r="Q72" s="320">
        <f>IF(Q$5=0,0,Q$5/TRE_fec!Q$5)</f>
        <v>0.79942046214011453</v>
      </c>
      <c r="R72" s="320">
        <f>IF(R$5=0,0,R$5/TRE_fec!R$5)</f>
        <v>0.92804882244524067</v>
      </c>
      <c r="S72" s="320">
        <f>IF(S$5=0,0,S$5/TRE_fec!S$5)</f>
        <v>0.85766576649647586</v>
      </c>
      <c r="T72" s="320">
        <f>IF(T$5=0,0,T$5/TRE_fec!T$5)</f>
        <v>0.90414585823870031</v>
      </c>
      <c r="U72" s="320">
        <f>IF(U$5=0,0,U$5/TRE_fec!U$5)</f>
        <v>0.97275807434598471</v>
      </c>
      <c r="V72" s="320">
        <f>IF(V$5=0,0,V$5/TRE_fec!V$5)</f>
        <v>0.92486975836497121</v>
      </c>
      <c r="W72" s="320">
        <f>IF(W$5=0,0,W$5/TRE_fec!W$5)</f>
        <v>0.90903834985232634</v>
      </c>
      <c r="X72" s="320">
        <f>IF(X$5=0,0,X$5/TRE_fec!X$5)</f>
        <v>0.87028180514469933</v>
      </c>
      <c r="Y72" s="320">
        <f>IF(Y$5=0,0,Y$5/TRE_fec!Y$5)</f>
        <v>0.84663021706342034</v>
      </c>
      <c r="DA72" s="95"/>
    </row>
    <row r="73" spans="1:105" ht="12" customHeight="1" x14ac:dyDescent="0.25">
      <c r="A73" s="55" t="s">
        <v>91</v>
      </c>
      <c r="B73" s="330">
        <f>IF(B$6=0,0,B$6/TRE_fec!B$6)</f>
        <v>0</v>
      </c>
      <c r="C73" s="330">
        <f>IF(C$6=0,0,C$6/TRE_fec!C$6)</f>
        <v>0</v>
      </c>
      <c r="D73" s="330">
        <f>IF(D$6=0,0,D$6/TRE_fec!D$6)</f>
        <v>0</v>
      </c>
      <c r="E73" s="330">
        <f>IF(E$6=0,0,E$6/TRE_fec!E$6)</f>
        <v>0</v>
      </c>
      <c r="F73" s="330">
        <f>IF(F$6=0,0,F$6/TRE_fec!F$6)</f>
        <v>0</v>
      </c>
      <c r="G73" s="330">
        <f>IF(G$6=0,0,G$6/TRE_fec!G$6)</f>
        <v>0</v>
      </c>
      <c r="H73" s="330">
        <f>IF(H$6=0,0,H$6/TRE_fec!H$6)</f>
        <v>0</v>
      </c>
      <c r="I73" s="330">
        <f>IF(I$6=0,0,I$6/TRE_fec!I$6)</f>
        <v>0</v>
      </c>
      <c r="J73" s="330">
        <f>IF(J$6=0,0,J$6/TRE_fec!J$6)</f>
        <v>0</v>
      </c>
      <c r="K73" s="330">
        <f>IF(K$6=0,0,K$6/TRE_fec!K$6)</f>
        <v>0</v>
      </c>
      <c r="L73" s="330">
        <f>IF(L$6=0,0,L$6/TRE_fec!L$6)</f>
        <v>0</v>
      </c>
      <c r="M73" s="330">
        <f>IF(M$6=0,0,M$6/TRE_fec!M$6)</f>
        <v>0</v>
      </c>
      <c r="N73" s="330">
        <f>IF(N$6=0,0,N$6/TRE_fec!N$6)</f>
        <v>0</v>
      </c>
      <c r="O73" s="330">
        <f>IF(O$6=0,0,O$6/TRE_fec!O$6)</f>
        <v>0</v>
      </c>
      <c r="P73" s="330">
        <f>IF(P$6=0,0,P$6/TRE_fec!P$6)</f>
        <v>0</v>
      </c>
      <c r="Q73" s="330">
        <f>IF(Q$6=0,0,Q$6/TRE_fec!Q$6)</f>
        <v>0</v>
      </c>
      <c r="R73" s="330">
        <f>IF(R$6=0,0,R$6/TRE_fec!R$6)</f>
        <v>0</v>
      </c>
      <c r="S73" s="330">
        <f>IF(S$6=0,0,S$6/TRE_fec!S$6)</f>
        <v>0</v>
      </c>
      <c r="T73" s="330">
        <f>IF(T$6=0,0,T$6/TRE_fec!T$6)</f>
        <v>0</v>
      </c>
      <c r="U73" s="330">
        <f>IF(U$6=0,0,U$6/TRE_fec!U$6)</f>
        <v>0</v>
      </c>
      <c r="V73" s="330">
        <f>IF(V$6=0,0,V$6/TRE_fec!V$6)</f>
        <v>0</v>
      </c>
      <c r="W73" s="330">
        <f>IF(W$6=0,0,W$6/TRE_fec!W$6)</f>
        <v>0</v>
      </c>
      <c r="X73" s="330">
        <f>IF(X$6=0,0,X$6/TRE_fec!X$6)</f>
        <v>0</v>
      </c>
      <c r="Y73" s="330">
        <f>IF(Y$6=0,0,Y$6/TRE_fec!Y$6)</f>
        <v>0</v>
      </c>
      <c r="DA73" s="67"/>
    </row>
    <row r="74" spans="1:105" ht="12" customHeight="1" x14ac:dyDescent="0.25">
      <c r="A74" s="173" t="s">
        <v>92</v>
      </c>
      <c r="B74" s="331">
        <f>IF(B$7=0,0,B$7/TRE_fec!B$7)</f>
        <v>0</v>
      </c>
      <c r="C74" s="331">
        <f>IF(C$7=0,0,C$7/TRE_fec!C$7)</f>
        <v>0</v>
      </c>
      <c r="D74" s="331">
        <f>IF(D$7=0,0,D$7/TRE_fec!D$7)</f>
        <v>0</v>
      </c>
      <c r="E74" s="331">
        <f>IF(E$7=0,0,E$7/TRE_fec!E$7)</f>
        <v>0</v>
      </c>
      <c r="F74" s="331">
        <f>IF(F$7=0,0,F$7/TRE_fec!F$7)</f>
        <v>0</v>
      </c>
      <c r="G74" s="331">
        <f>IF(G$7=0,0,G$7/TRE_fec!G$7)</f>
        <v>0</v>
      </c>
      <c r="H74" s="331">
        <f>IF(H$7=0,0,H$7/TRE_fec!H$7)</f>
        <v>0</v>
      </c>
      <c r="I74" s="331">
        <f>IF(I$7=0,0,I$7/TRE_fec!I$7)</f>
        <v>0</v>
      </c>
      <c r="J74" s="331">
        <f>IF(J$7=0,0,J$7/TRE_fec!J$7)</f>
        <v>0</v>
      </c>
      <c r="K74" s="331">
        <f>IF(K$7=0,0,K$7/TRE_fec!K$7)</f>
        <v>0</v>
      </c>
      <c r="L74" s="331">
        <f>IF(L$7=0,0,L$7/TRE_fec!L$7)</f>
        <v>0</v>
      </c>
      <c r="M74" s="331">
        <f>IF(M$7=0,0,M$7/TRE_fec!M$7)</f>
        <v>0</v>
      </c>
      <c r="N74" s="331">
        <f>IF(N$7=0,0,N$7/TRE_fec!N$7)</f>
        <v>0</v>
      </c>
      <c r="O74" s="331">
        <f>IF(O$7=0,0,O$7/TRE_fec!O$7)</f>
        <v>0</v>
      </c>
      <c r="P74" s="331">
        <f>IF(P$7=0,0,P$7/TRE_fec!P$7)</f>
        <v>0</v>
      </c>
      <c r="Q74" s="331">
        <f>IF(Q$7=0,0,Q$7/TRE_fec!Q$7)</f>
        <v>0</v>
      </c>
      <c r="R74" s="331">
        <f>IF(R$7=0,0,R$7/TRE_fec!R$7)</f>
        <v>0</v>
      </c>
      <c r="S74" s="331">
        <f>IF(S$7=0,0,S$7/TRE_fec!S$7)</f>
        <v>0</v>
      </c>
      <c r="T74" s="331">
        <f>IF(T$7=0,0,T$7/TRE_fec!T$7)</f>
        <v>0</v>
      </c>
      <c r="U74" s="331">
        <f>IF(U$7=0,0,U$7/TRE_fec!U$7)</f>
        <v>0</v>
      </c>
      <c r="V74" s="331">
        <f>IF(V$7=0,0,V$7/TRE_fec!V$7)</f>
        <v>0</v>
      </c>
      <c r="W74" s="331">
        <f>IF(W$7=0,0,W$7/TRE_fec!W$7)</f>
        <v>0</v>
      </c>
      <c r="X74" s="331">
        <f>IF(X$7=0,0,X$7/TRE_fec!X$7)</f>
        <v>0</v>
      </c>
      <c r="Y74" s="331">
        <f>IF(Y$7=0,0,Y$7/TRE_fec!Y$7)</f>
        <v>0</v>
      </c>
      <c r="DA74" s="177"/>
    </row>
    <row r="75" spans="1:105" ht="12" customHeight="1" x14ac:dyDescent="0.25">
      <c r="A75" s="173" t="s">
        <v>93</v>
      </c>
      <c r="B75" s="331">
        <f>IF(B$8=0,0,B$8/TRE_fec!B$8)</f>
        <v>0</v>
      </c>
      <c r="C75" s="331">
        <f>IF(C$8=0,0,C$8/TRE_fec!C$8)</f>
        <v>0</v>
      </c>
      <c r="D75" s="331">
        <f>IF(D$8=0,0,D$8/TRE_fec!D$8)</f>
        <v>0</v>
      </c>
      <c r="E75" s="331">
        <f>IF(E$8=0,0,E$8/TRE_fec!E$8)</f>
        <v>0</v>
      </c>
      <c r="F75" s="331">
        <f>IF(F$8=0,0,F$8/TRE_fec!F$8)</f>
        <v>0</v>
      </c>
      <c r="G75" s="331">
        <f>IF(G$8=0,0,G$8/TRE_fec!G$8)</f>
        <v>0</v>
      </c>
      <c r="H75" s="331">
        <f>IF(H$8=0,0,H$8/TRE_fec!H$8)</f>
        <v>0</v>
      </c>
      <c r="I75" s="331">
        <f>IF(I$8=0,0,I$8/TRE_fec!I$8)</f>
        <v>0</v>
      </c>
      <c r="J75" s="331">
        <f>IF(J$8=0,0,J$8/TRE_fec!J$8)</f>
        <v>0</v>
      </c>
      <c r="K75" s="331">
        <f>IF(K$8=0,0,K$8/TRE_fec!K$8)</f>
        <v>0</v>
      </c>
      <c r="L75" s="331">
        <f>IF(L$8=0,0,L$8/TRE_fec!L$8)</f>
        <v>0</v>
      </c>
      <c r="M75" s="331">
        <f>IF(M$8=0,0,M$8/TRE_fec!M$8)</f>
        <v>0</v>
      </c>
      <c r="N75" s="331">
        <f>IF(N$8=0,0,N$8/TRE_fec!N$8)</f>
        <v>0</v>
      </c>
      <c r="O75" s="331">
        <f>IF(O$8=0,0,O$8/TRE_fec!O$8)</f>
        <v>0</v>
      </c>
      <c r="P75" s="331">
        <f>IF(P$8=0,0,P$8/TRE_fec!P$8)</f>
        <v>0</v>
      </c>
      <c r="Q75" s="331">
        <f>IF(Q$8=0,0,Q$8/TRE_fec!Q$8)</f>
        <v>0</v>
      </c>
      <c r="R75" s="331">
        <f>IF(R$8=0,0,R$8/TRE_fec!R$8)</f>
        <v>0</v>
      </c>
      <c r="S75" s="331">
        <f>IF(S$8=0,0,S$8/TRE_fec!S$8)</f>
        <v>0</v>
      </c>
      <c r="T75" s="331">
        <f>IF(T$8=0,0,T$8/TRE_fec!T$8)</f>
        <v>0</v>
      </c>
      <c r="U75" s="331">
        <f>IF(U$8=0,0,U$8/TRE_fec!U$8)</f>
        <v>0</v>
      </c>
      <c r="V75" s="331">
        <f>IF(V$8=0,0,V$8/TRE_fec!V$8)</f>
        <v>0</v>
      </c>
      <c r="W75" s="331">
        <f>IF(W$8=0,0,W$8/TRE_fec!W$8)</f>
        <v>0</v>
      </c>
      <c r="X75" s="331">
        <f>IF(X$8=0,0,X$8/TRE_fec!X$8)</f>
        <v>0</v>
      </c>
      <c r="Y75" s="331">
        <f>IF(Y$8=0,0,Y$8/TRE_fec!Y$8)</f>
        <v>0</v>
      </c>
      <c r="DA75" s="177"/>
    </row>
    <row r="76" spans="1:105" ht="12" customHeight="1" x14ac:dyDescent="0.25">
      <c r="A76" s="173" t="s">
        <v>94</v>
      </c>
      <c r="B76" s="331">
        <f>IF(B$9=0,0,B$9/TRE_fec!B$9)</f>
        <v>0</v>
      </c>
      <c r="C76" s="331">
        <f>IF(C$9=0,0,C$9/TRE_fec!C$9)</f>
        <v>0</v>
      </c>
      <c r="D76" s="331">
        <f>IF(D$9=0,0,D$9/TRE_fec!D$9)</f>
        <v>0</v>
      </c>
      <c r="E76" s="331">
        <f>IF(E$9=0,0,E$9/TRE_fec!E$9)</f>
        <v>0</v>
      </c>
      <c r="F76" s="331">
        <f>IF(F$9=0,0,F$9/TRE_fec!F$9)</f>
        <v>0</v>
      </c>
      <c r="G76" s="331">
        <f>IF(G$9=0,0,G$9/TRE_fec!G$9)</f>
        <v>0</v>
      </c>
      <c r="H76" s="331">
        <f>IF(H$9=0,0,H$9/TRE_fec!H$9)</f>
        <v>0</v>
      </c>
      <c r="I76" s="331">
        <f>IF(I$9=0,0,I$9/TRE_fec!I$9)</f>
        <v>0</v>
      </c>
      <c r="J76" s="331">
        <f>IF(J$9=0,0,J$9/TRE_fec!J$9)</f>
        <v>0</v>
      </c>
      <c r="K76" s="331">
        <f>IF(K$9=0,0,K$9/TRE_fec!K$9)</f>
        <v>0</v>
      </c>
      <c r="L76" s="331">
        <f>IF(L$9=0,0,L$9/TRE_fec!L$9)</f>
        <v>0</v>
      </c>
      <c r="M76" s="331">
        <f>IF(M$9=0,0,M$9/TRE_fec!M$9)</f>
        <v>0</v>
      </c>
      <c r="N76" s="331">
        <f>IF(N$9=0,0,N$9/TRE_fec!N$9)</f>
        <v>0</v>
      </c>
      <c r="O76" s="331">
        <f>IF(O$9=0,0,O$9/TRE_fec!O$9)</f>
        <v>0</v>
      </c>
      <c r="P76" s="331">
        <f>IF(P$9=0,0,P$9/TRE_fec!P$9)</f>
        <v>0</v>
      </c>
      <c r="Q76" s="331">
        <f>IF(Q$9=0,0,Q$9/TRE_fec!Q$9)</f>
        <v>0</v>
      </c>
      <c r="R76" s="331">
        <f>IF(R$9=0,0,R$9/TRE_fec!R$9)</f>
        <v>0</v>
      </c>
      <c r="S76" s="331">
        <f>IF(S$9=0,0,S$9/TRE_fec!S$9)</f>
        <v>0</v>
      </c>
      <c r="T76" s="331">
        <f>IF(T$9=0,0,T$9/TRE_fec!T$9)</f>
        <v>0</v>
      </c>
      <c r="U76" s="331">
        <f>IF(U$9=0,0,U$9/TRE_fec!U$9)</f>
        <v>0</v>
      </c>
      <c r="V76" s="331">
        <f>IF(V$9=0,0,V$9/TRE_fec!V$9)</f>
        <v>0</v>
      </c>
      <c r="W76" s="331">
        <f>IF(W$9=0,0,W$9/TRE_fec!W$9)</f>
        <v>0</v>
      </c>
      <c r="X76" s="331">
        <f>IF(X$9=0,0,X$9/TRE_fec!X$9)</f>
        <v>0</v>
      </c>
      <c r="Y76" s="331">
        <f>IF(Y$9=0,0,Y$9/TRE_fec!Y$9)</f>
        <v>0</v>
      </c>
      <c r="DA76" s="177"/>
    </row>
    <row r="77" spans="1:105" ht="12" customHeight="1" x14ac:dyDescent="0.25">
      <c r="A77" s="56" t="s">
        <v>95</v>
      </c>
      <c r="B77" s="332">
        <f>IF(B$10=0,0,B$10/TRE_fec!B$10)</f>
        <v>1.9498354545926273</v>
      </c>
      <c r="C77" s="332">
        <f>IF(C$10=0,0,C$10/TRE_fec!C$10)</f>
        <v>2.0762800141924136</v>
      </c>
      <c r="D77" s="332">
        <f>IF(D$10=0,0,D$10/TRE_fec!D$10)</f>
        <v>1.9655101402630724</v>
      </c>
      <c r="E77" s="332">
        <f>IF(E$10=0,0,E$10/TRE_fec!E$10)</f>
        <v>2.0686571711175148</v>
      </c>
      <c r="F77" s="332">
        <f>IF(F$10=0,0,F$10/TRE_fec!F$10)</f>
        <v>2.014026449821813</v>
      </c>
      <c r="G77" s="332">
        <f>IF(G$10=0,0,G$10/TRE_fec!G$10)</f>
        <v>1.7181112916617554</v>
      </c>
      <c r="H77" s="332">
        <f>IF(H$10=0,0,H$10/TRE_fec!H$10)</f>
        <v>1.4308790208831395</v>
      </c>
      <c r="I77" s="332">
        <f>IF(I$10=0,0,I$10/TRE_fec!I$10)</f>
        <v>1.7346089122799573</v>
      </c>
      <c r="J77" s="332">
        <f>IF(J$10=0,0,J$10/TRE_fec!J$10)</f>
        <v>1.757438803168488</v>
      </c>
      <c r="K77" s="332">
        <f>IF(K$10=0,0,K$10/TRE_fec!K$10)</f>
        <v>1.5442627900963037</v>
      </c>
      <c r="L77" s="332">
        <f>IF(L$10=0,0,L$10/TRE_fec!L$10)</f>
        <v>1.4265801907872782</v>
      </c>
      <c r="M77" s="332">
        <f>IF(M$10=0,0,M$10/TRE_fec!M$10)</f>
        <v>1.7134985615085301</v>
      </c>
      <c r="N77" s="332">
        <f>IF(N$10=0,0,N$10/TRE_fec!N$10)</f>
        <v>1.4437806465185243</v>
      </c>
      <c r="O77" s="332">
        <f>IF(O$10=0,0,O$10/TRE_fec!O$10)</f>
        <v>0.97361326471654996</v>
      </c>
      <c r="P77" s="332">
        <f>IF(P$10=0,0,P$10/TRE_fec!P$10)</f>
        <v>0.66447652553270597</v>
      </c>
      <c r="Q77" s="332">
        <f>IF(Q$10=0,0,Q$10/TRE_fec!Q$10)</f>
        <v>0.54991372890891876</v>
      </c>
      <c r="R77" s="332">
        <f>IF(R$10=0,0,R$10/TRE_fec!R$10)</f>
        <v>0.71863161875874526</v>
      </c>
      <c r="S77" s="332">
        <f>IF(S$10=0,0,S$10/TRE_fec!S$10)</f>
        <v>0.61197956218900584</v>
      </c>
      <c r="T77" s="332">
        <f>IF(T$10=0,0,T$10/TRE_fec!T$10)</f>
        <v>0.65435399313430997</v>
      </c>
      <c r="U77" s="332">
        <f>IF(U$10=0,0,U$10/TRE_fec!U$10)</f>
        <v>0.72278383593302686</v>
      </c>
      <c r="V77" s="332">
        <f>IF(V$10=0,0,V$10/TRE_fec!V$10)</f>
        <v>0.61788963923608264</v>
      </c>
      <c r="W77" s="332">
        <f>IF(W$10=0,0,W$10/TRE_fec!W$10)</f>
        <v>0.60079920791301022</v>
      </c>
      <c r="X77" s="332">
        <f>IF(X$10=0,0,X$10/TRE_fec!X$10)</f>
        <v>0.51570443338957728</v>
      </c>
      <c r="Y77" s="332">
        <f>IF(Y$10=0,0,Y$10/TRE_fec!Y$10)</f>
        <v>0.46987432199693846</v>
      </c>
      <c r="DA77" s="68"/>
    </row>
    <row r="78" spans="1:105" ht="12" customHeight="1" x14ac:dyDescent="0.25">
      <c r="A78" s="174" t="s">
        <v>2403</v>
      </c>
      <c r="B78" s="348">
        <f>IF(B$16=0,0,B$16/TRE_fec!B$16)</f>
        <v>2.0774459941455214</v>
      </c>
      <c r="C78" s="348">
        <f>IF(C$16=0,0,C$16/TRE_fec!C$16)</f>
        <v>2.1839034307567715</v>
      </c>
      <c r="D78" s="348">
        <f>IF(D$16=0,0,D$16/TRE_fec!D$16)</f>
        <v>2.1016974400920909</v>
      </c>
      <c r="E78" s="348">
        <f>IF(E$16=0,0,E$16/TRE_fec!E$16)</f>
        <v>2.1794566295962765</v>
      </c>
      <c r="F78" s="348">
        <f>IF(F$16=0,0,F$16/TRE_fec!F$16)</f>
        <v>2.0894490791651372</v>
      </c>
      <c r="G78" s="348">
        <f>IF(G$16=0,0,G$16/TRE_fec!G$16)</f>
        <v>1.801475847032088</v>
      </c>
      <c r="H78" s="348">
        <f>IF(H$16=0,0,H$16/TRE_fec!H$16)</f>
        <v>1.6853340207230594</v>
      </c>
      <c r="I78" s="348">
        <f>IF(I$16=0,0,I$16/TRE_fec!I$16)</f>
        <v>1.9047984540657155</v>
      </c>
      <c r="J78" s="348">
        <f>IF(J$16=0,0,J$16/TRE_fec!J$16)</f>
        <v>1.9364254117691717</v>
      </c>
      <c r="K78" s="348">
        <f>IF(K$16=0,0,K$16/TRE_fec!K$16)</f>
        <v>1.7420234179110405</v>
      </c>
      <c r="L78" s="348">
        <f>IF(L$16=0,0,L$16/TRE_fec!L$16)</f>
        <v>1.6194160909773989</v>
      </c>
      <c r="M78" s="348">
        <f>IF(M$16=0,0,M$16/TRE_fec!M$16)</f>
        <v>1.8864977096828739</v>
      </c>
      <c r="N78" s="348">
        <f>IF(N$16=0,0,N$16/TRE_fec!N$16)</f>
        <v>1.5971469069732156</v>
      </c>
      <c r="O78" s="348">
        <f>IF(O$16=0,0,O$16/TRE_fec!O$16)</f>
        <v>1.0339389151715264</v>
      </c>
      <c r="P78" s="348">
        <f>IF(P$16=0,0,P$16/TRE_fec!P$16)</f>
        <v>0.88776813051919501</v>
      </c>
      <c r="Q78" s="348">
        <f>IF(Q$16=0,0,Q$16/TRE_fec!Q$16)</f>
        <v>0.75604860012014985</v>
      </c>
      <c r="R78" s="348">
        <f>IF(R$16=0,0,R$16/TRE_fec!R$16)</f>
        <v>1.0005141759289085</v>
      </c>
      <c r="S78" s="348">
        <f>IF(S$16=0,0,S$16/TRE_fec!S$16)</f>
        <v>0.87690206690345718</v>
      </c>
      <c r="T78" s="348">
        <f>IF(T$16=0,0,T$16/TRE_fec!T$16)</f>
        <v>0.96252547480569961</v>
      </c>
      <c r="U78" s="348">
        <f>IF(U$16=0,0,U$16/TRE_fec!U$16)</f>
        <v>1.0920526562299711</v>
      </c>
      <c r="V78" s="348">
        <f>IF(V$16=0,0,V$16/TRE_fec!V$16)</f>
        <v>1.0085310110758388</v>
      </c>
      <c r="W78" s="348">
        <f>IF(W$16=0,0,W$16/TRE_fec!W$16)</f>
        <v>0.97970600371250638</v>
      </c>
      <c r="X78" s="348">
        <f>IF(X$16=0,0,X$16/TRE_fec!X$16)</f>
        <v>0.91817503769915132</v>
      </c>
      <c r="Y78" s="348">
        <f>IF(Y$16=0,0,Y$16/TRE_fec!Y$16)</f>
        <v>0.87803139497709937</v>
      </c>
      <c r="DA78" s="178"/>
    </row>
    <row r="79" spans="1:105" ht="12" customHeight="1" x14ac:dyDescent="0.25">
      <c r="A79" s="174" t="s">
        <v>2413</v>
      </c>
      <c r="B79" s="348">
        <f>IF(B$24=0,0,B$24/TRE_fec!B$24)</f>
        <v>1.8338985670353369</v>
      </c>
      <c r="C79" s="348">
        <f>IF(C$24=0,0,C$24/TRE_fec!C$24)</f>
        <v>1.8679307693147087</v>
      </c>
      <c r="D79" s="348">
        <f>IF(D$24=0,0,D$24/TRE_fec!D$24)</f>
        <v>1.8368249571456685</v>
      </c>
      <c r="E79" s="348">
        <f>IF(E$24=0,0,E$24/TRE_fec!E$24)</f>
        <v>1.8662849664343291</v>
      </c>
      <c r="F79" s="348">
        <f>IF(F$24=0,0,F$24/TRE_fec!F$24)</f>
        <v>1.8432059087780843</v>
      </c>
      <c r="G79" s="348">
        <f>IF(G$24=0,0,G$24/TRE_fec!G$24)</f>
        <v>1.7669406605847477</v>
      </c>
      <c r="H79" s="348">
        <f>IF(H$24=0,0,H$24/TRE_fec!H$24)</f>
        <v>1.736035686127096</v>
      </c>
      <c r="I79" s="348">
        <f>IF(I$24=0,0,I$24/TRE_fec!I$24)</f>
        <v>1.7811491793979546</v>
      </c>
      <c r="J79" s="348">
        <f>IF(J$24=0,0,J$24/TRE_fec!J$24)</f>
        <v>1.7854522421480881</v>
      </c>
      <c r="K79" s="348">
        <f>IF(K$24=0,0,K$24/TRE_fec!K$24)</f>
        <v>1.7306009638667577</v>
      </c>
      <c r="L79" s="348">
        <f>IF(L$24=0,0,L$24/TRE_fec!L$24)</f>
        <v>1.6902901252727625</v>
      </c>
      <c r="M79" s="348">
        <f>IF(M$24=0,0,M$24/TRE_fec!M$24)</f>
        <v>1.768069259434172</v>
      </c>
      <c r="N79" s="348">
        <f>IF(N$24=0,0,N$24/TRE_fec!N$24)</f>
        <v>1.7184393420402213</v>
      </c>
      <c r="O79" s="348">
        <f>IF(O$24=0,0,O$24/TRE_fec!O$24)</f>
        <v>1.6630170303611553</v>
      </c>
      <c r="P79" s="348">
        <f>IF(P$24=0,0,P$24/TRE_fec!P$24)</f>
        <v>1.6334567156591104</v>
      </c>
      <c r="Q79" s="348">
        <f>IF(Q$24=0,0,Q$24/TRE_fec!Q$24)</f>
        <v>1.59492156970538</v>
      </c>
      <c r="R79" s="348">
        <f>IF(R$24=0,0,R$24/TRE_fec!R$24)</f>
        <v>1.6595552910690943</v>
      </c>
      <c r="S79" s="348">
        <f>IF(S$24=0,0,S$24/TRE_fec!S$24)</f>
        <v>1.6371642626165208</v>
      </c>
      <c r="T79" s="348">
        <f>IF(T$24=0,0,T$24/TRE_fec!T$24)</f>
        <v>1.6548807158395895</v>
      </c>
      <c r="U79" s="348">
        <f>IF(U$24=0,0,U$24/TRE_fec!U$24)</f>
        <v>1.6820220692544385</v>
      </c>
      <c r="V79" s="348">
        <f>IF(V$24=0,0,V$24/TRE_fec!V$24)</f>
        <v>1.6665840358483628</v>
      </c>
      <c r="W79" s="348">
        <f>IF(W$24=0,0,W$24/TRE_fec!W$24)</f>
        <v>1.6619079009760762</v>
      </c>
      <c r="X79" s="348">
        <f>IF(X$24=0,0,X$24/TRE_fec!X$24)</f>
        <v>1.654101392861461</v>
      </c>
      <c r="Y79" s="348">
        <f>IF(Y$24=0,0,Y$24/TRE_fec!Y$24)</f>
        <v>1.6463583795171683</v>
      </c>
      <c r="DA79" s="178"/>
    </row>
    <row r="80" spans="1:105" ht="12" customHeight="1" x14ac:dyDescent="0.25">
      <c r="A80" s="174" t="s">
        <v>2418</v>
      </c>
      <c r="B80" s="348">
        <f>IF(B$27=0,0,B$27/TRE_fec!B$27)</f>
        <v>2.0774459941455214</v>
      </c>
      <c r="C80" s="348">
        <f>IF(C$27=0,0,C$27/TRE_fec!C$27)</f>
        <v>2.1839034307567715</v>
      </c>
      <c r="D80" s="348">
        <f>IF(D$27=0,0,D$27/TRE_fec!D$27)</f>
        <v>2.1016974400920914</v>
      </c>
      <c r="E80" s="348">
        <f>IF(E$27=0,0,E$27/TRE_fec!E$27)</f>
        <v>2.1794566295962756</v>
      </c>
      <c r="F80" s="348">
        <f>IF(F$27=0,0,F$27/TRE_fec!F$27)</f>
        <v>2.0894490791651377</v>
      </c>
      <c r="G80" s="348">
        <f>IF(G$27=0,0,G$27/TRE_fec!G$27)</f>
        <v>1.801475847032088</v>
      </c>
      <c r="H80" s="348">
        <f>IF(H$27=0,0,H$27/TRE_fec!H$27)</f>
        <v>1.6853340207230605</v>
      </c>
      <c r="I80" s="348">
        <f>IF(I$27=0,0,I$27/TRE_fec!I$27)</f>
        <v>1.9047984540657155</v>
      </c>
      <c r="J80" s="348">
        <f>IF(J$27=0,0,J$27/TRE_fec!J$27)</f>
        <v>1.936425411769171</v>
      </c>
      <c r="K80" s="348">
        <f>IF(K$27=0,0,K$27/TRE_fec!K$27)</f>
        <v>1.7420234179110403</v>
      </c>
      <c r="L80" s="348">
        <f>IF(L$27=0,0,L$27/TRE_fec!L$27)</f>
        <v>1.6194160909773987</v>
      </c>
      <c r="M80" s="348">
        <f>IF(M$27=0,0,M$27/TRE_fec!M$27)</f>
        <v>1.8864977096828732</v>
      </c>
      <c r="N80" s="348">
        <f>IF(N$27=0,0,N$27/TRE_fec!N$27)</f>
        <v>1.597146906973214</v>
      </c>
      <c r="O80" s="348">
        <f>IF(O$27=0,0,O$27/TRE_fec!O$27)</f>
        <v>1.0339389151715264</v>
      </c>
      <c r="P80" s="348">
        <f>IF(P$27=0,0,P$27/TRE_fec!P$27)</f>
        <v>0.88776813051919556</v>
      </c>
      <c r="Q80" s="348">
        <f>IF(Q$27=0,0,Q$27/TRE_fec!Q$27)</f>
        <v>0.75604860012014996</v>
      </c>
      <c r="R80" s="348">
        <f>IF(R$27=0,0,R$27/TRE_fec!R$27)</f>
        <v>1.0005141759289076</v>
      </c>
      <c r="S80" s="348">
        <f>IF(S$27=0,0,S$27/TRE_fec!S$27)</f>
        <v>0.87690206690345729</v>
      </c>
      <c r="T80" s="348">
        <f>IF(T$27=0,0,T$27/TRE_fec!T$27)</f>
        <v>0.96252547480569983</v>
      </c>
      <c r="U80" s="348">
        <f>IF(U$27=0,0,U$27/TRE_fec!U$27)</f>
        <v>1.0920526562299713</v>
      </c>
      <c r="V80" s="348">
        <f>IF(V$27=0,0,V$27/TRE_fec!V$27)</f>
        <v>1.0085310110758394</v>
      </c>
      <c r="W80" s="348">
        <f>IF(W$27=0,0,W$27/TRE_fec!W$27)</f>
        <v>0.97970600371250649</v>
      </c>
      <c r="X80" s="348">
        <f>IF(X$27=0,0,X$27/TRE_fec!X$27)</f>
        <v>0.91817503769915143</v>
      </c>
      <c r="Y80" s="348">
        <f>IF(Y$27=0,0,Y$27/TRE_fec!Y$27)</f>
        <v>0.87803139497709959</v>
      </c>
      <c r="DA80" s="178"/>
    </row>
    <row r="81" spans="1:105" ht="12" customHeight="1" x14ac:dyDescent="0.25">
      <c r="A81" s="174" t="s">
        <v>2428</v>
      </c>
      <c r="B81" s="348">
        <f>IF(B$35=0,0,B$35/TRE_fec!B$35)</f>
        <v>2.5774338852470025</v>
      </c>
      <c r="C81" s="348">
        <f>IF(C$35=0,0,C$35/TRE_fec!C$35)</f>
        <v>2.5603721346364492</v>
      </c>
      <c r="D81" s="348">
        <f>IF(D$35=0,0,D$35/TRE_fec!D$35)</f>
        <v>2.5895517968282631</v>
      </c>
      <c r="E81" s="348">
        <f>IF(E$35=0,0,E$35/TRE_fec!E$35)</f>
        <v>2.5615270578004794</v>
      </c>
      <c r="F81" s="348">
        <f>IF(F$35=0,0,F$35/TRE_fec!F$35)</f>
        <v>2.5530636071040904</v>
      </c>
      <c r="G81" s="348">
        <f>IF(G$35=0,0,G$35/TRE_fec!G$35)</f>
        <v>2.6205089061885372</v>
      </c>
      <c r="H81" s="348">
        <f>IF(H$35=0,0,H$35/TRE_fec!H$35)</f>
        <v>2.6809912482607556</v>
      </c>
      <c r="I81" s="348">
        <f>IF(I$35=0,0,I$35/TRE_fec!I$35)</f>
        <v>2.6462529351173014</v>
      </c>
      <c r="J81" s="348">
        <f>IF(J$35=0,0,J$35/TRE_fec!J$35)</f>
        <v>2.6541809127956086</v>
      </c>
      <c r="K81" s="348">
        <f>IF(K$35=0,0,K$35/TRE_fec!K$35)</f>
        <v>2.7447724623568917</v>
      </c>
      <c r="L81" s="348">
        <f>IF(L$35=0,0,L$35/TRE_fec!L$35)</f>
        <v>2.8184065705505184</v>
      </c>
      <c r="M81" s="348">
        <f>IF(M$35=0,0,M$35/TRE_fec!M$35)</f>
        <v>2.6878018128051777</v>
      </c>
      <c r="N81" s="348">
        <f>IF(N$35=0,0,N$35/TRE_fec!N$35)</f>
        <v>2.6891500855049419</v>
      </c>
      <c r="O81" s="348">
        <f>IF(O$35=0,0,O$35/TRE_fec!O$35)</f>
        <v>2.4756243999870629</v>
      </c>
      <c r="P81" s="348">
        <f>IF(P$35=0,0,P$35/TRE_fec!P$35)</f>
        <v>2.491761700205902</v>
      </c>
      <c r="Q81" s="348">
        <f>IF(Q$35=0,0,Q$35/TRE_fec!Q$35)</f>
        <v>2.5646390506209382</v>
      </c>
      <c r="R81" s="348">
        <f>IF(R$35=0,0,R$35/TRE_fec!R$35)</f>
        <v>2.4546841045735897</v>
      </c>
      <c r="S81" s="348">
        <f>IF(S$35=0,0,S$35/TRE_fec!S$35)</f>
        <v>2.4476924633790058</v>
      </c>
      <c r="T81" s="348">
        <f>IF(T$35=0,0,T$35/TRE_fec!T$35)</f>
        <v>2.4387380453322582</v>
      </c>
      <c r="U81" s="348">
        <f>IF(U$35=0,0,U$35/TRE_fec!U$35)</f>
        <v>2.4072594512906949</v>
      </c>
      <c r="V81" s="348">
        <f>IF(V$35=0,0,V$35/TRE_fec!V$35)</f>
        <v>2.4127335171343378</v>
      </c>
      <c r="W81" s="348">
        <f>IF(W$35=0,0,W$35/TRE_fec!W$35)</f>
        <v>2.4141354237738484</v>
      </c>
      <c r="X81" s="348">
        <f>IF(X$35=0,0,X$35/TRE_fec!X$35)</f>
        <v>2.3864549542026099</v>
      </c>
      <c r="Y81" s="348">
        <f>IF(Y$35=0,0,Y$35/TRE_fec!Y$35)</f>
        <v>2.3845762006405318</v>
      </c>
      <c r="DA81" s="178"/>
    </row>
    <row r="82" spans="1:105" ht="12" customHeight="1" x14ac:dyDescent="0.25">
      <c r="A82" s="174" t="s">
        <v>2440</v>
      </c>
      <c r="B82" s="348">
        <f>IF(B$46=0,0,B$46/TRE_fec!B$46)</f>
        <v>0</v>
      </c>
      <c r="C82" s="348">
        <f>IF(C$46=0,0,C$46/TRE_fec!C$46)</f>
        <v>0</v>
      </c>
      <c r="D82" s="348">
        <f>IF(D$46=0,0,D$46/TRE_fec!D$46)</f>
        <v>0</v>
      </c>
      <c r="E82" s="348">
        <f>IF(E$46=0,0,E$46/TRE_fec!E$46)</f>
        <v>0</v>
      </c>
      <c r="F82" s="348">
        <f>IF(F$46=0,0,F$46/TRE_fec!F$46)</f>
        <v>0</v>
      </c>
      <c r="G82" s="348">
        <f>IF(G$46=0,0,G$46/TRE_fec!G$46)</f>
        <v>0</v>
      </c>
      <c r="H82" s="348">
        <f>IF(H$46=0,0,H$46/TRE_fec!H$46)</f>
        <v>0</v>
      </c>
      <c r="I82" s="348">
        <f>IF(I$46=0,0,I$46/TRE_fec!I$46)</f>
        <v>0</v>
      </c>
      <c r="J82" s="348">
        <f>IF(J$46=0,0,J$46/TRE_fec!J$46)</f>
        <v>0</v>
      </c>
      <c r="K82" s="348">
        <f>IF(K$46=0,0,K$46/TRE_fec!K$46)</f>
        <v>0</v>
      </c>
      <c r="L82" s="348">
        <f>IF(L$46=0,0,L$46/TRE_fec!L$46)</f>
        <v>0</v>
      </c>
      <c r="M82" s="348">
        <f>IF(M$46=0,0,M$46/TRE_fec!M$46)</f>
        <v>0</v>
      </c>
      <c r="N82" s="348">
        <f>IF(N$46=0,0,N$46/TRE_fec!N$46)</f>
        <v>0</v>
      </c>
      <c r="O82" s="348">
        <f>IF(O$46=0,0,O$46/TRE_fec!O$46)</f>
        <v>0</v>
      </c>
      <c r="P82" s="348">
        <f>IF(P$46=0,0,P$46/TRE_fec!P$46)</f>
        <v>0</v>
      </c>
      <c r="Q82" s="348">
        <f>IF(Q$46=0,0,Q$46/TRE_fec!Q$46)</f>
        <v>0</v>
      </c>
      <c r="R82" s="348">
        <f>IF(R$46=0,0,R$46/TRE_fec!R$46)</f>
        <v>0</v>
      </c>
      <c r="S82" s="348">
        <f>IF(S$46=0,0,S$46/TRE_fec!S$46)</f>
        <v>0</v>
      </c>
      <c r="T82" s="348">
        <f>IF(T$46=0,0,T$46/TRE_fec!T$46)</f>
        <v>0</v>
      </c>
      <c r="U82" s="348">
        <f>IF(U$46=0,0,U$46/TRE_fec!U$46)</f>
        <v>0</v>
      </c>
      <c r="V82" s="348">
        <f>IF(V$46=0,0,V$46/TRE_fec!V$46)</f>
        <v>0</v>
      </c>
      <c r="W82" s="348">
        <f>IF(W$46=0,0,W$46/TRE_fec!W$46)</f>
        <v>0</v>
      </c>
      <c r="X82" s="348">
        <f>IF(X$46=0,0,X$46/TRE_fec!X$46)</f>
        <v>0</v>
      </c>
      <c r="Y82" s="348">
        <f>IF(Y$46=0,0,Y$46/TRE_fec!Y$46)</f>
        <v>0</v>
      </c>
      <c r="DA82" s="178"/>
    </row>
    <row r="83" spans="1:105" ht="12" customHeight="1" x14ac:dyDescent="0.25">
      <c r="A83" s="41" t="s">
        <v>2442</v>
      </c>
      <c r="B83" s="333">
        <f>IF(B$47=0,0,B$47/TRE_fec!B$47)</f>
        <v>0</v>
      </c>
      <c r="C83" s="333">
        <f>IF(C$47=0,0,C$47/TRE_fec!C$47)</f>
        <v>0</v>
      </c>
      <c r="D83" s="333">
        <f>IF(D$47=0,0,D$47/TRE_fec!D$47)</f>
        <v>0</v>
      </c>
      <c r="E83" s="333">
        <f>IF(E$47=0,0,E$47/TRE_fec!E$47)</f>
        <v>0</v>
      </c>
      <c r="F83" s="333">
        <f>IF(F$47=0,0,F$47/TRE_fec!F$47)</f>
        <v>0</v>
      </c>
      <c r="G83" s="333">
        <f>IF(G$47=0,0,G$47/TRE_fec!G$47)</f>
        <v>0</v>
      </c>
      <c r="H83" s="333">
        <f>IF(H$47=0,0,H$47/TRE_fec!H$47)</f>
        <v>0</v>
      </c>
      <c r="I83" s="333">
        <f>IF(I$47=0,0,I$47/TRE_fec!I$47)</f>
        <v>0</v>
      </c>
      <c r="J83" s="333">
        <f>IF(J$47=0,0,J$47/TRE_fec!J$47)</f>
        <v>0</v>
      </c>
      <c r="K83" s="333">
        <f>IF(K$47=0,0,K$47/TRE_fec!K$47)</f>
        <v>0</v>
      </c>
      <c r="L83" s="333">
        <f>IF(L$47=0,0,L$47/TRE_fec!L$47)</f>
        <v>0</v>
      </c>
      <c r="M83" s="333">
        <f>IF(M$47=0,0,M$47/TRE_fec!M$47)</f>
        <v>0</v>
      </c>
      <c r="N83" s="333">
        <f>IF(N$47=0,0,N$47/TRE_fec!N$47)</f>
        <v>0</v>
      </c>
      <c r="O83" s="333">
        <f>IF(O$47=0,0,O$47/TRE_fec!O$47)</f>
        <v>0</v>
      </c>
      <c r="P83" s="333">
        <f>IF(P$47=0,0,P$47/TRE_fec!P$47)</f>
        <v>0</v>
      </c>
      <c r="Q83" s="333">
        <f>IF(Q$47=0,0,Q$47/TRE_fec!Q$47)</f>
        <v>0</v>
      </c>
      <c r="R83" s="333">
        <f>IF(R$47=0,0,R$47/TRE_fec!R$47)</f>
        <v>0</v>
      </c>
      <c r="S83" s="333">
        <f>IF(S$47=0,0,S$47/TRE_fec!S$47)</f>
        <v>0</v>
      </c>
      <c r="T83" s="333">
        <f>IF(T$47=0,0,T$47/TRE_fec!T$47)</f>
        <v>0</v>
      </c>
      <c r="U83" s="333">
        <f>IF(U$47=0,0,U$47/TRE_fec!U$47)</f>
        <v>0</v>
      </c>
      <c r="V83" s="333">
        <f>IF(V$47=0,0,V$47/TRE_fec!V$47)</f>
        <v>0</v>
      </c>
      <c r="W83" s="333">
        <f>IF(W$47=0,0,W$47/TRE_fec!W$47)</f>
        <v>0</v>
      </c>
      <c r="X83" s="333">
        <f>IF(X$47=0,0,X$47/TRE_fec!X$47)</f>
        <v>0</v>
      </c>
      <c r="Y83" s="333">
        <f>IF(Y$47=0,0,Y$47/TRE_fec!Y$47)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ES: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37056.979321134619</v>
      </c>
      <c r="C3" s="203">
        <v>37717.164327873987</v>
      </c>
      <c r="D3" s="203">
        <v>36759.085337936733</v>
      </c>
      <c r="E3" s="203">
        <v>36171.025381444793</v>
      </c>
      <c r="F3" s="203">
        <v>35582.976906708223</v>
      </c>
      <c r="G3" s="203">
        <v>35228.300017909518</v>
      </c>
      <c r="H3" s="203">
        <v>36466.363636363632</v>
      </c>
      <c r="I3" s="203">
        <v>37062.048681035201</v>
      </c>
      <c r="J3" s="203">
        <v>36949.664170111049</v>
      </c>
      <c r="K3" s="203">
        <v>30428.459188384721</v>
      </c>
      <c r="L3" s="203">
        <v>29152.890956731389</v>
      </c>
      <c r="M3" s="203">
        <v>27923.522028719221</v>
      </c>
      <c r="N3" s="203">
        <v>26337.399504369369</v>
      </c>
      <c r="O3" s="203">
        <v>25984.665827703899</v>
      </c>
      <c r="P3" s="203">
        <v>26686.059469322739</v>
      </c>
      <c r="Q3" s="203">
        <v>26578.071540000001</v>
      </c>
      <c r="R3" s="203">
        <v>27058.197093000119</v>
      </c>
      <c r="S3" s="203">
        <v>28880.554240475791</v>
      </c>
      <c r="T3" s="203">
        <v>30443.809772222001</v>
      </c>
      <c r="U3" s="203">
        <v>30341.845111670151</v>
      </c>
      <c r="V3" s="203">
        <v>28007.440544906622</v>
      </c>
      <c r="W3" s="203">
        <v>30268.219061456031</v>
      </c>
      <c r="X3" s="203">
        <v>29765.264050592719</v>
      </c>
      <c r="Y3" s="203">
        <v>29309.67116045189</v>
      </c>
      <c r="DA3" s="112" t="s">
        <v>2524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40182.49493229064</v>
      </c>
      <c r="C5" s="203">
        <v>51008.834985570407</v>
      </c>
      <c r="D5" s="203">
        <v>44782.002925744353</v>
      </c>
      <c r="E5" s="203">
        <v>46416.017976615643</v>
      </c>
      <c r="F5" s="203">
        <v>47762.259243105123</v>
      </c>
      <c r="G5" s="203">
        <v>47726.982588211882</v>
      </c>
      <c r="H5" s="203">
        <v>43485.731673126407</v>
      </c>
      <c r="I5" s="203">
        <v>47855.777862643758</v>
      </c>
      <c r="J5" s="203">
        <v>44130.944331936691</v>
      </c>
      <c r="K5" s="203">
        <v>40484.403828063878</v>
      </c>
      <c r="L5" s="203">
        <v>38918.024495281483</v>
      </c>
      <c r="M5" s="203">
        <v>41652.270986520969</v>
      </c>
      <c r="N5" s="203">
        <v>27734.649754341761</v>
      </c>
      <c r="O5" s="203">
        <v>37968.971447004747</v>
      </c>
      <c r="P5" s="203">
        <v>33671.020402714348</v>
      </c>
      <c r="Q5" s="203">
        <v>39708.658814972208</v>
      </c>
      <c r="R5" s="203">
        <v>40229.866165538049</v>
      </c>
      <c r="S5" s="203">
        <v>40652.588537018528</v>
      </c>
      <c r="T5" s="203">
        <v>42484.405876176461</v>
      </c>
      <c r="U5" s="203">
        <v>44235.965626347766</v>
      </c>
      <c r="V5" s="203">
        <v>39501.201759174219</v>
      </c>
      <c r="W5" s="203">
        <v>39867.982236746087</v>
      </c>
      <c r="X5" s="203">
        <v>39411.104776515247</v>
      </c>
      <c r="Y5" s="203">
        <v>36656.849071812991</v>
      </c>
      <c r="DA5" s="112" t="s">
        <v>2525</v>
      </c>
    </row>
    <row r="6" spans="1:105" ht="12" customHeight="1" x14ac:dyDescent="0.25">
      <c r="A6" s="154" t="s">
        <v>2112</v>
      </c>
      <c r="B6" s="338">
        <v>50228.118665363298</v>
      </c>
      <c r="C6" s="338">
        <v>55250.930531899627</v>
      </c>
      <c r="D6" s="338">
        <v>52739.524598631462</v>
      </c>
      <c r="E6" s="338">
        <v>52739.524598631462</v>
      </c>
      <c r="F6" s="338">
        <v>52739.524598631462</v>
      </c>
      <c r="G6" s="338">
        <v>52739.524598631462</v>
      </c>
      <c r="H6" s="338">
        <v>52739.524598631462</v>
      </c>
      <c r="I6" s="338">
        <v>52739.524598631462</v>
      </c>
      <c r="J6" s="338">
        <v>50228.118665363298</v>
      </c>
      <c r="K6" s="338">
        <v>50228.118665363298</v>
      </c>
      <c r="L6" s="338">
        <v>47716.712732095133</v>
      </c>
      <c r="M6" s="338">
        <v>45205.306798826969</v>
      </c>
      <c r="N6" s="338">
        <v>45205.306798826969</v>
      </c>
      <c r="O6" s="338">
        <v>42693.900865558797</v>
      </c>
      <c r="P6" s="338">
        <v>40182.49493229064</v>
      </c>
      <c r="Q6" s="338">
        <v>42693.900865558797</v>
      </c>
      <c r="R6" s="338">
        <v>42693.900865558797</v>
      </c>
      <c r="S6" s="338">
        <v>45205.306798826969</v>
      </c>
      <c r="T6" s="338">
        <v>45205.306798826969</v>
      </c>
      <c r="U6" s="338">
        <v>47716.712732095133</v>
      </c>
      <c r="V6" s="338">
        <v>45205.306798826969</v>
      </c>
      <c r="W6" s="338">
        <v>45205.306798826969</v>
      </c>
      <c r="X6" s="338">
        <v>42693.900865558797</v>
      </c>
      <c r="Y6" s="338">
        <v>40182.49493229064</v>
      </c>
      <c r="DA6" s="160" t="s">
        <v>2526</v>
      </c>
    </row>
    <row r="7" spans="1:105" ht="12" customHeight="1" x14ac:dyDescent="0.25">
      <c r="A7" s="156" t="s">
        <v>2114</v>
      </c>
      <c r="B7" s="339">
        <v>0</v>
      </c>
      <c r="C7" s="340">
        <v>7534.2177998044954</v>
      </c>
      <c r="D7" s="340">
        <v>0</v>
      </c>
      <c r="E7" s="340">
        <v>0</v>
      </c>
      <c r="F7" s="340">
        <v>2511.405933268165</v>
      </c>
      <c r="G7" s="340">
        <v>2511.405933268165</v>
      </c>
      <c r="H7" s="340">
        <v>0</v>
      </c>
      <c r="I7" s="340">
        <v>2511.405933268165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2511.405933268165</v>
      </c>
      <c r="R7" s="340">
        <v>2511.405933268165</v>
      </c>
      <c r="S7" s="340">
        <v>5022.8118665363299</v>
      </c>
      <c r="T7" s="340">
        <v>0</v>
      </c>
      <c r="U7" s="340">
        <v>5022.8118665363299</v>
      </c>
      <c r="V7" s="340">
        <v>0</v>
      </c>
      <c r="W7" s="340">
        <v>0</v>
      </c>
      <c r="X7" s="340">
        <v>0</v>
      </c>
      <c r="Y7" s="340">
        <v>0</v>
      </c>
      <c r="DA7" s="161" t="s">
        <v>2527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2511.4059332681645</v>
      </c>
      <c r="D8" s="342">
        <f t="shared" si="0"/>
        <v>2511.4059332681645</v>
      </c>
      <c r="E8" s="342">
        <f t="shared" si="0"/>
        <v>0</v>
      </c>
      <c r="F8" s="342">
        <f t="shared" si="0"/>
        <v>2511.4059332681645</v>
      </c>
      <c r="G8" s="342">
        <f t="shared" si="0"/>
        <v>2511.4059332681645</v>
      </c>
      <c r="H8" s="342">
        <f t="shared" si="0"/>
        <v>0</v>
      </c>
      <c r="I8" s="342">
        <f t="shared" si="0"/>
        <v>2511.4059332681645</v>
      </c>
      <c r="J8" s="342">
        <f t="shared" si="0"/>
        <v>2511.4059332681645</v>
      </c>
      <c r="K8" s="342">
        <f t="shared" si="0"/>
        <v>0</v>
      </c>
      <c r="L8" s="342">
        <f t="shared" si="0"/>
        <v>2511.4059332681645</v>
      </c>
      <c r="M8" s="342">
        <f t="shared" si="0"/>
        <v>2511.4059332681645</v>
      </c>
      <c r="N8" s="342">
        <f t="shared" si="0"/>
        <v>0</v>
      </c>
      <c r="O8" s="342">
        <f t="shared" si="0"/>
        <v>2511.4059332681718</v>
      </c>
      <c r="P8" s="342">
        <f t="shared" si="0"/>
        <v>2511.4059332681572</v>
      </c>
      <c r="Q8" s="342">
        <f t="shared" si="0"/>
        <v>0</v>
      </c>
      <c r="R8" s="342">
        <f t="shared" si="0"/>
        <v>2511.4059332681645</v>
      </c>
      <c r="S8" s="342">
        <f t="shared" si="0"/>
        <v>2511.4059332681572</v>
      </c>
      <c r="T8" s="342">
        <f t="shared" si="0"/>
        <v>0</v>
      </c>
      <c r="U8" s="342">
        <f t="shared" si="0"/>
        <v>2511.4059332681645</v>
      </c>
      <c r="V8" s="342">
        <f t="shared" si="0"/>
        <v>2511.4059332681645</v>
      </c>
      <c r="W8" s="342">
        <f t="shared" si="0"/>
        <v>0</v>
      </c>
      <c r="X8" s="342">
        <f t="shared" si="0"/>
        <v>2511.4059332681718</v>
      </c>
      <c r="Y8" s="342">
        <f t="shared" si="0"/>
        <v>2511.4059332681572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10045.623733072658</v>
      </c>
      <c r="C9" s="343">
        <f t="shared" si="1"/>
        <v>4242.0955463292194</v>
      </c>
      <c r="D9" s="343">
        <f t="shared" si="1"/>
        <v>7957.5216728871092</v>
      </c>
      <c r="E9" s="343">
        <f t="shared" si="1"/>
        <v>6323.5066220158187</v>
      </c>
      <c r="F9" s="343">
        <f t="shared" si="1"/>
        <v>4977.2653555263387</v>
      </c>
      <c r="G9" s="343">
        <f t="shared" si="1"/>
        <v>5012.54201041958</v>
      </c>
      <c r="H9" s="343">
        <f t="shared" si="1"/>
        <v>9253.7929255050549</v>
      </c>
      <c r="I9" s="343">
        <f t="shared" si="1"/>
        <v>4883.7467359877046</v>
      </c>
      <c r="J9" s="343">
        <f t="shared" si="1"/>
        <v>6097.1743334266066</v>
      </c>
      <c r="K9" s="343">
        <f t="shared" si="1"/>
        <v>9743.7148372994197</v>
      </c>
      <c r="L9" s="343">
        <f t="shared" si="1"/>
        <v>8798.6882368136503</v>
      </c>
      <c r="M9" s="343">
        <f t="shared" si="1"/>
        <v>3553.0358123059996</v>
      </c>
      <c r="N9" s="343">
        <f t="shared" si="1"/>
        <v>17470.657044485208</v>
      </c>
      <c r="O9" s="343">
        <f t="shared" si="1"/>
        <v>4724.9294185540493</v>
      </c>
      <c r="P9" s="343">
        <f t="shared" si="1"/>
        <v>6511.4745295762914</v>
      </c>
      <c r="Q9" s="343">
        <f t="shared" si="1"/>
        <v>2985.2420505865884</v>
      </c>
      <c r="R9" s="343">
        <f t="shared" si="1"/>
        <v>2464.0347000207476</v>
      </c>
      <c r="S9" s="343">
        <f t="shared" si="1"/>
        <v>4552.7182618084407</v>
      </c>
      <c r="T9" s="343">
        <f t="shared" si="1"/>
        <v>2720.9009226505077</v>
      </c>
      <c r="U9" s="343">
        <f t="shared" si="1"/>
        <v>3480.7471057473667</v>
      </c>
      <c r="V9" s="343">
        <f t="shared" si="1"/>
        <v>5704.1050396527498</v>
      </c>
      <c r="W9" s="343">
        <f t="shared" si="1"/>
        <v>5337.3245620808812</v>
      </c>
      <c r="X9" s="343">
        <f t="shared" si="1"/>
        <v>3282.7960890435497</v>
      </c>
      <c r="Y9" s="343">
        <f t="shared" si="1"/>
        <v>3525.645860477649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1039.445657781599</v>
      </c>
      <c r="C12" s="210">
        <v>1379.839638865004</v>
      </c>
      <c r="D12" s="210">
        <v>1225.1524505588991</v>
      </c>
      <c r="E12" s="210">
        <v>1407.259759243336</v>
      </c>
      <c r="F12" s="210">
        <v>1417.031212381771</v>
      </c>
      <c r="G12" s="210">
        <v>1386.1122098022361</v>
      </c>
      <c r="H12" s="210">
        <v>1184.3569217540839</v>
      </c>
      <c r="I12" s="210">
        <v>1236.9398108340499</v>
      </c>
      <c r="J12" s="210">
        <v>1202.69690455718</v>
      </c>
      <c r="K12" s="210">
        <v>1157.9177987962171</v>
      </c>
      <c r="L12" s="210">
        <v>1097.8238177128119</v>
      </c>
      <c r="M12" s="210">
        <v>1084.8617368873599</v>
      </c>
      <c r="N12" s="210">
        <v>717.12390369733453</v>
      </c>
      <c r="O12" s="210">
        <v>1005.843250214961</v>
      </c>
      <c r="P12" s="210">
        <v>835.65385618637322</v>
      </c>
      <c r="Q12" s="210">
        <v>952.49625071748278</v>
      </c>
      <c r="R12" s="210">
        <v>954.97465795550761</v>
      </c>
      <c r="S12" s="210">
        <v>955.35197576997416</v>
      </c>
      <c r="T12" s="210">
        <v>977.29190498397725</v>
      </c>
      <c r="U12" s="210">
        <v>1004.906911470845</v>
      </c>
      <c r="V12" s="210">
        <v>907.25505528401027</v>
      </c>
      <c r="W12" s="210">
        <v>914.13041616730936</v>
      </c>
      <c r="X12" s="210">
        <v>856.76982331973602</v>
      </c>
      <c r="Y12" s="210">
        <v>761.69495561651274</v>
      </c>
      <c r="DA12" s="109" t="s">
        <v>2528</v>
      </c>
    </row>
    <row r="13" spans="1:105" ht="12" customHeight="1" x14ac:dyDescent="0.25">
      <c r="A13" s="24" t="s">
        <v>28</v>
      </c>
      <c r="B13" s="213">
        <v>20.421324161650901</v>
      </c>
      <c r="C13" s="213">
        <v>21.782717110920029</v>
      </c>
      <c r="D13" s="213">
        <v>20.421324161650901</v>
      </c>
      <c r="E13" s="213">
        <v>30.631986242476351</v>
      </c>
      <c r="F13" s="213">
        <v>6.8071367153912297</v>
      </c>
      <c r="G13" s="213">
        <v>4.7650042992261392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2529</v>
      </c>
    </row>
    <row r="14" spans="1:105" ht="12" customHeight="1" x14ac:dyDescent="0.25">
      <c r="A14" s="14" t="s">
        <v>29</v>
      </c>
      <c r="B14" s="204">
        <f t="shared" ref="B14:Y14" si="2">B15+B16+B17+B18+B19</f>
        <v>267.19931212381766</v>
      </c>
      <c r="C14" s="204">
        <f t="shared" si="2"/>
        <v>253.0715391229578</v>
      </c>
      <c r="D14" s="204">
        <f t="shared" si="2"/>
        <v>245.03671539122956</v>
      </c>
      <c r="E14" s="204">
        <f t="shared" si="2"/>
        <v>258.7727429062769</v>
      </c>
      <c r="F14" s="204">
        <f t="shared" si="2"/>
        <v>249.80644883920891</v>
      </c>
      <c r="G14" s="204">
        <f t="shared" si="2"/>
        <v>226.29208942390369</v>
      </c>
      <c r="H14" s="204">
        <f t="shared" si="2"/>
        <v>214.93267411865861</v>
      </c>
      <c r="I14" s="204">
        <f t="shared" si="2"/>
        <v>223.15133276010317</v>
      </c>
      <c r="J14" s="204">
        <f t="shared" si="2"/>
        <v>213.97016337059327</v>
      </c>
      <c r="K14" s="204">
        <f t="shared" si="2"/>
        <v>193.73035253654342</v>
      </c>
      <c r="L14" s="204">
        <f t="shared" si="2"/>
        <v>234.12390369733447</v>
      </c>
      <c r="M14" s="204">
        <f t="shared" si="2"/>
        <v>169.41100601891657</v>
      </c>
      <c r="N14" s="204">
        <f t="shared" si="2"/>
        <v>142.84178847807394</v>
      </c>
      <c r="O14" s="204">
        <f t="shared" si="2"/>
        <v>289.36190885640576</v>
      </c>
      <c r="P14" s="204">
        <f t="shared" si="2"/>
        <v>160.2560619088564</v>
      </c>
      <c r="Q14" s="204">
        <f t="shared" si="2"/>
        <v>123.99200343938089</v>
      </c>
      <c r="R14" s="204">
        <f t="shared" si="2"/>
        <v>112.95262252794498</v>
      </c>
      <c r="S14" s="204">
        <f t="shared" si="2"/>
        <v>105.93052450558901</v>
      </c>
      <c r="T14" s="204">
        <f t="shared" si="2"/>
        <v>107.14385210662081</v>
      </c>
      <c r="U14" s="204">
        <f t="shared" si="2"/>
        <v>113.1603611349957</v>
      </c>
      <c r="V14" s="204">
        <f t="shared" si="2"/>
        <v>97.184006878761835</v>
      </c>
      <c r="W14" s="204">
        <f t="shared" si="2"/>
        <v>87.68632846087705</v>
      </c>
      <c r="X14" s="204">
        <f t="shared" si="2"/>
        <v>66.111951848667232</v>
      </c>
      <c r="Y14" s="204">
        <f t="shared" si="2"/>
        <v>59.453826311263967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2530</v>
      </c>
    </row>
    <row r="16" spans="1:105" ht="12" customHeight="1" x14ac:dyDescent="0.25">
      <c r="A16" s="18" t="s">
        <v>31</v>
      </c>
      <c r="B16" s="204">
        <v>30.503009458297509</v>
      </c>
      <c r="C16" s="204">
        <v>27.113757523645749</v>
      </c>
      <c r="D16" s="204">
        <v>27.113757523645749</v>
      </c>
      <c r="E16" s="204">
        <v>27.113757523645749</v>
      </c>
      <c r="F16" s="204">
        <v>28.243508168529662</v>
      </c>
      <c r="G16" s="204">
        <v>27.113757523645749</v>
      </c>
      <c r="H16" s="204">
        <v>24.854342218400689</v>
      </c>
      <c r="I16" s="204">
        <v>24.854342218400689</v>
      </c>
      <c r="J16" s="204">
        <v>23.724591573516761</v>
      </c>
      <c r="K16" s="204">
        <v>21.465090283748921</v>
      </c>
      <c r="L16" s="204">
        <v>21.465090283748921</v>
      </c>
      <c r="M16" s="204">
        <v>19.205588993981081</v>
      </c>
      <c r="N16" s="204">
        <v>18.075838349097161</v>
      </c>
      <c r="O16" s="204">
        <v>14.68667239896819</v>
      </c>
      <c r="P16" s="204">
        <v>7.9081685296646604</v>
      </c>
      <c r="Q16" s="204">
        <v>6.7784178847807386</v>
      </c>
      <c r="R16" s="204">
        <v>7.9081685296646604</v>
      </c>
      <c r="S16" s="204">
        <v>5.6486672398968194</v>
      </c>
      <c r="T16" s="204">
        <v>5.6486672398968194</v>
      </c>
      <c r="U16" s="204">
        <v>6.7784178847807386</v>
      </c>
      <c r="V16" s="204">
        <v>5.6486672398968194</v>
      </c>
      <c r="W16" s="204">
        <v>3.6682717110920029</v>
      </c>
      <c r="X16" s="204">
        <v>8.5803955288048144</v>
      </c>
      <c r="Y16" s="204">
        <v>3.7247635425623389</v>
      </c>
      <c r="DA16" s="71" t="s">
        <v>2531</v>
      </c>
    </row>
    <row r="17" spans="1:105" ht="12" customHeight="1" x14ac:dyDescent="0.25">
      <c r="A17" s="18" t="s">
        <v>71</v>
      </c>
      <c r="B17" s="204">
        <v>54.433018056749788</v>
      </c>
      <c r="C17" s="204">
        <v>52.378933791917447</v>
      </c>
      <c r="D17" s="204">
        <v>51.351848667239892</v>
      </c>
      <c r="E17" s="204">
        <v>57.514101461736892</v>
      </c>
      <c r="F17" s="204">
        <v>65.730352536543421</v>
      </c>
      <c r="G17" s="204">
        <v>66.757437661220976</v>
      </c>
      <c r="H17" s="204">
        <v>34.919260533104037</v>
      </c>
      <c r="I17" s="204">
        <v>63.676354256233878</v>
      </c>
      <c r="J17" s="204">
        <v>58.54110060189165</v>
      </c>
      <c r="K17" s="204">
        <v>61.622269991401552</v>
      </c>
      <c r="L17" s="204">
        <v>76.000773860705067</v>
      </c>
      <c r="M17" s="204">
        <v>51.351848667239892</v>
      </c>
      <c r="N17" s="204">
        <v>43.135597592433363</v>
      </c>
      <c r="O17" s="204">
        <v>82.16302665520206</v>
      </c>
      <c r="P17" s="204">
        <v>61.622269991401552</v>
      </c>
      <c r="Q17" s="204">
        <v>58.54110060189165</v>
      </c>
      <c r="R17" s="204">
        <v>61.622269991401552</v>
      </c>
      <c r="S17" s="204">
        <v>62.649269131556323</v>
      </c>
      <c r="T17" s="204">
        <v>66.757437661220976</v>
      </c>
      <c r="U17" s="204">
        <v>67.784436801375747</v>
      </c>
      <c r="V17" s="204">
        <v>61.622269991401552</v>
      </c>
      <c r="W17" s="204">
        <v>65.606104901117803</v>
      </c>
      <c r="X17" s="204">
        <v>55.487790197764397</v>
      </c>
      <c r="Y17" s="204">
        <v>55.729062768701631</v>
      </c>
      <c r="DA17" s="71" t="s">
        <v>2532</v>
      </c>
    </row>
    <row r="18" spans="1:105" ht="12" customHeight="1" x14ac:dyDescent="0.25">
      <c r="A18" s="18" t="s">
        <v>32</v>
      </c>
      <c r="B18" s="204">
        <v>62.720894239036973</v>
      </c>
      <c r="C18" s="204">
        <v>54.036457437661213</v>
      </c>
      <c r="D18" s="204">
        <v>57.896216680997412</v>
      </c>
      <c r="E18" s="204">
        <v>56.931298366294072</v>
      </c>
      <c r="F18" s="204">
        <v>34.737747205503013</v>
      </c>
      <c r="G18" s="204">
        <v>22.19355116079106</v>
      </c>
      <c r="H18" s="204">
        <v>51.141702493551158</v>
      </c>
      <c r="I18" s="204">
        <v>45.352020636285459</v>
      </c>
      <c r="J18" s="204">
        <v>46.317024935511597</v>
      </c>
      <c r="K18" s="204">
        <v>29.913069647463459</v>
      </c>
      <c r="L18" s="204">
        <v>27.98314703353396</v>
      </c>
      <c r="M18" s="204">
        <v>21.228632846087699</v>
      </c>
      <c r="N18" s="204">
        <v>12.544196044711949</v>
      </c>
      <c r="O18" s="204">
        <v>138.95098882201199</v>
      </c>
      <c r="P18" s="204">
        <v>86.844368013757517</v>
      </c>
      <c r="Q18" s="204">
        <v>57.896216680997412</v>
      </c>
      <c r="R18" s="204">
        <v>43.422184006878759</v>
      </c>
      <c r="S18" s="204">
        <v>37.632588134135851</v>
      </c>
      <c r="T18" s="204">
        <v>34.737747205503013</v>
      </c>
      <c r="U18" s="204">
        <v>38.597506448839212</v>
      </c>
      <c r="V18" s="204">
        <v>29.913069647463459</v>
      </c>
      <c r="W18" s="204">
        <v>18.41195184866724</v>
      </c>
      <c r="X18" s="204">
        <v>2.0437661220980221</v>
      </c>
      <c r="Y18" s="204">
        <v>0</v>
      </c>
      <c r="DA18" s="71" t="s">
        <v>2533</v>
      </c>
    </row>
    <row r="19" spans="1:105" ht="12" customHeight="1" x14ac:dyDescent="0.25">
      <c r="A19" s="18" t="s">
        <v>33</v>
      </c>
      <c r="B19" s="204">
        <v>119.5423903697334</v>
      </c>
      <c r="C19" s="204">
        <v>119.5423903697334</v>
      </c>
      <c r="D19" s="204">
        <v>108.6748925193465</v>
      </c>
      <c r="E19" s="204">
        <v>117.2135855546002</v>
      </c>
      <c r="F19" s="204">
        <v>121.09484092863281</v>
      </c>
      <c r="G19" s="204">
        <v>110.22734307824589</v>
      </c>
      <c r="H19" s="204">
        <v>104.01736887360271</v>
      </c>
      <c r="I19" s="204">
        <v>89.268615649183133</v>
      </c>
      <c r="J19" s="204">
        <v>85.387446259673254</v>
      </c>
      <c r="K19" s="204">
        <v>80.729922613929489</v>
      </c>
      <c r="L19" s="204">
        <v>108.6748925193465</v>
      </c>
      <c r="M19" s="204">
        <v>77.624935511607902</v>
      </c>
      <c r="N19" s="204">
        <v>69.08615649183146</v>
      </c>
      <c r="O19" s="204">
        <v>53.56122098022356</v>
      </c>
      <c r="P19" s="204">
        <v>3.8812553740326741</v>
      </c>
      <c r="Q19" s="204">
        <v>0.77626827171109203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2534</v>
      </c>
    </row>
    <row r="20" spans="1:105" ht="12" customHeight="1" x14ac:dyDescent="0.25">
      <c r="A20" s="14" t="s">
        <v>34</v>
      </c>
      <c r="B20" s="204">
        <f t="shared" ref="B20:Y20" si="3">B21+B22</f>
        <v>264.59372312983658</v>
      </c>
      <c r="C20" s="204">
        <f t="shared" si="3"/>
        <v>545.6962166809974</v>
      </c>
      <c r="D20" s="204">
        <f t="shared" si="3"/>
        <v>385.27196904557172</v>
      </c>
      <c r="E20" s="204">
        <f t="shared" si="3"/>
        <v>526.11341358555455</v>
      </c>
      <c r="F20" s="204">
        <f t="shared" si="3"/>
        <v>557.28254514187438</v>
      </c>
      <c r="G20" s="204">
        <f t="shared" si="3"/>
        <v>523.53396388650037</v>
      </c>
      <c r="H20" s="204">
        <f t="shared" si="3"/>
        <v>422.37394668959581</v>
      </c>
      <c r="I20" s="204">
        <f t="shared" si="3"/>
        <v>440.75305245055881</v>
      </c>
      <c r="J20" s="204">
        <f t="shared" si="3"/>
        <v>424.48641444539982</v>
      </c>
      <c r="K20" s="204">
        <f t="shared" si="3"/>
        <v>522.99793637145308</v>
      </c>
      <c r="L20" s="204">
        <f t="shared" si="3"/>
        <v>534.24187446259668</v>
      </c>
      <c r="M20" s="204">
        <f t="shared" si="3"/>
        <v>588.4135855546001</v>
      </c>
      <c r="N20" s="204">
        <f t="shared" si="3"/>
        <v>251.5934651762683</v>
      </c>
      <c r="O20" s="204">
        <f t="shared" si="3"/>
        <v>265.07024935511612</v>
      </c>
      <c r="P20" s="204">
        <f t="shared" si="3"/>
        <v>256.83929492691323</v>
      </c>
      <c r="Q20" s="204">
        <f t="shared" si="3"/>
        <v>406.58116938950991</v>
      </c>
      <c r="R20" s="204">
        <f t="shared" si="3"/>
        <v>424.55210662080822</v>
      </c>
      <c r="S20" s="204">
        <f t="shared" si="3"/>
        <v>416.50909980681502</v>
      </c>
      <c r="T20" s="204">
        <f t="shared" si="3"/>
        <v>429.35270517936573</v>
      </c>
      <c r="U20" s="204">
        <f t="shared" si="3"/>
        <v>426.61002925202843</v>
      </c>
      <c r="V20" s="204">
        <f t="shared" si="3"/>
        <v>389.47776924800132</v>
      </c>
      <c r="W20" s="204">
        <f t="shared" si="3"/>
        <v>385.38621582117878</v>
      </c>
      <c r="X20" s="204">
        <f t="shared" si="3"/>
        <v>342.31384353850262</v>
      </c>
      <c r="Y20" s="204">
        <f t="shared" si="3"/>
        <v>284.91240908755788</v>
      </c>
      <c r="DA20" s="71"/>
    </row>
    <row r="21" spans="1:105" ht="12" customHeight="1" x14ac:dyDescent="0.25">
      <c r="A21" s="18" t="s">
        <v>73</v>
      </c>
      <c r="B21" s="204">
        <v>264.59372312983658</v>
      </c>
      <c r="C21" s="204">
        <v>545.6962166809974</v>
      </c>
      <c r="D21" s="204">
        <v>385.27196904557172</v>
      </c>
      <c r="E21" s="204">
        <v>526.11341358555455</v>
      </c>
      <c r="F21" s="204">
        <v>557.28254514187438</v>
      </c>
      <c r="G21" s="204">
        <v>523.53396388650037</v>
      </c>
      <c r="H21" s="204">
        <v>422.37394668959581</v>
      </c>
      <c r="I21" s="204">
        <v>440.75305245055881</v>
      </c>
      <c r="J21" s="204">
        <v>424.48641444539982</v>
      </c>
      <c r="K21" s="204">
        <v>522.99793637145308</v>
      </c>
      <c r="L21" s="204">
        <v>534.24187446259668</v>
      </c>
      <c r="M21" s="204">
        <v>588.4135855546001</v>
      </c>
      <c r="N21" s="204">
        <v>251.5934651762683</v>
      </c>
      <c r="O21" s="204">
        <v>265.07024935511612</v>
      </c>
      <c r="P21" s="204">
        <v>256.83929492691323</v>
      </c>
      <c r="Q21" s="204">
        <v>406.58116938950991</v>
      </c>
      <c r="R21" s="204">
        <v>424.55210662080822</v>
      </c>
      <c r="S21" s="204">
        <v>416.50909980681502</v>
      </c>
      <c r="T21" s="204">
        <v>429.35270517936573</v>
      </c>
      <c r="U21" s="204">
        <v>426.61002925202843</v>
      </c>
      <c r="V21" s="204">
        <v>389.47776924800132</v>
      </c>
      <c r="W21" s="204">
        <v>385.38621582117878</v>
      </c>
      <c r="X21" s="204">
        <v>342.31384353850262</v>
      </c>
      <c r="Y21" s="204">
        <v>284.91240908755788</v>
      </c>
      <c r="DA21" s="71" t="s">
        <v>2535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2536</v>
      </c>
    </row>
    <row r="23" spans="1:105" ht="12" customHeight="1" x14ac:dyDescent="0.25">
      <c r="A23" s="14" t="s">
        <v>37</v>
      </c>
      <c r="B23" s="204">
        <f t="shared" ref="B23:Y23" si="4">B24+B25+B26+B27+B28+B29</f>
        <v>1.0748065348237319</v>
      </c>
      <c r="C23" s="204">
        <f t="shared" si="4"/>
        <v>1.0776440240756666</v>
      </c>
      <c r="D23" s="204">
        <f t="shared" si="4"/>
        <v>1.0776440240756666</v>
      </c>
      <c r="E23" s="204">
        <f t="shared" si="4"/>
        <v>1.1139294926913157</v>
      </c>
      <c r="F23" s="204">
        <f t="shared" si="4"/>
        <v>1.1574376612209805</v>
      </c>
      <c r="G23" s="204">
        <f t="shared" si="4"/>
        <v>1.1686156491831472</v>
      </c>
      <c r="H23" s="204">
        <f t="shared" si="4"/>
        <v>1.2205503009458294</v>
      </c>
      <c r="I23" s="204">
        <f t="shared" si="4"/>
        <v>1.2383490971625104</v>
      </c>
      <c r="J23" s="204">
        <f t="shared" si="4"/>
        <v>1.2996560619088564</v>
      </c>
      <c r="K23" s="204">
        <f t="shared" si="4"/>
        <v>0.43284608770421318</v>
      </c>
      <c r="L23" s="204">
        <f t="shared" si="4"/>
        <v>0.48125537403267404</v>
      </c>
      <c r="M23" s="204">
        <f t="shared" si="4"/>
        <v>0.55391229578675838</v>
      </c>
      <c r="N23" s="204">
        <f t="shared" si="4"/>
        <v>0.59062768701633694</v>
      </c>
      <c r="O23" s="204">
        <f t="shared" si="4"/>
        <v>0.76620808254514183</v>
      </c>
      <c r="P23" s="204">
        <f t="shared" si="4"/>
        <v>5.9187745010764878</v>
      </c>
      <c r="Q23" s="204">
        <f t="shared" si="4"/>
        <v>7.3916935377751249</v>
      </c>
      <c r="R23" s="204">
        <f t="shared" si="4"/>
        <v>7.4957241635901539</v>
      </c>
      <c r="S23" s="204">
        <f t="shared" si="4"/>
        <v>8.4927469863748133</v>
      </c>
      <c r="T23" s="204">
        <f t="shared" si="4"/>
        <v>9.5829659267096137</v>
      </c>
      <c r="U23" s="204">
        <f t="shared" si="4"/>
        <v>11.052256251491039</v>
      </c>
      <c r="V23" s="204">
        <f t="shared" si="4"/>
        <v>11.478919741941844</v>
      </c>
      <c r="W23" s="204">
        <f t="shared" si="4"/>
        <v>11.823134138047998</v>
      </c>
      <c r="X23" s="204">
        <f t="shared" si="4"/>
        <v>13.606280727063229</v>
      </c>
      <c r="Y23" s="204">
        <f t="shared" si="4"/>
        <v>14.697593820442366</v>
      </c>
      <c r="DA23" s="71"/>
    </row>
    <row r="24" spans="1:105" ht="12" customHeight="1" x14ac:dyDescent="0.25">
      <c r="A24" s="18" t="s">
        <v>38</v>
      </c>
      <c r="B24" s="204">
        <v>1.0748065348237319</v>
      </c>
      <c r="C24" s="204">
        <v>1.0748065348237319</v>
      </c>
      <c r="D24" s="204">
        <v>1.0748065348237319</v>
      </c>
      <c r="E24" s="204">
        <v>1.0748065348237319</v>
      </c>
      <c r="F24" s="204">
        <v>1.0748065348237319</v>
      </c>
      <c r="G24" s="204">
        <v>1.0748065348237319</v>
      </c>
      <c r="H24" s="204">
        <v>1.1226139294926909</v>
      </c>
      <c r="I24" s="204">
        <v>1.1226139294926909</v>
      </c>
      <c r="J24" s="204">
        <v>1.1703353396388649</v>
      </c>
      <c r="K24" s="204">
        <v>0.26276870163370591</v>
      </c>
      <c r="L24" s="204">
        <v>0.28658641444539978</v>
      </c>
      <c r="M24" s="204">
        <v>0.31049011177987962</v>
      </c>
      <c r="N24" s="204">
        <v>0.31049011177987962</v>
      </c>
      <c r="O24" s="204">
        <v>0.3821152192605331</v>
      </c>
      <c r="P24" s="204">
        <v>0.3821152192605331</v>
      </c>
      <c r="Q24" s="204">
        <v>0.3821152192605331</v>
      </c>
      <c r="R24" s="204">
        <v>9.5528804815133275E-2</v>
      </c>
      <c r="S24" s="204">
        <v>9.5528804815133275E-2</v>
      </c>
      <c r="T24" s="204">
        <v>9.5528804815133275E-2</v>
      </c>
      <c r="U24" s="204">
        <v>9.5528804815133275E-2</v>
      </c>
      <c r="V24" s="204">
        <v>9.5528804815133275E-2</v>
      </c>
      <c r="W24" s="204">
        <v>9.5528804815133275E-2</v>
      </c>
      <c r="X24" s="204">
        <v>9.5528804815133275E-2</v>
      </c>
      <c r="Y24" s="204">
        <v>1.4092003439380909</v>
      </c>
      <c r="DA24" s="71" t="s">
        <v>2537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0.11196640126754211</v>
      </c>
      <c r="T25" s="204">
        <v>0.11849000550099489</v>
      </c>
      <c r="U25" s="204">
        <v>0.37242990532328768</v>
      </c>
      <c r="V25" s="204">
        <v>0.1167277425403698</v>
      </c>
      <c r="W25" s="204">
        <v>0.10389595870076319</v>
      </c>
      <c r="X25" s="204">
        <v>0.14101458703481909</v>
      </c>
      <c r="Y25" s="204">
        <v>0.2122684704815562</v>
      </c>
      <c r="DA25" s="71" t="s">
        <v>2538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2539</v>
      </c>
    </row>
    <row r="27" spans="1:105" ht="12" customHeight="1" x14ac:dyDescent="0.25">
      <c r="A27" s="18" t="s">
        <v>76</v>
      </c>
      <c r="B27" s="204">
        <v>0</v>
      </c>
      <c r="C27" s="204">
        <v>2.8374892519346519E-3</v>
      </c>
      <c r="D27" s="204">
        <v>2.8374892519346519E-3</v>
      </c>
      <c r="E27" s="204">
        <v>3.9122957867583831E-2</v>
      </c>
      <c r="F27" s="204">
        <v>8.2631126397248483E-2</v>
      </c>
      <c r="G27" s="204">
        <v>9.3809114359415302E-2</v>
      </c>
      <c r="H27" s="204">
        <v>9.7936371453138424E-2</v>
      </c>
      <c r="I27" s="204">
        <v>0.11573516766981939</v>
      </c>
      <c r="J27" s="204">
        <v>0.12932072226999139</v>
      </c>
      <c r="K27" s="204">
        <v>0.17007738607050729</v>
      </c>
      <c r="L27" s="204">
        <v>0.19466895958727429</v>
      </c>
      <c r="M27" s="204">
        <v>0.24342218400687871</v>
      </c>
      <c r="N27" s="204">
        <v>0.28013757523645738</v>
      </c>
      <c r="O27" s="204">
        <v>0.38409286328460868</v>
      </c>
      <c r="P27" s="204">
        <v>0.38589853826311271</v>
      </c>
      <c r="Q27" s="204">
        <v>0.38770421324161652</v>
      </c>
      <c r="R27" s="204">
        <v>0.38813413585554601</v>
      </c>
      <c r="S27" s="204">
        <v>0.57282889079965604</v>
      </c>
      <c r="T27" s="204">
        <v>0.57282889079965604</v>
      </c>
      <c r="U27" s="204">
        <v>0.58366294067067925</v>
      </c>
      <c r="V27" s="204">
        <v>0.58383490971625107</v>
      </c>
      <c r="W27" s="204">
        <v>0.58383490971625107</v>
      </c>
      <c r="X27" s="204">
        <v>0.58349097162510744</v>
      </c>
      <c r="Y27" s="204">
        <v>0.58349097162510744</v>
      </c>
      <c r="DA27" s="71" t="s">
        <v>2540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2541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5.1507607435528424</v>
      </c>
      <c r="Q29" s="204">
        <v>6.6218741052729753</v>
      </c>
      <c r="R29" s="204">
        <v>7.012061222919475</v>
      </c>
      <c r="S29" s="204">
        <v>7.7124228894924816</v>
      </c>
      <c r="T29" s="204">
        <v>8.7961182255938297</v>
      </c>
      <c r="U29" s="204">
        <v>10.00063460068194</v>
      </c>
      <c r="V29" s="204">
        <v>10.682828284870091</v>
      </c>
      <c r="W29" s="204">
        <v>11.039874464815851</v>
      </c>
      <c r="X29" s="204">
        <v>12.78624636358817</v>
      </c>
      <c r="Y29" s="204">
        <v>12.492634034397611</v>
      </c>
      <c r="DA29" s="71" t="s">
        <v>2542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2543</v>
      </c>
    </row>
    <row r="31" spans="1:105" ht="12" customHeight="1" x14ac:dyDescent="0.25">
      <c r="A31" s="21" t="s">
        <v>40</v>
      </c>
      <c r="B31" s="207">
        <v>486.1564918314703</v>
      </c>
      <c r="C31" s="207">
        <v>558.21152192605325</v>
      </c>
      <c r="D31" s="207">
        <v>573.34479793637138</v>
      </c>
      <c r="E31" s="207">
        <v>590.62768701633706</v>
      </c>
      <c r="F31" s="207">
        <v>601.97764402407563</v>
      </c>
      <c r="G31" s="207">
        <v>630.35253654342216</v>
      </c>
      <c r="H31" s="207">
        <v>545.82975064488392</v>
      </c>
      <c r="I31" s="207">
        <v>571.79707652622528</v>
      </c>
      <c r="J31" s="207">
        <v>562.94067067927767</v>
      </c>
      <c r="K31" s="207">
        <v>440.75666380051592</v>
      </c>
      <c r="L31" s="207">
        <v>328.97678417884782</v>
      </c>
      <c r="M31" s="207">
        <v>326.48323301805681</v>
      </c>
      <c r="N31" s="207">
        <v>322.0980223559759</v>
      </c>
      <c r="O31" s="207">
        <v>450.64488392089419</v>
      </c>
      <c r="P31" s="207">
        <v>412.63972484952711</v>
      </c>
      <c r="Q31" s="207">
        <v>414.53138435081678</v>
      </c>
      <c r="R31" s="207">
        <v>409.97420464316423</v>
      </c>
      <c r="S31" s="207">
        <v>424.41960447119521</v>
      </c>
      <c r="T31" s="207">
        <v>431.21238177128112</v>
      </c>
      <c r="U31" s="207">
        <v>454.08426483233018</v>
      </c>
      <c r="V31" s="207">
        <v>409.11435941530522</v>
      </c>
      <c r="W31" s="207">
        <v>429.23473774720549</v>
      </c>
      <c r="X31" s="207">
        <v>434.73774720550301</v>
      </c>
      <c r="Y31" s="207">
        <v>402.63112639724852</v>
      </c>
      <c r="DA31" s="86" t="s">
        <v>2544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MAE_emi!B5</f>
        <v>1654.2257526892031</v>
      </c>
      <c r="C33" s="203">
        <f>MAE_emi!C5</f>
        <v>2277.0644763067721</v>
      </c>
      <c r="D33" s="203">
        <f>MAE_emi!D5</f>
        <v>1859.2249876901731</v>
      </c>
      <c r="E33" s="203">
        <f>MAE_emi!E5</f>
        <v>2285.0377842433668</v>
      </c>
      <c r="F33" s="203">
        <f>MAE_emi!F5</f>
        <v>2225.067420814888</v>
      </c>
      <c r="G33" s="203">
        <f>MAE_emi!G5</f>
        <v>2052.0048964713801</v>
      </c>
      <c r="H33" s="203">
        <f>MAE_emi!H5</f>
        <v>1756.4072248789339</v>
      </c>
      <c r="I33" s="203">
        <f>MAE_emi!I5</f>
        <v>1809.824247358101</v>
      </c>
      <c r="J33" s="203">
        <f>MAE_emi!J5</f>
        <v>1739.984628598359</v>
      </c>
      <c r="K33" s="203">
        <f>MAE_emi!K5</f>
        <v>1902.786747478903</v>
      </c>
      <c r="L33" s="203">
        <f>MAE_emi!L5</f>
        <v>2081.625516718912</v>
      </c>
      <c r="M33" s="203">
        <f>MAE_emi!M5</f>
        <v>1977.7846244373709</v>
      </c>
      <c r="N33" s="203">
        <f>MAE_emi!N5</f>
        <v>1095.189324118983</v>
      </c>
      <c r="O33" s="203">
        <f>MAE_emi!O5</f>
        <v>1585.226139838795</v>
      </c>
      <c r="P33" s="203">
        <f>MAE_emi!P5</f>
        <v>1112.603437798675</v>
      </c>
      <c r="Q33" s="203">
        <f>MAE_emi!Q5</f>
        <v>1345.2887869177159</v>
      </c>
      <c r="R33" s="203">
        <f>MAE_emi!R5</f>
        <v>1349.9694287991531</v>
      </c>
      <c r="S33" s="203">
        <f>MAE_emi!S5</f>
        <v>1309.5332600572749</v>
      </c>
      <c r="T33" s="203">
        <f>MAE_emi!T5</f>
        <v>1343.0645399693601</v>
      </c>
      <c r="U33" s="203">
        <f>MAE_emi!U5</f>
        <v>1355.301264653664</v>
      </c>
      <c r="V33" s="203">
        <f>MAE_emi!V5</f>
        <v>1217.8402880440581</v>
      </c>
      <c r="W33" s="203">
        <f>MAE_emi!W5</f>
        <v>1178.0873147100549</v>
      </c>
      <c r="X33" s="203">
        <f>MAE_emi!X5</f>
        <v>1005.462629710428</v>
      </c>
      <c r="Y33" s="203">
        <f>MAE_emi!Y5</f>
        <v>851.93602099859163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28.049929509197057</v>
      </c>
      <c r="C35" s="284">
        <f t="shared" si="5"/>
        <v>36.583864759028707</v>
      </c>
      <c r="D35" s="284">
        <f t="shared" si="5"/>
        <v>33.329241989993058</v>
      </c>
      <c r="E35" s="284">
        <f t="shared" si="5"/>
        <v>38.905719271238567</v>
      </c>
      <c r="F35" s="284">
        <f t="shared" si="5"/>
        <v>39.823290111362986</v>
      </c>
      <c r="G35" s="284">
        <f t="shared" si="5"/>
        <v>39.346554023258527</v>
      </c>
      <c r="H35" s="284">
        <f t="shared" si="5"/>
        <v>32.478064815134559</v>
      </c>
      <c r="I35" s="284">
        <f t="shared" si="5"/>
        <v>33.374836385312854</v>
      </c>
      <c r="J35" s="284">
        <f t="shared" si="5"/>
        <v>32.549603130900806</v>
      </c>
      <c r="K35" s="284">
        <f t="shared" si="5"/>
        <v>38.053776947017489</v>
      </c>
      <c r="L35" s="284">
        <f t="shared" si="5"/>
        <v>37.657459747034963</v>
      </c>
      <c r="M35" s="284">
        <f t="shared" si="5"/>
        <v>38.851178435570709</v>
      </c>
      <c r="N35" s="284">
        <f t="shared" si="5"/>
        <v>27.228348933172533</v>
      </c>
      <c r="O35" s="284">
        <f t="shared" si="5"/>
        <v>38.709108552112596</v>
      </c>
      <c r="P35" s="284">
        <f t="shared" si="5"/>
        <v>31.31424694406488</v>
      </c>
      <c r="Q35" s="284">
        <f t="shared" si="5"/>
        <v>35.837673522850437</v>
      </c>
      <c r="R35" s="284">
        <f t="shared" si="5"/>
        <v>35.293358780454625</v>
      </c>
      <c r="S35" s="284">
        <f t="shared" si="5"/>
        <v>33.079419730493207</v>
      </c>
      <c r="T35" s="284">
        <f t="shared" si="5"/>
        <v>32.10149821247709</v>
      </c>
      <c r="U35" s="284">
        <f t="shared" si="5"/>
        <v>33.119505678457749</v>
      </c>
      <c r="V35" s="284">
        <f t="shared" si="5"/>
        <v>32.393358251687935</v>
      </c>
      <c r="W35" s="284">
        <f t="shared" si="5"/>
        <v>30.200997763075385</v>
      </c>
      <c r="X35" s="284">
        <f t="shared" si="5"/>
        <v>28.784217128511415</v>
      </c>
      <c r="Y35" s="284">
        <f t="shared" si="5"/>
        <v>25.987836965031619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25.868121417873951</v>
      </c>
      <c r="C36" s="344">
        <f t="shared" si="6"/>
        <v>27.050993014354059</v>
      </c>
      <c r="D36" s="344">
        <f t="shared" si="6"/>
        <v>27.358143238711222</v>
      </c>
      <c r="E36" s="344">
        <f t="shared" si="6"/>
        <v>30.318407752089211</v>
      </c>
      <c r="F36" s="344">
        <f t="shared" si="6"/>
        <v>29.668429317156541</v>
      </c>
      <c r="G36" s="344">
        <f t="shared" si="6"/>
        <v>29.042527615072668</v>
      </c>
      <c r="H36" s="344">
        <f t="shared" si="6"/>
        <v>27.235529360679941</v>
      </c>
      <c r="I36" s="344">
        <f t="shared" si="6"/>
        <v>25.847240732024662</v>
      </c>
      <c r="J36" s="344">
        <f t="shared" si="6"/>
        <v>27.252915675471101</v>
      </c>
      <c r="K36" s="344">
        <f t="shared" si="6"/>
        <v>28.601577133600916</v>
      </c>
      <c r="L36" s="344">
        <f t="shared" si="6"/>
        <v>28.208621376604423</v>
      </c>
      <c r="M36" s="344">
        <f t="shared" si="6"/>
        <v>26.045680372108173</v>
      </c>
      <c r="N36" s="344">
        <f t="shared" si="6"/>
        <v>25.856605727825041</v>
      </c>
      <c r="O36" s="344">
        <f t="shared" si="6"/>
        <v>26.491190355758473</v>
      </c>
      <c r="P36" s="344">
        <f t="shared" si="6"/>
        <v>24.81819220777188</v>
      </c>
      <c r="Q36" s="344">
        <f t="shared" si="6"/>
        <v>23.987117146307209</v>
      </c>
      <c r="R36" s="344">
        <f t="shared" si="6"/>
        <v>23.737952645081474</v>
      </c>
      <c r="S36" s="344">
        <f t="shared" si="6"/>
        <v>23.500397149372763</v>
      </c>
      <c r="T36" s="344">
        <f t="shared" si="6"/>
        <v>23.003544119985047</v>
      </c>
      <c r="U36" s="344">
        <f t="shared" si="6"/>
        <v>22.716965646440045</v>
      </c>
      <c r="V36" s="344">
        <f t="shared" si="6"/>
        <v>22.967783633906752</v>
      </c>
      <c r="W36" s="344">
        <f t="shared" si="6"/>
        <v>22.928936075544868</v>
      </c>
      <c r="X36" s="344">
        <f t="shared" si="6"/>
        <v>21.73929982877004</v>
      </c>
      <c r="Y36" s="344">
        <f t="shared" si="6"/>
        <v>20.779062437262574</v>
      </c>
      <c r="DA36" s="119"/>
    </row>
    <row r="37" spans="1:105" ht="12" customHeight="1" x14ac:dyDescent="0.25">
      <c r="A37" s="158" t="s">
        <v>2136</v>
      </c>
      <c r="B37" s="344">
        <f>IF(MAE_ued!B$5=0,"",MAE_ued!B$5/B$5*1000)</f>
        <v>14.346977769076771</v>
      </c>
      <c r="C37" s="344">
        <f>IF(MAE_ued!C$5=0,"",MAE_ued!C$5/C$5*1000)</f>
        <v>14.915067997082408</v>
      </c>
      <c r="D37" s="344">
        <f>IF(MAE_ued!D$5=0,"",MAE_ued!D$5/D$5*1000)</f>
        <v>15.209304297020481</v>
      </c>
      <c r="E37" s="344">
        <f>IF(MAE_ued!E$5=0,"",MAE_ued!E$5/E$5*1000)</f>
        <v>16.732347306275724</v>
      </c>
      <c r="F37" s="344">
        <f>IF(MAE_ued!F$5=0,"",MAE_ued!F$5/F$5*1000)</f>
        <v>16.46142700457699</v>
      </c>
      <c r="G37" s="344">
        <f>IF(MAE_ued!G$5=0,"",MAE_ued!G$5/G$5*1000)</f>
        <v>16.207768263732792</v>
      </c>
      <c r="H37" s="344">
        <f>IF(MAE_ued!H$5=0,"",MAE_ued!H$5/H$5*1000)</f>
        <v>15.186690759949753</v>
      </c>
      <c r="I37" s="344">
        <f>IF(MAE_ued!I$5=0,"",MAE_ued!I$5/I$5*1000)</f>
        <v>14.404808020860242</v>
      </c>
      <c r="J37" s="344">
        <f>IF(MAE_ued!J$5=0,"",MAE_ued!J$5/J$5*1000)</f>
        <v>15.200942903314276</v>
      </c>
      <c r="K37" s="344">
        <f>IF(MAE_ued!K$5=0,"",MAE_ued!K$5/K$5*1000)</f>
        <v>15.765560251002006</v>
      </c>
      <c r="L37" s="344">
        <f>IF(MAE_ued!L$5=0,"",MAE_ued!L$5/L$5*1000)</f>
        <v>15.354538531598054</v>
      </c>
      <c r="M37" s="344">
        <f>IF(MAE_ued!M$5=0,"",MAE_ued!M$5/M$5*1000)</f>
        <v>14.211969559755902</v>
      </c>
      <c r="N37" s="344">
        <f>IF(MAE_ued!N$5=0,"",MAE_ued!N$5/N$5*1000)</f>
        <v>14.413696341275536</v>
      </c>
      <c r="O37" s="344">
        <f>IF(MAE_ued!O$5=0,"",MAE_ued!O$5/O$5*1000)</f>
        <v>14.502780226309705</v>
      </c>
      <c r="P37" s="344">
        <f>IF(MAE_ued!P$5=0,"",MAE_ued!P$5/P$5*1000)</f>
        <v>13.823378040234232</v>
      </c>
      <c r="Q37" s="344">
        <f>IF(MAE_ued!Q$5=0,"",MAE_ued!Q$5/Q$5*1000)</f>
        <v>13.342379082907204</v>
      </c>
      <c r="R37" s="344">
        <f>IF(MAE_ued!R$5=0,"",MAE_ued!R$5/R$5*1000)</f>
        <v>13.221370150770214</v>
      </c>
      <c r="S37" s="344">
        <f>IF(MAE_ued!S$5=0,"",MAE_ued!S$5/S$5*1000)</f>
        <v>13.13702416793117</v>
      </c>
      <c r="T37" s="344">
        <f>IF(MAE_ued!T$5=0,"",MAE_ued!T$5/T$5*1000)</f>
        <v>12.866145311045953</v>
      </c>
      <c r="U37" s="344">
        <f>IF(MAE_ued!U$5=0,"",MAE_ued!U$5/U$5*1000)</f>
        <v>12.729703466174039</v>
      </c>
      <c r="V37" s="344">
        <f>IF(MAE_ued!V$5=0,"",MAE_ued!V$5/V$5*1000)</f>
        <v>12.894473886066701</v>
      </c>
      <c r="W37" s="344">
        <f>IF(MAE_ued!W$5=0,"",MAE_ued!W$5/W$5*1000)</f>
        <v>12.931971731451405</v>
      </c>
      <c r="X37" s="344">
        <f>IF(MAE_ued!X$5=0,"",MAE_ued!X$5/X$5*1000)</f>
        <v>12.389236975188087</v>
      </c>
      <c r="Y37" s="344">
        <f>IF(MAE_ued!Y$5=0,"",MAE_ued!Y$5/Y$5*1000)</f>
        <v>11.889701651198422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1.5914499621073768</v>
      </c>
      <c r="C38" s="345">
        <f t="shared" si="7"/>
        <v>1.6502384858140373</v>
      </c>
      <c r="D38" s="345">
        <f t="shared" si="7"/>
        <v>1.5175458261067984</v>
      </c>
      <c r="E38" s="345">
        <f t="shared" si="7"/>
        <v>1.6237498224720075</v>
      </c>
      <c r="F38" s="345">
        <f t="shared" si="7"/>
        <v>1.5702317643906767</v>
      </c>
      <c r="G38" s="345">
        <f t="shared" si="7"/>
        <v>1.4804031606966008</v>
      </c>
      <c r="H38" s="345">
        <f t="shared" si="7"/>
        <v>1.4830049899802322</v>
      </c>
      <c r="I38" s="345">
        <f t="shared" si="7"/>
        <v>1.4631465747211772</v>
      </c>
      <c r="J38" s="345">
        <f t="shared" si="7"/>
        <v>1.4467357669295762</v>
      </c>
      <c r="K38" s="345">
        <f t="shared" si="7"/>
        <v>1.643283097865029</v>
      </c>
      <c r="L38" s="345">
        <f t="shared" si="7"/>
        <v>1.896138053422576</v>
      </c>
      <c r="M38" s="345">
        <f t="shared" si="7"/>
        <v>1.8230752889413797</v>
      </c>
      <c r="N38" s="345">
        <f t="shared" si="7"/>
        <v>1.5271967905022068</v>
      </c>
      <c r="O38" s="345">
        <f t="shared" si="7"/>
        <v>1.5760170777106799</v>
      </c>
      <c r="P38" s="345">
        <f t="shared" si="7"/>
        <v>1.3314166261090461</v>
      </c>
      <c r="Q38" s="345">
        <f t="shared" si="7"/>
        <v>1.4123822386748042</v>
      </c>
      <c r="R38" s="345">
        <f t="shared" si="7"/>
        <v>1.4136180657288691</v>
      </c>
      <c r="S38" s="345">
        <f t="shared" si="7"/>
        <v>1.3707338167190635</v>
      </c>
      <c r="T38" s="345">
        <f t="shared" si="7"/>
        <v>1.3742716307379828</v>
      </c>
      <c r="U38" s="345">
        <f t="shared" si="7"/>
        <v>1.3486833946339962</v>
      </c>
      <c r="V38" s="345">
        <f t="shared" si="7"/>
        <v>1.3423350809137362</v>
      </c>
      <c r="W38" s="345">
        <f t="shared" si="7"/>
        <v>1.2887519044048903</v>
      </c>
      <c r="X38" s="345">
        <f t="shared" si="7"/>
        <v>1.1735504710174669</v>
      </c>
      <c r="Y38" s="345">
        <f t="shared" si="7"/>
        <v>1.1184740225948302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ES: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1039.445657781599</v>
      </c>
      <c r="C5" s="223">
        <v>1379.839638865004</v>
      </c>
      <c r="D5" s="223">
        <v>1225.1524505588991</v>
      </c>
      <c r="E5" s="223">
        <v>1407.259759243336</v>
      </c>
      <c r="F5" s="223">
        <v>1417.0312123817721</v>
      </c>
      <c r="G5" s="223">
        <v>1386.1122098022361</v>
      </c>
      <c r="H5" s="223">
        <v>1184.3569217540839</v>
      </c>
      <c r="I5" s="223">
        <v>1236.9398108340499</v>
      </c>
      <c r="J5" s="223">
        <v>1202.69690455718</v>
      </c>
      <c r="K5" s="223">
        <v>1157.9177987962171</v>
      </c>
      <c r="L5" s="223">
        <v>1097.8238177128119</v>
      </c>
      <c r="M5" s="223">
        <v>1084.8617368873611</v>
      </c>
      <c r="N5" s="223">
        <v>717.12390369733453</v>
      </c>
      <c r="O5" s="223">
        <v>1005.843250214961</v>
      </c>
      <c r="P5" s="223">
        <v>835.65385618637322</v>
      </c>
      <c r="Q5" s="223">
        <v>952.49625071748278</v>
      </c>
      <c r="R5" s="223">
        <v>954.97465795550772</v>
      </c>
      <c r="S5" s="223">
        <v>955.3519757699745</v>
      </c>
      <c r="T5" s="223">
        <v>977.29190498397736</v>
      </c>
      <c r="U5" s="223">
        <v>1004.906911470846</v>
      </c>
      <c r="V5" s="223">
        <v>907.25505528401027</v>
      </c>
      <c r="W5" s="223">
        <v>914.1304161673097</v>
      </c>
      <c r="X5" s="223">
        <v>856.76982331973613</v>
      </c>
      <c r="Y5" s="223">
        <v>761.69495561651286</v>
      </c>
      <c r="DA5" s="89" t="s">
        <v>2528</v>
      </c>
    </row>
    <row r="6" spans="1:105" ht="12" customHeight="1" x14ac:dyDescent="0.25">
      <c r="A6" s="55" t="s">
        <v>91</v>
      </c>
      <c r="B6" s="259">
        <v>21.68196225750847</v>
      </c>
      <c r="C6" s="259">
        <v>27.301405447102951</v>
      </c>
      <c r="D6" s="259">
        <v>25.888379250457181</v>
      </c>
      <c r="E6" s="259">
        <v>28.37685039996834</v>
      </c>
      <c r="F6" s="259">
        <v>28.724501621031489</v>
      </c>
      <c r="G6" s="259">
        <v>29.062601737692219</v>
      </c>
      <c r="H6" s="259">
        <v>24.87429877700114</v>
      </c>
      <c r="I6" s="259">
        <v>26.199855940139901</v>
      </c>
      <c r="J6" s="259">
        <v>25.6255964419571</v>
      </c>
      <c r="K6" s="259">
        <v>22.380724985648609</v>
      </c>
      <c r="L6" s="259">
        <v>18.347979381022089</v>
      </c>
      <c r="M6" s="259">
        <v>18.33097826962274</v>
      </c>
      <c r="N6" s="259">
        <v>14.8441561028257</v>
      </c>
      <c r="O6" s="259">
        <v>21.154362650453301</v>
      </c>
      <c r="P6" s="259">
        <v>18.695959946656821</v>
      </c>
      <c r="Q6" s="259">
        <v>20.14538598505839</v>
      </c>
      <c r="R6" s="259">
        <v>20.073731513814629</v>
      </c>
      <c r="S6" s="259">
        <v>20.413626600238949</v>
      </c>
      <c r="T6" s="259">
        <v>20.812309317960391</v>
      </c>
      <c r="U6" s="259">
        <v>21.637969670547669</v>
      </c>
      <c r="V6" s="259">
        <v>19.510138669503409</v>
      </c>
      <c r="W6" s="259">
        <v>20.029249152985809</v>
      </c>
      <c r="X6" s="259">
        <v>19.41181952592359</v>
      </c>
      <c r="Y6" s="259">
        <v>17.540231254738181</v>
      </c>
      <c r="DA6" s="67" t="s">
        <v>2545</v>
      </c>
    </row>
    <row r="7" spans="1:105" ht="12" customHeight="1" x14ac:dyDescent="0.25">
      <c r="A7" s="173" t="s">
        <v>92</v>
      </c>
      <c r="B7" s="224">
        <v>29.48746867021152</v>
      </c>
      <c r="C7" s="224">
        <v>37.129911408060018</v>
      </c>
      <c r="D7" s="224">
        <v>35.208195780621779</v>
      </c>
      <c r="E7" s="224">
        <v>38.59251654395694</v>
      </c>
      <c r="F7" s="224">
        <v>39.065322204602829</v>
      </c>
      <c r="G7" s="224">
        <v>39.525138363261433</v>
      </c>
      <c r="H7" s="224">
        <v>33.829046336721547</v>
      </c>
      <c r="I7" s="224">
        <v>35.63180407859025</v>
      </c>
      <c r="J7" s="224">
        <v>34.85081116106165</v>
      </c>
      <c r="K7" s="224">
        <v>30.437785980482111</v>
      </c>
      <c r="L7" s="224">
        <v>24.953251958190041</v>
      </c>
      <c r="M7" s="224">
        <v>24.930130446686931</v>
      </c>
      <c r="N7" s="224">
        <v>20.188052299842951</v>
      </c>
      <c r="O7" s="224">
        <v>28.769933204616478</v>
      </c>
      <c r="P7" s="224">
        <v>25.42650552745328</v>
      </c>
      <c r="Q7" s="224">
        <v>27.39772493967941</v>
      </c>
      <c r="R7" s="224">
        <v>27.300274858787891</v>
      </c>
      <c r="S7" s="224">
        <v>27.76253217632496</v>
      </c>
      <c r="T7" s="224">
        <v>28.304740672426139</v>
      </c>
      <c r="U7" s="224">
        <v>29.42763875194483</v>
      </c>
      <c r="V7" s="224">
        <v>26.53378859052463</v>
      </c>
      <c r="W7" s="224">
        <v>27.239778848060709</v>
      </c>
      <c r="X7" s="224">
        <v>26.400074555256079</v>
      </c>
      <c r="Y7" s="224">
        <v>23.854714506443919</v>
      </c>
      <c r="DA7" s="177" t="s">
        <v>2546</v>
      </c>
    </row>
    <row r="8" spans="1:105" ht="12" customHeight="1" x14ac:dyDescent="0.25">
      <c r="A8" s="173" t="s">
        <v>93</v>
      </c>
      <c r="B8" s="224">
        <v>36.425696592614237</v>
      </c>
      <c r="C8" s="224">
        <v>45.866361151132963</v>
      </c>
      <c r="D8" s="224">
        <v>43.492477140768081</v>
      </c>
      <c r="E8" s="224">
        <v>47.673108671946807</v>
      </c>
      <c r="F8" s="224">
        <v>48.257162723332918</v>
      </c>
      <c r="G8" s="224">
        <v>48.82517091932295</v>
      </c>
      <c r="H8" s="224">
        <v>41.788821945361917</v>
      </c>
      <c r="I8" s="224">
        <v>44.015757979435023</v>
      </c>
      <c r="J8" s="224">
        <v>43.051002022487943</v>
      </c>
      <c r="K8" s="224">
        <v>37.599617975889657</v>
      </c>
      <c r="L8" s="224">
        <v>30.824605360117101</v>
      </c>
      <c r="M8" s="224">
        <v>30.796043492966209</v>
      </c>
      <c r="N8" s="224">
        <v>24.938182252747179</v>
      </c>
      <c r="O8" s="224">
        <v>35.539329252761533</v>
      </c>
      <c r="P8" s="224">
        <v>31.409212710383461</v>
      </c>
      <c r="Q8" s="224">
        <v>33.844248454898093</v>
      </c>
      <c r="R8" s="224">
        <v>33.723868943208572</v>
      </c>
      <c r="S8" s="224">
        <v>34.294892688401433</v>
      </c>
      <c r="T8" s="224">
        <v>34.964679654173459</v>
      </c>
      <c r="U8" s="224">
        <v>36.351789046520082</v>
      </c>
      <c r="V8" s="224">
        <v>32.777032964765723</v>
      </c>
      <c r="W8" s="224">
        <v>33.64913857701616</v>
      </c>
      <c r="X8" s="224">
        <v>32.611856803551618</v>
      </c>
      <c r="Y8" s="224">
        <v>29.467588507960141</v>
      </c>
      <c r="DA8" s="177" t="s">
        <v>2547</v>
      </c>
    </row>
    <row r="9" spans="1:105" ht="12" customHeight="1" x14ac:dyDescent="0.25">
      <c r="A9" s="173" t="s">
        <v>94</v>
      </c>
      <c r="B9" s="224">
        <v>22.54924074780881</v>
      </c>
      <c r="C9" s="224">
        <v>28.393461664987061</v>
      </c>
      <c r="D9" s="224">
        <v>26.923914420475469</v>
      </c>
      <c r="E9" s="224">
        <v>29.51192441596708</v>
      </c>
      <c r="F9" s="224">
        <v>29.873481685872751</v>
      </c>
      <c r="G9" s="224">
        <v>30.22510580719991</v>
      </c>
      <c r="H9" s="224">
        <v>25.86927072808118</v>
      </c>
      <c r="I9" s="224">
        <v>27.247850177745491</v>
      </c>
      <c r="J9" s="224">
        <v>26.650620299635381</v>
      </c>
      <c r="K9" s="224">
        <v>23.275953985074551</v>
      </c>
      <c r="L9" s="224">
        <v>19.081898556262971</v>
      </c>
      <c r="M9" s="224">
        <v>19.064217400407649</v>
      </c>
      <c r="N9" s="224">
        <v>15.437922346938731</v>
      </c>
      <c r="O9" s="224">
        <v>22.000537156471431</v>
      </c>
      <c r="P9" s="224">
        <v>19.443798344523099</v>
      </c>
      <c r="Q9" s="224">
        <v>20.95120142446072</v>
      </c>
      <c r="R9" s="224">
        <v>20.876680774367209</v>
      </c>
      <c r="S9" s="224">
        <v>21.230171664248509</v>
      </c>
      <c r="T9" s="224">
        <v>21.644801690678801</v>
      </c>
      <c r="U9" s="224">
        <v>22.50348845736956</v>
      </c>
      <c r="V9" s="224">
        <v>20.290544216283539</v>
      </c>
      <c r="W9" s="224">
        <v>20.83041911910524</v>
      </c>
      <c r="X9" s="224">
        <v>20.18829230696053</v>
      </c>
      <c r="Y9" s="224">
        <v>18.241840504927701</v>
      </c>
      <c r="DA9" s="177" t="s">
        <v>2548</v>
      </c>
    </row>
    <row r="10" spans="1:105" ht="12" customHeight="1" x14ac:dyDescent="0.25">
      <c r="A10" s="56" t="s">
        <v>95</v>
      </c>
      <c r="B10" s="260">
        <v>26.228075797264822</v>
      </c>
      <c r="C10" s="260">
        <v>36.816497778774803</v>
      </c>
      <c r="D10" s="260">
        <v>31.78250999758659</v>
      </c>
      <c r="E10" s="260">
        <v>37.325860918294069</v>
      </c>
      <c r="F10" s="260">
        <v>37.881869725847707</v>
      </c>
      <c r="G10" s="260">
        <v>36.922526654073764</v>
      </c>
      <c r="H10" s="260">
        <v>31.06395553893508</v>
      </c>
      <c r="I10" s="260">
        <v>32.861384160107079</v>
      </c>
      <c r="J10" s="260">
        <v>31.909315292046291</v>
      </c>
      <c r="K10" s="260">
        <v>32.013631803895613</v>
      </c>
      <c r="L10" s="260">
        <v>31.29658636083423</v>
      </c>
      <c r="M10" s="260">
        <v>31.57129409033513</v>
      </c>
      <c r="N10" s="260">
        <v>19.025993688150901</v>
      </c>
      <c r="O10" s="260">
        <v>26.484654078782022</v>
      </c>
      <c r="P10" s="260">
        <v>25.221128441366179</v>
      </c>
      <c r="Q10" s="260">
        <v>29.937537583204421</v>
      </c>
      <c r="R10" s="260">
        <v>30.38729224486061</v>
      </c>
      <c r="S10" s="260">
        <v>30.777392089863849</v>
      </c>
      <c r="T10" s="260">
        <v>32.031781542041337</v>
      </c>
      <c r="U10" s="260">
        <v>33.33186959275865</v>
      </c>
      <c r="V10" s="260">
        <v>31.10939564671807</v>
      </c>
      <c r="W10" s="260">
        <v>31.43380840432005</v>
      </c>
      <c r="X10" s="260">
        <v>30.737992555230232</v>
      </c>
      <c r="Y10" s="260">
        <v>27.979788754372549</v>
      </c>
      <c r="DA10" s="68" t="s">
        <v>2549</v>
      </c>
    </row>
    <row r="11" spans="1:105" ht="12" customHeight="1" x14ac:dyDescent="0.25">
      <c r="A11" s="37" t="s">
        <v>159</v>
      </c>
      <c r="B11" s="226">
        <v>2.9083441384226929</v>
      </c>
      <c r="C11" s="226">
        <v>2.6349791304381158</v>
      </c>
      <c r="D11" s="226">
        <v>2.5553452059061792</v>
      </c>
      <c r="E11" s="226">
        <v>2.8919444575041848</v>
      </c>
      <c r="F11" s="226">
        <v>3.1495402196620002</v>
      </c>
      <c r="G11" s="226">
        <v>3.0842469981271958</v>
      </c>
      <c r="H11" s="226">
        <v>1.6836935211283559</v>
      </c>
      <c r="I11" s="226">
        <v>2.9777142616112799</v>
      </c>
      <c r="J11" s="226">
        <v>2.7296703801632831</v>
      </c>
      <c r="K11" s="226">
        <v>2.9316371207284542</v>
      </c>
      <c r="L11" s="226">
        <v>3.8153205399086998</v>
      </c>
      <c r="M11" s="226">
        <v>2.4838754086828438</v>
      </c>
      <c r="N11" s="226">
        <v>2.0346670876938462</v>
      </c>
      <c r="O11" s="226">
        <v>4.3464109947454848</v>
      </c>
      <c r="P11" s="226">
        <v>2.4723468461231382</v>
      </c>
      <c r="Q11" s="226">
        <v>2.27212377785311</v>
      </c>
      <c r="R11" s="226">
        <v>2.3388147054260231</v>
      </c>
      <c r="S11" s="226">
        <v>2.2891249813333481</v>
      </c>
      <c r="T11" s="226">
        <v>2.392450563738902</v>
      </c>
      <c r="U11" s="226">
        <v>2.3799331748390768</v>
      </c>
      <c r="V11" s="226">
        <v>2.0764986043030889</v>
      </c>
      <c r="W11" s="226">
        <v>2.1266413230641481</v>
      </c>
      <c r="X11" s="226">
        <v>1.6244189598452119</v>
      </c>
      <c r="Y11" s="226">
        <v>1.540138904113642</v>
      </c>
      <c r="DA11" s="69" t="s">
        <v>2550</v>
      </c>
    </row>
    <row r="12" spans="1:105" ht="12" customHeight="1" x14ac:dyDescent="0.25">
      <c r="A12" s="37" t="s">
        <v>35</v>
      </c>
      <c r="B12" s="226">
        <v>10.69681787699864</v>
      </c>
      <c r="C12" s="226">
        <v>22.778617991648051</v>
      </c>
      <c r="D12" s="226">
        <v>15.261421093075439</v>
      </c>
      <c r="E12" s="226">
        <v>21.738606058356929</v>
      </c>
      <c r="F12" s="226">
        <v>22.166109932225179</v>
      </c>
      <c r="G12" s="226">
        <v>19.966469593900019</v>
      </c>
      <c r="H12" s="226">
        <v>16.642150760411049</v>
      </c>
      <c r="I12" s="226">
        <v>16.824455820199251</v>
      </c>
      <c r="J12" s="226">
        <v>16.13312222291405</v>
      </c>
      <c r="K12" s="226">
        <v>21.068520123167161</v>
      </c>
      <c r="L12" s="226">
        <v>22.892848263702099</v>
      </c>
      <c r="M12" s="226">
        <v>24.650377306636319</v>
      </c>
      <c r="N12" s="226">
        <v>9.6603854338251711</v>
      </c>
      <c r="O12" s="226">
        <v>10.628076119381641</v>
      </c>
      <c r="P12" s="226">
        <v>8.1569757960118707</v>
      </c>
      <c r="Q12" s="226">
        <v>13.26350562857407</v>
      </c>
      <c r="R12" s="226">
        <v>13.6302289091945</v>
      </c>
      <c r="S12" s="226">
        <v>12.85333519241488</v>
      </c>
      <c r="T12" s="226">
        <v>13.010215647480161</v>
      </c>
      <c r="U12" s="226">
        <v>12.613357781285981</v>
      </c>
      <c r="V12" s="226">
        <v>11.067306745266521</v>
      </c>
      <c r="W12" s="226">
        <v>10.519847798254469</v>
      </c>
      <c r="X12" s="226">
        <v>8.3964012658388807</v>
      </c>
      <c r="Y12" s="226">
        <v>6.5379833644617973</v>
      </c>
      <c r="DA12" s="69" t="s">
        <v>2551</v>
      </c>
    </row>
    <row r="13" spans="1:105" ht="12" customHeight="1" x14ac:dyDescent="0.25">
      <c r="A13" s="37" t="s">
        <v>96</v>
      </c>
      <c r="B13" s="226">
        <v>0</v>
      </c>
      <c r="C13" s="226">
        <v>2.8374892519341362E-3</v>
      </c>
      <c r="D13" s="226">
        <v>2.83748925193486E-3</v>
      </c>
      <c r="E13" s="226">
        <v>3.9122957867580667E-2</v>
      </c>
      <c r="F13" s="226">
        <v>8.2631126397240406E-2</v>
      </c>
      <c r="G13" s="226">
        <v>9.3809114359412554E-2</v>
      </c>
      <c r="H13" s="226">
        <v>9.7936371453141671E-2</v>
      </c>
      <c r="I13" s="226">
        <v>0.1157351676698133</v>
      </c>
      <c r="J13" s="226">
        <v>0.1293207222699872</v>
      </c>
      <c r="K13" s="226">
        <v>0.17007738607046949</v>
      </c>
      <c r="L13" s="226">
        <v>0.19466895958721869</v>
      </c>
      <c r="M13" s="226">
        <v>0.24342218400666821</v>
      </c>
      <c r="N13" s="226">
        <v>0.2801375752364651</v>
      </c>
      <c r="O13" s="226">
        <v>0.38409286328460812</v>
      </c>
      <c r="P13" s="226">
        <v>0.3858985382630265</v>
      </c>
      <c r="Q13" s="226">
        <v>0.38770421324125343</v>
      </c>
      <c r="R13" s="226">
        <v>0.38813413585539769</v>
      </c>
      <c r="S13" s="226">
        <v>0.57282889079921995</v>
      </c>
      <c r="T13" s="226">
        <v>0.57282889079914356</v>
      </c>
      <c r="U13" s="226">
        <v>0.58366294067031377</v>
      </c>
      <c r="V13" s="226">
        <v>0.58383490971582441</v>
      </c>
      <c r="W13" s="226">
        <v>0.58383490971540808</v>
      </c>
      <c r="X13" s="226">
        <v>0.58349097162472818</v>
      </c>
      <c r="Y13" s="226">
        <v>0.58349097162394259</v>
      </c>
      <c r="DA13" s="69" t="s">
        <v>2552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5.1507607435516913</v>
      </c>
      <c r="Q14" s="226">
        <v>6.6218741052667713</v>
      </c>
      <c r="R14" s="226">
        <v>7.0120612229167953</v>
      </c>
      <c r="S14" s="226">
        <v>7.7124228894866089</v>
      </c>
      <c r="T14" s="226">
        <v>8.7961182255859605</v>
      </c>
      <c r="U14" s="226">
        <v>10.00063460067568</v>
      </c>
      <c r="V14" s="226">
        <v>10.68282828486228</v>
      </c>
      <c r="W14" s="226">
        <v>11.03987446479991</v>
      </c>
      <c r="X14" s="226">
        <v>12.78624636357986</v>
      </c>
      <c r="Y14" s="226">
        <v>12.492634034372671</v>
      </c>
      <c r="DA14" s="69" t="s">
        <v>2553</v>
      </c>
    </row>
    <row r="15" spans="1:105" ht="12" customHeight="1" x14ac:dyDescent="0.25">
      <c r="A15" s="37" t="s">
        <v>40</v>
      </c>
      <c r="B15" s="226">
        <v>12.62291378184349</v>
      </c>
      <c r="C15" s="226">
        <v>11.4000631674367</v>
      </c>
      <c r="D15" s="226">
        <v>13.962906209353029</v>
      </c>
      <c r="E15" s="226">
        <v>12.656187444565379</v>
      </c>
      <c r="F15" s="226">
        <v>12.483588447563291</v>
      </c>
      <c r="G15" s="226">
        <v>13.778000947687129</v>
      </c>
      <c r="H15" s="226">
        <v>12.640174885942541</v>
      </c>
      <c r="I15" s="226">
        <v>12.94347891062673</v>
      </c>
      <c r="J15" s="226">
        <v>12.91720196669897</v>
      </c>
      <c r="K15" s="226">
        <v>7.8433971739295236</v>
      </c>
      <c r="L15" s="226">
        <v>4.3937485976362129</v>
      </c>
      <c r="M15" s="226">
        <v>4.1936191910093008</v>
      </c>
      <c r="N15" s="226">
        <v>7.0508035913954172</v>
      </c>
      <c r="O15" s="226">
        <v>11.126074101370291</v>
      </c>
      <c r="P15" s="226">
        <v>9.0551465174164516</v>
      </c>
      <c r="Q15" s="226">
        <v>7.3923298582692194</v>
      </c>
      <c r="R15" s="226">
        <v>7.0180532714678918</v>
      </c>
      <c r="S15" s="226">
        <v>7.3496801358297921</v>
      </c>
      <c r="T15" s="226">
        <v>7.260168214437174</v>
      </c>
      <c r="U15" s="226">
        <v>7.7542810952875918</v>
      </c>
      <c r="V15" s="226">
        <v>6.6989271025703614</v>
      </c>
      <c r="W15" s="226">
        <v>7.1636099084861042</v>
      </c>
      <c r="X15" s="226">
        <v>7.3474349943415467</v>
      </c>
      <c r="Y15" s="226">
        <v>6.8255414798005001</v>
      </c>
      <c r="DA15" s="69" t="s">
        <v>2554</v>
      </c>
    </row>
    <row r="16" spans="1:105" ht="12" customHeight="1" x14ac:dyDescent="0.25">
      <c r="A16" s="57" t="s">
        <v>2555</v>
      </c>
      <c r="B16" s="261">
        <f t="shared" ref="B16:Y16" si="0">B17+B23</f>
        <v>177.53407128024222</v>
      </c>
      <c r="C16" s="261">
        <f t="shared" si="0"/>
        <v>245.00457042312047</v>
      </c>
      <c r="D16" s="261">
        <f t="shared" si="0"/>
        <v>212.35715393481809</v>
      </c>
      <c r="E16" s="261">
        <f t="shared" si="0"/>
        <v>248.87917669305887</v>
      </c>
      <c r="F16" s="261">
        <f t="shared" si="0"/>
        <v>249.40707610461919</v>
      </c>
      <c r="G16" s="261">
        <f t="shared" si="0"/>
        <v>242.06746284747572</v>
      </c>
      <c r="H16" s="261">
        <f t="shared" si="0"/>
        <v>205.52056809947794</v>
      </c>
      <c r="I16" s="261">
        <f t="shared" si="0"/>
        <v>216.57638543283036</v>
      </c>
      <c r="J16" s="261">
        <f t="shared" si="0"/>
        <v>210.3251789568792</v>
      </c>
      <c r="K16" s="261">
        <f t="shared" si="0"/>
        <v>209.94375528648911</v>
      </c>
      <c r="L16" s="261">
        <f t="shared" si="0"/>
        <v>205.22997166543229</v>
      </c>
      <c r="M16" s="261">
        <f t="shared" si="0"/>
        <v>206.17521140671835</v>
      </c>
      <c r="N16" s="261">
        <f t="shared" si="0"/>
        <v>124.24067345518444</v>
      </c>
      <c r="O16" s="261">
        <f t="shared" si="0"/>
        <v>179.92346349566975</v>
      </c>
      <c r="P16" s="261">
        <f t="shared" si="0"/>
        <v>149.48617772766326</v>
      </c>
      <c r="Q16" s="261">
        <f t="shared" si="0"/>
        <v>173.66263061638858</v>
      </c>
      <c r="R16" s="261">
        <f t="shared" si="0"/>
        <v>174.49654136657844</v>
      </c>
      <c r="S16" s="261">
        <f t="shared" si="0"/>
        <v>173.35006040867606</v>
      </c>
      <c r="T16" s="261">
        <f t="shared" si="0"/>
        <v>177.40915674312851</v>
      </c>
      <c r="U16" s="261">
        <f t="shared" si="0"/>
        <v>181.57356289601071</v>
      </c>
      <c r="V16" s="261">
        <f t="shared" si="0"/>
        <v>163.72491629991305</v>
      </c>
      <c r="W16" s="261">
        <f t="shared" si="0"/>
        <v>163.77435260373525</v>
      </c>
      <c r="X16" s="261">
        <f t="shared" si="0"/>
        <v>151.37889453360373</v>
      </c>
      <c r="Y16" s="261">
        <f t="shared" si="0"/>
        <v>133.65362913074733</v>
      </c>
      <c r="DA16" s="70"/>
    </row>
    <row r="17" spans="1:105" ht="12" customHeight="1" x14ac:dyDescent="0.25">
      <c r="A17" s="60" t="s">
        <v>2556</v>
      </c>
      <c r="B17" s="329">
        <v>108.8820725206985</v>
      </c>
      <c r="C17" s="329">
        <v>178.92165066661599</v>
      </c>
      <c r="D17" s="329">
        <v>132.86501591816531</v>
      </c>
      <c r="E17" s="329">
        <v>176.23185406293709</v>
      </c>
      <c r="F17" s="329">
        <v>174.04080091597061</v>
      </c>
      <c r="G17" s="329">
        <v>157.5203804998433</v>
      </c>
      <c r="H17" s="329">
        <v>130.90484630588799</v>
      </c>
      <c r="I17" s="329">
        <v>139.11663459543971</v>
      </c>
      <c r="J17" s="329">
        <v>133.15537535959089</v>
      </c>
      <c r="K17" s="329">
        <v>162.0891875141636</v>
      </c>
      <c r="L17" s="329">
        <v>178.48471931284519</v>
      </c>
      <c r="M17" s="329">
        <v>180.2752502813986</v>
      </c>
      <c r="N17" s="329">
        <v>81.006509614610451</v>
      </c>
      <c r="O17" s="329">
        <v>122.20342673698489</v>
      </c>
      <c r="P17" s="329">
        <v>92.238426649272654</v>
      </c>
      <c r="Q17" s="329">
        <v>123.3965171456998</v>
      </c>
      <c r="R17" s="329">
        <v>125.53529685419601</v>
      </c>
      <c r="S17" s="329">
        <v>120.55769964923731</v>
      </c>
      <c r="T17" s="329">
        <v>124.1058823237838</v>
      </c>
      <c r="U17" s="329">
        <v>123.86671634310041</v>
      </c>
      <c r="V17" s="329">
        <v>111.70248309145281</v>
      </c>
      <c r="W17" s="329">
        <v>106.6830539005157</v>
      </c>
      <c r="X17" s="329">
        <v>88.499819592227567</v>
      </c>
      <c r="Y17" s="329">
        <v>72.875008496514496</v>
      </c>
      <c r="DA17" s="72" t="s">
        <v>2557</v>
      </c>
    </row>
    <row r="18" spans="1:105" ht="12" customHeight="1" x14ac:dyDescent="0.25">
      <c r="A18" s="59" t="s">
        <v>28</v>
      </c>
      <c r="B18" s="230">
        <v>6.2691406255171191</v>
      </c>
      <c r="C18" s="230">
        <v>6.6885332118885117</v>
      </c>
      <c r="D18" s="230">
        <v>6.0882591594542212</v>
      </c>
      <c r="E18" s="230">
        <v>9.3092131580072515</v>
      </c>
      <c r="F18" s="230">
        <v>2.068273867912962</v>
      </c>
      <c r="G18" s="230">
        <v>1.4163423767602841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2558</v>
      </c>
    </row>
    <row r="19" spans="1:105" ht="12" customHeight="1" x14ac:dyDescent="0.25">
      <c r="A19" s="59" t="s">
        <v>31</v>
      </c>
      <c r="B19" s="230">
        <v>9.3641163659039925</v>
      </c>
      <c r="C19" s="230">
        <v>8.3254658623410318</v>
      </c>
      <c r="D19" s="230">
        <v>8.0834906338028567</v>
      </c>
      <c r="E19" s="230">
        <v>8.2400059305372668</v>
      </c>
      <c r="F19" s="230">
        <v>8.5814803382862319</v>
      </c>
      <c r="G19" s="230">
        <v>8.0592506034420985</v>
      </c>
      <c r="H19" s="230">
        <v>7.4325781424518231</v>
      </c>
      <c r="I19" s="230">
        <v>7.2967826418372264</v>
      </c>
      <c r="J19" s="230">
        <v>6.9320988160936006</v>
      </c>
      <c r="K19" s="230">
        <v>6.5417407599751396</v>
      </c>
      <c r="L19" s="230">
        <v>6.9059838464382484</v>
      </c>
      <c r="M19" s="230">
        <v>6.0289715158856874</v>
      </c>
      <c r="N19" s="230">
        <v>5.4869196653696557</v>
      </c>
      <c r="O19" s="230">
        <v>4.2556559524183264</v>
      </c>
      <c r="P19" s="230">
        <v>2.089748768083413</v>
      </c>
      <c r="Q19" s="230">
        <v>1.861166716667658</v>
      </c>
      <c r="R19" s="230">
        <v>2.1765768784583921</v>
      </c>
      <c r="S19" s="230">
        <v>1.53874931470328</v>
      </c>
      <c r="T19" s="230">
        <v>1.5415104840112881</v>
      </c>
      <c r="U19" s="230">
        <v>1.835571264751154</v>
      </c>
      <c r="V19" s="230">
        <v>1.5297206124502141</v>
      </c>
      <c r="W19" s="230">
        <v>0.97940088207741915</v>
      </c>
      <c r="X19" s="230">
        <v>2.2145333111690548</v>
      </c>
      <c r="Y19" s="230">
        <v>0.94267459279534049</v>
      </c>
      <c r="DA19" s="71" t="s">
        <v>2559</v>
      </c>
    </row>
    <row r="20" spans="1:105" ht="12" customHeight="1" x14ac:dyDescent="0.25">
      <c r="A20" s="59" t="s">
        <v>159</v>
      </c>
      <c r="B20" s="230">
        <v>15.817555410266101</v>
      </c>
      <c r="C20" s="230">
        <v>15.274223649407929</v>
      </c>
      <c r="D20" s="230">
        <v>14.547820542690451</v>
      </c>
      <c r="E20" s="230">
        <v>16.59994551699797</v>
      </c>
      <c r="F20" s="230">
        <v>19.01449378196186</v>
      </c>
      <c r="G20" s="230">
        <v>18.92611895740011</v>
      </c>
      <c r="H20" s="230">
        <v>9.9389453462309021</v>
      </c>
      <c r="I20" s="230">
        <v>17.8200162693498</v>
      </c>
      <c r="J20" s="230">
        <v>16.307566272138079</v>
      </c>
      <c r="K20" s="230">
        <v>17.88666621959155</v>
      </c>
      <c r="L20" s="230">
        <v>23.22429433053232</v>
      </c>
      <c r="M20" s="230">
        <v>15.34051462348925</v>
      </c>
      <c r="N20" s="230">
        <v>12.476185031977289</v>
      </c>
      <c r="O20" s="230">
        <v>22.548385000794109</v>
      </c>
      <c r="P20" s="230">
        <v>15.630481136232749</v>
      </c>
      <c r="Q20" s="230">
        <v>15.44991008609496</v>
      </c>
      <c r="R20" s="230">
        <v>16.316672762668858</v>
      </c>
      <c r="S20" s="230">
        <v>16.442662756009799</v>
      </c>
      <c r="T20" s="230">
        <v>17.565081850321391</v>
      </c>
      <c r="U20" s="230">
        <v>17.71130512796115</v>
      </c>
      <c r="V20" s="230">
        <v>16.125643449436801</v>
      </c>
      <c r="W20" s="230">
        <v>16.948538036086831</v>
      </c>
      <c r="X20" s="230">
        <v>13.9017169380827</v>
      </c>
      <c r="Y20" s="230">
        <v>13.7142992177497</v>
      </c>
      <c r="DA20" s="71" t="s">
        <v>2560</v>
      </c>
    </row>
    <row r="21" spans="1:105" ht="12" customHeight="1" x14ac:dyDescent="0.25">
      <c r="A21" s="59" t="s">
        <v>32</v>
      </c>
      <c r="B21" s="230">
        <v>19.25468216606194</v>
      </c>
      <c r="C21" s="230">
        <v>16.592266170660999</v>
      </c>
      <c r="D21" s="230">
        <v>17.260740229948581</v>
      </c>
      <c r="E21" s="230">
        <v>17.3017050758213</v>
      </c>
      <c r="F21" s="230">
        <v>10.55468367674456</v>
      </c>
      <c r="G21" s="230">
        <v>6.5967762096102964</v>
      </c>
      <c r="H21" s="230">
        <v>15.2936938254567</v>
      </c>
      <c r="I21" s="230">
        <v>13.31452806287084</v>
      </c>
      <c r="J21" s="230">
        <v>13.53339182786379</v>
      </c>
      <c r="K21" s="230">
        <v>9.1163626326294871</v>
      </c>
      <c r="L21" s="230">
        <v>9.0030444238290084</v>
      </c>
      <c r="M21" s="230">
        <v>6.6640404931277226</v>
      </c>
      <c r="N21" s="230">
        <v>3.8077899699418389</v>
      </c>
      <c r="O21" s="230">
        <v>40.262871439574781</v>
      </c>
      <c r="P21" s="230">
        <v>22.948791542689602</v>
      </c>
      <c r="Q21" s="230">
        <v>15.896705298973581</v>
      </c>
      <c r="R21" s="230">
        <v>11.951151694227461</v>
      </c>
      <c r="S21" s="230">
        <v>10.25146583125156</v>
      </c>
      <c r="T21" s="230">
        <v>9.4798647599561701</v>
      </c>
      <c r="U21" s="230">
        <v>10.452066386702031</v>
      </c>
      <c r="V21" s="230">
        <v>8.1007850662875249</v>
      </c>
      <c r="W21" s="230">
        <v>4.915852287284233</v>
      </c>
      <c r="X21" s="230">
        <v>0.52748013100688707</v>
      </c>
      <c r="Y21" s="230">
        <v>0</v>
      </c>
      <c r="DA21" s="71" t="s">
        <v>2561</v>
      </c>
    </row>
    <row r="22" spans="1:105" ht="12" customHeight="1" x14ac:dyDescent="0.25">
      <c r="A22" s="59" t="s">
        <v>35</v>
      </c>
      <c r="B22" s="230">
        <v>58.176577952949302</v>
      </c>
      <c r="C22" s="230">
        <v>132.04116177231751</v>
      </c>
      <c r="D22" s="230">
        <v>86.884705352269236</v>
      </c>
      <c r="E22" s="230">
        <v>124.7809843815733</v>
      </c>
      <c r="F22" s="230">
        <v>133.82186925106501</v>
      </c>
      <c r="G22" s="230">
        <v>122.5218923526305</v>
      </c>
      <c r="H22" s="230">
        <v>98.239628991748532</v>
      </c>
      <c r="I22" s="230">
        <v>100.6853076213818</v>
      </c>
      <c r="J22" s="230">
        <v>96.382318443495407</v>
      </c>
      <c r="K22" s="230">
        <v>128.54441790196739</v>
      </c>
      <c r="L22" s="230">
        <v>139.35139671204561</v>
      </c>
      <c r="M22" s="230">
        <v>152.24172364889591</v>
      </c>
      <c r="N22" s="230">
        <v>59.235614947321658</v>
      </c>
      <c r="O22" s="230">
        <v>55.1365143441977</v>
      </c>
      <c r="P22" s="230">
        <v>51.569405202266893</v>
      </c>
      <c r="Q22" s="230">
        <v>90.188735043963618</v>
      </c>
      <c r="R22" s="230">
        <v>95.090895518841336</v>
      </c>
      <c r="S22" s="230">
        <v>92.324821747272679</v>
      </c>
      <c r="T22" s="230">
        <v>95.519425229494985</v>
      </c>
      <c r="U22" s="230">
        <v>93.867773563686058</v>
      </c>
      <c r="V22" s="230">
        <v>85.946333963278306</v>
      </c>
      <c r="W22" s="230">
        <v>83.839262695067205</v>
      </c>
      <c r="X22" s="230">
        <v>71.856089211968921</v>
      </c>
      <c r="Y22" s="230">
        <v>58.21803468596945</v>
      </c>
      <c r="DA22" s="71" t="s">
        <v>2562</v>
      </c>
    </row>
    <row r="23" spans="1:105" ht="12" customHeight="1" x14ac:dyDescent="0.25">
      <c r="A23" s="60" t="s">
        <v>2563</v>
      </c>
      <c r="B23" s="329">
        <v>68.651998759543716</v>
      </c>
      <c r="C23" s="329">
        <v>66.082919756504467</v>
      </c>
      <c r="D23" s="329">
        <v>79.492138016652788</v>
      </c>
      <c r="E23" s="329">
        <v>72.647322630121792</v>
      </c>
      <c r="F23" s="329">
        <v>75.366275188648601</v>
      </c>
      <c r="G23" s="329">
        <v>84.547082347632411</v>
      </c>
      <c r="H23" s="329">
        <v>74.615721793589969</v>
      </c>
      <c r="I23" s="329">
        <v>77.459750837390644</v>
      </c>
      <c r="J23" s="329">
        <v>77.169803597288308</v>
      </c>
      <c r="K23" s="329">
        <v>47.854567772325517</v>
      </c>
      <c r="L23" s="329">
        <v>26.745252352587091</v>
      </c>
      <c r="M23" s="329">
        <v>25.899961125319741</v>
      </c>
      <c r="N23" s="329">
        <v>43.234163840573977</v>
      </c>
      <c r="O23" s="329">
        <v>57.72003675868487</v>
      </c>
      <c r="P23" s="329">
        <v>57.247751078390607</v>
      </c>
      <c r="Q23" s="329">
        <v>50.266113470688794</v>
      </c>
      <c r="R23" s="329">
        <v>48.961244512382443</v>
      </c>
      <c r="S23" s="329">
        <v>52.792360759438743</v>
      </c>
      <c r="T23" s="329">
        <v>53.303274419344717</v>
      </c>
      <c r="U23" s="329">
        <v>57.706846552910307</v>
      </c>
      <c r="V23" s="329">
        <v>52.022433208460242</v>
      </c>
      <c r="W23" s="329">
        <v>57.091298703219557</v>
      </c>
      <c r="X23" s="329">
        <v>62.87907494137616</v>
      </c>
      <c r="Y23" s="329">
        <v>60.778620634232823</v>
      </c>
      <c r="DA23" s="72" t="s">
        <v>2564</v>
      </c>
    </row>
    <row r="24" spans="1:105" ht="12" customHeight="1" x14ac:dyDescent="0.25">
      <c r="A24" s="57" t="s">
        <v>2565</v>
      </c>
      <c r="B24" s="261">
        <f t="shared" ref="B24:Y24" si="1">B25+B26</f>
        <v>86.506029239637797</v>
      </c>
      <c r="C24" s="261">
        <f t="shared" si="1"/>
        <v>120.74320492274104</v>
      </c>
      <c r="D24" s="261">
        <f t="shared" si="1"/>
        <v>104.98679894766067</v>
      </c>
      <c r="E24" s="261">
        <f t="shared" si="1"/>
        <v>122.72709310836356</v>
      </c>
      <c r="F24" s="261">
        <f t="shared" si="1"/>
        <v>123.97870635248003</v>
      </c>
      <c r="G24" s="261">
        <f t="shared" si="1"/>
        <v>121.01063064734831</v>
      </c>
      <c r="H24" s="261">
        <f t="shared" si="1"/>
        <v>102.5928927921334</v>
      </c>
      <c r="I24" s="261">
        <f t="shared" si="1"/>
        <v>107.69758659124783</v>
      </c>
      <c r="J24" s="261">
        <f t="shared" si="1"/>
        <v>104.6300987502462</v>
      </c>
      <c r="K24" s="261">
        <f t="shared" si="1"/>
        <v>102.97131738683282</v>
      </c>
      <c r="L24" s="261">
        <f t="shared" si="1"/>
        <v>96.933743883622853</v>
      </c>
      <c r="M24" s="261">
        <f t="shared" si="1"/>
        <v>97.487214080975804</v>
      </c>
      <c r="N24" s="261">
        <f t="shared" si="1"/>
        <v>61.931221750285793</v>
      </c>
      <c r="O24" s="261">
        <f t="shared" si="1"/>
        <v>85.738281684796874</v>
      </c>
      <c r="P24" s="261">
        <f t="shared" si="1"/>
        <v>72.59976964825205</v>
      </c>
      <c r="Q24" s="261">
        <f t="shared" si="1"/>
        <v>85.396224392722985</v>
      </c>
      <c r="R24" s="261">
        <f t="shared" si="1"/>
        <v>85.902819516873038</v>
      </c>
      <c r="S24" s="261">
        <f t="shared" si="1"/>
        <v>85.670099168995122</v>
      </c>
      <c r="T24" s="261">
        <f t="shared" si="1"/>
        <v>87.67086590890986</v>
      </c>
      <c r="U24" s="261">
        <f t="shared" si="1"/>
        <v>89.80387718264592</v>
      </c>
      <c r="V24" s="261">
        <f t="shared" si="1"/>
        <v>81.060924285157668</v>
      </c>
      <c r="W24" s="261">
        <f t="shared" si="1"/>
        <v>81.386499343877219</v>
      </c>
      <c r="X24" s="261">
        <f t="shared" si="1"/>
        <v>75.446052921790312</v>
      </c>
      <c r="Y24" s="261">
        <f t="shared" si="1"/>
        <v>66.442450905559383</v>
      </c>
      <c r="DA24" s="70"/>
    </row>
    <row r="25" spans="1:105" ht="12" customHeight="1" x14ac:dyDescent="0.25">
      <c r="A25" s="60" t="s">
        <v>2566</v>
      </c>
      <c r="B25" s="262">
        <v>64.390427736979134</v>
      </c>
      <c r="C25" s="262">
        <v>92.895771366696025</v>
      </c>
      <c r="D25" s="262">
        <v>78.580652112194343</v>
      </c>
      <c r="E25" s="262">
        <v>93.782705700395837</v>
      </c>
      <c r="F25" s="262">
        <v>94.679714699027883</v>
      </c>
      <c r="G25" s="262">
        <v>91.366776874902229</v>
      </c>
      <c r="H25" s="262">
        <v>77.221108039592224</v>
      </c>
      <c r="I25" s="262">
        <v>80.973733532305133</v>
      </c>
      <c r="J25" s="262">
        <v>78.491990379449959</v>
      </c>
      <c r="K25" s="262">
        <v>80.142977901471227</v>
      </c>
      <c r="L25" s="262">
        <v>78.218804914980325</v>
      </c>
      <c r="M25" s="262">
        <v>78.789616245960588</v>
      </c>
      <c r="N25" s="262">
        <v>46.790182525403573</v>
      </c>
      <c r="O25" s="262">
        <v>64.160831781334508</v>
      </c>
      <c r="P25" s="262">
        <v>53.529890502662077</v>
      </c>
      <c r="Q25" s="262">
        <v>64.847930687963427</v>
      </c>
      <c r="R25" s="262">
        <v>65.427613372782105</v>
      </c>
      <c r="S25" s="262">
        <v>64.848200036751408</v>
      </c>
      <c r="T25" s="262">
        <v>66.442310404590259</v>
      </c>
      <c r="U25" s="262">
        <v>67.733148118687296</v>
      </c>
      <c r="V25" s="262">
        <v>61.160582842264198</v>
      </c>
      <c r="W25" s="262">
        <v>60.956665207831691</v>
      </c>
      <c r="X25" s="262">
        <v>55.645997005348242</v>
      </c>
      <c r="Y25" s="262">
        <v>48.551415025726428</v>
      </c>
      <c r="DA25" s="72" t="s">
        <v>2567</v>
      </c>
    </row>
    <row r="26" spans="1:105" ht="12" customHeight="1" x14ac:dyDescent="0.25">
      <c r="A26" s="60" t="s">
        <v>2568</v>
      </c>
      <c r="B26" s="262">
        <v>22.115601502658659</v>
      </c>
      <c r="C26" s="262">
        <v>27.847433556045019</v>
      </c>
      <c r="D26" s="262">
        <v>26.40614683546633</v>
      </c>
      <c r="E26" s="262">
        <v>28.944387407967721</v>
      </c>
      <c r="F26" s="262">
        <v>29.298991653452141</v>
      </c>
      <c r="G26" s="262">
        <v>29.643853772446079</v>
      </c>
      <c r="H26" s="262">
        <v>25.371784752541171</v>
      </c>
      <c r="I26" s="262">
        <v>26.723853058942691</v>
      </c>
      <c r="J26" s="262">
        <v>26.13810837079625</v>
      </c>
      <c r="K26" s="262">
        <v>22.828339485361589</v>
      </c>
      <c r="L26" s="262">
        <v>18.714938968642532</v>
      </c>
      <c r="M26" s="262">
        <v>18.697597835015209</v>
      </c>
      <c r="N26" s="262">
        <v>15.141039224882221</v>
      </c>
      <c r="O26" s="262">
        <v>21.577449903462369</v>
      </c>
      <c r="P26" s="262">
        <v>19.069879145589969</v>
      </c>
      <c r="Q26" s="262">
        <v>20.548293704759558</v>
      </c>
      <c r="R26" s="262">
        <v>20.475206144090929</v>
      </c>
      <c r="S26" s="262">
        <v>20.821899132243718</v>
      </c>
      <c r="T26" s="262">
        <v>21.228555504319608</v>
      </c>
      <c r="U26" s="262">
        <v>22.07072906395863</v>
      </c>
      <c r="V26" s="262">
        <v>19.90034144289347</v>
      </c>
      <c r="W26" s="262">
        <v>20.429834136045528</v>
      </c>
      <c r="X26" s="262">
        <v>19.800055916442069</v>
      </c>
      <c r="Y26" s="262">
        <v>17.891035879832948</v>
      </c>
      <c r="DA26" s="72" t="s">
        <v>2569</v>
      </c>
    </row>
    <row r="27" spans="1:105" ht="12" customHeight="1" x14ac:dyDescent="0.25">
      <c r="A27" s="57" t="s">
        <v>2570</v>
      </c>
      <c r="B27" s="261">
        <f t="shared" ref="B27:Y27" si="2">B28+B34</f>
        <v>253.62010182891737</v>
      </c>
      <c r="C27" s="261">
        <f t="shared" si="2"/>
        <v>350.00652917588639</v>
      </c>
      <c r="D27" s="261">
        <f t="shared" si="2"/>
        <v>303.36736276402593</v>
      </c>
      <c r="E27" s="261">
        <f t="shared" si="2"/>
        <v>355.54168099008416</v>
      </c>
      <c r="F27" s="261">
        <f t="shared" si="2"/>
        <v>356.29582300659888</v>
      </c>
      <c r="G27" s="261">
        <f t="shared" si="2"/>
        <v>345.81066121067971</v>
      </c>
      <c r="H27" s="261">
        <f t="shared" si="2"/>
        <v>293.60081157068271</v>
      </c>
      <c r="I27" s="261">
        <f t="shared" si="2"/>
        <v>309.39483633261466</v>
      </c>
      <c r="J27" s="261">
        <f t="shared" si="2"/>
        <v>300.46454136697008</v>
      </c>
      <c r="K27" s="261">
        <f t="shared" si="2"/>
        <v>299.91965040927022</v>
      </c>
      <c r="L27" s="261">
        <f t="shared" si="2"/>
        <v>293.18567380776039</v>
      </c>
      <c r="M27" s="261">
        <f t="shared" si="2"/>
        <v>294.53601629531198</v>
      </c>
      <c r="N27" s="261">
        <f t="shared" si="2"/>
        <v>177.48667636454917</v>
      </c>
      <c r="O27" s="261">
        <f t="shared" si="2"/>
        <v>257.03351927952821</v>
      </c>
      <c r="P27" s="261">
        <f t="shared" si="2"/>
        <v>213.55168246809043</v>
      </c>
      <c r="Q27" s="261">
        <f t="shared" si="2"/>
        <v>248.08947230912662</v>
      </c>
      <c r="R27" s="261">
        <f t="shared" si="2"/>
        <v>249.28077338082642</v>
      </c>
      <c r="S27" s="261">
        <f t="shared" si="2"/>
        <v>247.64294344096578</v>
      </c>
      <c r="T27" s="261">
        <f t="shared" si="2"/>
        <v>253.44165249018357</v>
      </c>
      <c r="U27" s="261">
        <f t="shared" si="2"/>
        <v>259.3908041371584</v>
      </c>
      <c r="V27" s="261">
        <f t="shared" si="2"/>
        <v>233.89273757130448</v>
      </c>
      <c r="W27" s="261">
        <f t="shared" si="2"/>
        <v>233.96336086247891</v>
      </c>
      <c r="X27" s="261">
        <f t="shared" si="2"/>
        <v>216.25556361943399</v>
      </c>
      <c r="Y27" s="261">
        <f t="shared" si="2"/>
        <v>190.93375590106763</v>
      </c>
      <c r="DA27" s="70"/>
    </row>
    <row r="28" spans="1:105" ht="12" customHeight="1" x14ac:dyDescent="0.25">
      <c r="A28" s="60" t="s">
        <v>2571</v>
      </c>
      <c r="B28" s="329">
        <v>155.54581788671209</v>
      </c>
      <c r="C28" s="329">
        <v>255.6023580951657</v>
      </c>
      <c r="D28" s="329">
        <v>189.80716559737911</v>
      </c>
      <c r="E28" s="329">
        <v>251.75979151848159</v>
      </c>
      <c r="F28" s="329">
        <v>248.62971559424369</v>
      </c>
      <c r="G28" s="329">
        <v>225.0291149997762</v>
      </c>
      <c r="H28" s="329">
        <v>187.00692329412561</v>
      </c>
      <c r="I28" s="329">
        <v>198.73804942205669</v>
      </c>
      <c r="J28" s="329">
        <v>190.22196479941539</v>
      </c>
      <c r="K28" s="329">
        <v>231.5559821630909</v>
      </c>
      <c r="L28" s="329">
        <v>254.97817044692169</v>
      </c>
      <c r="M28" s="329">
        <v>257.53607183056948</v>
      </c>
      <c r="N28" s="329">
        <v>115.7235851637292</v>
      </c>
      <c r="O28" s="329">
        <v>174.57632390997841</v>
      </c>
      <c r="P28" s="329">
        <v>131.7691809275324</v>
      </c>
      <c r="Q28" s="329">
        <v>176.28073877957121</v>
      </c>
      <c r="R28" s="329">
        <v>179.3361383631372</v>
      </c>
      <c r="S28" s="329">
        <v>172.2252852131962</v>
      </c>
      <c r="T28" s="329">
        <v>177.2941176054054</v>
      </c>
      <c r="U28" s="329">
        <v>176.95245191871501</v>
      </c>
      <c r="V28" s="329">
        <v>159.57497584493271</v>
      </c>
      <c r="W28" s="329">
        <v>152.40436271502239</v>
      </c>
      <c r="X28" s="329">
        <v>126.4283137031823</v>
      </c>
      <c r="Y28" s="329">
        <v>104.10715499502069</v>
      </c>
      <c r="DA28" s="72" t="s">
        <v>2572</v>
      </c>
    </row>
    <row r="29" spans="1:105" ht="12" customHeight="1" x14ac:dyDescent="0.25">
      <c r="A29" s="59" t="s">
        <v>28</v>
      </c>
      <c r="B29" s="230">
        <v>8.9559151793101694</v>
      </c>
      <c r="C29" s="230">
        <v>9.5550474455550152</v>
      </c>
      <c r="D29" s="230">
        <v>8.6975130849346023</v>
      </c>
      <c r="E29" s="230">
        <v>13.29887594001036</v>
      </c>
      <c r="F29" s="230">
        <v>2.9546769541613749</v>
      </c>
      <c r="G29" s="230">
        <v>2.0233462525146919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2573</v>
      </c>
    </row>
    <row r="30" spans="1:105" ht="12" customHeight="1" x14ac:dyDescent="0.25">
      <c r="A30" s="59" t="s">
        <v>31</v>
      </c>
      <c r="B30" s="230">
        <v>13.37730909414856</v>
      </c>
      <c r="C30" s="230">
        <v>11.893522660487189</v>
      </c>
      <c r="D30" s="230">
        <v>11.547843762575511</v>
      </c>
      <c r="E30" s="230">
        <v>11.771437043624671</v>
      </c>
      <c r="F30" s="230">
        <v>12.25925762612319</v>
      </c>
      <c r="G30" s="230">
        <v>11.51321514777443</v>
      </c>
      <c r="H30" s="230">
        <v>10.61796877493118</v>
      </c>
      <c r="I30" s="230">
        <v>10.423975202624611</v>
      </c>
      <c r="J30" s="230">
        <v>9.9029983087051416</v>
      </c>
      <c r="K30" s="230">
        <v>9.3453439428216303</v>
      </c>
      <c r="L30" s="230">
        <v>9.8656912091974984</v>
      </c>
      <c r="M30" s="230">
        <v>8.612816451265271</v>
      </c>
      <c r="N30" s="230">
        <v>7.8384566648137923</v>
      </c>
      <c r="O30" s="230">
        <v>6.0795085034547514</v>
      </c>
      <c r="P30" s="230">
        <v>2.9853553829763051</v>
      </c>
      <c r="Q30" s="230">
        <v>2.6588095952395121</v>
      </c>
      <c r="R30" s="230">
        <v>3.1093955406548459</v>
      </c>
      <c r="S30" s="230">
        <v>2.198213306718972</v>
      </c>
      <c r="T30" s="230">
        <v>2.2021578343018402</v>
      </c>
      <c r="U30" s="230">
        <v>2.622244663930223</v>
      </c>
      <c r="V30" s="230">
        <v>2.1853151606431629</v>
      </c>
      <c r="W30" s="230">
        <v>1.399144117253456</v>
      </c>
      <c r="X30" s="230">
        <v>3.1636190159557929</v>
      </c>
      <c r="Y30" s="230">
        <v>1.34667798970763</v>
      </c>
      <c r="DA30" s="71" t="s">
        <v>2574</v>
      </c>
    </row>
    <row r="31" spans="1:105" ht="12" customHeight="1" x14ac:dyDescent="0.25">
      <c r="A31" s="59" t="s">
        <v>159</v>
      </c>
      <c r="B31" s="230">
        <v>22.596507728951568</v>
      </c>
      <c r="C31" s="230">
        <v>21.820319499154191</v>
      </c>
      <c r="D31" s="230">
        <v>20.782600775272069</v>
      </c>
      <c r="E31" s="230">
        <v>23.714207881425679</v>
      </c>
      <c r="F31" s="230">
        <v>27.163562545659801</v>
      </c>
      <c r="G31" s="230">
        <v>27.037312796285882</v>
      </c>
      <c r="H31" s="230">
        <v>14.19849335175843</v>
      </c>
      <c r="I31" s="230">
        <v>25.457166099071141</v>
      </c>
      <c r="J31" s="230">
        <v>23.29652324591153</v>
      </c>
      <c r="K31" s="230">
        <v>25.552380313702219</v>
      </c>
      <c r="L31" s="230">
        <v>33.177563329331882</v>
      </c>
      <c r="M31" s="230">
        <v>21.91502089069893</v>
      </c>
      <c r="N31" s="230">
        <v>17.82312147425327</v>
      </c>
      <c r="O31" s="230">
        <v>32.211978572563012</v>
      </c>
      <c r="P31" s="230">
        <v>22.329258766046781</v>
      </c>
      <c r="Q31" s="230">
        <v>22.071300122992799</v>
      </c>
      <c r="R31" s="230">
        <v>23.309532518098369</v>
      </c>
      <c r="S31" s="230">
        <v>23.489518222871141</v>
      </c>
      <c r="T31" s="230">
        <v>25.092974071887699</v>
      </c>
      <c r="U31" s="230">
        <v>25.301864468515941</v>
      </c>
      <c r="V31" s="230">
        <v>23.036633499195421</v>
      </c>
      <c r="W31" s="230">
        <v>24.212197194409761</v>
      </c>
      <c r="X31" s="230">
        <v>19.85959562583243</v>
      </c>
      <c r="Y31" s="230">
        <v>19.59185602535673</v>
      </c>
      <c r="DA31" s="71" t="s">
        <v>2575</v>
      </c>
    </row>
    <row r="32" spans="1:105" ht="12" customHeight="1" x14ac:dyDescent="0.25">
      <c r="A32" s="59" t="s">
        <v>32</v>
      </c>
      <c r="B32" s="230">
        <v>27.50668880865992</v>
      </c>
      <c r="C32" s="230">
        <v>23.703237386658571</v>
      </c>
      <c r="D32" s="230">
        <v>24.65820032849798</v>
      </c>
      <c r="E32" s="230">
        <v>24.716721536887579</v>
      </c>
      <c r="F32" s="230">
        <v>15.07811953820652</v>
      </c>
      <c r="G32" s="230">
        <v>9.4239660137289949</v>
      </c>
      <c r="H32" s="230">
        <v>21.848134036366719</v>
      </c>
      <c r="I32" s="230">
        <v>19.020754375529769</v>
      </c>
      <c r="J32" s="230">
        <v>19.333416896948261</v>
      </c>
      <c r="K32" s="230">
        <v>13.0233751894707</v>
      </c>
      <c r="L32" s="230">
        <v>12.86149203404144</v>
      </c>
      <c r="M32" s="230">
        <v>9.5200578473253223</v>
      </c>
      <c r="N32" s="230">
        <v>5.4396999570597711</v>
      </c>
      <c r="O32" s="230">
        <v>57.518387770821107</v>
      </c>
      <c r="P32" s="230">
        <v>32.783987918127998</v>
      </c>
      <c r="Q32" s="230">
        <v>22.709578998533679</v>
      </c>
      <c r="R32" s="230">
        <v>17.073073848896371</v>
      </c>
      <c r="S32" s="230">
        <v>14.64495118750223</v>
      </c>
      <c r="T32" s="230">
        <v>13.54266394279453</v>
      </c>
      <c r="U32" s="230">
        <v>14.931523409574339</v>
      </c>
      <c r="V32" s="230">
        <v>11.57255009469646</v>
      </c>
      <c r="W32" s="230">
        <v>7.02264612469176</v>
      </c>
      <c r="X32" s="230">
        <v>0.75354304429555319</v>
      </c>
      <c r="Y32" s="230">
        <v>0</v>
      </c>
      <c r="DA32" s="71" t="s">
        <v>2576</v>
      </c>
    </row>
    <row r="33" spans="1:105" ht="12" customHeight="1" x14ac:dyDescent="0.25">
      <c r="A33" s="59" t="s">
        <v>35</v>
      </c>
      <c r="B33" s="230">
        <v>83.109397075641851</v>
      </c>
      <c r="C33" s="230">
        <v>188.63023110331071</v>
      </c>
      <c r="D33" s="230">
        <v>124.1210076460989</v>
      </c>
      <c r="E33" s="230">
        <v>178.25854911653329</v>
      </c>
      <c r="F33" s="230">
        <v>191.1740989300929</v>
      </c>
      <c r="G33" s="230">
        <v>175.03127478947221</v>
      </c>
      <c r="H33" s="230">
        <v>140.34232713106931</v>
      </c>
      <c r="I33" s="230">
        <v>143.83615374483119</v>
      </c>
      <c r="J33" s="230">
        <v>137.6890263478505</v>
      </c>
      <c r="K33" s="230">
        <v>183.6348827170963</v>
      </c>
      <c r="L33" s="230">
        <v>199.07342387435091</v>
      </c>
      <c r="M33" s="230">
        <v>217.48817664128001</v>
      </c>
      <c r="N33" s="230">
        <v>84.622307067602378</v>
      </c>
      <c r="O33" s="230">
        <v>78.766449063139575</v>
      </c>
      <c r="P33" s="230">
        <v>73.670578860381283</v>
      </c>
      <c r="Q33" s="230">
        <v>128.84105006280521</v>
      </c>
      <c r="R33" s="230">
        <v>135.84413645548759</v>
      </c>
      <c r="S33" s="230">
        <v>131.89260249610379</v>
      </c>
      <c r="T33" s="230">
        <v>136.4563217564214</v>
      </c>
      <c r="U33" s="230">
        <v>134.0968193766945</v>
      </c>
      <c r="V33" s="230">
        <v>122.7804770903976</v>
      </c>
      <c r="W33" s="230">
        <v>119.7703752786674</v>
      </c>
      <c r="X33" s="230">
        <v>102.6515560170985</v>
      </c>
      <c r="Y33" s="230">
        <v>83.168620979956401</v>
      </c>
      <c r="DA33" s="71" t="s">
        <v>2577</v>
      </c>
    </row>
    <row r="34" spans="1:105" ht="12" customHeight="1" x14ac:dyDescent="0.25">
      <c r="A34" s="60" t="s">
        <v>2578</v>
      </c>
      <c r="B34" s="329">
        <v>98.074283942205298</v>
      </c>
      <c r="C34" s="329">
        <v>94.404171080720673</v>
      </c>
      <c r="D34" s="329">
        <v>113.5601971666468</v>
      </c>
      <c r="E34" s="329">
        <v>103.7818894716026</v>
      </c>
      <c r="F34" s="329">
        <v>107.6661074123552</v>
      </c>
      <c r="G34" s="329">
        <v>120.7815462109035</v>
      </c>
      <c r="H34" s="329">
        <v>106.5938882765571</v>
      </c>
      <c r="I34" s="329">
        <v>110.656786910558</v>
      </c>
      <c r="J34" s="329">
        <v>110.24257656755471</v>
      </c>
      <c r="K34" s="329">
        <v>68.36366824617933</v>
      </c>
      <c r="L34" s="329">
        <v>38.2075033608387</v>
      </c>
      <c r="M34" s="329">
        <v>36.999944464742491</v>
      </c>
      <c r="N34" s="329">
        <v>61.763091200819972</v>
      </c>
      <c r="O34" s="329">
        <v>82.457195369549808</v>
      </c>
      <c r="P34" s="329">
        <v>81.78250154055803</v>
      </c>
      <c r="Q34" s="329">
        <v>71.808733529555425</v>
      </c>
      <c r="R34" s="329">
        <v>69.944635017689208</v>
      </c>
      <c r="S34" s="329">
        <v>75.417658227769593</v>
      </c>
      <c r="T34" s="329">
        <v>76.147534884778182</v>
      </c>
      <c r="U34" s="329">
        <v>82.438352218443356</v>
      </c>
      <c r="V34" s="329">
        <v>74.317761726371771</v>
      </c>
      <c r="W34" s="329">
        <v>81.558998147456521</v>
      </c>
      <c r="X34" s="329">
        <v>89.827249916251688</v>
      </c>
      <c r="Y34" s="329">
        <v>86.82660090604692</v>
      </c>
      <c r="DA34" s="72" t="s">
        <v>2579</v>
      </c>
    </row>
    <row r="35" spans="1:105" ht="12" customHeight="1" x14ac:dyDescent="0.25">
      <c r="A35" s="57" t="s">
        <v>2580</v>
      </c>
      <c r="B35" s="261">
        <v>210.8656857893404</v>
      </c>
      <c r="C35" s="261">
        <v>268.79190219817849</v>
      </c>
      <c r="D35" s="261">
        <v>232.73521520621091</v>
      </c>
      <c r="E35" s="261">
        <v>270.18804747080162</v>
      </c>
      <c r="F35" s="261">
        <v>272.30505586953501</v>
      </c>
      <c r="G35" s="261">
        <v>258.69887517758667</v>
      </c>
      <c r="H35" s="261">
        <v>224.9705128162565</v>
      </c>
      <c r="I35" s="261">
        <v>226.39641150790069</v>
      </c>
      <c r="J35" s="261">
        <v>218.89479001354329</v>
      </c>
      <c r="K35" s="261">
        <v>219.20275278661791</v>
      </c>
      <c r="L35" s="261">
        <v>230.26250109563821</v>
      </c>
      <c r="M35" s="261">
        <v>214.39989061107411</v>
      </c>
      <c r="N35" s="261">
        <v>139.53041394053699</v>
      </c>
      <c r="O35" s="261">
        <v>178.89920388794951</v>
      </c>
      <c r="P35" s="261">
        <v>129.3106513329254</v>
      </c>
      <c r="Q35" s="261">
        <v>150.8944720275824</v>
      </c>
      <c r="R35" s="261">
        <v>151.33216574849331</v>
      </c>
      <c r="S35" s="261">
        <v>149.87347444488941</v>
      </c>
      <c r="T35" s="261">
        <v>153.46559955055329</v>
      </c>
      <c r="U35" s="261">
        <v>156.69274175999391</v>
      </c>
      <c r="V35" s="261">
        <v>141.2921855453971</v>
      </c>
      <c r="W35" s="261">
        <v>140.58139809990959</v>
      </c>
      <c r="X35" s="261">
        <v>128.06738825224221</v>
      </c>
      <c r="Y35" s="261">
        <v>112.3760034266913</v>
      </c>
      <c r="DA35" s="70" t="s">
        <v>2581</v>
      </c>
    </row>
    <row r="36" spans="1:105" ht="12" customHeight="1" x14ac:dyDescent="0.25">
      <c r="A36" s="46" t="s">
        <v>28</v>
      </c>
      <c r="B36" s="229">
        <v>5.1962683568039996</v>
      </c>
      <c r="C36" s="229">
        <v>5.5391364534572478</v>
      </c>
      <c r="D36" s="229">
        <v>5.6355519172547446</v>
      </c>
      <c r="E36" s="229">
        <v>8.0238971444402232</v>
      </c>
      <c r="F36" s="229">
        <v>1.7841858933129831</v>
      </c>
      <c r="G36" s="229">
        <v>1.325315669949698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2582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2583</v>
      </c>
    </row>
    <row r="38" spans="1:105" ht="12" customHeight="1" x14ac:dyDescent="0.25">
      <c r="A38" s="46" t="s">
        <v>31</v>
      </c>
      <c r="B38" s="229">
        <v>7.7615839982156576</v>
      </c>
      <c r="C38" s="229">
        <v>6.8947690007935609</v>
      </c>
      <c r="D38" s="229">
        <v>7.4824231272576451</v>
      </c>
      <c r="E38" s="229">
        <v>7.1023145494674216</v>
      </c>
      <c r="F38" s="229">
        <v>7.402770204104006</v>
      </c>
      <c r="G38" s="229">
        <v>7.541291772420883</v>
      </c>
      <c r="H38" s="229">
        <v>6.8037953010084191</v>
      </c>
      <c r="I38" s="229">
        <v>7.1335843739208551</v>
      </c>
      <c r="J38" s="229">
        <v>6.8894944487025924</v>
      </c>
      <c r="K38" s="229">
        <v>5.5780055809423379</v>
      </c>
      <c r="L38" s="229">
        <v>4.6934152281040857</v>
      </c>
      <c r="M38" s="229">
        <v>4.5638010268077824</v>
      </c>
      <c r="N38" s="229">
        <v>4.7504620189039173</v>
      </c>
      <c r="O38" s="229">
        <v>4.3515079430862533</v>
      </c>
      <c r="P38" s="229">
        <v>2.8330643785965601</v>
      </c>
      <c r="Q38" s="229">
        <v>2.258441572862977</v>
      </c>
      <c r="R38" s="229">
        <v>2.6221961105468439</v>
      </c>
      <c r="S38" s="229">
        <v>1.9117046184680411</v>
      </c>
      <c r="T38" s="229">
        <v>1.9049989215765051</v>
      </c>
      <c r="U38" s="229">
        <v>2.3206019560932258</v>
      </c>
      <c r="V38" s="229">
        <v>1.93363146679819</v>
      </c>
      <c r="W38" s="229">
        <v>1.289726711754394</v>
      </c>
      <c r="X38" s="229">
        <v>3.20224320167384</v>
      </c>
      <c r="Y38" s="229">
        <v>1.4354109600528311</v>
      </c>
      <c r="DA38" s="73" t="s">
        <v>2584</v>
      </c>
    </row>
    <row r="39" spans="1:105" ht="12" customHeight="1" x14ac:dyDescent="0.25">
      <c r="A39" s="46" t="s">
        <v>159</v>
      </c>
      <c r="B39" s="229">
        <v>13.110610779061901</v>
      </c>
      <c r="C39" s="229">
        <v>12.649411512872749</v>
      </c>
      <c r="D39" s="229">
        <v>13.46608214335386</v>
      </c>
      <c r="E39" s="229">
        <v>14.3080036057758</v>
      </c>
      <c r="F39" s="229">
        <v>16.40275598922349</v>
      </c>
      <c r="G39" s="229">
        <v>17.709758909388128</v>
      </c>
      <c r="H39" s="229">
        <v>9.0981283139740086</v>
      </c>
      <c r="I39" s="229">
        <v>17.42145762615754</v>
      </c>
      <c r="J39" s="229">
        <v>16.20734070364238</v>
      </c>
      <c r="K39" s="229">
        <v>15.25158633735184</v>
      </c>
      <c r="L39" s="229">
        <v>15.783595660900509</v>
      </c>
      <c r="M39" s="229">
        <v>11.61243774430986</v>
      </c>
      <c r="N39" s="229">
        <v>10.80162399848674</v>
      </c>
      <c r="O39" s="229">
        <v>23.056252087052499</v>
      </c>
      <c r="P39" s="229">
        <v>21.190183242935621</v>
      </c>
      <c r="Q39" s="229">
        <v>18.74776661486074</v>
      </c>
      <c r="R39" s="229">
        <v>19.657250005173111</v>
      </c>
      <c r="S39" s="229">
        <v>20.42796317127053</v>
      </c>
      <c r="T39" s="229">
        <v>21.70693117518897</v>
      </c>
      <c r="U39" s="229">
        <v>22.391334029998891</v>
      </c>
      <c r="V39" s="229">
        <v>20.38349443840935</v>
      </c>
      <c r="W39" s="229">
        <v>22.31872834743746</v>
      </c>
      <c r="X39" s="229">
        <v>20.10205867396456</v>
      </c>
      <c r="Y39" s="229">
        <v>20.882768621383381</v>
      </c>
      <c r="DA39" s="73" t="s">
        <v>2585</v>
      </c>
    </row>
    <row r="40" spans="1:105" ht="12" customHeight="1" x14ac:dyDescent="0.25">
      <c r="A40" s="46" t="s">
        <v>32</v>
      </c>
      <c r="B40" s="229">
        <v>15.959523264254891</v>
      </c>
      <c r="C40" s="229">
        <v>13.740953880293871</v>
      </c>
      <c r="D40" s="229">
        <v>15.977276122530061</v>
      </c>
      <c r="E40" s="229">
        <v>14.91287175355076</v>
      </c>
      <c r="F40" s="229">
        <v>9.1049439905319769</v>
      </c>
      <c r="G40" s="229">
        <v>6.1728089374449464</v>
      </c>
      <c r="H40" s="229">
        <v>13.999874631708691</v>
      </c>
      <c r="I40" s="229">
        <v>13.016738197852</v>
      </c>
      <c r="J40" s="229">
        <v>13.45021621066944</v>
      </c>
      <c r="K40" s="229">
        <v>7.7733318253496062</v>
      </c>
      <c r="L40" s="229">
        <v>6.1186105756516644</v>
      </c>
      <c r="M40" s="229">
        <v>5.0445345056099598</v>
      </c>
      <c r="N40" s="229">
        <v>3.2967061177035402</v>
      </c>
      <c r="O40" s="229">
        <v>41.169729611532269</v>
      </c>
      <c r="P40" s="229">
        <v>31.111588552847881</v>
      </c>
      <c r="Q40" s="229">
        <v>19.289932383399691</v>
      </c>
      <c r="R40" s="229">
        <v>14.39795846372979</v>
      </c>
      <c r="S40" s="229">
        <v>12.736171115338561</v>
      </c>
      <c r="T40" s="229">
        <v>11.715218502708129</v>
      </c>
      <c r="U40" s="229">
        <v>13.21391665252791</v>
      </c>
      <c r="V40" s="229">
        <v>10.23973448645166</v>
      </c>
      <c r="W40" s="229">
        <v>6.4734534366574517</v>
      </c>
      <c r="X40" s="229">
        <v>0.76274294679412258</v>
      </c>
      <c r="Y40" s="229">
        <v>0</v>
      </c>
      <c r="DA40" s="73" t="s">
        <v>2586</v>
      </c>
    </row>
    <row r="41" spans="1:105" ht="12" customHeight="1" x14ac:dyDescent="0.25">
      <c r="A41" s="46" t="s">
        <v>33</v>
      </c>
      <c r="B41" s="229">
        <v>119.5423903691929</v>
      </c>
      <c r="C41" s="229">
        <v>119.5423903694346</v>
      </c>
      <c r="D41" s="229">
        <v>108.6748925192111</v>
      </c>
      <c r="E41" s="229">
        <v>117.213585554396</v>
      </c>
      <c r="F41" s="229">
        <v>121.09484092842381</v>
      </c>
      <c r="G41" s="229">
        <v>110.2273430781412</v>
      </c>
      <c r="H41" s="229">
        <v>104.0173688734708</v>
      </c>
      <c r="I41" s="229">
        <v>89.268615648993134</v>
      </c>
      <c r="J41" s="229">
        <v>85.387446259509602</v>
      </c>
      <c r="K41" s="229">
        <v>80.729922613846355</v>
      </c>
      <c r="L41" s="229">
        <v>108.6748925192552</v>
      </c>
      <c r="M41" s="229">
        <v>77.624935511453259</v>
      </c>
      <c r="N41" s="229">
        <v>69.086156491696315</v>
      </c>
      <c r="O41" s="229">
        <v>53.561220980145627</v>
      </c>
      <c r="P41" s="229">
        <v>3.8812553740243829</v>
      </c>
      <c r="Q41" s="229">
        <v>0.77626827170890833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2587</v>
      </c>
    </row>
    <row r="42" spans="1:105" ht="12" customHeight="1" x14ac:dyDescent="0.25">
      <c r="A42" s="46" t="s">
        <v>35</v>
      </c>
      <c r="B42" s="229">
        <v>48.220502486992117</v>
      </c>
      <c r="C42" s="229">
        <v>109.3504344465055</v>
      </c>
      <c r="D42" s="229">
        <v>80.424182841781061</v>
      </c>
      <c r="E42" s="229">
        <v>107.55256832834959</v>
      </c>
      <c r="F42" s="229">
        <v>115.44075232911671</v>
      </c>
      <c r="G42" s="229">
        <v>114.64755027541911</v>
      </c>
      <c r="H42" s="229">
        <v>89.92873176660332</v>
      </c>
      <c r="I42" s="229">
        <v>98.433401731486839</v>
      </c>
      <c r="J42" s="229">
        <v>95.7899570513827</v>
      </c>
      <c r="K42" s="229">
        <v>109.6071377274943</v>
      </c>
      <c r="L42" s="229">
        <v>94.705400697281576</v>
      </c>
      <c r="M42" s="229">
        <v>115.243691711114</v>
      </c>
      <c r="N42" s="229">
        <v>51.284975201967193</v>
      </c>
      <c r="O42" s="229">
        <v>56.378378046872911</v>
      </c>
      <c r="P42" s="229">
        <v>69.912444565261183</v>
      </c>
      <c r="Q42" s="229">
        <v>109.4399479654907</v>
      </c>
      <c r="R42" s="229">
        <v>114.55923236422839</v>
      </c>
      <c r="S42" s="229">
        <v>114.7021067349974</v>
      </c>
      <c r="T42" s="229">
        <v>118.0429221462648</v>
      </c>
      <c r="U42" s="229">
        <v>118.6713603165589</v>
      </c>
      <c r="V42" s="229">
        <v>108.639796348923</v>
      </c>
      <c r="W42" s="229">
        <v>110.4039607992455</v>
      </c>
      <c r="X42" s="229">
        <v>103.9048146249947</v>
      </c>
      <c r="Y42" s="229">
        <v>88.648623501322277</v>
      </c>
      <c r="DA42" s="73" t="s">
        <v>2588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2589</v>
      </c>
    </row>
    <row r="44" spans="1:105" ht="12" customHeight="1" x14ac:dyDescent="0.25">
      <c r="A44" s="46" t="s">
        <v>38</v>
      </c>
      <c r="B44" s="229">
        <v>1.074806534818872</v>
      </c>
      <c r="C44" s="229">
        <v>1.0748065348210449</v>
      </c>
      <c r="D44" s="229">
        <v>1.074806534822393</v>
      </c>
      <c r="E44" s="229">
        <v>1.0748065348218589</v>
      </c>
      <c r="F44" s="229">
        <v>1.0748065348218769</v>
      </c>
      <c r="G44" s="229">
        <v>1.0748065348227109</v>
      </c>
      <c r="H44" s="229">
        <v>1.122613929491268</v>
      </c>
      <c r="I44" s="229">
        <v>1.1226139294903019</v>
      </c>
      <c r="J44" s="229">
        <v>1.1703353396366221</v>
      </c>
      <c r="K44" s="229">
        <v>0.26276870163343519</v>
      </c>
      <c r="L44" s="229">
        <v>0.28658641444515909</v>
      </c>
      <c r="M44" s="229">
        <v>0.31049011177926111</v>
      </c>
      <c r="N44" s="229">
        <v>0.31049011177927233</v>
      </c>
      <c r="O44" s="229">
        <v>0.38211521925997721</v>
      </c>
      <c r="P44" s="229">
        <v>0.38211521925971681</v>
      </c>
      <c r="Q44" s="229">
        <v>0.38211521925945813</v>
      </c>
      <c r="R44" s="229">
        <v>9.5528804815035145E-2</v>
      </c>
      <c r="S44" s="229">
        <v>9.5528804814931437E-2</v>
      </c>
      <c r="T44" s="229">
        <v>9.5528804814911994E-2</v>
      </c>
      <c r="U44" s="229">
        <v>9.5528804814972584E-2</v>
      </c>
      <c r="V44" s="229">
        <v>9.5528804814967935E-2</v>
      </c>
      <c r="W44" s="229">
        <v>9.5528804814795587E-2</v>
      </c>
      <c r="X44" s="229">
        <v>9.5528804814993332E-2</v>
      </c>
      <c r="Y44" s="229">
        <v>1.40920034393281</v>
      </c>
      <c r="DA44" s="73" t="s">
        <v>2590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2591</v>
      </c>
    </row>
    <row r="46" spans="1:105" ht="12" customHeight="1" x14ac:dyDescent="0.25">
      <c r="A46" s="57" t="s">
        <v>2592</v>
      </c>
      <c r="B46" s="261">
        <v>104.0734188360407</v>
      </c>
      <c r="C46" s="261">
        <v>131.04674614609419</v>
      </c>
      <c r="D46" s="261">
        <v>124.2642204021945</v>
      </c>
      <c r="E46" s="261">
        <v>136.20888191984801</v>
      </c>
      <c r="F46" s="261">
        <v>137.87760778095111</v>
      </c>
      <c r="G46" s="261">
        <v>139.50048834092269</v>
      </c>
      <c r="H46" s="261">
        <v>119.3966341296055</v>
      </c>
      <c r="I46" s="261">
        <v>125.7593085126714</v>
      </c>
      <c r="J46" s="261">
        <v>123.0028629213941</v>
      </c>
      <c r="K46" s="261">
        <v>107.4274799311133</v>
      </c>
      <c r="L46" s="261">
        <v>88.070301028906002</v>
      </c>
      <c r="M46" s="261">
        <v>87.98869569418919</v>
      </c>
      <c r="N46" s="261">
        <v>71.251949293563342</v>
      </c>
      <c r="O46" s="261">
        <v>101.5409407221758</v>
      </c>
      <c r="P46" s="261">
        <v>89.740607743952751</v>
      </c>
      <c r="Q46" s="261">
        <v>96.697852728280267</v>
      </c>
      <c r="R46" s="261">
        <v>96.35391126631022</v>
      </c>
      <c r="S46" s="261">
        <v>97.985407681146938</v>
      </c>
      <c r="T46" s="261">
        <v>99.89908472620985</v>
      </c>
      <c r="U46" s="261">
        <v>103.86225441862879</v>
      </c>
      <c r="V46" s="261">
        <v>93.648665613616302</v>
      </c>
      <c r="W46" s="261">
        <v>96.140395934331892</v>
      </c>
      <c r="X46" s="261">
        <v>93.176733724433205</v>
      </c>
      <c r="Y46" s="261">
        <v>84.193110022743241</v>
      </c>
      <c r="DA46" s="70" t="s">
        <v>2593</v>
      </c>
    </row>
    <row r="47" spans="1:105" ht="12" customHeight="1" x14ac:dyDescent="0.25">
      <c r="A47" s="41" t="s">
        <v>2594</v>
      </c>
      <c r="B47" s="350">
        <v>70.473906742012886</v>
      </c>
      <c r="C47" s="350">
        <v>88.739048548925595</v>
      </c>
      <c r="D47" s="350">
        <v>84.146222714079869</v>
      </c>
      <c r="E47" s="350">
        <v>92.234618111046629</v>
      </c>
      <c r="F47" s="350">
        <v>93.364605306899563</v>
      </c>
      <c r="G47" s="350">
        <v>94.463548096672241</v>
      </c>
      <c r="H47" s="350">
        <v>80.850109019827428</v>
      </c>
      <c r="I47" s="350">
        <v>85.158630120766858</v>
      </c>
      <c r="J47" s="350">
        <v>83.292087330958509</v>
      </c>
      <c r="K47" s="350">
        <v>72.745128264902917</v>
      </c>
      <c r="L47" s="350">
        <v>59.637304615025847</v>
      </c>
      <c r="M47" s="350">
        <v>59.582045099072523</v>
      </c>
      <c r="N47" s="350">
        <v>48.248662202709362</v>
      </c>
      <c r="O47" s="350">
        <v>68.759024801756155</v>
      </c>
      <c r="P47" s="350">
        <v>60.76836229510657</v>
      </c>
      <c r="Q47" s="350">
        <v>65.479500256080712</v>
      </c>
      <c r="R47" s="350">
        <v>65.246598341387454</v>
      </c>
      <c r="S47" s="350">
        <v>66.351375406223454</v>
      </c>
      <c r="T47" s="350">
        <v>67.647232687712062</v>
      </c>
      <c r="U47" s="350">
        <v>70.330915557267033</v>
      </c>
      <c r="V47" s="350">
        <v>63.414725880826317</v>
      </c>
      <c r="W47" s="350">
        <v>65.102015221488841</v>
      </c>
      <c r="X47" s="350">
        <v>63.095154521310711</v>
      </c>
      <c r="Y47" s="350">
        <v>57.011842701261322</v>
      </c>
      <c r="DA47" s="97" t="s">
        <v>2595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</v>
      </c>
      <c r="C51" s="232">
        <f t="shared" si="3"/>
        <v>1</v>
      </c>
      <c r="D51" s="232">
        <f t="shared" si="3"/>
        <v>1</v>
      </c>
      <c r="E51" s="232">
        <f t="shared" si="3"/>
        <v>1</v>
      </c>
      <c r="F51" s="232">
        <f t="shared" si="3"/>
        <v>0.99999999999999967</v>
      </c>
      <c r="G51" s="232">
        <f t="shared" si="3"/>
        <v>0.99999999999999967</v>
      </c>
      <c r="H51" s="232">
        <f t="shared" si="3"/>
        <v>1.0000000000000004</v>
      </c>
      <c r="I51" s="232">
        <f t="shared" si="3"/>
        <v>0.99999999999999967</v>
      </c>
      <c r="J51" s="232">
        <f t="shared" si="3"/>
        <v>0.99999999999999978</v>
      </c>
      <c r="K51" s="232">
        <f t="shared" si="3"/>
        <v>0.99999999999999978</v>
      </c>
      <c r="L51" s="232">
        <f t="shared" si="3"/>
        <v>1</v>
      </c>
      <c r="M51" s="232">
        <f t="shared" si="3"/>
        <v>0.99999999999999956</v>
      </c>
      <c r="N51" s="232">
        <f t="shared" si="3"/>
        <v>1</v>
      </c>
      <c r="O51" s="232">
        <f t="shared" si="3"/>
        <v>1.0000000000000002</v>
      </c>
      <c r="P51" s="232">
        <f t="shared" si="3"/>
        <v>1</v>
      </c>
      <c r="Q51" s="232">
        <f t="shared" si="3"/>
        <v>0.99999999999999978</v>
      </c>
      <c r="R51" s="232">
        <f t="shared" si="3"/>
        <v>1</v>
      </c>
      <c r="S51" s="232">
        <f t="shared" si="3"/>
        <v>0.99999999999999978</v>
      </c>
      <c r="T51" s="232">
        <f t="shared" si="3"/>
        <v>1</v>
      </c>
      <c r="U51" s="232">
        <f t="shared" si="3"/>
        <v>0.99999999999999956</v>
      </c>
      <c r="V51" s="232">
        <f t="shared" si="3"/>
        <v>1</v>
      </c>
      <c r="W51" s="232">
        <f t="shared" si="3"/>
        <v>0.99999999999999989</v>
      </c>
      <c r="X51" s="232">
        <f t="shared" si="3"/>
        <v>1</v>
      </c>
      <c r="Y51" s="232">
        <f t="shared" si="3"/>
        <v>0.99999999999999978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2.0859159009603685E-2</v>
      </c>
      <c r="C52" s="299">
        <f t="shared" si="4"/>
        <v>1.9785926333845502E-2</v>
      </c>
      <c r="D52" s="299">
        <f t="shared" si="4"/>
        <v>2.1130741107890066E-2</v>
      </c>
      <c r="E52" s="299">
        <f t="shared" si="4"/>
        <v>2.0164614395871149E-2</v>
      </c>
      <c r="F52" s="299">
        <f t="shared" si="4"/>
        <v>2.0270902553198401E-2</v>
      </c>
      <c r="G52" s="299">
        <f t="shared" si="4"/>
        <v>2.0966990646333557E-2</v>
      </c>
      <c r="H52" s="299">
        <f t="shared" si="4"/>
        <v>2.1002367039963953E-2</v>
      </c>
      <c r="I52" s="299">
        <f t="shared" si="4"/>
        <v>2.1181189020404907E-2</v>
      </c>
      <c r="J52" s="299">
        <f t="shared" si="4"/>
        <v>2.1306778411799579E-2</v>
      </c>
      <c r="K52" s="299">
        <f t="shared" si="4"/>
        <v>1.9328422975202413E-2</v>
      </c>
      <c r="L52" s="299">
        <f t="shared" si="4"/>
        <v>1.6713045467758175E-2</v>
      </c>
      <c r="M52" s="299">
        <f t="shared" si="4"/>
        <v>1.6897064064787831E-2</v>
      </c>
      <c r="N52" s="299">
        <f t="shared" si="4"/>
        <v>2.0699569525283519E-2</v>
      </c>
      <c r="O52" s="299">
        <f t="shared" si="4"/>
        <v>2.103147050589876E-2</v>
      </c>
      <c r="P52" s="299">
        <f t="shared" si="4"/>
        <v>2.237285187910043E-2</v>
      </c>
      <c r="Q52" s="299">
        <f t="shared" si="4"/>
        <v>2.1150094785027825E-2</v>
      </c>
      <c r="R52" s="299">
        <f t="shared" si="4"/>
        <v>2.1020171945494562E-2</v>
      </c>
      <c r="S52" s="299">
        <f t="shared" si="4"/>
        <v>2.1367649953082896E-2</v>
      </c>
      <c r="T52" s="299">
        <f t="shared" si="4"/>
        <v>2.1295898606979259E-2</v>
      </c>
      <c r="U52" s="299">
        <f t="shared" si="4"/>
        <v>2.1532312519253104E-2</v>
      </c>
      <c r="V52" s="299">
        <f t="shared" si="4"/>
        <v>2.1504579727468023E-2</v>
      </c>
      <c r="W52" s="299">
        <f t="shared" si="4"/>
        <v>2.1910712955994602E-2</v>
      </c>
      <c r="X52" s="299">
        <f t="shared" si="4"/>
        <v>2.2656983238168199E-2</v>
      </c>
      <c r="Y52" s="299">
        <f t="shared" si="4"/>
        <v>2.302789473056335E-2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2.8368456253061013E-2</v>
      </c>
      <c r="C53" s="233">
        <f t="shared" si="5"/>
        <v>2.6908859814029889E-2</v>
      </c>
      <c r="D53" s="233">
        <f t="shared" si="5"/>
        <v>2.87378079067305E-2</v>
      </c>
      <c r="E53" s="233">
        <f t="shared" si="5"/>
        <v>2.7423875578384761E-2</v>
      </c>
      <c r="F53" s="233">
        <f t="shared" si="5"/>
        <v>2.7568427472349829E-2</v>
      </c>
      <c r="G53" s="233">
        <f t="shared" si="5"/>
        <v>2.8515107279013647E-2</v>
      </c>
      <c r="H53" s="233">
        <f t="shared" si="5"/>
        <v>2.8563219174350975E-2</v>
      </c>
      <c r="I53" s="233">
        <f t="shared" si="5"/>
        <v>2.880641706775066E-2</v>
      </c>
      <c r="J53" s="233">
        <f t="shared" si="5"/>
        <v>2.897721864004742E-2</v>
      </c>
      <c r="K53" s="233">
        <f t="shared" si="5"/>
        <v>2.6286655246275287E-2</v>
      </c>
      <c r="L53" s="233">
        <f t="shared" si="5"/>
        <v>2.2729741836151118E-2</v>
      </c>
      <c r="M53" s="233">
        <f t="shared" si="5"/>
        <v>2.2980007128111456E-2</v>
      </c>
      <c r="N53" s="233">
        <f t="shared" si="5"/>
        <v>2.8151414554385586E-2</v>
      </c>
      <c r="O53" s="233">
        <f t="shared" si="5"/>
        <v>2.8602799888022307E-2</v>
      </c>
      <c r="P53" s="233">
        <f t="shared" si="5"/>
        <v>3.0427078555576588E-2</v>
      </c>
      <c r="Q53" s="233">
        <f t="shared" si="5"/>
        <v>2.8764128907637843E-2</v>
      </c>
      <c r="R53" s="233">
        <f t="shared" si="5"/>
        <v>2.85874338458726E-2</v>
      </c>
      <c r="S53" s="233">
        <f t="shared" si="5"/>
        <v>2.9060003936192728E-2</v>
      </c>
      <c r="T53" s="233">
        <f t="shared" si="5"/>
        <v>2.8962422105491801E-2</v>
      </c>
      <c r="U53" s="233">
        <f t="shared" si="5"/>
        <v>2.9283945026184224E-2</v>
      </c>
      <c r="V53" s="233">
        <f t="shared" si="5"/>
        <v>2.9246228429356504E-2</v>
      </c>
      <c r="W53" s="233">
        <f t="shared" si="5"/>
        <v>2.9798569620152666E-2</v>
      </c>
      <c r="X53" s="233">
        <f t="shared" si="5"/>
        <v>3.0813497203908746E-2</v>
      </c>
      <c r="Y53" s="233">
        <f t="shared" si="5"/>
        <v>3.1317936833566144E-2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3.5043387136134196E-2</v>
      </c>
      <c r="C54" s="233">
        <f t="shared" si="6"/>
        <v>3.3240356240860448E-2</v>
      </c>
      <c r="D54" s="233">
        <f t="shared" si="6"/>
        <v>3.5499645061255324E-2</v>
      </c>
      <c r="E54" s="233">
        <f t="shared" si="6"/>
        <v>3.3876552185063524E-2</v>
      </c>
      <c r="F54" s="233">
        <f t="shared" si="6"/>
        <v>3.4055116289373327E-2</v>
      </c>
      <c r="G54" s="233">
        <f t="shared" si="6"/>
        <v>3.522454428584039E-2</v>
      </c>
      <c r="H54" s="233">
        <f t="shared" si="6"/>
        <v>3.5283976627139446E-2</v>
      </c>
      <c r="I54" s="233">
        <f t="shared" si="6"/>
        <v>3.5584397554280237E-2</v>
      </c>
      <c r="J54" s="233">
        <f t="shared" si="6"/>
        <v>3.5795387731823301E-2</v>
      </c>
      <c r="K54" s="233">
        <f t="shared" si="6"/>
        <v>3.2471750598340052E-2</v>
      </c>
      <c r="L54" s="233">
        <f t="shared" si="6"/>
        <v>2.8077916385833727E-2</v>
      </c>
      <c r="M54" s="233">
        <f t="shared" si="6"/>
        <v>2.8387067628843562E-2</v>
      </c>
      <c r="N54" s="233">
        <f t="shared" si="6"/>
        <v>3.4775276802476322E-2</v>
      </c>
      <c r="O54" s="233">
        <f t="shared" si="6"/>
        <v>3.533287044990991E-2</v>
      </c>
      <c r="P54" s="233">
        <f t="shared" si="6"/>
        <v>3.7586391156888728E-2</v>
      </c>
      <c r="Q54" s="233">
        <f t="shared" si="6"/>
        <v>3.5532159238846749E-2</v>
      </c>
      <c r="R54" s="233">
        <f t="shared" si="6"/>
        <v>3.5313888868430857E-2</v>
      </c>
      <c r="S54" s="233">
        <f t="shared" si="6"/>
        <v>3.5897651921179267E-2</v>
      </c>
      <c r="T54" s="233">
        <f t="shared" si="6"/>
        <v>3.5777109659725158E-2</v>
      </c>
      <c r="U54" s="233">
        <f t="shared" si="6"/>
        <v>3.6174285032345217E-2</v>
      </c>
      <c r="V54" s="233">
        <f t="shared" si="6"/>
        <v>3.612769394214628E-2</v>
      </c>
      <c r="W54" s="233">
        <f t="shared" si="6"/>
        <v>3.6809997766070933E-2</v>
      </c>
      <c r="X54" s="233">
        <f t="shared" si="6"/>
        <v>3.8063731840122558E-2</v>
      </c>
      <c r="Y54" s="233">
        <f t="shared" si="6"/>
        <v>3.8686863147346422E-2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2.1693525369987834E-2</v>
      </c>
      <c r="C55" s="233">
        <f t="shared" si="7"/>
        <v>2.0577363387199319E-2</v>
      </c>
      <c r="D55" s="233">
        <f t="shared" si="7"/>
        <v>2.197597075220567E-2</v>
      </c>
      <c r="E55" s="233">
        <f t="shared" si="7"/>
        <v>2.0971198971706E-2</v>
      </c>
      <c r="F55" s="233">
        <f t="shared" si="7"/>
        <v>2.1081738655326338E-2</v>
      </c>
      <c r="G55" s="233">
        <f t="shared" si="7"/>
        <v>2.1805670272186901E-2</v>
      </c>
      <c r="H55" s="233">
        <f t="shared" si="7"/>
        <v>2.1842461721562508E-2</v>
      </c>
      <c r="I55" s="233">
        <f t="shared" si="7"/>
        <v>2.2028436581221097E-2</v>
      </c>
      <c r="J55" s="233">
        <f t="shared" si="7"/>
        <v>2.215904954827156E-2</v>
      </c>
      <c r="K55" s="233">
        <f t="shared" si="7"/>
        <v>2.0101559894210509E-2</v>
      </c>
      <c r="L55" s="233">
        <f t="shared" si="7"/>
        <v>1.7381567286468502E-2</v>
      </c>
      <c r="M55" s="233">
        <f t="shared" si="7"/>
        <v>1.7572946627379345E-2</v>
      </c>
      <c r="N55" s="233">
        <f t="shared" si="7"/>
        <v>2.1527552306294866E-2</v>
      </c>
      <c r="O55" s="233">
        <f t="shared" si="7"/>
        <v>2.187272932613471E-2</v>
      </c>
      <c r="P55" s="233">
        <f t="shared" si="7"/>
        <v>2.3267765954264455E-2</v>
      </c>
      <c r="Q55" s="233">
        <f t="shared" si="7"/>
        <v>2.1996098576428934E-2</v>
      </c>
      <c r="R55" s="233">
        <f t="shared" si="7"/>
        <v>2.186097882331434E-2</v>
      </c>
      <c r="S55" s="233">
        <f t="shared" si="7"/>
        <v>2.2222355951206217E-2</v>
      </c>
      <c r="T55" s="233">
        <f t="shared" si="7"/>
        <v>2.2147734551258423E-2</v>
      </c>
      <c r="U55" s="233">
        <f t="shared" si="7"/>
        <v>2.2393605020023213E-2</v>
      </c>
      <c r="V55" s="233">
        <f t="shared" si="7"/>
        <v>2.2364762916566739E-2</v>
      </c>
      <c r="W55" s="233">
        <f t="shared" si="7"/>
        <v>2.2787141474234385E-2</v>
      </c>
      <c r="X55" s="233">
        <f t="shared" si="7"/>
        <v>2.3563262567694924E-2</v>
      </c>
      <c r="Y55" s="233">
        <f t="shared" si="7"/>
        <v>2.3949010519785874E-2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2.5232753247765916E-2</v>
      </c>
      <c r="C56" s="300">
        <f t="shared" si="8"/>
        <v>2.6681722094212667E-2</v>
      </c>
      <c r="D56" s="300">
        <f t="shared" si="8"/>
        <v>2.5941677693325275E-2</v>
      </c>
      <c r="E56" s="300">
        <f t="shared" si="8"/>
        <v>2.6523788997110005E-2</v>
      </c>
      <c r="F56" s="300">
        <f t="shared" si="8"/>
        <v>2.6733264161609514E-2</v>
      </c>
      <c r="G56" s="300">
        <f t="shared" si="8"/>
        <v>2.6637473065287905E-2</v>
      </c>
      <c r="H56" s="300">
        <f t="shared" si="8"/>
        <v>2.6228542231110548E-2</v>
      </c>
      <c r="I56" s="300">
        <f t="shared" si="8"/>
        <v>2.6566680021357824E-2</v>
      </c>
      <c r="J56" s="300">
        <f t="shared" si="8"/>
        <v>2.6531468710975819E-2</v>
      </c>
      <c r="K56" s="300">
        <f t="shared" si="8"/>
        <v>2.7647585897010395E-2</v>
      </c>
      <c r="L56" s="300">
        <f t="shared" si="8"/>
        <v>2.8507840562283504E-2</v>
      </c>
      <c r="M56" s="300">
        <f t="shared" si="8"/>
        <v>2.9101675371940149E-2</v>
      </c>
      <c r="N56" s="300">
        <f t="shared" si="8"/>
        <v>2.6530971272965557E-2</v>
      </c>
      <c r="O56" s="300">
        <f t="shared" si="8"/>
        <v>2.6330796645622392E-2</v>
      </c>
      <c r="P56" s="300">
        <f t="shared" si="8"/>
        <v>3.0181310424948475E-2</v>
      </c>
      <c r="Q56" s="300">
        <f t="shared" si="8"/>
        <v>3.143060937053925E-2</v>
      </c>
      <c r="R56" s="300">
        <f t="shared" si="8"/>
        <v>3.1819998564062792E-2</v>
      </c>
      <c r="S56" s="300">
        <f t="shared" si="8"/>
        <v>3.2215762222147011E-2</v>
      </c>
      <c r="T56" s="300">
        <f t="shared" si="8"/>
        <v>3.2776063506395767E-2</v>
      </c>
      <c r="U56" s="300">
        <f t="shared" si="8"/>
        <v>3.3169111698089525E-2</v>
      </c>
      <c r="V56" s="300">
        <f t="shared" si="8"/>
        <v>3.4289580934855721E-2</v>
      </c>
      <c r="W56" s="300">
        <f t="shared" si="8"/>
        <v>3.4386568752534367E-2</v>
      </c>
      <c r="X56" s="300">
        <f t="shared" si="8"/>
        <v>3.5876605032760571E-2</v>
      </c>
      <c r="Y56" s="300">
        <f t="shared" si="8"/>
        <v>3.673358809594035E-2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0.17079687615333175</v>
      </c>
      <c r="C57" s="301">
        <f t="shared" si="9"/>
        <v>0.17756017693813358</v>
      </c>
      <c r="D57" s="301">
        <f t="shared" si="9"/>
        <v>0.17333120775128305</v>
      </c>
      <c r="E57" s="301">
        <f t="shared" si="9"/>
        <v>0.1768537578498498</v>
      </c>
      <c r="F57" s="301">
        <f t="shared" si="9"/>
        <v>0.17600676253659311</v>
      </c>
      <c r="G57" s="301">
        <f t="shared" si="9"/>
        <v>0.1746377105227381</v>
      </c>
      <c r="H57" s="301">
        <f t="shared" si="9"/>
        <v>0.17352924977640447</v>
      </c>
      <c r="I57" s="301">
        <f t="shared" si="9"/>
        <v>0.17509048018011172</v>
      </c>
      <c r="J57" s="301">
        <f t="shared" si="9"/>
        <v>0.1748779581621345</v>
      </c>
      <c r="K57" s="301">
        <f t="shared" si="9"/>
        <v>0.18131145017785263</v>
      </c>
      <c r="L57" s="301">
        <f t="shared" si="9"/>
        <v>0.18694253882467685</v>
      </c>
      <c r="M57" s="301">
        <f t="shared" si="9"/>
        <v>0.19004745434037285</v>
      </c>
      <c r="N57" s="301">
        <f t="shared" si="9"/>
        <v>0.17324854577378693</v>
      </c>
      <c r="O57" s="301">
        <f t="shared" si="9"/>
        <v>0.17887823322094959</v>
      </c>
      <c r="P57" s="301">
        <f t="shared" si="9"/>
        <v>0.17888528440455595</v>
      </c>
      <c r="Q57" s="301">
        <f t="shared" si="9"/>
        <v>0.18232368944819938</v>
      </c>
      <c r="R57" s="301">
        <f t="shared" si="9"/>
        <v>0.182723740271973</v>
      </c>
      <c r="S57" s="301">
        <f t="shared" si="9"/>
        <v>0.18145151190896217</v>
      </c>
      <c r="T57" s="301">
        <f t="shared" si="9"/>
        <v>0.18153138876765496</v>
      </c>
      <c r="U57" s="301">
        <f t="shared" si="9"/>
        <v>0.18068694803805063</v>
      </c>
      <c r="V57" s="301">
        <f t="shared" si="9"/>
        <v>0.1804618396407392</v>
      </c>
      <c r="W57" s="301">
        <f t="shared" si="9"/>
        <v>0.17915862956447154</v>
      </c>
      <c r="X57" s="301">
        <f t="shared" si="9"/>
        <v>0.17668560494702548</v>
      </c>
      <c r="Y57" s="301">
        <f t="shared" si="9"/>
        <v>0.17546870718418847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0.10475013456025811</v>
      </c>
      <c r="C58" s="302">
        <f t="shared" si="10"/>
        <v>0.12966843800326619</v>
      </c>
      <c r="D58" s="302">
        <f t="shared" si="10"/>
        <v>0.10844774122400357</v>
      </c>
      <c r="E58" s="302">
        <f t="shared" si="10"/>
        <v>0.12523050766241942</v>
      </c>
      <c r="F58" s="302">
        <f t="shared" si="10"/>
        <v>0.1228207250448913</v>
      </c>
      <c r="G58" s="302">
        <f t="shared" si="10"/>
        <v>0.11364186779821928</v>
      </c>
      <c r="H58" s="302">
        <f t="shared" si="10"/>
        <v>0.11052820640589682</v>
      </c>
      <c r="I58" s="302">
        <f t="shared" si="10"/>
        <v>0.11246839448205281</v>
      </c>
      <c r="J58" s="302">
        <f t="shared" si="10"/>
        <v>0.11071399190855759</v>
      </c>
      <c r="K58" s="302">
        <f t="shared" si="10"/>
        <v>0.13998332842164887</v>
      </c>
      <c r="L58" s="302">
        <f t="shared" si="10"/>
        <v>0.16258047642352788</v>
      </c>
      <c r="M58" s="302">
        <f t="shared" si="10"/>
        <v>0.16617348013271871</v>
      </c>
      <c r="N58" s="302">
        <f t="shared" si="10"/>
        <v>0.11296026976225244</v>
      </c>
      <c r="O58" s="302">
        <f t="shared" si="10"/>
        <v>0.12149350975996362</v>
      </c>
      <c r="P58" s="302">
        <f t="shared" si="10"/>
        <v>0.1103787482896519</v>
      </c>
      <c r="Q58" s="302">
        <f t="shared" si="10"/>
        <v>0.12955065917871009</v>
      </c>
      <c r="R58" s="302">
        <f t="shared" si="10"/>
        <v>0.13145406090979714</v>
      </c>
      <c r="S58" s="302">
        <f t="shared" si="10"/>
        <v>0.12619191953004832</v>
      </c>
      <c r="T58" s="302">
        <f t="shared" si="10"/>
        <v>0.12698957362776733</v>
      </c>
      <c r="U58" s="302">
        <f t="shared" si="10"/>
        <v>0.12326188120430097</v>
      </c>
      <c r="V58" s="302">
        <f t="shared" si="10"/>
        <v>0.12312136751498737</v>
      </c>
      <c r="W58" s="302">
        <f t="shared" si="10"/>
        <v>0.1167044133022152</v>
      </c>
      <c r="X58" s="302">
        <f t="shared" si="10"/>
        <v>0.1032947440297515</v>
      </c>
      <c r="Y58" s="302">
        <f t="shared" si="10"/>
        <v>9.5674794691963994E-2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6.6046741593073624E-2</v>
      </c>
      <c r="C59" s="302">
        <f t="shared" si="11"/>
        <v>4.7891738934867388E-2</v>
      </c>
      <c r="D59" s="302">
        <f t="shared" si="11"/>
        <v>6.4883466527279499E-2</v>
      </c>
      <c r="E59" s="302">
        <f t="shared" si="11"/>
        <v>5.1623250187430393E-2</v>
      </c>
      <c r="F59" s="302">
        <f t="shared" si="11"/>
        <v>5.318603749170181E-2</v>
      </c>
      <c r="G59" s="302">
        <f t="shared" si="11"/>
        <v>6.0995842724518808E-2</v>
      </c>
      <c r="H59" s="302">
        <f t="shared" si="11"/>
        <v>6.3001043370507645E-2</v>
      </c>
      <c r="I59" s="302">
        <f t="shared" si="11"/>
        <v>6.262208569805891E-2</v>
      </c>
      <c r="J59" s="302">
        <f t="shared" si="11"/>
        <v>6.4163966253576912E-2</v>
      </c>
      <c r="K59" s="302">
        <f t="shared" si="11"/>
        <v>4.1328121756203769E-2</v>
      </c>
      <c r="L59" s="302">
        <f t="shared" si="11"/>
        <v>2.4362062401148948E-2</v>
      </c>
      <c r="M59" s="302">
        <f t="shared" si="11"/>
        <v>2.387397420765415E-2</v>
      </c>
      <c r="N59" s="302">
        <f t="shared" si="11"/>
        <v>6.0288276011534483E-2</v>
      </c>
      <c r="O59" s="302">
        <f t="shared" si="11"/>
        <v>5.7384723460985984E-2</v>
      </c>
      <c r="P59" s="302">
        <f t="shared" si="11"/>
        <v>6.8506536114904037E-2</v>
      </c>
      <c r="Q59" s="302">
        <f t="shared" si="11"/>
        <v>5.2773030269489304E-2</v>
      </c>
      <c r="R59" s="302">
        <f t="shared" si="11"/>
        <v>5.1269679362175857E-2</v>
      </c>
      <c r="S59" s="302">
        <f t="shared" si="11"/>
        <v>5.525959237891382E-2</v>
      </c>
      <c r="T59" s="302">
        <f t="shared" si="11"/>
        <v>5.454181513988763E-2</v>
      </c>
      <c r="U59" s="302">
        <f t="shared" si="11"/>
        <v>5.7425066833749684E-2</v>
      </c>
      <c r="V59" s="302">
        <f t="shared" si="11"/>
        <v>5.734047212575185E-2</v>
      </c>
      <c r="W59" s="302">
        <f t="shared" si="11"/>
        <v>6.2454216262256348E-2</v>
      </c>
      <c r="X59" s="302">
        <f t="shared" si="11"/>
        <v>7.3390860917273981E-2</v>
      </c>
      <c r="Y59" s="302">
        <f t="shared" si="11"/>
        <v>7.9793912492224464E-2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8.3223234030589247E-2</v>
      </c>
      <c r="C60" s="301">
        <f t="shared" si="12"/>
        <v>8.7505244465986745E-2</v>
      </c>
      <c r="D60" s="301">
        <f t="shared" si="12"/>
        <v>8.5692844918823799E-2</v>
      </c>
      <c r="E60" s="301">
        <f t="shared" si="12"/>
        <v>8.7209978330050605E-2</v>
      </c>
      <c r="F60" s="301">
        <f t="shared" si="12"/>
        <v>8.7491866988656047E-2</v>
      </c>
      <c r="G60" s="301">
        <f t="shared" si="12"/>
        <v>8.7302189383797094E-2</v>
      </c>
      <c r="H60" s="301">
        <f t="shared" si="12"/>
        <v>8.6623289742917095E-2</v>
      </c>
      <c r="I60" s="301">
        <f t="shared" si="12"/>
        <v>8.706776647331689E-2</v>
      </c>
      <c r="J60" s="301">
        <f t="shared" si="12"/>
        <v>8.6996231846767635E-2</v>
      </c>
      <c r="K60" s="301">
        <f t="shared" si="12"/>
        <v>8.8928002915131657E-2</v>
      </c>
      <c r="L60" s="301">
        <f t="shared" si="12"/>
        <v>8.8296266048930344E-2</v>
      </c>
      <c r="M60" s="301">
        <f t="shared" si="12"/>
        <v>8.9861418064832804E-2</v>
      </c>
      <c r="N60" s="301">
        <f t="shared" si="12"/>
        <v>8.6360559773536918E-2</v>
      </c>
      <c r="O60" s="301">
        <f t="shared" si="12"/>
        <v>8.52402018569728E-2</v>
      </c>
      <c r="P60" s="301">
        <f t="shared" si="12"/>
        <v>8.6877801269979849E-2</v>
      </c>
      <c r="Q60" s="301">
        <f t="shared" si="12"/>
        <v>8.9655181664386532E-2</v>
      </c>
      <c r="R60" s="301">
        <f t="shared" si="12"/>
        <v>8.9952983360606892E-2</v>
      </c>
      <c r="S60" s="301">
        <f t="shared" si="12"/>
        <v>8.9673859835741207E-2</v>
      </c>
      <c r="T60" s="301">
        <f t="shared" si="12"/>
        <v>8.9707962853071227E-2</v>
      </c>
      <c r="U60" s="301">
        <f t="shared" si="12"/>
        <v>8.9365369227288147E-2</v>
      </c>
      <c r="V60" s="301">
        <f t="shared" si="12"/>
        <v>8.9347448452389247E-2</v>
      </c>
      <c r="W60" s="301">
        <f t="shared" si="12"/>
        <v>8.9031606327145088E-2</v>
      </c>
      <c r="X60" s="301">
        <f t="shared" si="12"/>
        <v>8.8058718769363983E-2</v>
      </c>
      <c r="Y60" s="301">
        <f t="shared" si="12"/>
        <v>8.7229737332028323E-2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6.1946891840793467E-2</v>
      </c>
      <c r="C61" s="302">
        <f t="shared" si="13"/>
        <v>6.7323599605464329E-2</v>
      </c>
      <c r="D61" s="302">
        <f t="shared" si="13"/>
        <v>6.4139488988775917E-2</v>
      </c>
      <c r="E61" s="302">
        <f t="shared" si="13"/>
        <v>6.6642071646262013E-2</v>
      </c>
      <c r="F61" s="302">
        <f t="shared" si="13"/>
        <v>6.6815546384393659E-2</v>
      </c>
      <c r="G61" s="302">
        <f t="shared" si="13"/>
        <v>6.5915858924536858E-2</v>
      </c>
      <c r="H61" s="302">
        <f t="shared" si="13"/>
        <v>6.5200875362153854E-2</v>
      </c>
      <c r="I61" s="302">
        <f t="shared" si="13"/>
        <v>6.546295367250389E-2</v>
      </c>
      <c r="J61" s="302">
        <f t="shared" si="13"/>
        <v>6.5263317866732062E-2</v>
      </c>
      <c r="K61" s="302">
        <f t="shared" si="13"/>
        <v>6.9213011480425177E-2</v>
      </c>
      <c r="L61" s="302">
        <f t="shared" si="13"/>
        <v>7.1248959671817005E-2</v>
      </c>
      <c r="M61" s="302">
        <f t="shared" si="13"/>
        <v>7.26264127187492E-2</v>
      </c>
      <c r="N61" s="302">
        <f t="shared" si="13"/>
        <v>6.5246998857747721E-2</v>
      </c>
      <c r="O61" s="302">
        <f t="shared" si="13"/>
        <v>6.3788101940956063E-2</v>
      </c>
      <c r="P61" s="302">
        <f t="shared" si="13"/>
        <v>6.4057492353297385E-2</v>
      </c>
      <c r="Q61" s="302">
        <f t="shared" si="13"/>
        <v>6.8082084983658156E-2</v>
      </c>
      <c r="R61" s="302">
        <f t="shared" si="13"/>
        <v>6.8512407976202422E-2</v>
      </c>
      <c r="S61" s="302">
        <f t="shared" si="13"/>
        <v>6.7878856883596669E-2</v>
      </c>
      <c r="T61" s="302">
        <f t="shared" si="13"/>
        <v>6.7986146273952386E-2</v>
      </c>
      <c r="U61" s="302">
        <f t="shared" si="13"/>
        <v>6.7402410457649983E-2</v>
      </c>
      <c r="V61" s="302">
        <f t="shared" si="13"/>
        <v>6.7412777130371873E-2</v>
      </c>
      <c r="W61" s="302">
        <f t="shared" si="13"/>
        <v>6.6682679112030588E-2</v>
      </c>
      <c r="X61" s="302">
        <f t="shared" si="13"/>
        <v>6.494859586643241E-2</v>
      </c>
      <c r="Y61" s="302">
        <f t="shared" si="13"/>
        <v>6.3741284706853682E-2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2.1276342189795776E-2</v>
      </c>
      <c r="C62" s="302">
        <f t="shared" si="14"/>
        <v>2.0181644860522419E-2</v>
      </c>
      <c r="D62" s="302">
        <f t="shared" si="14"/>
        <v>2.1553355930047872E-2</v>
      </c>
      <c r="E62" s="302">
        <f t="shared" si="14"/>
        <v>2.0567906683788582E-2</v>
      </c>
      <c r="F62" s="302">
        <f t="shared" si="14"/>
        <v>2.0676320604262385E-2</v>
      </c>
      <c r="G62" s="302">
        <f t="shared" si="14"/>
        <v>2.1386330459260239E-2</v>
      </c>
      <c r="H62" s="302">
        <f t="shared" si="14"/>
        <v>2.1422414380763241E-2</v>
      </c>
      <c r="I62" s="302">
        <f t="shared" si="14"/>
        <v>2.1604812800813E-2</v>
      </c>
      <c r="J62" s="302">
        <f t="shared" si="14"/>
        <v>2.1732913980035577E-2</v>
      </c>
      <c r="K62" s="302">
        <f t="shared" si="14"/>
        <v>1.971499143470647E-2</v>
      </c>
      <c r="L62" s="302">
        <f t="shared" si="14"/>
        <v>1.7047306377113342E-2</v>
      </c>
      <c r="M62" s="302">
        <f t="shared" si="14"/>
        <v>1.72350053460836E-2</v>
      </c>
      <c r="N62" s="302">
        <f t="shared" si="14"/>
        <v>2.1113560915789201E-2</v>
      </c>
      <c r="O62" s="302">
        <f t="shared" si="14"/>
        <v>2.145209991601674E-2</v>
      </c>
      <c r="P62" s="302">
        <f t="shared" si="14"/>
        <v>2.2820308916682453E-2</v>
      </c>
      <c r="Q62" s="302">
        <f t="shared" si="14"/>
        <v>2.1573096680728383E-2</v>
      </c>
      <c r="R62" s="302">
        <f t="shared" si="14"/>
        <v>2.1440575384404463E-2</v>
      </c>
      <c r="S62" s="302">
        <f t="shared" si="14"/>
        <v>2.1795002952144545E-2</v>
      </c>
      <c r="T62" s="302">
        <f t="shared" si="14"/>
        <v>2.1721816579118855E-2</v>
      </c>
      <c r="U62" s="302">
        <f t="shared" si="14"/>
        <v>2.1962958769638174E-2</v>
      </c>
      <c r="V62" s="302">
        <f t="shared" si="14"/>
        <v>2.1934671322017377E-2</v>
      </c>
      <c r="W62" s="302">
        <f t="shared" si="14"/>
        <v>2.2348927215114497E-2</v>
      </c>
      <c r="X62" s="302">
        <f t="shared" si="14"/>
        <v>2.311012290293157E-2</v>
      </c>
      <c r="Y62" s="302">
        <f t="shared" si="14"/>
        <v>2.348845262517462E-2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0.24399553736190241</v>
      </c>
      <c r="C63" s="301">
        <f t="shared" si="15"/>
        <v>0.25365739562590511</v>
      </c>
      <c r="D63" s="301">
        <f t="shared" si="15"/>
        <v>0.24761601107326159</v>
      </c>
      <c r="E63" s="301">
        <f t="shared" si="15"/>
        <v>0.25264822549978544</v>
      </c>
      <c r="F63" s="301">
        <f t="shared" si="15"/>
        <v>0.251438232195133</v>
      </c>
      <c r="G63" s="301">
        <f t="shared" si="15"/>
        <v>0.24948244360391164</v>
      </c>
      <c r="H63" s="301">
        <f t="shared" si="15"/>
        <v>0.24789892825200632</v>
      </c>
      <c r="I63" s="301">
        <f t="shared" si="15"/>
        <v>0.25012925740015951</v>
      </c>
      <c r="J63" s="301">
        <f t="shared" si="15"/>
        <v>0.24982565451733485</v>
      </c>
      <c r="K63" s="301">
        <f t="shared" si="15"/>
        <v>0.25901635739693241</v>
      </c>
      <c r="L63" s="301">
        <f t="shared" si="15"/>
        <v>0.26706076974953835</v>
      </c>
      <c r="M63" s="301">
        <f t="shared" si="15"/>
        <v>0.27149636334338983</v>
      </c>
      <c r="N63" s="301">
        <f t="shared" si="15"/>
        <v>0.24749792253398131</v>
      </c>
      <c r="O63" s="301">
        <f t="shared" si="15"/>
        <v>0.25554033317278513</v>
      </c>
      <c r="P63" s="301">
        <f t="shared" si="15"/>
        <v>0.25555040629222286</v>
      </c>
      <c r="Q63" s="301">
        <f t="shared" si="15"/>
        <v>0.26046241349742777</v>
      </c>
      <c r="R63" s="301">
        <f t="shared" si="15"/>
        <v>0.26103391467424719</v>
      </c>
      <c r="S63" s="301">
        <f t="shared" si="15"/>
        <v>0.25921644558423163</v>
      </c>
      <c r="T63" s="301">
        <f t="shared" si="15"/>
        <v>0.25933055538236421</v>
      </c>
      <c r="U63" s="301">
        <f t="shared" si="15"/>
        <v>0.25812421148292974</v>
      </c>
      <c r="V63" s="301">
        <f t="shared" si="15"/>
        <v>0.25780262805819903</v>
      </c>
      <c r="W63" s="301">
        <f t="shared" si="15"/>
        <v>0.25594089937781644</v>
      </c>
      <c r="X63" s="301">
        <f t="shared" si="15"/>
        <v>0.25240800706717936</v>
      </c>
      <c r="Y63" s="301">
        <f t="shared" si="15"/>
        <v>0.25066958169169784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0.14964304937179723</v>
      </c>
      <c r="C64" s="302">
        <f t="shared" si="16"/>
        <v>0.18524062571895172</v>
      </c>
      <c r="D64" s="302">
        <f t="shared" si="16"/>
        <v>0.15492534460571947</v>
      </c>
      <c r="E64" s="302">
        <f t="shared" si="16"/>
        <v>0.17890072523202777</v>
      </c>
      <c r="F64" s="302">
        <f t="shared" si="16"/>
        <v>0.17545817863555899</v>
      </c>
      <c r="G64" s="302">
        <f t="shared" si="16"/>
        <v>0.16234552542602759</v>
      </c>
      <c r="H64" s="302">
        <f t="shared" si="16"/>
        <v>0.15789743772270967</v>
      </c>
      <c r="I64" s="302">
        <f t="shared" si="16"/>
        <v>0.16066913497436114</v>
      </c>
      <c r="J64" s="302">
        <f t="shared" si="16"/>
        <v>0.15816284558365357</v>
      </c>
      <c r="K64" s="302">
        <f t="shared" si="16"/>
        <v>0.19997618345949844</v>
      </c>
      <c r="L64" s="302">
        <f t="shared" si="16"/>
        <v>0.23225782346218268</v>
      </c>
      <c r="M64" s="302">
        <f t="shared" si="16"/>
        <v>0.2373906859038839</v>
      </c>
      <c r="N64" s="302">
        <f t="shared" si="16"/>
        <v>0.16137181394607489</v>
      </c>
      <c r="O64" s="302">
        <f t="shared" si="16"/>
        <v>0.17356215679994802</v>
      </c>
      <c r="P64" s="302">
        <f t="shared" si="16"/>
        <v>0.15768392612807419</v>
      </c>
      <c r="Q64" s="302">
        <f t="shared" si="16"/>
        <v>0.18507237025530018</v>
      </c>
      <c r="R64" s="302">
        <f t="shared" si="16"/>
        <v>0.18779151558542453</v>
      </c>
      <c r="S64" s="302">
        <f t="shared" si="16"/>
        <v>0.18027417075721194</v>
      </c>
      <c r="T64" s="302">
        <f t="shared" si="16"/>
        <v>0.18141367661109617</v>
      </c>
      <c r="U64" s="302">
        <f t="shared" si="16"/>
        <v>0.17608840172043008</v>
      </c>
      <c r="V64" s="302">
        <f t="shared" si="16"/>
        <v>0.17588766787855351</v>
      </c>
      <c r="W64" s="302">
        <f t="shared" si="16"/>
        <v>0.16672059043173595</v>
      </c>
      <c r="X64" s="302">
        <f t="shared" si="16"/>
        <v>0.14756392004250221</v>
      </c>
      <c r="Y64" s="302">
        <f t="shared" si="16"/>
        <v>0.13667827813137712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9.4352487990105177E-2</v>
      </c>
      <c r="C65" s="302">
        <f t="shared" si="17"/>
        <v>6.8416769906953417E-2</v>
      </c>
      <c r="D65" s="302">
        <f t="shared" si="17"/>
        <v>9.2690666467542121E-2</v>
      </c>
      <c r="E65" s="302">
        <f t="shared" si="17"/>
        <v>7.3747500267757726E-2</v>
      </c>
      <c r="F65" s="302">
        <f t="shared" si="17"/>
        <v>7.5980053559574059E-2</v>
      </c>
      <c r="G65" s="302">
        <f t="shared" si="17"/>
        <v>8.7136918177884048E-2</v>
      </c>
      <c r="H65" s="302">
        <f t="shared" si="17"/>
        <v>9.0001490529296624E-2</v>
      </c>
      <c r="I65" s="302">
        <f t="shared" si="17"/>
        <v>8.9460122425798386E-2</v>
      </c>
      <c r="J65" s="302">
        <f t="shared" si="17"/>
        <v>9.1662808933681283E-2</v>
      </c>
      <c r="K65" s="302">
        <f t="shared" si="17"/>
        <v>5.9040173937433972E-2</v>
      </c>
      <c r="L65" s="302">
        <f t="shared" si="17"/>
        <v>3.4802946287355641E-2</v>
      </c>
      <c r="M65" s="302">
        <f t="shared" si="17"/>
        <v>3.4105677439505933E-2</v>
      </c>
      <c r="N65" s="302">
        <f t="shared" si="17"/>
        <v>8.6126108587906411E-2</v>
      </c>
      <c r="O65" s="302">
        <f t="shared" si="17"/>
        <v>8.1978176372837122E-2</v>
      </c>
      <c r="P65" s="302">
        <f t="shared" si="17"/>
        <v>9.7866480164148659E-2</v>
      </c>
      <c r="Q65" s="302">
        <f t="shared" si="17"/>
        <v>7.5390043242127586E-2</v>
      </c>
      <c r="R65" s="302">
        <f t="shared" si="17"/>
        <v>7.3242399088822657E-2</v>
      </c>
      <c r="S65" s="302">
        <f t="shared" si="17"/>
        <v>7.8942274827019696E-2</v>
      </c>
      <c r="T65" s="302">
        <f t="shared" si="17"/>
        <v>7.7916878771268058E-2</v>
      </c>
      <c r="U65" s="302">
        <f t="shared" si="17"/>
        <v>8.2035809762499606E-2</v>
      </c>
      <c r="V65" s="302">
        <f t="shared" si="17"/>
        <v>8.1914960179645488E-2</v>
      </c>
      <c r="W65" s="302">
        <f t="shared" si="17"/>
        <v>8.9220308946080504E-2</v>
      </c>
      <c r="X65" s="302">
        <f t="shared" si="17"/>
        <v>0.10484408702467715</v>
      </c>
      <c r="Y65" s="302">
        <f t="shared" si="17"/>
        <v>0.11399130356032069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0.20286359773667553</v>
      </c>
      <c r="C66" s="301">
        <f t="shared" si="18"/>
        <v>0.19479937713579168</v>
      </c>
      <c r="D66" s="301">
        <f t="shared" si="18"/>
        <v>0.18996428983188177</v>
      </c>
      <c r="E66" s="301">
        <f t="shared" si="18"/>
        <v>0.19199585982340459</v>
      </c>
      <c r="F66" s="301">
        <f t="shared" si="18"/>
        <v>0.19216588420225386</v>
      </c>
      <c r="G66" s="301">
        <f t="shared" si="18"/>
        <v>0.18663631511802106</v>
      </c>
      <c r="H66" s="301">
        <f t="shared" si="18"/>
        <v>0.18995161735793753</v>
      </c>
      <c r="I66" s="301">
        <f t="shared" si="18"/>
        <v>0.18302944858347231</v>
      </c>
      <c r="J66" s="301">
        <f t="shared" si="18"/>
        <v>0.18200328709928623</v>
      </c>
      <c r="K66" s="301">
        <f t="shared" si="18"/>
        <v>0.18930769784738025</v>
      </c>
      <c r="L66" s="301">
        <f t="shared" si="18"/>
        <v>0.20974449395292163</v>
      </c>
      <c r="M66" s="301">
        <f t="shared" si="18"/>
        <v>0.19762876993543999</v>
      </c>
      <c r="N66" s="301">
        <f t="shared" si="18"/>
        <v>0.19456946452509613</v>
      </c>
      <c r="O66" s="301">
        <f t="shared" si="18"/>
        <v>0.17785992384968191</v>
      </c>
      <c r="P66" s="301">
        <f t="shared" si="18"/>
        <v>0.15474188310822043</v>
      </c>
      <c r="Q66" s="301">
        <f t="shared" si="18"/>
        <v>0.1584200167863325</v>
      </c>
      <c r="R66" s="301">
        <f t="shared" si="18"/>
        <v>0.15846720589683322</v>
      </c>
      <c r="S66" s="301">
        <f t="shared" si="18"/>
        <v>0.15687775630975959</v>
      </c>
      <c r="T66" s="301">
        <f t="shared" si="18"/>
        <v>0.15703148544248849</v>
      </c>
      <c r="U66" s="301">
        <f t="shared" si="18"/>
        <v>0.15592761873898189</v>
      </c>
      <c r="V66" s="301">
        <f t="shared" si="18"/>
        <v>0.15573590328594697</v>
      </c>
      <c r="W66" s="301">
        <f t="shared" si="18"/>
        <v>0.15378702602340663</v>
      </c>
      <c r="X66" s="301">
        <f t="shared" si="18"/>
        <v>0.14947700626991972</v>
      </c>
      <c r="Y66" s="301">
        <f t="shared" si="18"/>
        <v>0.14753413108234989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0.10012396324609774</v>
      </c>
      <c r="C67" s="301">
        <f t="shared" si="19"/>
        <v>9.497244640245843E-2</v>
      </c>
      <c r="D67" s="301">
        <f t="shared" si="19"/>
        <v>0.10142755731787234</v>
      </c>
      <c r="E67" s="301">
        <f t="shared" si="19"/>
        <v>9.6790149100181494E-2</v>
      </c>
      <c r="F67" s="301">
        <f t="shared" si="19"/>
        <v>9.7300332255352298E-2</v>
      </c>
      <c r="G67" s="301">
        <f t="shared" si="19"/>
        <v>0.1006415551024011</v>
      </c>
      <c r="H67" s="301">
        <f t="shared" si="19"/>
        <v>0.10081136179182701</v>
      </c>
      <c r="I67" s="301">
        <f t="shared" si="19"/>
        <v>0.10166970729794345</v>
      </c>
      <c r="J67" s="301">
        <f t="shared" si="19"/>
        <v>0.10227253637663798</v>
      </c>
      <c r="K67" s="301">
        <f t="shared" si="19"/>
        <v>9.2776430280971572E-2</v>
      </c>
      <c r="L67" s="301">
        <f t="shared" si="19"/>
        <v>8.0222618245239227E-2</v>
      </c>
      <c r="M67" s="301">
        <f t="shared" si="19"/>
        <v>8.1105907510981623E-2</v>
      </c>
      <c r="N67" s="301">
        <f t="shared" si="19"/>
        <v>9.9357933721360869E-2</v>
      </c>
      <c r="O67" s="301">
        <f t="shared" si="19"/>
        <v>0.10095105842831402</v>
      </c>
      <c r="P67" s="301">
        <f t="shared" si="19"/>
        <v>0.10738968901968207</v>
      </c>
      <c r="Q67" s="301">
        <f t="shared" si="19"/>
        <v>0.10152045496813357</v>
      </c>
      <c r="R67" s="301">
        <f t="shared" si="19"/>
        <v>0.10089682533837389</v>
      </c>
      <c r="S67" s="301">
        <f t="shared" si="19"/>
        <v>0.10256471977479789</v>
      </c>
      <c r="T67" s="301">
        <f t="shared" si="19"/>
        <v>0.10222031331350043</v>
      </c>
      <c r="U67" s="301">
        <f t="shared" si="19"/>
        <v>0.10335510009241489</v>
      </c>
      <c r="V67" s="301">
        <f t="shared" si="19"/>
        <v>0.10322198269184645</v>
      </c>
      <c r="W67" s="301">
        <f t="shared" si="19"/>
        <v>0.10517142218877409</v>
      </c>
      <c r="X67" s="301">
        <f t="shared" si="19"/>
        <v>0.10875351954320732</v>
      </c>
      <c r="Y67" s="301">
        <f t="shared" si="19"/>
        <v>0.11053389470670404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6.7799510454850886E-2</v>
      </c>
      <c r="C68" s="235">
        <f t="shared" si="20"/>
        <v>6.4311131561576584E-2</v>
      </c>
      <c r="D68" s="235">
        <f t="shared" si="20"/>
        <v>6.8682246585470591E-2</v>
      </c>
      <c r="E68" s="235">
        <f t="shared" si="20"/>
        <v>6.5541999268592666E-2</v>
      </c>
      <c r="F68" s="235">
        <f t="shared" si="20"/>
        <v>6.5887472690153812E-2</v>
      </c>
      <c r="G68" s="235">
        <f t="shared" si="20"/>
        <v>6.8150000720468257E-2</v>
      </c>
      <c r="H68" s="235">
        <f t="shared" si="20"/>
        <v>6.8264986284780532E-2</v>
      </c>
      <c r="I68" s="235">
        <f t="shared" si="20"/>
        <v>6.8846219819981111E-2</v>
      </c>
      <c r="J68" s="235">
        <f t="shared" si="20"/>
        <v>6.9254428954920899E-2</v>
      </c>
      <c r="K68" s="235">
        <f t="shared" si="20"/>
        <v>6.2824086770692594E-2</v>
      </c>
      <c r="L68" s="235">
        <f t="shared" si="20"/>
        <v>5.4323201640198722E-2</v>
      </c>
      <c r="M68" s="235">
        <f t="shared" si="20"/>
        <v>5.4921325983920105E-2</v>
      </c>
      <c r="N68" s="235">
        <f t="shared" si="20"/>
        <v>6.7280789210832012E-2</v>
      </c>
      <c r="O68" s="235">
        <f t="shared" si="20"/>
        <v>6.8359582655708545E-2</v>
      </c>
      <c r="P68" s="235">
        <f t="shared" si="20"/>
        <v>7.2719537934560305E-2</v>
      </c>
      <c r="Q68" s="235">
        <f t="shared" si="20"/>
        <v>6.8745152757039463E-2</v>
      </c>
      <c r="R68" s="235">
        <f t="shared" si="20"/>
        <v>6.8322858410790721E-2</v>
      </c>
      <c r="S68" s="235">
        <f t="shared" si="20"/>
        <v>6.9452282602699353E-2</v>
      </c>
      <c r="T68" s="235">
        <f t="shared" si="20"/>
        <v>6.9219065811070166E-2</v>
      </c>
      <c r="U68" s="235">
        <f t="shared" si="20"/>
        <v>6.9987493124438971E-2</v>
      </c>
      <c r="V68" s="235">
        <f t="shared" si="20"/>
        <v>6.9897351920485851E-2</v>
      </c>
      <c r="W68" s="235">
        <f t="shared" si="20"/>
        <v>7.1217425949399185E-2</v>
      </c>
      <c r="X68" s="235">
        <f t="shared" si="20"/>
        <v>7.3643063520649185E-2</v>
      </c>
      <c r="Y68" s="235">
        <f t="shared" si="20"/>
        <v>7.4848654675829074E-2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 t="shared" ref="B72:Y72" si="21">SUM(B$73:B$83)</f>
        <v>25.868121417873958</v>
      </c>
      <c r="C72" s="322">
        <f t="shared" si="21"/>
        <v>27.050993014354059</v>
      </c>
      <c r="D72" s="322">
        <f t="shared" si="21"/>
        <v>27.358143238711225</v>
      </c>
      <c r="E72" s="322">
        <f t="shared" si="21"/>
        <v>30.318407752089215</v>
      </c>
      <c r="F72" s="322">
        <f t="shared" si="21"/>
        <v>29.668429317156548</v>
      </c>
      <c r="G72" s="322">
        <f t="shared" si="21"/>
        <v>29.042527615072661</v>
      </c>
      <c r="H72" s="322">
        <f t="shared" si="21"/>
        <v>27.235529360679951</v>
      </c>
      <c r="I72" s="322">
        <f t="shared" si="21"/>
        <v>25.847240732024655</v>
      </c>
      <c r="J72" s="322">
        <f t="shared" si="21"/>
        <v>27.252915675471094</v>
      </c>
      <c r="K72" s="322">
        <f t="shared" si="21"/>
        <v>28.601577133600905</v>
      </c>
      <c r="L72" s="322">
        <f t="shared" si="21"/>
        <v>28.20862137660443</v>
      </c>
      <c r="M72" s="322">
        <f t="shared" si="21"/>
        <v>26.045680372108187</v>
      </c>
      <c r="N72" s="322">
        <f t="shared" si="21"/>
        <v>25.856605727825038</v>
      </c>
      <c r="O72" s="322">
        <f t="shared" si="21"/>
        <v>26.491190355758476</v>
      </c>
      <c r="P72" s="322">
        <f t="shared" si="21"/>
        <v>24.81819220777188</v>
      </c>
      <c r="Q72" s="322">
        <f t="shared" si="21"/>
        <v>23.987117146307206</v>
      </c>
      <c r="R72" s="322">
        <f t="shared" si="21"/>
        <v>23.737952645081482</v>
      </c>
      <c r="S72" s="322">
        <f t="shared" si="21"/>
        <v>23.500397149372773</v>
      </c>
      <c r="T72" s="322">
        <f t="shared" si="21"/>
        <v>23.003544119985051</v>
      </c>
      <c r="U72" s="322">
        <f t="shared" si="21"/>
        <v>22.716965646440059</v>
      </c>
      <c r="V72" s="322">
        <f t="shared" si="21"/>
        <v>22.967783633906752</v>
      </c>
      <c r="W72" s="322">
        <f t="shared" si="21"/>
        <v>22.928936075544879</v>
      </c>
      <c r="X72" s="322">
        <f t="shared" si="21"/>
        <v>21.739299828770044</v>
      </c>
      <c r="Y72" s="322">
        <f t="shared" si="21"/>
        <v>20.779062437262571</v>
      </c>
      <c r="DA72" s="95"/>
    </row>
    <row r="73" spans="1:105" ht="12" customHeight="1" x14ac:dyDescent="0.25">
      <c r="A73" s="55" t="s">
        <v>91</v>
      </c>
      <c r="B73" s="334">
        <f>IF(B$6=0,0,B$6/MAE!B$5*1000)</f>
        <v>0.53958725793516749</v>
      </c>
      <c r="C73" s="334">
        <f>IF(C$6=0,0,C$6/MAE!C$5*1000)</f>
        <v>0.53522895503937873</v>
      </c>
      <c r="D73" s="334">
        <f>IF(D$6=0,0,D$6/MAE!D$5*1000)</f>
        <v>0.57809784196977987</v>
      </c>
      <c r="E73" s="334">
        <f>IF(E$6=0,0,E$6/MAE!E$5*1000)</f>
        <v>0.61135900141766963</v>
      </c>
      <c r="F73" s="334">
        <f>IF(F$6=0,0,F$6/MAE!F$5*1000)</f>
        <v>0.6014058395945352</v>
      </c>
      <c r="G73" s="334">
        <f>IF(G$6=0,0,G$6/MAE!G$5*1000)</f>
        <v>0.60893440485111272</v>
      </c>
      <c r="H73" s="334">
        <f>IF(H$6=0,0,H$6/MAE!H$5*1000)</f>
        <v>0.57201058416071504</v>
      </c>
      <c r="I73" s="334">
        <f>IF(I$6=0,0,I$6/MAE!I$5*1000)</f>
        <v>0.54747529160092323</v>
      </c>
      <c r="J73" s="334">
        <f>IF(J$6=0,0,J$6/MAE!J$5*1000)</f>
        <v>0.58067183537272204</v>
      </c>
      <c r="K73" s="334">
        <f>IF(K$6=0,0,K$6/MAE!K$5*1000)</f>
        <v>0.5528233805961158</v>
      </c>
      <c r="L73" s="334">
        <f>IF(L$6=0,0,L$6/MAE!L$5*1000)</f>
        <v>0.471451971649965</v>
      </c>
      <c r="M73" s="334">
        <f>IF(M$6=0,0,M$6/MAE!M$5*1000)</f>
        <v>0.44009552985849926</v>
      </c>
      <c r="N73" s="334">
        <f>IF(N$6=0,0,N$6/MAE!N$5*1000)</f>
        <v>0.5352206079509586</v>
      </c>
      <c r="O73" s="334">
        <f>IF(O$6=0,0,O$6/MAE!O$5*1000)</f>
        <v>0.55714868863328404</v>
      </c>
      <c r="P73" s="334">
        <f>IF(P$6=0,0,P$6/MAE!P$5*1000)</f>
        <v>0.55525373817152479</v>
      </c>
      <c r="Q73" s="334">
        <f>IF(Q$6=0,0,Q$6/MAE!Q$5*1000)</f>
        <v>0.50732980126396365</v>
      </c>
      <c r="R73" s="334">
        <f>IF(R$6=0,0,R$6/MAE!R$5*1000)</f>
        <v>0.49897584623362012</v>
      </c>
      <c r="S73" s="334">
        <f>IF(S$6=0,0,S$6/MAE!S$5*1000)</f>
        <v>0.50214826004622459</v>
      </c>
      <c r="T73" s="334">
        <f>IF(T$6=0,0,T$6/MAE!T$5*1000)</f>
        <v>0.48988114318037562</v>
      </c>
      <c r="U73" s="334">
        <f>IF(U$6=0,0,U$6/MAE!U$5*1000)</f>
        <v>0.48914880378828418</v>
      </c>
      <c r="V73" s="334">
        <f>IF(V$6=0,0,V$6/MAE!V$5*1000)</f>
        <v>0.49391253431858306</v>
      </c>
      <c r="W73" s="334">
        <f>IF(W$6=0,0,W$6/MAE!W$5*1000)</f>
        <v>0.50238933673761321</v>
      </c>
      <c r="X73" s="334">
        <f>IF(X$6=0,0,X$6/MAE!X$5*1000)</f>
        <v>0.49254695182995561</v>
      </c>
      <c r="Y73" s="334">
        <f>IF(Y$6=0,0,Y$6/MAE!Y$5*1000)</f>
        <v>0.47849806240508569</v>
      </c>
      <c r="DA73" s="67"/>
    </row>
    <row r="74" spans="1:105" ht="12" customHeight="1" x14ac:dyDescent="0.25">
      <c r="A74" s="173" t="s">
        <v>92</v>
      </c>
      <c r="B74" s="335">
        <f>IF(B$7=0,0,B$7/MAE!B$5*1000)</f>
        <v>0.73383867079182774</v>
      </c>
      <c r="C74" s="335">
        <f>IF(C$7=0,0,C$7/MAE!C$5*1000)</f>
        <v>0.72791137885355506</v>
      </c>
      <c r="D74" s="335">
        <f>IF(D$7=0,0,D$7/MAE!D$5*1000)</f>
        <v>0.78621306507890099</v>
      </c>
      <c r="E74" s="335">
        <f>IF(E$7=0,0,E$7/MAE!E$5*1000)</f>
        <v>0.83144824192803057</v>
      </c>
      <c r="F74" s="335">
        <f>IF(F$7=0,0,F$7/MAE!F$5*1000)</f>
        <v>0.81791194184856808</v>
      </c>
      <c r="G74" s="335">
        <f>IF(G$7=0,0,G$7/MAE!G$5*1000)</f>
        <v>0.82815079059751351</v>
      </c>
      <c r="H74" s="335">
        <f>IF(H$7=0,0,H$7/MAE!H$5*1000)</f>
        <v>0.77793439445857226</v>
      </c>
      <c r="I74" s="335">
        <f>IF(I$7=0,0,I$7/MAE!I$5*1000)</f>
        <v>0.74456639657725543</v>
      </c>
      <c r="J74" s="335">
        <f>IF(J$7=0,0,J$7/MAE!J$5*1000)</f>
        <v>0.78971369610690179</v>
      </c>
      <c r="K74" s="335">
        <f>IF(K$7=0,0,K$7/MAE!K$5*1000)</f>
        <v>0.75183979761071773</v>
      </c>
      <c r="L74" s="335">
        <f>IF(L$7=0,0,L$7/MAE!L$5*1000)</f>
        <v>0.6411746814439524</v>
      </c>
      <c r="M74" s="335">
        <f>IF(M$7=0,0,M$7/MAE!M$5*1000)</f>
        <v>0.59852992060755905</v>
      </c>
      <c r="N74" s="335">
        <f>IF(N$7=0,0,N$7/MAE!N$5*1000)</f>
        <v>0.72790002681330357</v>
      </c>
      <c r="O74" s="335">
        <f>IF(O$7=0,0,O$7/MAE!O$5*1000)</f>
        <v>0.75772221654126604</v>
      </c>
      <c r="P74" s="335">
        <f>IF(P$7=0,0,P$7/MAE!P$5*1000)</f>
        <v>0.75514508391327384</v>
      </c>
      <c r="Q74" s="335">
        <f>IF(Q$7=0,0,Q$7/MAE!Q$5*1000)</f>
        <v>0.68996852971899059</v>
      </c>
      <c r="R74" s="335">
        <f>IF(R$7=0,0,R$7/MAE!R$5*1000)</f>
        <v>0.67860715087772316</v>
      </c>
      <c r="S74" s="335">
        <f>IF(S$7=0,0,S$7/MAE!S$5*1000)</f>
        <v>0.68292163366286518</v>
      </c>
      <c r="T74" s="335">
        <f>IF(T$7=0,0,T$7/MAE!T$5*1000)</f>
        <v>0.66623835472531101</v>
      </c>
      <c r="U74" s="335">
        <f>IF(U$7=0,0,U$7/MAE!U$5*1000)</f>
        <v>0.66524237315206658</v>
      </c>
      <c r="V74" s="335">
        <f>IF(V$7=0,0,V$7/MAE!V$5*1000)</f>
        <v>0.67172104667327281</v>
      </c>
      <c r="W74" s="335">
        <f>IF(W$7=0,0,W$7/MAE!W$5*1000)</f>
        <v>0.68324949796315404</v>
      </c>
      <c r="X74" s="335">
        <f>IF(X$7=0,0,X$7/MAE!X$5*1000)</f>
        <v>0.66986385448873953</v>
      </c>
      <c r="Y74" s="335">
        <f>IF(Y$7=0,0,Y$7/MAE!Y$5*1000)</f>
        <v>0.6507573648709164</v>
      </c>
      <c r="DA74" s="177"/>
    </row>
    <row r="75" spans="1:105" ht="12" customHeight="1" x14ac:dyDescent="0.25">
      <c r="A75" s="173" t="s">
        <v>93</v>
      </c>
      <c r="B75" s="335">
        <f>IF(B$8=0,0,B$8/MAE!B$5*1000)</f>
        <v>0.90650659333108163</v>
      </c>
      <c r="C75" s="335">
        <f>IF(C$8=0,0,C$8/MAE!C$5*1000)</f>
        <v>0.89918464446615631</v>
      </c>
      <c r="D75" s="335">
        <f>IF(D$8=0,0,D$8/MAE!D$5*1000)</f>
        <v>0.97120437450923058</v>
      </c>
      <c r="E75" s="335">
        <f>IF(E$8=0,0,E$8/MAE!E$5*1000)</f>
        <v>1.027083122381685</v>
      </c>
      <c r="F75" s="335">
        <f>IF(F$8=0,0,F$8/MAE!F$5*1000)</f>
        <v>1.0103618105188197</v>
      </c>
      <c r="G75" s="335">
        <f>IF(G$8=0,0,G$8/MAE!G$5*1000)</f>
        <v>1.0230098001498698</v>
      </c>
      <c r="H75" s="335">
        <f>IF(H$8=0,0,H$8/MAE!H$5*1000)</f>
        <v>0.96097778139000112</v>
      </c>
      <c r="I75" s="335">
        <f>IF(I$8=0,0,I$8/MAE!I$5*1000)</f>
        <v>0.91975848988955089</v>
      </c>
      <c r="J75" s="335">
        <f>IF(J$8=0,0,J$8/MAE!J$5*1000)</f>
        <v>0.97552868342617316</v>
      </c>
      <c r="K75" s="335">
        <f>IF(K$8=0,0,K$8/MAE!K$5*1000)</f>
        <v>0.92874327940147461</v>
      </c>
      <c r="L75" s="335">
        <f>IF(L$8=0,0,L$8/MAE!L$5*1000)</f>
        <v>0.79203931237194092</v>
      </c>
      <c r="M75" s="335">
        <f>IF(M$8=0,0,M$8/MAE!M$5*1000)</f>
        <v>0.73936049016227878</v>
      </c>
      <c r="N75" s="335">
        <f>IF(N$8=0,0,N$8/MAE!N$5*1000)</f>
        <v>0.8991706213576105</v>
      </c>
      <c r="O75" s="335">
        <f>IF(O$8=0,0,O$8/MAE!O$5*1000)</f>
        <v>0.93600979690391695</v>
      </c>
      <c r="P75" s="335">
        <f>IF(P$8=0,0,P$8/MAE!P$5*1000)</f>
        <v>0.9328262801281616</v>
      </c>
      <c r="Q75" s="335">
        <f>IF(Q$8=0,0,Q$8/MAE!Q$5*1000)</f>
        <v>0.85231406612345884</v>
      </c>
      <c r="R75" s="335">
        <f>IF(R$8=0,0,R$8/MAE!R$5*1000)</f>
        <v>0.83827942167248159</v>
      </c>
      <c r="S75" s="335">
        <f>IF(S$8=0,0,S$8/MAE!S$5*1000)</f>
        <v>0.84360907687765729</v>
      </c>
      <c r="T75" s="335">
        <f>IF(T$8=0,0,T$8/MAE!T$5*1000)</f>
        <v>0.82300032054303107</v>
      </c>
      <c r="U75" s="335">
        <f>IF(U$8=0,0,U$8/MAE!U$5*1000)</f>
        <v>0.82176999036431742</v>
      </c>
      <c r="V75" s="335">
        <f>IF(V$8=0,0,V$8/MAE!V$5*1000)</f>
        <v>0.82977305765521936</v>
      </c>
      <c r="W75" s="335">
        <f>IF(W$8=0,0,W$8/MAE!W$5*1000)</f>
        <v>0.84401408571919012</v>
      </c>
      <c r="X75" s="335">
        <f>IF(X$8=0,0,X$8/MAE!X$5*1000)</f>
        <v>0.82747887907432516</v>
      </c>
      <c r="Y75" s="335">
        <f>IF(Y$8=0,0,Y$8/MAE!Y$5*1000)</f>
        <v>0.80387674484054383</v>
      </c>
      <c r="DA75" s="177"/>
    </row>
    <row r="76" spans="1:105" ht="12" customHeight="1" x14ac:dyDescent="0.25">
      <c r="A76" s="173" t="s">
        <v>94</v>
      </c>
      <c r="B76" s="335">
        <f>IF(B$9=0,0,B$9/MAE!B$5*1000)</f>
        <v>0.56117074825257418</v>
      </c>
      <c r="C76" s="335">
        <f>IF(C$9=0,0,C$9/MAE!C$5*1000)</f>
        <v>0.55663811324095369</v>
      </c>
      <c r="D76" s="335">
        <f>IF(D$9=0,0,D$9/MAE!D$5*1000)</f>
        <v>0.60122175564857117</v>
      </c>
      <c r="E76" s="335">
        <f>IF(E$9=0,0,E$9/MAE!E$5*1000)</f>
        <v>0.6358133614743765</v>
      </c>
      <c r="F76" s="335">
        <f>IF(F$9=0,0,F$9/MAE!F$5*1000)</f>
        <v>0.6254620731783167</v>
      </c>
      <c r="G76" s="335">
        <f>IF(G$9=0,0,G$9/MAE!G$5*1000)</f>
        <v>0.63329178104515715</v>
      </c>
      <c r="H76" s="335">
        <f>IF(H$9=0,0,H$9/MAE!H$5*1000)</f>
        <v>0.59489100752714341</v>
      </c>
      <c r="I76" s="335">
        <f>IF(I$9=0,0,I$9/MAE!I$5*1000)</f>
        <v>0.56937430326496008</v>
      </c>
      <c r="J76" s="335">
        <f>IF(J$9=0,0,J$9/MAE!J$5*1000)</f>
        <v>0.60389870878763074</v>
      </c>
      <c r="K76" s="335">
        <f>IF(K$9=0,0,K$9/MAE!K$5*1000)</f>
        <v>0.57493631581996052</v>
      </c>
      <c r="L76" s="335">
        <f>IF(L$9=0,0,L$9/MAE!L$5*1000)</f>
        <v>0.4903100505159636</v>
      </c>
      <c r="M76" s="335">
        <f>IF(M$9=0,0,M$9/MAE!M$5*1000)</f>
        <v>0.45769935105283921</v>
      </c>
      <c r="N76" s="335">
        <f>IF(N$9=0,0,N$9/MAE!N$5*1000)</f>
        <v>0.55662943226899697</v>
      </c>
      <c r="O76" s="335">
        <f>IF(O$9=0,0,O$9/MAE!O$5*1000)</f>
        <v>0.57943463617861546</v>
      </c>
      <c r="P76" s="335">
        <f>IF(P$9=0,0,P$9/MAE!P$5*1000)</f>
        <v>0.57746388769838586</v>
      </c>
      <c r="Q76" s="335">
        <f>IF(Q$9=0,0,Q$9/MAE!Q$5*1000)</f>
        <v>0.527622993314522</v>
      </c>
      <c r="R76" s="335">
        <f>IF(R$9=0,0,R$9/MAE!R$5*1000)</f>
        <v>0.51893488008296484</v>
      </c>
      <c r="S76" s="335">
        <f>IF(S$9=0,0,S$9/MAE!S$5*1000)</f>
        <v>0.52223419044807362</v>
      </c>
      <c r="T76" s="335">
        <f>IF(T$9=0,0,T$9/MAE!T$5*1000)</f>
        <v>0.50947638890759051</v>
      </c>
      <c r="U76" s="335">
        <f>IF(U$9=0,0,U$9/MAE!U$5*1000)</f>
        <v>0.5087147559398153</v>
      </c>
      <c r="V76" s="335">
        <f>IF(V$9=0,0,V$9/MAE!V$5*1000)</f>
        <v>0.51366903569132627</v>
      </c>
      <c r="W76" s="335">
        <f>IF(W$9=0,0,W$9/MAE!W$5*1000)</f>
        <v>0.52248491020711763</v>
      </c>
      <c r="X76" s="335">
        <f>IF(X$9=0,0,X$9/MAE!X$5*1000)</f>
        <v>0.51224882990315379</v>
      </c>
      <c r="Y76" s="335">
        <f>IF(Y$9=0,0,Y$9/MAE!Y$5*1000)</f>
        <v>0.49763798490128897</v>
      </c>
      <c r="DA76" s="177"/>
    </row>
    <row r="77" spans="1:105" ht="12" customHeight="1" x14ac:dyDescent="0.25">
      <c r="A77" s="56" t="s">
        <v>95</v>
      </c>
      <c r="B77" s="336">
        <f>IF(B$10=0,0,B$10/MAE!B$5*1000)</f>
        <v>0.65272392472046203</v>
      </c>
      <c r="C77" s="336">
        <f>IF(C$10=0,0,C$10/MAE!C$5*1000)</f>
        <v>0.7217670779814831</v>
      </c>
      <c r="D77" s="336">
        <f>IF(D$10=0,0,D$10/MAE!D$5*1000)</f>
        <v>0.70971613418647272</v>
      </c>
      <c r="E77" s="336">
        <f>IF(E$10=0,0,E$10/MAE!E$5*1000)</f>
        <v>0.80415904994475851</v>
      </c>
      <c r="F77" s="336">
        <f>IF(F$10=0,0,F$10/MAE!F$5*1000)</f>
        <v>0.79313395819558663</v>
      </c>
      <c r="G77" s="336">
        <f>IF(G$10=0,0,G$10/MAE!G$5*1000)</f>
        <v>0.77361954709437852</v>
      </c>
      <c r="H77" s="336">
        <f>IF(H$10=0,0,H$10/MAE!H$5*1000)</f>
        <v>0.71434823202324504</v>
      </c>
      <c r="I77" s="336">
        <f>IF(I$10=0,0,I$10/MAE!I$5*1000)</f>
        <v>0.68667537396270573</v>
      </c>
      <c r="J77" s="336">
        <f>IF(J$10=0,0,J$10/MAE!J$5*1000)</f>
        <v>0.72305987952662387</v>
      </c>
      <c r="K77" s="336">
        <f>IF(K$10=0,0,K$10/MAE!K$5*1000)</f>
        <v>0.79076456059119971</v>
      </c>
      <c r="L77" s="336">
        <f>IF(L$10=0,0,L$10/MAE!L$5*1000)</f>
        <v>0.80416688068606113</v>
      </c>
      <c r="M77" s="336">
        <f>IF(M$10=0,0,M$10/MAE!M$5*1000)</f>
        <v>0.75797293503040619</v>
      </c>
      <c r="N77" s="336">
        <f>IF(N$10=0,0,N$10/MAE!N$5*1000)</f>
        <v>0.68600086378132286</v>
      </c>
      <c r="O77" s="336">
        <f>IF(O$10=0,0,O$10/MAE!O$5*1000)</f>
        <v>0.69753414615794951</v>
      </c>
      <c r="P77" s="336">
        <f>IF(P$10=0,0,P$10/MAE!P$5*1000)</f>
        <v>0.74904556320880045</v>
      </c>
      <c r="Q77" s="336">
        <f>IF(Q$10=0,0,Q$10/MAE!Q$5*1000)</f>
        <v>0.75392970895094624</v>
      </c>
      <c r="R77" s="336">
        <f>IF(R$10=0,0,R$10/MAE!R$5*1000)</f>
        <v>0.75534161908028308</v>
      </c>
      <c r="S77" s="336">
        <f>IF(S$10=0,0,S$10/MAE!S$5*1000)</f>
        <v>0.75708320669021456</v>
      </c>
      <c r="T77" s="336">
        <f>IF(T$10=0,0,T$10/MAE!T$5*1000)</f>
        <v>0.75396562294880687</v>
      </c>
      <c r="U77" s="336">
        <f>IF(U$10=0,0,U$10/MAE!U$5*1000)</f>
        <v>0.75350157096843318</v>
      </c>
      <c r="V77" s="336">
        <f>IF(V$10=0,0,V$10/MAE!V$5*1000)</f>
        <v>0.78755567580910024</v>
      </c>
      <c r="W77" s="336">
        <f>IF(W$10=0,0,W$10/MAE!W$5*1000)</f>
        <v>0.78844743678418949</v>
      </c>
      <c r="X77" s="336">
        <f>IF(X$10=0,0,X$10/MAE!X$5*1000)</f>
        <v>0.77993227364554241</v>
      </c>
      <c r="Y77" s="336">
        <f>IF(Y$10=0,0,Y$10/MAE!Y$5*1000)</f>
        <v>0.76328952059022992</v>
      </c>
      <c r="DA77" s="68"/>
    </row>
    <row r="78" spans="1:105" ht="12" customHeight="1" x14ac:dyDescent="0.25">
      <c r="A78" s="174" t="s">
        <v>2555</v>
      </c>
      <c r="B78" s="349">
        <f>IF(B$16=0,0,B$16/MAE!B$5*1000)</f>
        <v>4.4181943301279665</v>
      </c>
      <c r="C78" s="349">
        <f>IF(C$16=0,0,C$16/MAE!C$5*1000)</f>
        <v>4.8031791059809219</v>
      </c>
      <c r="D78" s="349">
        <f>IF(D$16=0,0,D$16/MAE!D$5*1000)</f>
        <v>4.7420200093984146</v>
      </c>
      <c r="E78" s="349">
        <f>IF(E$16=0,0,E$16/MAE!E$5*1000)</f>
        <v>5.3619243429809949</v>
      </c>
      <c r="F78" s="349">
        <f>IF(F$16=0,0,F$16/MAE!F$5*1000)</f>
        <v>5.2218441936584723</v>
      </c>
      <c r="G78" s="349">
        <f>IF(G$16=0,0,G$16/MAE!G$5*1000)</f>
        <v>5.0719205304896882</v>
      </c>
      <c r="H78" s="349">
        <f>IF(H$16=0,0,H$16/MAE!H$5*1000)</f>
        <v>4.7261609772220261</v>
      </c>
      <c r="I78" s="349">
        <f>IF(I$16=0,0,I$16/MAE!I$5*1000)</f>
        <v>4.5256057911011407</v>
      </c>
      <c r="J78" s="349">
        <f>IF(J$16=0,0,J$16/MAE!J$5*1000)</f>
        <v>4.7659342472912147</v>
      </c>
      <c r="K78" s="349">
        <f>IF(K$16=0,0,K$16/MAE!K$5*1000)</f>
        <v>5.1857934274668906</v>
      </c>
      <c r="L78" s="349">
        <f>IF(L$16=0,0,L$16/MAE!L$5*1000)</f>
        <v>5.2733912968864818</v>
      </c>
      <c r="M78" s="349">
        <f>IF(M$16=0,0,M$16/MAE!M$5*1000)</f>
        <v>4.9499152512821789</v>
      </c>
      <c r="N78" s="349">
        <f>IF(N$16=0,0,N$16/MAE!N$5*1000)</f>
        <v>4.4796193409918574</v>
      </c>
      <c r="O78" s="349">
        <f>IF(O$16=0,0,O$16/MAE!O$5*1000)</f>
        <v>4.7386973267579346</v>
      </c>
      <c r="P78" s="349">
        <f>IF(P$16=0,0,P$16/MAE!P$5*1000)</f>
        <v>4.4396093714942069</v>
      </c>
      <c r="Q78" s="349">
        <f>IF(Q$16=0,0,Q$16/MAE!Q$5*1000)</f>
        <v>4.3734196973408945</v>
      </c>
      <c r="R78" s="349">
        <f>IF(R$16=0,0,R$16/MAE!R$5*1000)</f>
        <v>4.3374874937082621</v>
      </c>
      <c r="S78" s="349">
        <f>IF(S$16=0,0,S$16/MAE!S$5*1000)</f>
        <v>4.2641825932147546</v>
      </c>
      <c r="T78" s="349">
        <f>IF(T$16=0,0,T$16/MAE!T$5*1000)</f>
        <v>4.1758653106789092</v>
      </c>
      <c r="U78" s="349">
        <f>IF(U$16=0,0,U$16/MAE!U$5*1000)</f>
        <v>4.1046591913404979</v>
      </c>
      <c r="V78" s="349">
        <f>IF(V$16=0,0,V$16/MAE!V$5*1000)</f>
        <v>4.1448084870452746</v>
      </c>
      <c r="W78" s="349">
        <f>IF(W$16=0,0,W$16/MAE!W$5*1000)</f>
        <v>4.1079167646659922</v>
      </c>
      <c r="X78" s="349">
        <f>IF(X$16=0,0,X$16/MAE!X$5*1000)</f>
        <v>3.8410213413710026</v>
      </c>
      <c r="Y78" s="349">
        <f>IF(Y$16=0,0,Y$16/MAE!Y$5*1000)</f>
        <v>3.6460752223659965</v>
      </c>
      <c r="DA78" s="178"/>
    </row>
    <row r="79" spans="1:105" ht="12" customHeight="1" x14ac:dyDescent="0.25">
      <c r="A79" s="174" t="s">
        <v>2565</v>
      </c>
      <c r="B79" s="349">
        <f>IF(B$24=0,0,B$24/MAE!B$5*1000)</f>
        <v>2.1528287226914222</v>
      </c>
      <c r="C79" s="349">
        <f>IF(C$24=0,0,C$24/MAE!C$5*1000)</f>
        <v>2.3671037567687514</v>
      </c>
      <c r="D79" s="349">
        <f>IF(D$24=0,0,D$24/MAE!D$5*1000)</f>
        <v>2.3443971258218483</v>
      </c>
      <c r="E79" s="349">
        <f>IF(E$24=0,0,E$24/MAE!E$5*1000)</f>
        <v>2.6440676830613383</v>
      </c>
      <c r="F79" s="349">
        <f>IF(F$24=0,0,F$24/MAE!F$5*1000)</f>
        <v>2.5957462715790056</v>
      </c>
      <c r="G79" s="349">
        <f>IF(G$24=0,0,G$24/MAE!G$5*1000)</f>
        <v>2.5354762460352314</v>
      </c>
      <c r="H79" s="349">
        <f>IF(H$24=0,0,H$24/MAE!H$5*1000)</f>
        <v>2.3592311511119042</v>
      </c>
      <c r="I79" s="349">
        <f>IF(I$24=0,0,I$24/MAE!I$5*1000)</f>
        <v>2.2504615200355276</v>
      </c>
      <c r="J79" s="349">
        <f>IF(J$24=0,0,J$24/MAE!J$5*1000)</f>
        <v>2.3709009706036919</v>
      </c>
      <c r="K79" s="349">
        <f>IF(K$24=0,0,K$24/MAE!K$5*1000)</f>
        <v>2.543481134714225</v>
      </c>
      <c r="L79" s="349">
        <f>IF(L$24=0,0,L$24/MAE!L$5*1000)</f>
        <v>2.4907159379422086</v>
      </c>
      <c r="M79" s="349">
        <f>IF(M$24=0,0,M$24/MAE!M$5*1000)</f>
        <v>2.3405017727010251</v>
      </c>
      <c r="N79" s="349">
        <f>IF(N$24=0,0,N$24/MAE!N$5*1000)</f>
        <v>2.2329909444986114</v>
      </c>
      <c r="O79" s="349">
        <f>IF(O$24=0,0,O$24/MAE!O$5*1000)</f>
        <v>2.2581144133563433</v>
      </c>
      <c r="P79" s="349">
        <f>IF(P$24=0,0,P$24/MAE!P$5*1000)</f>
        <v>2.1561499705069678</v>
      </c>
      <c r="Q79" s="349">
        <f>IF(Q$24=0,0,Q$24/MAE!Q$5*1000)</f>
        <v>2.1505693453570944</v>
      </c>
      <c r="R79" s="349">
        <f>IF(R$24=0,0,R$24/MAE!R$5*1000)</f>
        <v>2.1352996592978881</v>
      </c>
      <c r="S79" s="349">
        <f>IF(S$24=0,0,S$24/MAE!S$5*1000)</f>
        <v>2.1073713200571067</v>
      </c>
      <c r="T79" s="349">
        <f>IF(T$24=0,0,T$24/MAE!T$5*1000)</f>
        <v>2.0636010814046037</v>
      </c>
      <c r="U79" s="349">
        <f>IF(U$24=0,0,U$24/MAE!U$5*1000)</f>
        <v>2.0301100227177371</v>
      </c>
      <c r="V79" s="349">
        <f>IF(V$24=0,0,V$24/MAE!V$5*1000)</f>
        <v>2.0521128642961131</v>
      </c>
      <c r="W79" s="349">
        <f>IF(W$24=0,0,W$24/MAE!W$5*1000)</f>
        <v>2.0414000101781866</v>
      </c>
      <c r="X79" s="349">
        <f>IF(X$24=0,0,X$24/MAE!X$5*1000)</f>
        <v>1.9143348898645438</v>
      </c>
      <c r="Y79" s="349">
        <f>IF(Y$24=0,0,Y$24/MAE!Y$5*1000)</f>
        <v>1.8125521584082307</v>
      </c>
      <c r="DA79" s="178"/>
    </row>
    <row r="80" spans="1:105" ht="12" customHeight="1" x14ac:dyDescent="0.25">
      <c r="A80" s="174" t="s">
        <v>2570</v>
      </c>
      <c r="B80" s="349">
        <f>IF(B$27=0,0,B$27/MAE!B$5*1000)</f>
        <v>6.3117061858970915</v>
      </c>
      <c r="C80" s="349">
        <f>IF(C$27=0,0,C$27/MAE!C$5*1000)</f>
        <v>6.8616844371156036</v>
      </c>
      <c r="D80" s="349">
        <f>IF(D$27=0,0,D$27/MAE!D$5*1000)</f>
        <v>6.7743142991405954</v>
      </c>
      <c r="E80" s="349">
        <f>IF(E$27=0,0,E$27/MAE!E$5*1000)</f>
        <v>7.6598919185442789</v>
      </c>
      <c r="F80" s="349">
        <f>IF(F$27=0,0,F$27/MAE!F$5*1000)</f>
        <v>7.459777419512104</v>
      </c>
      <c r="G80" s="349">
        <f>IF(G$27=0,0,G$27/MAE!G$5*1000)</f>
        <v>7.2456007578424142</v>
      </c>
      <c r="H80" s="349">
        <f>IF(H$27=0,0,H$27/MAE!H$5*1000)</f>
        <v>6.7516585388886083</v>
      </c>
      <c r="I80" s="349">
        <f>IF(I$27=0,0,I$27/MAE!I$5*1000)</f>
        <v>6.4651511301444833</v>
      </c>
      <c r="J80" s="349">
        <f>IF(J$27=0,0,J$27/MAE!J$5*1000)</f>
        <v>6.8084774961303021</v>
      </c>
      <c r="K80" s="349">
        <f>IF(K$27=0,0,K$27/MAE!K$5*1000)</f>
        <v>7.4082763249527037</v>
      </c>
      <c r="L80" s="349">
        <f>IF(L$27=0,0,L$27/MAE!L$5*1000)</f>
        <v>7.5334161384092591</v>
      </c>
      <c r="M80" s="349">
        <f>IF(M$27=0,0,M$27/MAE!M$5*1000)</f>
        <v>7.0713075018316855</v>
      </c>
      <c r="N80" s="349">
        <f>IF(N$27=0,0,N$27/MAE!N$5*1000)</f>
        <v>6.3994562014169389</v>
      </c>
      <c r="O80" s="349">
        <f>IF(O$27=0,0,O$27/MAE!O$5*1000)</f>
        <v>6.7695676096541924</v>
      </c>
      <c r="P80" s="349">
        <f>IF(P$27=0,0,P$27/MAE!P$5*1000)</f>
        <v>6.3422991021345831</v>
      </c>
      <c r="Q80" s="349">
        <f>IF(Q$27=0,0,Q$27/MAE!Q$5*1000)</f>
        <v>6.2477424247727082</v>
      </c>
      <c r="R80" s="349">
        <f>IF(R$27=0,0,R$27/MAE!R$5*1000)</f>
        <v>6.1964107052975184</v>
      </c>
      <c r="S80" s="349">
        <f>IF(S$27=0,0,S$27/MAE!S$5*1000)</f>
        <v>6.0916894188782207</v>
      </c>
      <c r="T80" s="349">
        <f>IF(T$27=0,0,T$27/MAE!T$5*1000)</f>
        <v>5.9655218723984422</v>
      </c>
      <c r="U80" s="349">
        <f>IF(U$27=0,0,U$27/MAE!U$5*1000)</f>
        <v>5.8637988447721465</v>
      </c>
      <c r="V80" s="349">
        <f>IF(V$27=0,0,V$27/MAE!V$5*1000)</f>
        <v>5.9211549814932534</v>
      </c>
      <c r="W80" s="349">
        <f>IF(W$27=0,0,W$27/MAE!W$5*1000)</f>
        <v>5.8684525209514167</v>
      </c>
      <c r="X80" s="349">
        <f>IF(X$27=0,0,X$27/MAE!X$5*1000)</f>
        <v>5.4871733448157212</v>
      </c>
      <c r="Y80" s="349">
        <f>IF(Y$27=0,0,Y$27/MAE!Y$5*1000)</f>
        <v>5.2086788890942817</v>
      </c>
      <c r="DA80" s="178"/>
    </row>
    <row r="81" spans="1:105" ht="12" customHeight="1" x14ac:dyDescent="0.25">
      <c r="A81" s="174" t="s">
        <v>2580</v>
      </c>
      <c r="B81" s="349">
        <f>IF(B$35=0,0,B$35/MAE!B$5*1000)</f>
        <v>5.2477001775190617</v>
      </c>
      <c r="C81" s="349">
        <f>IF(C$35=0,0,C$35/MAE!C$5*1000)</f>
        <v>5.2695165901008227</v>
      </c>
      <c r="D81" s="349">
        <f>IF(D$35=0,0,D$35/MAE!D$5*1000)</f>
        <v>5.1970702514606755</v>
      </c>
      <c r="E81" s="349">
        <f>IF(E$35=0,0,E$35/MAE!E$5*1000)</f>
        <v>5.8210087648389441</v>
      </c>
      <c r="F81" s="349">
        <f>IF(F$35=0,0,F$35/MAE!F$5*1000)</f>
        <v>5.7012599526234622</v>
      </c>
      <c r="G81" s="349">
        <f>IF(G$35=0,0,G$35/MAE!G$5*1000)</f>
        <v>5.4203903357905325</v>
      </c>
      <c r="H81" s="349">
        <f>IF(H$35=0,0,H$35/MAE!H$5*1000)</f>
        <v>5.1734328516607491</v>
      </c>
      <c r="I81" s="349">
        <f>IF(I$35=0,0,I$35/MAE!I$5*1000)</f>
        <v>4.7308062185867383</v>
      </c>
      <c r="J81" s="349">
        <f>IF(J$35=0,0,J$35/MAE!J$5*1000)</f>
        <v>4.9601202359754053</v>
      </c>
      <c r="K81" s="349">
        <f>IF(K$35=0,0,K$35/MAE!K$5*1000)</f>
        <v>5.4144987219662619</v>
      </c>
      <c r="L81" s="349">
        <f>IF(L$35=0,0,L$35/MAE!L$5*1000)</f>
        <v>5.9166030157454621</v>
      </c>
      <c r="M81" s="349">
        <f>IF(M$35=0,0,M$35/MAE!M$5*1000)</f>
        <v>5.1473757740713761</v>
      </c>
      <c r="N81" s="349">
        <f>IF(N$35=0,0,N$35/MAE!N$5*1000)</f>
        <v>5.0309059308994515</v>
      </c>
      <c r="O81" s="349">
        <f>IF(O$35=0,0,O$35/MAE!O$5*1000)</f>
        <v>4.7117210993626299</v>
      </c>
      <c r="P81" s="349">
        <f>IF(P$35=0,0,P$35/MAE!P$5*1000)</f>
        <v>3.8404137975723831</v>
      </c>
      <c r="Q81" s="349">
        <f>IF(Q$35=0,0,Q$35/MAE!Q$5*1000)</f>
        <v>3.8000395009737122</v>
      </c>
      <c r="R81" s="349">
        <f>IF(R$35=0,0,R$35/MAE!R$5*1000)</f>
        <v>3.761687029377403</v>
      </c>
      <c r="S81" s="349">
        <f>IF(S$35=0,0,S$35/MAE!S$5*1000)</f>
        <v>3.6866895771818706</v>
      </c>
      <c r="T81" s="349">
        <f>IF(T$35=0,0,T$35/MAE!T$5*1000)</f>
        <v>3.6122807036030746</v>
      </c>
      <c r="U81" s="349">
        <f>IF(U$35=0,0,U$35/MAE!U$5*1000)</f>
        <v>3.5422023582246567</v>
      </c>
      <c r="V81" s="349">
        <f>IF(V$35=0,0,V$35/MAE!V$5*1000)</f>
        <v>3.5769085307026578</v>
      </c>
      <c r="W81" s="349">
        <f>IF(W$35=0,0,W$35/MAE!W$5*1000)</f>
        <v>3.5261728889388473</v>
      </c>
      <c r="X81" s="349">
        <f>IF(X$35=0,0,X$35/MAE!X$5*1000)</f>
        <v>3.2495254568087244</v>
      </c>
      <c r="Y81" s="349">
        <f>IF(Y$35=0,0,Y$35/MAE!Y$5*1000)</f>
        <v>3.0656209213874299</v>
      </c>
      <c r="DA81" s="178"/>
    </row>
    <row r="82" spans="1:105" ht="12" customHeight="1" x14ac:dyDescent="0.25">
      <c r="A82" s="174" t="s">
        <v>2592</v>
      </c>
      <c r="B82" s="349">
        <f>IF(B$46=0,0,B$46/MAE!B$5*1000)</f>
        <v>2.5900188380888052</v>
      </c>
      <c r="C82" s="349">
        <f>IF(C$46=0,0,C$46/MAE!C$5*1000)</f>
        <v>2.5690989841890182</v>
      </c>
      <c r="D82" s="349">
        <f>IF(D$46=0,0,D$46/MAE!D$5*1000)</f>
        <v>2.7748696414549445</v>
      </c>
      <c r="E82" s="349">
        <f>IF(E$46=0,0,E$46/MAE!E$5*1000)</f>
        <v>2.9345232068048133</v>
      </c>
      <c r="F82" s="349">
        <f>IF(F$46=0,0,F$46/MAE!F$5*1000)</f>
        <v>2.8867480300537682</v>
      </c>
      <c r="G82" s="349">
        <f>IF(G$46=0,0,G$46/MAE!G$5*1000)</f>
        <v>2.9228851432853418</v>
      </c>
      <c r="H82" s="349">
        <f>IF(H$46=0,0,H$46/MAE!H$5*1000)</f>
        <v>2.7456508039714325</v>
      </c>
      <c r="I82" s="349">
        <f>IF(I$46=0,0,I$46/MAE!I$5*1000)</f>
        <v>2.627881399684429</v>
      </c>
      <c r="J82" s="349">
        <f>IF(J$46=0,0,J$46/MAE!J$5*1000)</f>
        <v>2.7872248097890657</v>
      </c>
      <c r="K82" s="349">
        <f>IF(K$46=0,0,K$46/MAE!K$5*1000)</f>
        <v>2.6535522268613558</v>
      </c>
      <c r="L82" s="349">
        <f>IF(L$46=0,0,L$46/MAE!L$5*1000)</f>
        <v>2.2629694639198314</v>
      </c>
      <c r="M82" s="349">
        <f>IF(M$46=0,0,M$46/MAE!M$5*1000)</f>
        <v>2.112458543320797</v>
      </c>
      <c r="N82" s="349">
        <f>IF(N$46=0,0,N$46/MAE!N$5*1000)</f>
        <v>2.5690589181646004</v>
      </c>
      <c r="O82" s="349">
        <f>IF(O$46=0,0,O$46/MAE!O$5*1000)</f>
        <v>2.6743137054397623</v>
      </c>
      <c r="P82" s="349">
        <f>IF(P$46=0,0,P$46/MAE!P$5*1000)</f>
        <v>2.6652179432233192</v>
      </c>
      <c r="Q82" s="349">
        <f>IF(Q$46=0,0,Q$46/MAE!Q$5*1000)</f>
        <v>2.4351830460670256</v>
      </c>
      <c r="R82" s="349">
        <f>IF(R$46=0,0,R$46/MAE!R$5*1000)</f>
        <v>2.3950840619213762</v>
      </c>
      <c r="S82" s="349">
        <f>IF(S$46=0,0,S$46/MAE!S$5*1000)</f>
        <v>2.4103116482218776</v>
      </c>
      <c r="T82" s="349">
        <f>IF(T$46=0,0,T$46/MAE!T$5*1000)</f>
        <v>2.3514294872658024</v>
      </c>
      <c r="U82" s="349">
        <f>IF(U$46=0,0,U$46/MAE!U$5*1000)</f>
        <v>2.347914258183764</v>
      </c>
      <c r="V82" s="349">
        <f>IF(V$46=0,0,V$46/MAE!V$5*1000)</f>
        <v>2.3707801647291973</v>
      </c>
      <c r="W82" s="349">
        <f>IF(W$46=0,0,W$46/MAE!W$5*1000)</f>
        <v>2.4114688163405433</v>
      </c>
      <c r="X82" s="349">
        <f>IF(X$46=0,0,X$46/MAE!X$5*1000)</f>
        <v>2.3642253687837864</v>
      </c>
      <c r="Y82" s="349">
        <f>IF(Y$46=0,0,Y$46/MAE!Y$5*1000)</f>
        <v>2.2967906995444105</v>
      </c>
      <c r="DA82" s="178"/>
    </row>
    <row r="83" spans="1:105" ht="12" customHeight="1" x14ac:dyDescent="0.25">
      <c r="A83" s="41" t="s">
        <v>2594</v>
      </c>
      <c r="B83" s="337">
        <f>IF(B$47=0,0,B$47/MAE!B$5*1000)</f>
        <v>1.7538459685184973</v>
      </c>
      <c r="C83" s="337">
        <f>IF(C$47=0,0,C$47/MAE!C$5*1000)</f>
        <v>1.7396799706174131</v>
      </c>
      <c r="D83" s="337">
        <f>IF(D$47=0,0,D$47/MAE!D$5*1000)</f>
        <v>1.8790187400417893</v>
      </c>
      <c r="E83" s="337">
        <f>IF(E$47=0,0,E$47/MAE!E$5*1000)</f>
        <v>1.9871290587123256</v>
      </c>
      <c r="F83" s="337">
        <f>IF(F$47=0,0,F$47/MAE!F$5*1000)</f>
        <v>1.954777826393912</v>
      </c>
      <c r="G83" s="337">
        <f>IF(G$47=0,0,G$47/MAE!G$5*1000)</f>
        <v>1.979248277891422</v>
      </c>
      <c r="H83" s="337">
        <f>IF(H$47=0,0,H$47/MAE!H$5*1000)</f>
        <v>1.8592330382655538</v>
      </c>
      <c r="I83" s="337">
        <f>IF(I$47=0,0,I$47/MAE!I$5*1000)</f>
        <v>1.7794848171769397</v>
      </c>
      <c r="J83" s="337">
        <f>IF(J$47=0,0,J$47/MAE!J$5*1000)</f>
        <v>1.8873851124613636</v>
      </c>
      <c r="K83" s="337">
        <f>IF(K$47=0,0,K$47/MAE!K$5*1000)</f>
        <v>1.7968679636200011</v>
      </c>
      <c r="L83" s="337">
        <f>IF(L$47=0,0,L$47/MAE!L$5*1000)</f>
        <v>1.5323826270333023</v>
      </c>
      <c r="M83" s="337">
        <f>IF(M$47=0,0,M$47/MAE!M$5*1000)</f>
        <v>1.4304633021895441</v>
      </c>
      <c r="N83" s="337">
        <f>IF(N$47=0,0,N$47/MAE!N$5*1000)</f>
        <v>1.7396528396813882</v>
      </c>
      <c r="O83" s="337">
        <f>IF(O$47=0,0,O$47/MAE!O$5*1000)</f>
        <v>1.8109267167725804</v>
      </c>
      <c r="P83" s="337">
        <f>IF(P$47=0,0,P$47/MAE!P$5*1000)</f>
        <v>1.8047674697202762</v>
      </c>
      <c r="Q83" s="337">
        <f>IF(Q$47=0,0,Q$47/MAE!Q$5*1000)</f>
        <v>1.6489980324238895</v>
      </c>
      <c r="R83" s="337">
        <f>IF(R$47=0,0,R$47/MAE!R$5*1000)</f>
        <v>1.6218447775319569</v>
      </c>
      <c r="S83" s="337">
        <f>IF(S$47=0,0,S$47/MAE!S$5*1000)</f>
        <v>1.6321562240939083</v>
      </c>
      <c r="T83" s="337">
        <f>IF(T$47=0,0,T$47/MAE!T$5*1000)</f>
        <v>1.5922838343291013</v>
      </c>
      <c r="U83" s="337">
        <f>IF(U$47=0,0,U$47/MAE!U$5*1000)</f>
        <v>1.5899034769883407</v>
      </c>
      <c r="V83" s="337">
        <f>IF(V$47=0,0,V$47/MAE!V$5*1000)</f>
        <v>1.605387255492756</v>
      </c>
      <c r="W83" s="337">
        <f>IF(W$47=0,0,W$47/MAE!W$5*1000)</f>
        <v>1.632939807058625</v>
      </c>
      <c r="X83" s="337">
        <f>IF(X$47=0,0,X$47/MAE!X$5*1000)</f>
        <v>1.6009486381845504</v>
      </c>
      <c r="Y83" s="337">
        <f>IF(Y$47=0,0,Y$47/MAE!Y$5*1000)</f>
        <v>1.5552848688541578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ES: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576.49736149961382</v>
      </c>
      <c r="C5" s="223">
        <v>760.80024226173873</v>
      </c>
      <c r="D5" s="223">
        <v>681.10310952770737</v>
      </c>
      <c r="E5" s="223">
        <v>776.64893335907038</v>
      </c>
      <c r="F5" s="223">
        <v>786.2349441040576</v>
      </c>
      <c r="G5" s="223">
        <v>773.54787371694817</v>
      </c>
      <c r="H5" s="223">
        <v>660.40435938992312</v>
      </c>
      <c r="I5" s="223">
        <v>689.35329280031681</v>
      </c>
      <c r="J5" s="223">
        <v>670.83196505911042</v>
      </c>
      <c r="K5" s="223">
        <v>638.25930777723727</v>
      </c>
      <c r="L5" s="223">
        <v>597.56830668647649</v>
      </c>
      <c r="M5" s="223">
        <v>591.96080735513999</v>
      </c>
      <c r="N5" s="223">
        <v>399.75881969071429</v>
      </c>
      <c r="O5" s="223">
        <v>550.65564831493828</v>
      </c>
      <c r="P5" s="223">
        <v>465.44724402716031</v>
      </c>
      <c r="Q5" s="223">
        <v>529.8079787831839</v>
      </c>
      <c r="R5" s="223">
        <v>531.89395169052534</v>
      </c>
      <c r="S5" s="223">
        <v>534.05403809977406</v>
      </c>
      <c r="T5" s="223">
        <v>546.61053945634092</v>
      </c>
      <c r="U5" s="223">
        <v>563.11072496327483</v>
      </c>
      <c r="V5" s="223">
        <v>509.34721455192403</v>
      </c>
      <c r="W5" s="223">
        <v>515.57161927560719</v>
      </c>
      <c r="X5" s="223">
        <v>488.27351653021458</v>
      </c>
      <c r="Y5" s="223">
        <v>435.83899893686629</v>
      </c>
      <c r="DA5" s="89" t="s">
        <v>2596</v>
      </c>
    </row>
    <row r="6" spans="1:105" ht="12" customHeight="1" x14ac:dyDescent="0.25">
      <c r="A6" s="55" t="s">
        <v>91</v>
      </c>
      <c r="B6" s="259">
        <v>10.72936531419257</v>
      </c>
      <c r="C6" s="259">
        <v>13.510158774094069</v>
      </c>
      <c r="D6" s="259">
        <v>12.810919743868091</v>
      </c>
      <c r="E6" s="259">
        <v>14.042345005098211</v>
      </c>
      <c r="F6" s="259">
        <v>14.214380954077869</v>
      </c>
      <c r="G6" s="259">
        <v>14.38169051865235</v>
      </c>
      <c r="H6" s="259">
        <v>12.30909985651305</v>
      </c>
      <c r="I6" s="259">
        <v>12.96505464876139</v>
      </c>
      <c r="J6" s="259">
        <v>12.680881110039619</v>
      </c>
      <c r="K6" s="259">
        <v>11.07514954207357</v>
      </c>
      <c r="L6" s="259">
        <v>9.0795367696982989</v>
      </c>
      <c r="M6" s="259">
        <v>9.0711237334249031</v>
      </c>
      <c r="N6" s="259">
        <v>7.3456623398079843</v>
      </c>
      <c r="O6" s="259">
        <v>10.46828152221433</v>
      </c>
      <c r="P6" s="259">
        <v>9.2517356955423597</v>
      </c>
      <c r="Q6" s="259">
        <v>9.9689872651749862</v>
      </c>
      <c r="R6" s="259">
        <v>9.9335288970974691</v>
      </c>
      <c r="S6" s="259">
        <v>10.10172670629173</v>
      </c>
      <c r="T6" s="259">
        <v>10.299015700345169</v>
      </c>
      <c r="U6" s="259">
        <v>10.707595488610689</v>
      </c>
      <c r="V6" s="259">
        <v>9.6546337748173858</v>
      </c>
      <c r="W6" s="259">
        <v>9.9115167058713336</v>
      </c>
      <c r="X6" s="259">
        <v>9.605980336705203</v>
      </c>
      <c r="Y6" s="259">
        <v>8.6798208848616607</v>
      </c>
      <c r="DA6" s="67" t="s">
        <v>2597</v>
      </c>
    </row>
    <row r="7" spans="1:105" ht="12" customHeight="1" x14ac:dyDescent="0.25">
      <c r="A7" s="173" t="s">
        <v>92</v>
      </c>
      <c r="B7" s="224">
        <v>3.7889365343088222</v>
      </c>
      <c r="C7" s="224">
        <v>4.7709377642092248</v>
      </c>
      <c r="D7" s="224">
        <v>4.5240105480827166</v>
      </c>
      <c r="E7" s="224">
        <v>4.9588724457733244</v>
      </c>
      <c r="F7" s="224">
        <v>5.0196247151961293</v>
      </c>
      <c r="G7" s="224">
        <v>5.0787079231205556</v>
      </c>
      <c r="H7" s="224">
        <v>4.3467993478706033</v>
      </c>
      <c r="I7" s="224">
        <v>4.5784412954065967</v>
      </c>
      <c r="J7" s="224">
        <v>4.4780890871056558</v>
      </c>
      <c r="K7" s="224">
        <v>3.9110457603105711</v>
      </c>
      <c r="L7" s="224">
        <v>3.2063209308200409</v>
      </c>
      <c r="M7" s="224">
        <v>3.203349975915692</v>
      </c>
      <c r="N7" s="224">
        <v>2.594025610366625</v>
      </c>
      <c r="O7" s="224">
        <v>3.6967381713139749</v>
      </c>
      <c r="P7" s="224">
        <v>3.267130753413765</v>
      </c>
      <c r="Q7" s="224">
        <v>3.5204188647689239</v>
      </c>
      <c r="R7" s="224">
        <v>3.5078972008753322</v>
      </c>
      <c r="S7" s="224">
        <v>3.5672940808943059</v>
      </c>
      <c r="T7" s="224">
        <v>3.6369641364377898</v>
      </c>
      <c r="U7" s="224">
        <v>3.7812488020826098</v>
      </c>
      <c r="V7" s="224">
        <v>3.4094089970437671</v>
      </c>
      <c r="W7" s="224">
        <v>3.500123880357803</v>
      </c>
      <c r="X7" s="224">
        <v>3.392227664897387</v>
      </c>
      <c r="Y7" s="224">
        <v>3.065166437981794</v>
      </c>
      <c r="DA7" s="177" t="s">
        <v>2598</v>
      </c>
    </row>
    <row r="8" spans="1:105" ht="12" customHeight="1" x14ac:dyDescent="0.25">
      <c r="A8" s="173" t="s">
        <v>93</v>
      </c>
      <c r="B8" s="224">
        <v>25.080446424033671</v>
      </c>
      <c r="C8" s="224">
        <v>31.580694979752749</v>
      </c>
      <c r="D8" s="224">
        <v>29.94618757678661</v>
      </c>
      <c r="E8" s="224">
        <v>32.824707823331849</v>
      </c>
      <c r="F8" s="224">
        <v>33.226850753043152</v>
      </c>
      <c r="G8" s="224">
        <v>33.6179455147238</v>
      </c>
      <c r="H8" s="224">
        <v>28.773157632259078</v>
      </c>
      <c r="I8" s="224">
        <v>30.306485889971661</v>
      </c>
      <c r="J8" s="224">
        <v>29.642215543652881</v>
      </c>
      <c r="K8" s="224">
        <v>25.888734943222531</v>
      </c>
      <c r="L8" s="224">
        <v>21.223886859946909</v>
      </c>
      <c r="M8" s="224">
        <v>21.204220952473399</v>
      </c>
      <c r="N8" s="224">
        <v>17.170865691272262</v>
      </c>
      <c r="O8" s="224">
        <v>24.47014955510031</v>
      </c>
      <c r="P8" s="224">
        <v>21.626410756509109</v>
      </c>
      <c r="Q8" s="224">
        <v>23.303023402080012</v>
      </c>
      <c r="R8" s="224">
        <v>23.220137632529831</v>
      </c>
      <c r="S8" s="224">
        <v>23.613308711955781</v>
      </c>
      <c r="T8" s="224">
        <v>24.07448194080126</v>
      </c>
      <c r="U8" s="224">
        <v>25.02955833063967</v>
      </c>
      <c r="V8" s="224">
        <v>22.568205857682219</v>
      </c>
      <c r="W8" s="224">
        <v>23.168682996905449</v>
      </c>
      <c r="X8" s="224">
        <v>22.45447592937942</v>
      </c>
      <c r="Y8" s="224">
        <v>20.289530302880141</v>
      </c>
      <c r="DA8" s="177" t="s">
        <v>2599</v>
      </c>
    </row>
    <row r="9" spans="1:105" ht="12" customHeight="1" x14ac:dyDescent="0.25">
      <c r="A9" s="173" t="s">
        <v>94</v>
      </c>
      <c r="B9" s="224">
        <v>10.99950812053194</v>
      </c>
      <c r="C9" s="224">
        <v>13.850316099196659</v>
      </c>
      <c r="D9" s="224">
        <v>13.13347170384462</v>
      </c>
      <c r="E9" s="224">
        <v>14.395901657908331</v>
      </c>
      <c r="F9" s="224">
        <v>14.57226910951537</v>
      </c>
      <c r="G9" s="224">
        <v>14.74379117631883</v>
      </c>
      <c r="H9" s="224">
        <v>12.61901704931768</v>
      </c>
      <c r="I9" s="224">
        <v>13.29148740080189</v>
      </c>
      <c r="J9" s="224">
        <v>13.0001589712744</v>
      </c>
      <c r="K9" s="224">
        <v>11.353998466526379</v>
      </c>
      <c r="L9" s="224">
        <v>9.3081403703216576</v>
      </c>
      <c r="M9" s="224">
        <v>9.2995155115254775</v>
      </c>
      <c r="N9" s="224">
        <v>7.5306106364488183</v>
      </c>
      <c r="O9" s="224">
        <v>10.73185078890906</v>
      </c>
      <c r="P9" s="224">
        <v>9.4846749022070771</v>
      </c>
      <c r="Q9" s="224">
        <v>10.21998535474637</v>
      </c>
      <c r="R9" s="224">
        <v>10.183634219689621</v>
      </c>
      <c r="S9" s="224">
        <v>10.356066895240399</v>
      </c>
      <c r="T9" s="224">
        <v>10.55832321037507</v>
      </c>
      <c r="U9" s="224">
        <v>10.97719017662209</v>
      </c>
      <c r="V9" s="224">
        <v>9.8977171060054889</v>
      </c>
      <c r="W9" s="224">
        <v>10.16106780787938</v>
      </c>
      <c r="X9" s="224">
        <v>9.8478386768593715</v>
      </c>
      <c r="Y9" s="224">
        <v>8.8983604819110749</v>
      </c>
      <c r="DA9" s="177" t="s">
        <v>2600</v>
      </c>
    </row>
    <row r="10" spans="1:105" ht="12" customHeight="1" x14ac:dyDescent="0.25">
      <c r="A10" s="56" t="s">
        <v>95</v>
      </c>
      <c r="B10" s="260">
        <v>20.32602617518323</v>
      </c>
      <c r="C10" s="260">
        <v>27.544149175121461</v>
      </c>
      <c r="D10" s="260">
        <v>24.468199252189422</v>
      </c>
      <c r="E10" s="260">
        <v>28.102778942200999</v>
      </c>
      <c r="F10" s="260">
        <v>28.44878113669127</v>
      </c>
      <c r="G10" s="260">
        <v>28.005935970103849</v>
      </c>
      <c r="H10" s="260">
        <v>23.807469521864839</v>
      </c>
      <c r="I10" s="260">
        <v>25.029972598146959</v>
      </c>
      <c r="J10" s="260">
        <v>24.37771479161669</v>
      </c>
      <c r="K10" s="260">
        <v>23.56744079256972</v>
      </c>
      <c r="L10" s="260">
        <v>22.41331342781368</v>
      </c>
      <c r="M10" s="260">
        <v>22.66793087714818</v>
      </c>
      <c r="N10" s="260">
        <v>14.415674952322741</v>
      </c>
      <c r="O10" s="260">
        <v>20.187606788462499</v>
      </c>
      <c r="P10" s="260">
        <v>20.582829937138548</v>
      </c>
      <c r="Q10" s="260">
        <v>24.041229492506481</v>
      </c>
      <c r="R10" s="260">
        <v>24.401078030247149</v>
      </c>
      <c r="S10" s="260">
        <v>24.958145513018891</v>
      </c>
      <c r="T10" s="260">
        <v>26.130330091004151</v>
      </c>
      <c r="U10" s="260">
        <v>27.479395323223841</v>
      </c>
      <c r="V10" s="260">
        <v>25.962961805296711</v>
      </c>
      <c r="W10" s="260">
        <v>26.37093449811109</v>
      </c>
      <c r="X10" s="260">
        <v>26.461039361624842</v>
      </c>
      <c r="Y10" s="260">
        <v>24.36102588081695</v>
      </c>
      <c r="DA10" s="68" t="s">
        <v>2601</v>
      </c>
    </row>
    <row r="11" spans="1:105" ht="12" customHeight="1" x14ac:dyDescent="0.25">
      <c r="A11" s="37" t="s">
        <v>159</v>
      </c>
      <c r="B11" s="226">
        <v>1.8344565909754711</v>
      </c>
      <c r="C11" s="226">
        <v>1.6620298708998551</v>
      </c>
      <c r="D11" s="226">
        <v>1.6118002657465651</v>
      </c>
      <c r="E11" s="226">
        <v>1.8241123877729</v>
      </c>
      <c r="F11" s="226">
        <v>1.9865925555958299</v>
      </c>
      <c r="G11" s="226">
        <v>1.94540844020586</v>
      </c>
      <c r="H11" s="226">
        <v>1.0620004132976211</v>
      </c>
      <c r="I11" s="226">
        <v>1.878212238052746</v>
      </c>
      <c r="J11" s="226">
        <v>1.721756979831415</v>
      </c>
      <c r="K11" s="226">
        <v>1.849148787937229</v>
      </c>
      <c r="L11" s="226">
        <v>2.4065377335006368</v>
      </c>
      <c r="M11" s="226">
        <v>1.566720235897302</v>
      </c>
      <c r="N11" s="226">
        <v>1.2833792260516761</v>
      </c>
      <c r="O11" s="226">
        <v>2.7415264208462409</v>
      </c>
      <c r="P11" s="226">
        <v>1.5594485216277529</v>
      </c>
      <c r="Q11" s="226">
        <v>1.4331565459290021</v>
      </c>
      <c r="R11" s="226">
        <v>1.475222273305663</v>
      </c>
      <c r="S11" s="226">
        <v>1.4438801633189819</v>
      </c>
      <c r="T11" s="226">
        <v>1.5090534325879501</v>
      </c>
      <c r="U11" s="226">
        <v>1.501158009805714</v>
      </c>
      <c r="V11" s="226">
        <v>1.3097647216127151</v>
      </c>
      <c r="W11" s="226">
        <v>1.3413925608719779</v>
      </c>
      <c r="X11" s="226">
        <v>1.024612606199244</v>
      </c>
      <c r="Y11" s="226">
        <v>0.97145242419670774</v>
      </c>
      <c r="DA11" s="69" t="s">
        <v>2602</v>
      </c>
    </row>
    <row r="12" spans="1:105" ht="12" customHeight="1" x14ac:dyDescent="0.25">
      <c r="A12" s="37" t="s">
        <v>35</v>
      </c>
      <c r="B12" s="226">
        <v>7.4853377283745761</v>
      </c>
      <c r="C12" s="226">
        <v>15.93984777657599</v>
      </c>
      <c r="D12" s="226">
        <v>10.679520994954281</v>
      </c>
      <c r="E12" s="226">
        <v>15.21207614843941</v>
      </c>
      <c r="F12" s="226">
        <v>15.511231552681011</v>
      </c>
      <c r="G12" s="226">
        <v>13.97198399301892</v>
      </c>
      <c r="H12" s="226">
        <v>11.645717483520951</v>
      </c>
      <c r="I12" s="226">
        <v>11.77328952950675</v>
      </c>
      <c r="J12" s="226">
        <v>11.289513371199019</v>
      </c>
      <c r="K12" s="226">
        <v>14.743168517253631</v>
      </c>
      <c r="L12" s="226">
        <v>16.01978296617731</v>
      </c>
      <c r="M12" s="226">
        <v>17.249653251440201</v>
      </c>
      <c r="N12" s="226">
        <v>6.760070928564895</v>
      </c>
      <c r="O12" s="226">
        <v>7.4372341448862844</v>
      </c>
      <c r="P12" s="226">
        <v>5.7080263848016219</v>
      </c>
      <c r="Q12" s="226">
        <v>9.2814349308086914</v>
      </c>
      <c r="R12" s="226">
        <v>9.5380577545181708</v>
      </c>
      <c r="S12" s="226">
        <v>8.9944089875654942</v>
      </c>
      <c r="T12" s="226">
        <v>9.1041895973363527</v>
      </c>
      <c r="U12" s="226">
        <v>8.8264794228915537</v>
      </c>
      <c r="V12" s="226">
        <v>7.7445956063227097</v>
      </c>
      <c r="W12" s="226">
        <v>7.3614989547832668</v>
      </c>
      <c r="X12" s="226">
        <v>5.8755697161958729</v>
      </c>
      <c r="Y12" s="226">
        <v>4.5751001941170539</v>
      </c>
      <c r="DA12" s="69" t="s">
        <v>2603</v>
      </c>
    </row>
    <row r="13" spans="1:105" ht="12" customHeight="1" x14ac:dyDescent="0.25">
      <c r="A13" s="37" t="s">
        <v>96</v>
      </c>
      <c r="B13" s="226">
        <v>0</v>
      </c>
      <c r="C13" s="226">
        <v>2.273476448590466E-3</v>
      </c>
      <c r="D13" s="226">
        <v>2.2734764485910458E-3</v>
      </c>
      <c r="E13" s="226">
        <v>3.1346417700265652E-2</v>
      </c>
      <c r="F13" s="226">
        <v>6.6206389911988503E-2</v>
      </c>
      <c r="G13" s="226">
        <v>7.5162509254926541E-2</v>
      </c>
      <c r="H13" s="226">
        <v>7.846938408924535E-2</v>
      </c>
      <c r="I13" s="226">
        <v>9.2730281812216972E-2</v>
      </c>
      <c r="J13" s="226">
        <v>0.1036154114751688</v>
      </c>
      <c r="K13" s="226">
        <v>0.1362708004639927</v>
      </c>
      <c r="L13" s="226">
        <v>0.1559742630184327</v>
      </c>
      <c r="M13" s="226">
        <v>0.19503672199864269</v>
      </c>
      <c r="N13" s="226">
        <v>0.22445412937906931</v>
      </c>
      <c r="O13" s="226">
        <v>0.30774603926834659</v>
      </c>
      <c r="P13" s="226">
        <v>0.3091927970082905</v>
      </c>
      <c r="Q13" s="226">
        <v>0.31063955474808103</v>
      </c>
      <c r="R13" s="226">
        <v>0.31098402087682753</v>
      </c>
      <c r="S13" s="226">
        <v>0.45896666971214861</v>
      </c>
      <c r="T13" s="226">
        <v>0.45896666971208738</v>
      </c>
      <c r="U13" s="226">
        <v>0.46764721615227939</v>
      </c>
      <c r="V13" s="226">
        <v>0.46778500260366018</v>
      </c>
      <c r="W13" s="226">
        <v>0.46778500260332662</v>
      </c>
      <c r="X13" s="226">
        <v>0.4675094297008387</v>
      </c>
      <c r="Y13" s="226">
        <v>0.46750942970020909</v>
      </c>
      <c r="DA13" s="69" t="s">
        <v>2604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5.1107552158236906</v>
      </c>
      <c r="Q14" s="226">
        <v>6.570442563147247</v>
      </c>
      <c r="R14" s="226">
        <v>6.9575991301016664</v>
      </c>
      <c r="S14" s="226">
        <v>7.6525211462069027</v>
      </c>
      <c r="T14" s="226">
        <v>8.7277995113041928</v>
      </c>
      <c r="U14" s="226">
        <v>9.9229605084911832</v>
      </c>
      <c r="V14" s="226">
        <v>10.59985565141225</v>
      </c>
      <c r="W14" s="226">
        <v>10.954128683544569</v>
      </c>
      <c r="X14" s="226">
        <v>12.686936657906649</v>
      </c>
      <c r="Y14" s="226">
        <v>12.395604791093691</v>
      </c>
      <c r="DA14" s="69" t="s">
        <v>2605</v>
      </c>
    </row>
    <row r="15" spans="1:105" ht="12" customHeight="1" x14ac:dyDescent="0.25">
      <c r="A15" s="37" t="s">
        <v>40</v>
      </c>
      <c r="B15" s="226">
        <v>11.00623185583318</v>
      </c>
      <c r="C15" s="226">
        <v>9.9399980511970192</v>
      </c>
      <c r="D15" s="226">
        <v>12.17460451503999</v>
      </c>
      <c r="E15" s="226">
        <v>11.035243988288419</v>
      </c>
      <c r="F15" s="226">
        <v>10.884750638502441</v>
      </c>
      <c r="G15" s="226">
        <v>12.01338102762414</v>
      </c>
      <c r="H15" s="226">
        <v>11.021282240957021</v>
      </c>
      <c r="I15" s="226">
        <v>11.285740548775239</v>
      </c>
      <c r="J15" s="226">
        <v>11.26282902911109</v>
      </c>
      <c r="K15" s="226">
        <v>6.8388526869148691</v>
      </c>
      <c r="L15" s="226">
        <v>3.8310184651173</v>
      </c>
      <c r="M15" s="226">
        <v>3.656520667812023</v>
      </c>
      <c r="N15" s="226">
        <v>6.1477706683270954</v>
      </c>
      <c r="O15" s="226">
        <v>9.7011001834616302</v>
      </c>
      <c r="P15" s="226">
        <v>7.8954070178771953</v>
      </c>
      <c r="Q15" s="226">
        <v>6.4455558978734588</v>
      </c>
      <c r="R15" s="226">
        <v>6.1192148514448217</v>
      </c>
      <c r="S15" s="226">
        <v>6.4083685462153621</v>
      </c>
      <c r="T15" s="226">
        <v>6.330320880063562</v>
      </c>
      <c r="U15" s="226">
        <v>6.7611501658831106</v>
      </c>
      <c r="V15" s="226">
        <v>5.8409608233453723</v>
      </c>
      <c r="W15" s="226">
        <v>6.2461292963079504</v>
      </c>
      <c r="X15" s="226">
        <v>6.4064109516222398</v>
      </c>
      <c r="Y15" s="226">
        <v>5.9513590417092876</v>
      </c>
      <c r="DA15" s="69" t="s">
        <v>2606</v>
      </c>
    </row>
    <row r="16" spans="1:105" ht="12" customHeight="1" x14ac:dyDescent="0.25">
      <c r="A16" s="57" t="s">
        <v>2555</v>
      </c>
      <c r="B16" s="261">
        <f t="shared" ref="B16:Y16" si="0">B17+B23</f>
        <v>99.19832541924967</v>
      </c>
      <c r="C16" s="261">
        <f t="shared" si="0"/>
        <v>134.51171422877158</v>
      </c>
      <c r="D16" s="261">
        <f t="shared" si="0"/>
        <v>119.10027170205061</v>
      </c>
      <c r="E16" s="261">
        <f t="shared" si="0"/>
        <v>137.04490649152791</v>
      </c>
      <c r="F16" s="261">
        <f t="shared" si="0"/>
        <v>138.69457845057593</v>
      </c>
      <c r="G16" s="261">
        <f t="shared" si="0"/>
        <v>136.36279542432362</v>
      </c>
      <c r="H16" s="261">
        <f t="shared" si="0"/>
        <v>115.76757684320863</v>
      </c>
      <c r="I16" s="261">
        <f t="shared" si="0"/>
        <v>121.765934268458</v>
      </c>
      <c r="J16" s="261">
        <f t="shared" si="0"/>
        <v>118.49680712876508</v>
      </c>
      <c r="K16" s="261">
        <f t="shared" si="0"/>
        <v>114.84581145017249</v>
      </c>
      <c r="L16" s="261">
        <f t="shared" si="0"/>
        <v>109.48050076969042</v>
      </c>
      <c r="M16" s="261">
        <f t="shared" si="0"/>
        <v>110.37327907735795</v>
      </c>
      <c r="N16" s="261">
        <f t="shared" si="0"/>
        <v>69.865811092848162</v>
      </c>
      <c r="O16" s="261">
        <f t="shared" si="0"/>
        <v>97.904535819686942</v>
      </c>
      <c r="P16" s="261">
        <f t="shared" si="0"/>
        <v>83.438505696010679</v>
      </c>
      <c r="Q16" s="261">
        <f t="shared" si="0"/>
        <v>95.779512157170558</v>
      </c>
      <c r="R16" s="261">
        <f t="shared" si="0"/>
        <v>96.300010324440535</v>
      </c>
      <c r="S16" s="261">
        <f t="shared" si="0"/>
        <v>96.314066123355659</v>
      </c>
      <c r="T16" s="261">
        <f t="shared" si="0"/>
        <v>98.522254288833679</v>
      </c>
      <c r="U16" s="261">
        <f t="shared" si="0"/>
        <v>101.1859159087136</v>
      </c>
      <c r="V16" s="261">
        <f t="shared" si="0"/>
        <v>91.33060362622922</v>
      </c>
      <c r="W16" s="261">
        <f t="shared" si="0"/>
        <v>92.208773610084833</v>
      </c>
      <c r="X16" s="261">
        <f t="shared" si="0"/>
        <v>86.852663645313783</v>
      </c>
      <c r="Y16" s="261">
        <f t="shared" si="0"/>
        <v>77.344305498791897</v>
      </c>
      <c r="DA16" s="70"/>
    </row>
    <row r="17" spans="1:105" ht="12" customHeight="1" x14ac:dyDescent="0.25">
      <c r="A17" s="169" t="s">
        <v>2556</v>
      </c>
      <c r="B17" s="351">
        <v>54.432013636006459</v>
      </c>
      <c r="C17" s="351">
        <v>91.420636870219468</v>
      </c>
      <c r="D17" s="351">
        <v>67.265366687353094</v>
      </c>
      <c r="E17" s="351">
        <v>89.673340421489911</v>
      </c>
      <c r="F17" s="351">
        <v>89.550049026838948</v>
      </c>
      <c r="G17" s="351">
        <v>81.231683189787333</v>
      </c>
      <c r="H17" s="351">
        <v>67.112465177151947</v>
      </c>
      <c r="I17" s="351">
        <v>71.256299890814844</v>
      </c>
      <c r="J17" s="351">
        <v>68.176240349817419</v>
      </c>
      <c r="K17" s="351">
        <v>83.64100256104372</v>
      </c>
      <c r="L17" s="351">
        <v>92.040567087191619</v>
      </c>
      <c r="M17" s="351">
        <v>93.484539406850388</v>
      </c>
      <c r="N17" s="351">
        <v>41.673856114903707</v>
      </c>
      <c r="O17" s="351">
        <v>60.266692663367458</v>
      </c>
      <c r="P17" s="351">
        <v>46.108628635315981</v>
      </c>
      <c r="Q17" s="351">
        <v>63.002192509970641</v>
      </c>
      <c r="R17" s="351">
        <v>64.3735642377966</v>
      </c>
      <c r="S17" s="351">
        <v>61.889441578801517</v>
      </c>
      <c r="T17" s="351">
        <v>63.764475275262868</v>
      </c>
      <c r="U17" s="351">
        <v>63.556673767293297</v>
      </c>
      <c r="V17" s="351">
        <v>57.408030258922437</v>
      </c>
      <c r="W17" s="351">
        <v>54.980915367963313</v>
      </c>
      <c r="X17" s="351">
        <v>45.850736180292223</v>
      </c>
      <c r="Y17" s="351">
        <v>37.712033602421421</v>
      </c>
      <c r="DA17" s="170" t="s">
        <v>2607</v>
      </c>
    </row>
    <row r="18" spans="1:105" ht="12" customHeight="1" x14ac:dyDescent="0.25">
      <c r="A18" s="59" t="s">
        <v>28</v>
      </c>
      <c r="B18" s="230">
        <v>2.7410030507341809</v>
      </c>
      <c r="C18" s="230">
        <v>2.924370505281344</v>
      </c>
      <c r="D18" s="230">
        <v>2.6619177853181131</v>
      </c>
      <c r="E18" s="230">
        <v>4.0701881151258883</v>
      </c>
      <c r="F18" s="230">
        <v>0.90429379724363501</v>
      </c>
      <c r="G18" s="230">
        <v>0.61925533458005821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2608</v>
      </c>
    </row>
    <row r="19" spans="1:105" ht="12" customHeight="1" x14ac:dyDescent="0.25">
      <c r="A19" s="59" t="s">
        <v>31</v>
      </c>
      <c r="B19" s="230">
        <v>4.7519308551930743</v>
      </c>
      <c r="C19" s="230">
        <v>4.2248554555735414</v>
      </c>
      <c r="D19" s="230">
        <v>4.1020622832385927</v>
      </c>
      <c r="E19" s="230">
        <v>4.1814878092359038</v>
      </c>
      <c r="F19" s="230">
        <v>4.3547730089317787</v>
      </c>
      <c r="G19" s="230">
        <v>4.089761395071343</v>
      </c>
      <c r="H19" s="230">
        <v>3.771749092883129</v>
      </c>
      <c r="I19" s="230">
        <v>3.702838070833415</v>
      </c>
      <c r="J19" s="230">
        <v>3.5177749793226241</v>
      </c>
      <c r="K19" s="230">
        <v>3.3196831979991188</v>
      </c>
      <c r="L19" s="230">
        <v>3.5045226311844102</v>
      </c>
      <c r="M19" s="230">
        <v>3.0594724213096232</v>
      </c>
      <c r="N19" s="230">
        <v>2.7844018419904208</v>
      </c>
      <c r="O19" s="230">
        <v>2.1595826065357171</v>
      </c>
      <c r="P19" s="230">
        <v>1.060467561767493</v>
      </c>
      <c r="Q19" s="230">
        <v>0.94447091450017806</v>
      </c>
      <c r="R19" s="230">
        <v>1.104529506393823</v>
      </c>
      <c r="S19" s="230">
        <v>0.78085641626259616</v>
      </c>
      <c r="T19" s="230">
        <v>0.78225760406488654</v>
      </c>
      <c r="U19" s="230">
        <v>0.93148220174159824</v>
      </c>
      <c r="V19" s="230">
        <v>0.77627469523925241</v>
      </c>
      <c r="W19" s="230">
        <v>0.49700848315950091</v>
      </c>
      <c r="X19" s="230">
        <v>1.123790944067494</v>
      </c>
      <c r="Y19" s="230">
        <v>0.47837129621982238</v>
      </c>
      <c r="DA19" s="71" t="s">
        <v>2609</v>
      </c>
    </row>
    <row r="20" spans="1:105" ht="12" customHeight="1" x14ac:dyDescent="0.25">
      <c r="A20" s="59" t="s">
        <v>159</v>
      </c>
      <c r="B20" s="230">
        <v>7.6729716676081976</v>
      </c>
      <c r="C20" s="230">
        <v>7.4094057056726044</v>
      </c>
      <c r="D20" s="230">
        <v>7.057033274374632</v>
      </c>
      <c r="E20" s="230">
        <v>8.0525029520742137</v>
      </c>
      <c r="F20" s="230">
        <v>9.2237813163096849</v>
      </c>
      <c r="G20" s="230">
        <v>9.1809113843003392</v>
      </c>
      <c r="H20" s="230">
        <v>4.8213041819369948</v>
      </c>
      <c r="I20" s="230">
        <v>8.6443496737994288</v>
      </c>
      <c r="J20" s="230">
        <v>7.9106720810060702</v>
      </c>
      <c r="K20" s="230">
        <v>8.6766810402203483</v>
      </c>
      <c r="L20" s="230">
        <v>11.26592243721246</v>
      </c>
      <c r="M20" s="230">
        <v>7.441562935582728</v>
      </c>
      <c r="N20" s="230">
        <v>6.0520991889851583</v>
      </c>
      <c r="O20" s="230">
        <v>10.93804413981214</v>
      </c>
      <c r="P20" s="230">
        <v>7.5822234092860157</v>
      </c>
      <c r="Q20" s="230">
        <v>7.4946298137043446</v>
      </c>
      <c r="R20" s="230">
        <v>7.9150895679072804</v>
      </c>
      <c r="S20" s="230">
        <v>7.9762063223129429</v>
      </c>
      <c r="T20" s="230">
        <v>8.5206829931040318</v>
      </c>
      <c r="U20" s="230">
        <v>8.5916147545155681</v>
      </c>
      <c r="V20" s="230">
        <v>7.8224227511903983</v>
      </c>
      <c r="W20" s="230">
        <v>8.2216024401514307</v>
      </c>
      <c r="X20" s="230">
        <v>6.7436134997059618</v>
      </c>
      <c r="Y20" s="230">
        <v>6.6526986382862621</v>
      </c>
      <c r="DA20" s="71" t="s">
        <v>2610</v>
      </c>
    </row>
    <row r="21" spans="1:105" ht="12" customHeight="1" x14ac:dyDescent="0.25">
      <c r="A21" s="59" t="s">
        <v>32</v>
      </c>
      <c r="B21" s="230">
        <v>8.7069209257133746</v>
      </c>
      <c r="C21" s="230">
        <v>7.5029828215482608</v>
      </c>
      <c r="D21" s="230">
        <v>7.805265182010511</v>
      </c>
      <c r="E21" s="230">
        <v>7.8237893867037718</v>
      </c>
      <c r="F21" s="230">
        <v>4.7728025514392662</v>
      </c>
      <c r="G21" s="230">
        <v>2.9830463222572861</v>
      </c>
      <c r="H21" s="230">
        <v>6.9157715329640812</v>
      </c>
      <c r="I21" s="230">
        <v>6.0207975393612161</v>
      </c>
      <c r="J21" s="230">
        <v>6.1197672070432079</v>
      </c>
      <c r="K21" s="230">
        <v>4.1223972376100448</v>
      </c>
      <c r="L21" s="230">
        <v>4.0711550163695236</v>
      </c>
      <c r="M21" s="230">
        <v>3.0134630693456019</v>
      </c>
      <c r="N21" s="230">
        <v>1.721873458313695</v>
      </c>
      <c r="O21" s="230">
        <v>18.206773544382031</v>
      </c>
      <c r="P21" s="230">
        <v>10.377388293381779</v>
      </c>
      <c r="Q21" s="230">
        <v>7.188451869722047</v>
      </c>
      <c r="R21" s="230">
        <v>5.4042820273738297</v>
      </c>
      <c r="S21" s="230">
        <v>4.6356881716118981</v>
      </c>
      <c r="T21" s="230">
        <v>4.2867720245665693</v>
      </c>
      <c r="U21" s="230">
        <v>4.72639925990189</v>
      </c>
      <c r="V21" s="230">
        <v>3.663155506803724</v>
      </c>
      <c r="W21" s="230">
        <v>2.2229365708935558</v>
      </c>
      <c r="X21" s="230">
        <v>0.23852524549363791</v>
      </c>
      <c r="Y21" s="230">
        <v>0</v>
      </c>
      <c r="DA21" s="71" t="s">
        <v>2611</v>
      </c>
    </row>
    <row r="22" spans="1:105" ht="12" customHeight="1" x14ac:dyDescent="0.25">
      <c r="A22" s="59" t="s">
        <v>35</v>
      </c>
      <c r="B22" s="230">
        <v>30.559187136757629</v>
      </c>
      <c r="C22" s="230">
        <v>69.359022382143721</v>
      </c>
      <c r="D22" s="230">
        <v>45.639088162411241</v>
      </c>
      <c r="E22" s="230">
        <v>65.545372158350133</v>
      </c>
      <c r="F22" s="230">
        <v>70.294398352914584</v>
      </c>
      <c r="G22" s="230">
        <v>64.358708753578313</v>
      </c>
      <c r="H22" s="230">
        <v>51.603640369367753</v>
      </c>
      <c r="I22" s="230">
        <v>52.888314606820792</v>
      </c>
      <c r="J22" s="230">
        <v>50.628026082445523</v>
      </c>
      <c r="K22" s="230">
        <v>67.522241085214205</v>
      </c>
      <c r="L22" s="230">
        <v>73.198967002425221</v>
      </c>
      <c r="M22" s="230">
        <v>79.970040980612438</v>
      </c>
      <c r="N22" s="230">
        <v>31.115481625614439</v>
      </c>
      <c r="O22" s="230">
        <v>28.962292372637581</v>
      </c>
      <c r="P22" s="230">
        <v>27.088549370880699</v>
      </c>
      <c r="Q22" s="230">
        <v>47.374639912044067</v>
      </c>
      <c r="R22" s="230">
        <v>49.949663136121657</v>
      </c>
      <c r="S22" s="230">
        <v>48.496690668614093</v>
      </c>
      <c r="T22" s="230">
        <v>50.174762653527388</v>
      </c>
      <c r="U22" s="230">
        <v>49.307177551134252</v>
      </c>
      <c r="V22" s="230">
        <v>45.146177305689058</v>
      </c>
      <c r="W22" s="230">
        <v>44.039367873758827</v>
      </c>
      <c r="X22" s="230">
        <v>37.744806491025123</v>
      </c>
      <c r="Y22" s="230">
        <v>30.580963667915341</v>
      </c>
      <c r="DA22" s="71" t="s">
        <v>2612</v>
      </c>
    </row>
    <row r="23" spans="1:105" ht="12" customHeight="1" x14ac:dyDescent="0.25">
      <c r="A23" s="60" t="s">
        <v>2563</v>
      </c>
      <c r="B23" s="329">
        <v>44.766311783243218</v>
      </c>
      <c r="C23" s="329">
        <v>43.091077358552113</v>
      </c>
      <c r="D23" s="329">
        <v>51.834905014697512</v>
      </c>
      <c r="E23" s="329">
        <v>47.371566070038007</v>
      </c>
      <c r="F23" s="329">
        <v>49.144529423736977</v>
      </c>
      <c r="G23" s="329">
        <v>55.131112234536303</v>
      </c>
      <c r="H23" s="329">
        <v>48.655111666056683</v>
      </c>
      <c r="I23" s="329">
        <v>50.509634377643152</v>
      </c>
      <c r="J23" s="329">
        <v>50.320566778947658</v>
      </c>
      <c r="K23" s="329">
        <v>31.20480888912877</v>
      </c>
      <c r="L23" s="329">
        <v>17.4399336824988</v>
      </c>
      <c r="M23" s="329">
        <v>16.888739670507569</v>
      </c>
      <c r="N23" s="329">
        <v>28.191954977944452</v>
      </c>
      <c r="O23" s="329">
        <v>37.637843156319477</v>
      </c>
      <c r="P23" s="329">
        <v>37.329877060694692</v>
      </c>
      <c r="Q23" s="329">
        <v>32.77731964719991</v>
      </c>
      <c r="R23" s="329">
        <v>31.926446086643931</v>
      </c>
      <c r="S23" s="329">
        <v>34.424624544554142</v>
      </c>
      <c r="T23" s="329">
        <v>34.757779013570811</v>
      </c>
      <c r="U23" s="329">
        <v>37.629242141420299</v>
      </c>
      <c r="V23" s="329">
        <v>33.922573367306789</v>
      </c>
      <c r="W23" s="329">
        <v>37.227858242121521</v>
      </c>
      <c r="X23" s="329">
        <v>41.001927465021552</v>
      </c>
      <c r="Y23" s="329">
        <v>39.632271896370483</v>
      </c>
      <c r="DA23" s="72" t="s">
        <v>2613</v>
      </c>
    </row>
    <row r="24" spans="1:105" ht="12" customHeight="1" x14ac:dyDescent="0.25">
      <c r="A24" s="40" t="s">
        <v>2565</v>
      </c>
      <c r="B24" s="261">
        <f t="shared" ref="B24:Y24" si="1">B25+B26</f>
        <v>41.352230554618423</v>
      </c>
      <c r="C24" s="261">
        <f t="shared" si="1"/>
        <v>57.390206091737099</v>
      </c>
      <c r="D24" s="261">
        <f t="shared" si="1"/>
        <v>50.13935871791152</v>
      </c>
      <c r="E24" s="261">
        <f t="shared" si="1"/>
        <v>58.402653776310544</v>
      </c>
      <c r="F24" s="261">
        <f t="shared" si="1"/>
        <v>59.004721851074365</v>
      </c>
      <c r="G24" s="261">
        <f t="shared" si="1"/>
        <v>57.705846327857131</v>
      </c>
      <c r="H24" s="261">
        <f t="shared" si="1"/>
        <v>48.949105799353049</v>
      </c>
      <c r="I24" s="261">
        <f t="shared" si="1"/>
        <v>51.394399599207418</v>
      </c>
      <c r="J24" s="261">
        <f t="shared" si="1"/>
        <v>49.949626764239177</v>
      </c>
      <c r="K24" s="261">
        <f t="shared" si="1"/>
        <v>48.843068891340259</v>
      </c>
      <c r="L24" s="261">
        <f t="shared" si="1"/>
        <v>45.677652979699445</v>
      </c>
      <c r="M24" s="261">
        <f t="shared" si="1"/>
        <v>45.924964363069776</v>
      </c>
      <c r="N24" s="261">
        <f t="shared" si="1"/>
        <v>29.529608264051962</v>
      </c>
      <c r="O24" s="261">
        <f t="shared" si="1"/>
        <v>40.948071752702219</v>
      </c>
      <c r="P24" s="261">
        <f t="shared" si="1"/>
        <v>34.760029423747781</v>
      </c>
      <c r="Q24" s="261">
        <f t="shared" si="1"/>
        <v>40.68221491127526</v>
      </c>
      <c r="R24" s="261">
        <f t="shared" si="1"/>
        <v>40.902362644203819</v>
      </c>
      <c r="S24" s="261">
        <f t="shared" si="1"/>
        <v>40.835260323950337</v>
      </c>
      <c r="T24" s="261">
        <f t="shared" si="1"/>
        <v>41.780286402223091</v>
      </c>
      <c r="U24" s="261">
        <f t="shared" si="1"/>
        <v>42.8321863460488</v>
      </c>
      <c r="V24" s="261">
        <f t="shared" si="1"/>
        <v>38.659857976306718</v>
      </c>
      <c r="W24" s="261">
        <f t="shared" si="1"/>
        <v>38.863990724006101</v>
      </c>
      <c r="X24" s="261">
        <f t="shared" si="1"/>
        <v>36.120903260433771</v>
      </c>
      <c r="Y24" s="261">
        <f t="shared" si="1"/>
        <v>31.859624734570318</v>
      </c>
      <c r="DA24" s="70"/>
    </row>
    <row r="25" spans="1:105" ht="12" customHeight="1" x14ac:dyDescent="0.25">
      <c r="A25" s="169" t="s">
        <v>2566</v>
      </c>
      <c r="B25" s="352">
        <v>28.991330486814821</v>
      </c>
      <c r="C25" s="352">
        <v>41.825657992527937</v>
      </c>
      <c r="D25" s="352">
        <v>35.380377725705237</v>
      </c>
      <c r="E25" s="352">
        <v>42.224993845574723</v>
      </c>
      <c r="F25" s="352">
        <v>42.628865744596958</v>
      </c>
      <c r="G25" s="352">
        <v>41.137239136154093</v>
      </c>
      <c r="H25" s="352">
        <v>34.768252711080393</v>
      </c>
      <c r="I25" s="352">
        <v>36.457845553930959</v>
      </c>
      <c r="J25" s="352">
        <v>35.340458413380958</v>
      </c>
      <c r="K25" s="352">
        <v>36.083803760860889</v>
      </c>
      <c r="L25" s="352">
        <v>35.217458607928748</v>
      </c>
      <c r="M25" s="352">
        <v>35.47446233540304</v>
      </c>
      <c r="N25" s="352">
        <v>21.066945706175598</v>
      </c>
      <c r="O25" s="352">
        <v>28.887956546580739</v>
      </c>
      <c r="P25" s="352">
        <v>24.101451116691919</v>
      </c>
      <c r="Q25" s="352">
        <v>29.19731792496103</v>
      </c>
      <c r="R25" s="352">
        <v>29.458315916179689</v>
      </c>
      <c r="S25" s="352">
        <v>29.197439197330279</v>
      </c>
      <c r="T25" s="352">
        <v>29.91517601211358</v>
      </c>
      <c r="U25" s="352">
        <v>30.496366479229241</v>
      </c>
      <c r="V25" s="352">
        <v>27.537115876743879</v>
      </c>
      <c r="W25" s="352">
        <v>27.445303417350519</v>
      </c>
      <c r="X25" s="352">
        <v>25.054212965320549</v>
      </c>
      <c r="Y25" s="352">
        <v>21.85992806823646</v>
      </c>
      <c r="DA25" s="170" t="s">
        <v>2614</v>
      </c>
    </row>
    <row r="26" spans="1:105" ht="12" customHeight="1" x14ac:dyDescent="0.25">
      <c r="A26" s="61" t="s">
        <v>2568</v>
      </c>
      <c r="B26" s="263">
        <v>12.3609000678036</v>
      </c>
      <c r="C26" s="263">
        <v>15.56454809920916</v>
      </c>
      <c r="D26" s="263">
        <v>14.758980992206279</v>
      </c>
      <c r="E26" s="263">
        <v>16.177659930735821</v>
      </c>
      <c r="F26" s="263">
        <v>16.375856106477411</v>
      </c>
      <c r="G26" s="263">
        <v>16.568607191703041</v>
      </c>
      <c r="H26" s="263">
        <v>14.180853088272659</v>
      </c>
      <c r="I26" s="263">
        <v>14.936554045276459</v>
      </c>
      <c r="J26" s="263">
        <v>14.609168350858219</v>
      </c>
      <c r="K26" s="263">
        <v>12.75926513047937</v>
      </c>
      <c r="L26" s="263">
        <v>10.460194371770701</v>
      </c>
      <c r="M26" s="263">
        <v>10.45050202766674</v>
      </c>
      <c r="N26" s="263">
        <v>8.4626625578763637</v>
      </c>
      <c r="O26" s="263">
        <v>12.06011520612148</v>
      </c>
      <c r="P26" s="263">
        <v>10.65857830705586</v>
      </c>
      <c r="Q26" s="263">
        <v>11.484896986314229</v>
      </c>
      <c r="R26" s="263">
        <v>11.44404672802413</v>
      </c>
      <c r="S26" s="263">
        <v>11.637821126620061</v>
      </c>
      <c r="T26" s="263">
        <v>11.865110390109511</v>
      </c>
      <c r="U26" s="263">
        <v>12.335819866819561</v>
      </c>
      <c r="V26" s="263">
        <v>11.12274209956284</v>
      </c>
      <c r="W26" s="263">
        <v>11.418687306655579</v>
      </c>
      <c r="X26" s="263">
        <v>11.06669029511322</v>
      </c>
      <c r="Y26" s="263">
        <v>9.9996966663338558</v>
      </c>
      <c r="DA26" s="74" t="s">
        <v>2615</v>
      </c>
    </row>
    <row r="27" spans="1:105" ht="12" customHeight="1" x14ac:dyDescent="0.25">
      <c r="A27" s="174" t="s">
        <v>2570</v>
      </c>
      <c r="B27" s="261">
        <f t="shared" ref="B27:Y27" si="2">B28+B34</f>
        <v>121.4673372480608</v>
      </c>
      <c r="C27" s="261">
        <f t="shared" si="2"/>
        <v>164.70822150461825</v>
      </c>
      <c r="D27" s="261">
        <f t="shared" si="2"/>
        <v>145.83706739026601</v>
      </c>
      <c r="E27" s="261">
        <f t="shared" si="2"/>
        <v>167.81008958146282</v>
      </c>
      <c r="F27" s="261">
        <f t="shared" si="2"/>
        <v>169.83009606192971</v>
      </c>
      <c r="G27" s="261">
        <f t="shared" si="2"/>
        <v>166.97485153998815</v>
      </c>
      <c r="H27" s="261">
        <f t="shared" si="2"/>
        <v>141.75621654270444</v>
      </c>
      <c r="I27" s="261">
        <f t="shared" si="2"/>
        <v>149.10114400219345</v>
      </c>
      <c r="J27" s="261">
        <f t="shared" si="2"/>
        <v>145.09813117807963</v>
      </c>
      <c r="K27" s="261">
        <f t="shared" si="2"/>
        <v>140.62752422470106</v>
      </c>
      <c r="L27" s="261">
        <f t="shared" si="2"/>
        <v>134.05775604451884</v>
      </c>
      <c r="M27" s="261">
        <f t="shared" si="2"/>
        <v>135.15095397227515</v>
      </c>
      <c r="N27" s="261">
        <f t="shared" si="2"/>
        <v>85.549972766752845</v>
      </c>
      <c r="O27" s="261">
        <f t="shared" si="2"/>
        <v>119.88310508533095</v>
      </c>
      <c r="P27" s="261">
        <f t="shared" si="2"/>
        <v>102.16959881144166</v>
      </c>
      <c r="Q27" s="261">
        <f t="shared" si="2"/>
        <v>117.28103529449457</v>
      </c>
      <c r="R27" s="261">
        <f t="shared" si="2"/>
        <v>117.91837998911086</v>
      </c>
      <c r="S27" s="261">
        <f t="shared" si="2"/>
        <v>117.93559117145588</v>
      </c>
      <c r="T27" s="261">
        <f t="shared" si="2"/>
        <v>120.63949504755143</v>
      </c>
      <c r="U27" s="261">
        <f t="shared" si="2"/>
        <v>123.90112152087386</v>
      </c>
      <c r="V27" s="261">
        <f t="shared" si="2"/>
        <v>111.83339219538271</v>
      </c>
      <c r="W27" s="261">
        <f t="shared" si="2"/>
        <v>112.90870237969573</v>
      </c>
      <c r="X27" s="261">
        <f t="shared" si="2"/>
        <v>106.35020038201687</v>
      </c>
      <c r="Y27" s="261">
        <f t="shared" si="2"/>
        <v>94.707312855663602</v>
      </c>
      <c r="DA27" s="70"/>
    </row>
    <row r="28" spans="1:105" ht="12" customHeight="1" x14ac:dyDescent="0.25">
      <c r="A28" s="169" t="s">
        <v>2571</v>
      </c>
      <c r="B28" s="351">
        <v>66.651445268579323</v>
      </c>
      <c r="C28" s="351">
        <v>111.9436369839422</v>
      </c>
      <c r="D28" s="351">
        <v>82.365755127371116</v>
      </c>
      <c r="E28" s="351">
        <v>109.80409031202851</v>
      </c>
      <c r="F28" s="351">
        <v>109.6531212573538</v>
      </c>
      <c r="G28" s="351">
        <v>99.467367171168192</v>
      </c>
      <c r="H28" s="351">
        <v>82.178528788349311</v>
      </c>
      <c r="I28" s="351">
        <v>87.252612111201856</v>
      </c>
      <c r="J28" s="351">
        <v>83.481110632429463</v>
      </c>
      <c r="K28" s="351">
        <v>102.41755415638011</v>
      </c>
      <c r="L28" s="351">
        <v>112.702735208806</v>
      </c>
      <c r="M28" s="351">
        <v>114.4708645798169</v>
      </c>
      <c r="N28" s="351">
        <v>51.029211569269847</v>
      </c>
      <c r="O28" s="351">
        <v>73.795950200041787</v>
      </c>
      <c r="P28" s="351">
        <v>56.459545267733859</v>
      </c>
      <c r="Q28" s="351">
        <v>77.145541848943651</v>
      </c>
      <c r="R28" s="351">
        <v>78.824772536077461</v>
      </c>
      <c r="S28" s="351">
        <v>75.782989688328385</v>
      </c>
      <c r="T28" s="351">
        <v>78.078949316648405</v>
      </c>
      <c r="U28" s="351">
        <v>77.824498490563258</v>
      </c>
      <c r="V28" s="351">
        <v>70.295547255823394</v>
      </c>
      <c r="W28" s="351">
        <v>67.323569838322427</v>
      </c>
      <c r="X28" s="351">
        <v>56.143758588112917</v>
      </c>
      <c r="Y28" s="351">
        <v>46.178000329495639</v>
      </c>
      <c r="DA28" s="170" t="s">
        <v>2616</v>
      </c>
    </row>
    <row r="29" spans="1:105" ht="12" customHeight="1" x14ac:dyDescent="0.25">
      <c r="A29" s="59" t="s">
        <v>28</v>
      </c>
      <c r="B29" s="230">
        <v>3.3563302662051191</v>
      </c>
      <c r="C29" s="230">
        <v>3.580861843201645</v>
      </c>
      <c r="D29" s="230">
        <v>3.259491165695648</v>
      </c>
      <c r="E29" s="230">
        <v>4.9839038144398629</v>
      </c>
      <c r="F29" s="230">
        <v>1.1072985272371041</v>
      </c>
      <c r="G29" s="230">
        <v>0.75827183826129585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2617</v>
      </c>
    </row>
    <row r="30" spans="1:105" ht="12" customHeight="1" x14ac:dyDescent="0.25">
      <c r="A30" s="59" t="s">
        <v>31</v>
      </c>
      <c r="B30" s="230">
        <v>5.8186908430935578</v>
      </c>
      <c r="C30" s="230">
        <v>5.1732923945798444</v>
      </c>
      <c r="D30" s="230">
        <v>5.0229334080472574</v>
      </c>
      <c r="E30" s="230">
        <v>5.1201891541664137</v>
      </c>
      <c r="F30" s="230">
        <v>5.3323751129776884</v>
      </c>
      <c r="G30" s="230">
        <v>5.0078710960057258</v>
      </c>
      <c r="H30" s="230">
        <v>4.6184682769997494</v>
      </c>
      <c r="I30" s="230">
        <v>4.5340874336735677</v>
      </c>
      <c r="J30" s="230">
        <v>4.3074795665174959</v>
      </c>
      <c r="K30" s="230">
        <v>4.064918201631575</v>
      </c>
      <c r="L30" s="230">
        <v>4.2912522014502974</v>
      </c>
      <c r="M30" s="230">
        <v>3.7462927607872949</v>
      </c>
      <c r="N30" s="230">
        <v>3.4094716432535761</v>
      </c>
      <c r="O30" s="230">
        <v>2.6443868651457749</v>
      </c>
      <c r="P30" s="230">
        <v>1.298531708286726</v>
      </c>
      <c r="Q30" s="230">
        <v>1.156494997347157</v>
      </c>
      <c r="R30" s="230">
        <v>1.3524851098699879</v>
      </c>
      <c r="S30" s="230">
        <v>0.95615071379093364</v>
      </c>
      <c r="T30" s="230">
        <v>0.95786645395700365</v>
      </c>
      <c r="U30" s="230">
        <v>1.1405904511121621</v>
      </c>
      <c r="V30" s="230">
        <v>0.950540443150105</v>
      </c>
      <c r="W30" s="230">
        <v>0.60858181611367457</v>
      </c>
      <c r="X30" s="230">
        <v>1.376070543756114</v>
      </c>
      <c r="Y30" s="230">
        <v>0.58576077088141509</v>
      </c>
      <c r="DA30" s="71" t="s">
        <v>2618</v>
      </c>
    </row>
    <row r="31" spans="1:105" ht="12" customHeight="1" x14ac:dyDescent="0.25">
      <c r="A31" s="59" t="s">
        <v>159</v>
      </c>
      <c r="B31" s="230">
        <v>9.395475511356981</v>
      </c>
      <c r="C31" s="230">
        <v>9.0727416804154348</v>
      </c>
      <c r="D31" s="230">
        <v>8.6412652339281202</v>
      </c>
      <c r="E31" s="230">
        <v>9.8602076964174046</v>
      </c>
      <c r="F31" s="230">
        <v>11.294426101603699</v>
      </c>
      <c r="G31" s="230">
        <v>11.24193230730654</v>
      </c>
      <c r="H31" s="230">
        <v>5.9036377738004031</v>
      </c>
      <c r="I31" s="230">
        <v>10.58491796791767</v>
      </c>
      <c r="J31" s="230">
        <v>9.6865372420482476</v>
      </c>
      <c r="K31" s="230">
        <v>10.62450739618818</v>
      </c>
      <c r="L31" s="230">
        <v>13.79500706597444</v>
      </c>
      <c r="M31" s="230">
        <v>9.1121178803053855</v>
      </c>
      <c r="N31" s="230">
        <v>7.4107337007981533</v>
      </c>
      <c r="O31" s="230">
        <v>13.39352343650466</v>
      </c>
      <c r="P31" s="230">
        <v>9.2843551950441032</v>
      </c>
      <c r="Q31" s="230">
        <v>9.1770977310665476</v>
      </c>
      <c r="R31" s="230">
        <v>9.691946409682382</v>
      </c>
      <c r="S31" s="230">
        <v>9.7667832518117663</v>
      </c>
      <c r="T31" s="230">
        <v>10.433489379311061</v>
      </c>
      <c r="U31" s="230">
        <v>10.520344597366011</v>
      </c>
      <c r="V31" s="230">
        <v>9.5784768381923229</v>
      </c>
      <c r="W31" s="230">
        <v>10.067268294062981</v>
      </c>
      <c r="X31" s="230">
        <v>8.257485918007303</v>
      </c>
      <c r="Y31" s="230">
        <v>8.146161597901548</v>
      </c>
      <c r="DA31" s="71" t="s">
        <v>2619</v>
      </c>
    </row>
    <row r="32" spans="1:105" ht="12" customHeight="1" x14ac:dyDescent="0.25">
      <c r="A32" s="59" t="s">
        <v>32</v>
      </c>
      <c r="B32" s="230">
        <v>10.66153582740413</v>
      </c>
      <c r="C32" s="230">
        <v>9.1873259039366424</v>
      </c>
      <c r="D32" s="230">
        <v>9.5574675698087894</v>
      </c>
      <c r="E32" s="230">
        <v>9.5801502694331919</v>
      </c>
      <c r="F32" s="230">
        <v>5.8442480221705324</v>
      </c>
      <c r="G32" s="230">
        <v>3.6527097823558612</v>
      </c>
      <c r="H32" s="230">
        <v>8.4682916730172444</v>
      </c>
      <c r="I32" s="230">
        <v>7.3724051502382242</v>
      </c>
      <c r="J32" s="230">
        <v>7.4935924984202522</v>
      </c>
      <c r="K32" s="230">
        <v>5.0478333521755649</v>
      </c>
      <c r="L32" s="230">
        <v>4.9850877751463569</v>
      </c>
      <c r="M32" s="230">
        <v>3.689954778790534</v>
      </c>
      <c r="N32" s="230">
        <v>2.10841647956779</v>
      </c>
      <c r="O32" s="230">
        <v>22.294008421692279</v>
      </c>
      <c r="P32" s="230">
        <v>12.70700607352871</v>
      </c>
      <c r="Q32" s="230">
        <v>8.8021859629249555</v>
      </c>
      <c r="R32" s="230">
        <v>6.6174881967842776</v>
      </c>
      <c r="S32" s="230">
        <v>5.6763528631982414</v>
      </c>
      <c r="T32" s="230">
        <v>5.2491086015100841</v>
      </c>
      <c r="U32" s="230">
        <v>5.7874276651859917</v>
      </c>
      <c r="V32" s="230">
        <v>4.4854965389433348</v>
      </c>
      <c r="W32" s="230">
        <v>2.7219631480329252</v>
      </c>
      <c r="X32" s="230">
        <v>0.29207172917588331</v>
      </c>
      <c r="Y32" s="230">
        <v>0</v>
      </c>
      <c r="DA32" s="71" t="s">
        <v>2620</v>
      </c>
    </row>
    <row r="33" spans="1:105" ht="12" customHeight="1" x14ac:dyDescent="0.25">
      <c r="A33" s="59" t="s">
        <v>35</v>
      </c>
      <c r="B33" s="230">
        <v>37.41941282051954</v>
      </c>
      <c r="C33" s="230">
        <v>84.92941516180862</v>
      </c>
      <c r="D33" s="230">
        <v>55.884597749891313</v>
      </c>
      <c r="E33" s="230">
        <v>80.259639377571602</v>
      </c>
      <c r="F33" s="230">
        <v>86.074773493364802</v>
      </c>
      <c r="G33" s="230">
        <v>78.806582147238771</v>
      </c>
      <c r="H33" s="230">
        <v>63.188131064531923</v>
      </c>
      <c r="I33" s="230">
        <v>64.761201559372395</v>
      </c>
      <c r="J33" s="230">
        <v>61.993501325443468</v>
      </c>
      <c r="K33" s="230">
        <v>82.680295206384741</v>
      </c>
      <c r="L33" s="230">
        <v>89.631388166234956</v>
      </c>
      <c r="M33" s="230">
        <v>97.922499159933651</v>
      </c>
      <c r="N33" s="230">
        <v>38.100589745650332</v>
      </c>
      <c r="O33" s="230">
        <v>35.464031476699077</v>
      </c>
      <c r="P33" s="230">
        <v>33.169652290874318</v>
      </c>
      <c r="Q33" s="230">
        <v>58.009763157604993</v>
      </c>
      <c r="R33" s="230">
        <v>61.16285281974082</v>
      </c>
      <c r="S33" s="230">
        <v>59.383702859527453</v>
      </c>
      <c r="T33" s="230">
        <v>61.438484881870252</v>
      </c>
      <c r="U33" s="230">
        <v>60.376135776899098</v>
      </c>
      <c r="V33" s="230">
        <v>55.28103343553763</v>
      </c>
      <c r="W33" s="230">
        <v>53.925756580112846</v>
      </c>
      <c r="X33" s="230">
        <v>46.218130397173617</v>
      </c>
      <c r="Y33" s="230">
        <v>37.446077960712678</v>
      </c>
      <c r="DA33" s="71" t="s">
        <v>2621</v>
      </c>
    </row>
    <row r="34" spans="1:105" ht="12" customHeight="1" x14ac:dyDescent="0.25">
      <c r="A34" s="60" t="s">
        <v>2578</v>
      </c>
      <c r="B34" s="329">
        <v>54.815891979481478</v>
      </c>
      <c r="C34" s="329">
        <v>52.764584520676053</v>
      </c>
      <c r="D34" s="329">
        <v>63.471312262894898</v>
      </c>
      <c r="E34" s="329">
        <v>58.005999269434319</v>
      </c>
      <c r="F34" s="329">
        <v>60.176974804575899</v>
      </c>
      <c r="G34" s="329">
        <v>67.507484368819959</v>
      </c>
      <c r="H34" s="329">
        <v>59.577687754355118</v>
      </c>
      <c r="I34" s="329">
        <v>61.848531890991602</v>
      </c>
      <c r="J34" s="329">
        <v>61.617020545650163</v>
      </c>
      <c r="K34" s="329">
        <v>38.209970068320949</v>
      </c>
      <c r="L34" s="329">
        <v>21.355020835712821</v>
      </c>
      <c r="M34" s="329">
        <v>20.68008939245825</v>
      </c>
      <c r="N34" s="329">
        <v>34.520761197482997</v>
      </c>
      <c r="O34" s="329">
        <v>46.087154885289159</v>
      </c>
      <c r="P34" s="329">
        <v>45.710053543707808</v>
      </c>
      <c r="Q34" s="329">
        <v>40.135493445550921</v>
      </c>
      <c r="R34" s="329">
        <v>39.093607453033393</v>
      </c>
      <c r="S34" s="329">
        <v>42.152601483127498</v>
      </c>
      <c r="T34" s="329">
        <v>42.560545730903037</v>
      </c>
      <c r="U34" s="329">
        <v>46.076623030310607</v>
      </c>
      <c r="V34" s="329">
        <v>41.537844939559328</v>
      </c>
      <c r="W34" s="329">
        <v>45.585132541373298</v>
      </c>
      <c r="X34" s="329">
        <v>50.206441793903949</v>
      </c>
      <c r="Y34" s="329">
        <v>48.529312526167963</v>
      </c>
      <c r="DA34" s="72" t="s">
        <v>2622</v>
      </c>
    </row>
    <row r="35" spans="1:105" ht="12" customHeight="1" x14ac:dyDescent="0.25">
      <c r="A35" s="39" t="s">
        <v>2580</v>
      </c>
      <c r="B35" s="228">
        <v>134.13768561091939</v>
      </c>
      <c r="C35" s="228">
        <v>175.157958891763</v>
      </c>
      <c r="D35" s="228">
        <v>150.49854079427581</v>
      </c>
      <c r="E35" s="228">
        <v>175.86358584154601</v>
      </c>
      <c r="F35" s="228">
        <v>178.26613576771859</v>
      </c>
      <c r="G35" s="228">
        <v>170.01258992552951</v>
      </c>
      <c r="H35" s="228">
        <v>146.5483673730937</v>
      </c>
      <c r="I35" s="228">
        <v>148.7034313895868</v>
      </c>
      <c r="J35" s="228">
        <v>143.78938549716301</v>
      </c>
      <c r="K35" s="228">
        <v>145.20274433716381</v>
      </c>
      <c r="L35" s="228">
        <v>150.52856268822819</v>
      </c>
      <c r="M35" s="228">
        <v>142.5586287452399</v>
      </c>
      <c r="N35" s="228">
        <v>90.845912238749321</v>
      </c>
      <c r="O35" s="228">
        <v>115.610327437021</v>
      </c>
      <c r="P35" s="228">
        <v>86.517616665640645</v>
      </c>
      <c r="Q35" s="228">
        <v>103.3483670770611</v>
      </c>
      <c r="R35" s="228">
        <v>104.2253203510185</v>
      </c>
      <c r="S35" s="228">
        <v>103.3557038085423</v>
      </c>
      <c r="T35" s="228">
        <v>105.9405711451102</v>
      </c>
      <c r="U35" s="228">
        <v>108.0210204980263</v>
      </c>
      <c r="V35" s="228">
        <v>97.572988520709472</v>
      </c>
      <c r="W35" s="228">
        <v>97.400703433488829</v>
      </c>
      <c r="X35" s="228">
        <v>89.226907769577096</v>
      </c>
      <c r="Y35" s="228">
        <v>78.11749746998521</v>
      </c>
      <c r="DA35" s="92" t="s">
        <v>2623</v>
      </c>
    </row>
    <row r="36" spans="1:105" ht="12" customHeight="1" x14ac:dyDescent="0.25">
      <c r="A36" s="64" t="s">
        <v>28</v>
      </c>
      <c r="B36" s="229">
        <v>3.0231445337141398</v>
      </c>
      <c r="C36" s="229">
        <v>3.222622262924371</v>
      </c>
      <c r="D36" s="229">
        <v>3.2787159559999521</v>
      </c>
      <c r="E36" s="229">
        <v>4.6682348034501127</v>
      </c>
      <c r="F36" s="229">
        <v>1.0380241088658</v>
      </c>
      <c r="G36" s="229">
        <v>0.77105733344349869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2624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2625</v>
      </c>
    </row>
    <row r="38" spans="1:105" ht="12" customHeight="1" x14ac:dyDescent="0.25">
      <c r="A38" s="64" t="s">
        <v>31</v>
      </c>
      <c r="B38" s="229">
        <v>5.293305398017468</v>
      </c>
      <c r="C38" s="229">
        <v>4.7021481669687919</v>
      </c>
      <c r="D38" s="229">
        <v>5.1029210968880836</v>
      </c>
      <c r="E38" s="229">
        <v>4.8436916938290828</v>
      </c>
      <c r="F38" s="229">
        <v>5.0485987770891922</v>
      </c>
      <c r="G38" s="229">
        <v>5.143068793194427</v>
      </c>
      <c r="H38" s="229">
        <v>4.6401052159086724</v>
      </c>
      <c r="I38" s="229">
        <v>4.8650173318190184</v>
      </c>
      <c r="J38" s="229">
        <v>4.6985509869264606</v>
      </c>
      <c r="K38" s="229">
        <v>3.8041316126400888</v>
      </c>
      <c r="L38" s="229">
        <v>3.2008518065091049</v>
      </c>
      <c r="M38" s="229">
        <v>3.1124565058154352</v>
      </c>
      <c r="N38" s="229">
        <v>3.239757020412573</v>
      </c>
      <c r="O38" s="229">
        <v>2.9676752180933299</v>
      </c>
      <c r="P38" s="229">
        <v>1.9321152707493381</v>
      </c>
      <c r="Q38" s="229">
        <v>1.5402295422546419</v>
      </c>
      <c r="R38" s="229">
        <v>1.788305689896414</v>
      </c>
      <c r="S38" s="229">
        <v>1.3037591783685081</v>
      </c>
      <c r="T38" s="229">
        <v>1.2991859750685639</v>
      </c>
      <c r="U38" s="229">
        <v>1.582622163679748</v>
      </c>
      <c r="V38" s="229">
        <v>1.3187130208643409</v>
      </c>
      <c r="W38" s="229">
        <v>0.87957784994226984</v>
      </c>
      <c r="X38" s="229">
        <v>2.1838907147151509</v>
      </c>
      <c r="Y38" s="229">
        <v>0.97893272622802752</v>
      </c>
      <c r="DA38" s="73" t="s">
        <v>2626</v>
      </c>
    </row>
    <row r="39" spans="1:105" ht="12" customHeight="1" x14ac:dyDescent="0.25">
      <c r="A39" s="64" t="s">
        <v>159</v>
      </c>
      <c r="B39" s="229">
        <v>8.7096719258594586</v>
      </c>
      <c r="C39" s="229">
        <v>8.4032869397862093</v>
      </c>
      <c r="D39" s="229">
        <v>8.945819502367879</v>
      </c>
      <c r="E39" s="229">
        <v>9.5051267572782105</v>
      </c>
      <c r="F39" s="229">
        <v>10.896717609390061</v>
      </c>
      <c r="G39" s="229">
        <v>11.764988877037959</v>
      </c>
      <c r="H39" s="229">
        <v>6.0440900953781806</v>
      </c>
      <c r="I39" s="229">
        <v>11.57346388746593</v>
      </c>
      <c r="J39" s="229">
        <v>10.76689886521471</v>
      </c>
      <c r="K39" s="229">
        <v>10.131969866682271</v>
      </c>
      <c r="L39" s="229">
        <v>10.48539555734555</v>
      </c>
      <c r="M39" s="229">
        <v>7.7144020760597414</v>
      </c>
      <c r="N39" s="229">
        <v>7.1757603729306423</v>
      </c>
      <c r="O39" s="229">
        <v>15.316783855626619</v>
      </c>
      <c r="P39" s="229">
        <v>14.07711259261559</v>
      </c>
      <c r="Q39" s="229">
        <v>12.45456060817491</v>
      </c>
      <c r="R39" s="229">
        <v>13.05875076263284</v>
      </c>
      <c r="S39" s="229">
        <v>13.570752753903101</v>
      </c>
      <c r="T39" s="229">
        <v>14.420399799759331</v>
      </c>
      <c r="U39" s="229">
        <v>14.875063921131609</v>
      </c>
      <c r="V39" s="229">
        <v>13.541211180233759</v>
      </c>
      <c r="W39" s="229">
        <v>14.82683034256538</v>
      </c>
      <c r="X39" s="229">
        <v>13.354247108320941</v>
      </c>
      <c r="Y39" s="229">
        <v>13.872890184975491</v>
      </c>
      <c r="DA39" s="73" t="s">
        <v>2627</v>
      </c>
    </row>
    <row r="40" spans="1:105" ht="12" customHeight="1" x14ac:dyDescent="0.25">
      <c r="A40" s="64" t="s">
        <v>32</v>
      </c>
      <c r="B40" s="229">
        <v>9.581647552887361</v>
      </c>
      <c r="C40" s="229">
        <v>8.249681080157421</v>
      </c>
      <c r="D40" s="229">
        <v>9.5923058681911737</v>
      </c>
      <c r="E40" s="229">
        <v>8.953267511691168</v>
      </c>
      <c r="F40" s="229">
        <v>5.4663515232596271</v>
      </c>
      <c r="G40" s="229">
        <v>3.7059803523317791</v>
      </c>
      <c r="H40" s="229">
        <v>8.405129795204072</v>
      </c>
      <c r="I40" s="229">
        <v>7.8148824143994249</v>
      </c>
      <c r="J40" s="229">
        <v>8.0751303849666449</v>
      </c>
      <c r="K40" s="229">
        <v>4.6668891437979818</v>
      </c>
      <c r="L40" s="229">
        <v>3.6734411848360802</v>
      </c>
      <c r="M40" s="229">
        <v>3.0285962118549619</v>
      </c>
      <c r="N40" s="229">
        <v>1.9792493536465079</v>
      </c>
      <c r="O40" s="229">
        <v>24.717144268894881</v>
      </c>
      <c r="P40" s="229">
        <v>18.678520115415921</v>
      </c>
      <c r="Q40" s="229">
        <v>11.581131237844239</v>
      </c>
      <c r="R40" s="229">
        <v>8.6441280980839625</v>
      </c>
      <c r="S40" s="229">
        <v>7.6464378527998473</v>
      </c>
      <c r="T40" s="229">
        <v>7.0334867050463092</v>
      </c>
      <c r="U40" s="229">
        <v>7.9332627962219204</v>
      </c>
      <c r="V40" s="229">
        <v>6.1476477247960286</v>
      </c>
      <c r="W40" s="229">
        <v>3.88647882853755</v>
      </c>
      <c r="X40" s="229">
        <v>0.45792934842864202</v>
      </c>
      <c r="Y40" s="229">
        <v>0</v>
      </c>
      <c r="DA40" s="73" t="s">
        <v>2628</v>
      </c>
    </row>
    <row r="41" spans="1:105" ht="12" customHeight="1" x14ac:dyDescent="0.25">
      <c r="A41" s="64" t="s">
        <v>33</v>
      </c>
      <c r="B41" s="229">
        <v>72.933714784877239</v>
      </c>
      <c r="C41" s="229">
        <v>72.933714785024662</v>
      </c>
      <c r="D41" s="229">
        <v>66.303372308304972</v>
      </c>
      <c r="E41" s="229">
        <v>71.512893387316964</v>
      </c>
      <c r="F41" s="229">
        <v>73.880876590450015</v>
      </c>
      <c r="G41" s="229">
        <v>67.250534113694215</v>
      </c>
      <c r="H41" s="229">
        <v>63.461781972582649</v>
      </c>
      <c r="I41" s="229">
        <v>54.463456292591857</v>
      </c>
      <c r="J41" s="229">
        <v>52.09552554927842</v>
      </c>
      <c r="K41" s="229">
        <v>49.2539352136031</v>
      </c>
      <c r="L41" s="229">
        <v>66.303372308331902</v>
      </c>
      <c r="M41" s="229">
        <v>47.359559143011992</v>
      </c>
      <c r="N41" s="229">
        <v>42.149985604163483</v>
      </c>
      <c r="O41" s="229">
        <v>32.678105251460991</v>
      </c>
      <c r="P41" s="229">
        <v>2.3679832031309029</v>
      </c>
      <c r="Q41" s="229">
        <v>0.47360713258714909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2629</v>
      </c>
    </row>
    <row r="42" spans="1:105" ht="12" customHeight="1" x14ac:dyDescent="0.25">
      <c r="A42" s="64" t="s">
        <v>35</v>
      </c>
      <c r="B42" s="229">
        <v>33.95893363843458</v>
      </c>
      <c r="C42" s="229">
        <v>77.009237879771135</v>
      </c>
      <c r="D42" s="229">
        <v>56.638138285392493</v>
      </c>
      <c r="E42" s="229">
        <v>75.74310391084957</v>
      </c>
      <c r="F42" s="229">
        <v>81.298299381532914</v>
      </c>
      <c r="G42" s="229">
        <v>80.739692678696215</v>
      </c>
      <c r="H42" s="229">
        <v>63.331646846162101</v>
      </c>
      <c r="I42" s="229">
        <v>69.320998015453128</v>
      </c>
      <c r="J42" s="229">
        <v>67.459371573614519</v>
      </c>
      <c r="K42" s="229">
        <v>77.19001927428728</v>
      </c>
      <c r="L42" s="229">
        <v>66.695580751111208</v>
      </c>
      <c r="M42" s="229">
        <v>81.159520893040209</v>
      </c>
      <c r="N42" s="229">
        <v>36.117065972138583</v>
      </c>
      <c r="O42" s="229">
        <v>39.704057402819473</v>
      </c>
      <c r="P42" s="229">
        <v>49.235324043603413</v>
      </c>
      <c r="Q42" s="229">
        <v>77.072277116074815</v>
      </c>
      <c r="R42" s="229">
        <v>80.677495440373818</v>
      </c>
      <c r="S42" s="229">
        <v>80.778113663439498</v>
      </c>
      <c r="T42" s="229">
        <v>83.130858305204598</v>
      </c>
      <c r="U42" s="229">
        <v>83.573431256961598</v>
      </c>
      <c r="V42" s="229">
        <v>76.508776234783937</v>
      </c>
      <c r="W42" s="229">
        <v>77.751176052412333</v>
      </c>
      <c r="X42" s="229">
        <v>73.174200238080971</v>
      </c>
      <c r="Y42" s="229">
        <v>62.430140030831467</v>
      </c>
      <c r="DA42" s="73" t="s">
        <v>2630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2631</v>
      </c>
    </row>
    <row r="44" spans="1:105" ht="12" customHeight="1" x14ac:dyDescent="0.25">
      <c r="A44" s="64" t="s">
        <v>38</v>
      </c>
      <c r="B44" s="229">
        <v>0.63726777712914839</v>
      </c>
      <c r="C44" s="229">
        <v>0.6372677771304367</v>
      </c>
      <c r="D44" s="229">
        <v>0.63726777713123561</v>
      </c>
      <c r="E44" s="229">
        <v>0.63726777713091931</v>
      </c>
      <c r="F44" s="229">
        <v>0.63726777713093008</v>
      </c>
      <c r="G44" s="229">
        <v>0.63726777713142424</v>
      </c>
      <c r="H44" s="229">
        <v>0.66561344785801824</v>
      </c>
      <c r="I44" s="229">
        <v>0.66561344785744536</v>
      </c>
      <c r="J44" s="229">
        <v>0.69390813716219446</v>
      </c>
      <c r="K44" s="229">
        <v>0.15579922615307809</v>
      </c>
      <c r="L44" s="229">
        <v>0.16992108009434159</v>
      </c>
      <c r="M44" s="229">
        <v>0.1840939154575339</v>
      </c>
      <c r="N44" s="229">
        <v>0.18409391545754061</v>
      </c>
      <c r="O44" s="229">
        <v>0.22656144012564949</v>
      </c>
      <c r="P44" s="229">
        <v>0.22656144012549509</v>
      </c>
      <c r="Q44" s="229">
        <v>0.2265614401253418</v>
      </c>
      <c r="R44" s="229">
        <v>5.6640360031436597E-2</v>
      </c>
      <c r="S44" s="229">
        <v>5.6640360031375098E-2</v>
      </c>
      <c r="T44" s="229">
        <v>5.6640360031363593E-2</v>
      </c>
      <c r="U44" s="229">
        <v>5.6640360031399488E-2</v>
      </c>
      <c r="V44" s="229">
        <v>5.6640360031396747E-2</v>
      </c>
      <c r="W44" s="229">
        <v>5.6640360031294558E-2</v>
      </c>
      <c r="X44" s="229">
        <v>5.6640360031411811E-2</v>
      </c>
      <c r="Y44" s="229">
        <v>0.83553452795021543</v>
      </c>
      <c r="DA44" s="73" t="s">
        <v>2632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2633</v>
      </c>
    </row>
    <row r="46" spans="1:105" ht="12" customHeight="1" x14ac:dyDescent="0.25">
      <c r="A46" s="39" t="s">
        <v>2592</v>
      </c>
      <c r="B46" s="228">
        <v>67.279168505400605</v>
      </c>
      <c r="C46" s="228">
        <v>84.716310991354632</v>
      </c>
      <c r="D46" s="228">
        <v>80.331688121081257</v>
      </c>
      <c r="E46" s="228">
        <v>88.053418645301221</v>
      </c>
      <c r="F46" s="228">
        <v>89.132181019537725</v>
      </c>
      <c r="G46" s="228">
        <v>90.181306299360415</v>
      </c>
      <c r="H46" s="228">
        <v>77.184994558875701</v>
      </c>
      <c r="I46" s="228">
        <v>81.298200858340977</v>
      </c>
      <c r="J46" s="228">
        <v>79.516272586111512</v>
      </c>
      <c r="K46" s="228">
        <v>69.447430527697634</v>
      </c>
      <c r="L46" s="228">
        <v>56.933813547337699</v>
      </c>
      <c r="M46" s="228">
        <v>56.88105906759872</v>
      </c>
      <c r="N46" s="228">
        <v>46.061443512412239</v>
      </c>
      <c r="O46" s="228">
        <v>65.642025960603661</v>
      </c>
      <c r="P46" s="228">
        <v>58.01359787838166</v>
      </c>
      <c r="Q46" s="228">
        <v>62.511169524138232</v>
      </c>
      <c r="R46" s="228">
        <v>62.288825568931642</v>
      </c>
      <c r="S46" s="228">
        <v>63.343520643210731</v>
      </c>
      <c r="T46" s="228">
        <v>64.58063384482989</v>
      </c>
      <c r="U46" s="228">
        <v>67.142659427671717</v>
      </c>
      <c r="V46" s="228">
        <v>60.53999594315723</v>
      </c>
      <c r="W46" s="228">
        <v>62.150796721995349</v>
      </c>
      <c r="X46" s="228">
        <v>60.234911460966423</v>
      </c>
      <c r="Y46" s="228">
        <v>54.427369635446979</v>
      </c>
      <c r="DA46" s="92" t="s">
        <v>2634</v>
      </c>
    </row>
    <row r="47" spans="1:105" ht="12" customHeight="1" x14ac:dyDescent="0.25">
      <c r="A47" s="39" t="s">
        <v>2594</v>
      </c>
      <c r="B47" s="228">
        <v>42.138331593114629</v>
      </c>
      <c r="C47" s="228">
        <v>53.059573761119992</v>
      </c>
      <c r="D47" s="228">
        <v>50.313393977350778</v>
      </c>
      <c r="E47" s="228">
        <v>55.149673148609232</v>
      </c>
      <c r="F47" s="228">
        <v>55.825324284697572</v>
      </c>
      <c r="G47" s="228">
        <v>56.48241309696995</v>
      </c>
      <c r="H47" s="228">
        <v>48.342554864862429</v>
      </c>
      <c r="I47" s="228">
        <v>50.918740849441647</v>
      </c>
      <c r="J47" s="228">
        <v>49.802682401062881</v>
      </c>
      <c r="K47" s="228">
        <v>43.496358841459347</v>
      </c>
      <c r="L47" s="228">
        <v>35.658822298401333</v>
      </c>
      <c r="M47" s="228">
        <v>35.625781079110887</v>
      </c>
      <c r="N47" s="228">
        <v>28.84923258568131</v>
      </c>
      <c r="O47" s="228">
        <v>41.112955433593413</v>
      </c>
      <c r="P47" s="228">
        <v>36.335113507127048</v>
      </c>
      <c r="Q47" s="228">
        <v>39.152035439767573</v>
      </c>
      <c r="R47" s="228">
        <v>39.012776832380553</v>
      </c>
      <c r="S47" s="228">
        <v>39.673354121858033</v>
      </c>
      <c r="T47" s="228">
        <v>40.448183648829122</v>
      </c>
      <c r="U47" s="228">
        <v>42.052833140761607</v>
      </c>
      <c r="V47" s="228">
        <v>37.917448749292987</v>
      </c>
      <c r="W47" s="228">
        <v>38.926326517211287</v>
      </c>
      <c r="X47" s="228">
        <v>37.726368042440349</v>
      </c>
      <c r="Y47" s="228">
        <v>34.088984753956673</v>
      </c>
      <c r="DA47" s="92" t="s">
        <v>2635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0.99999999999999989</v>
      </c>
      <c r="C51" s="232">
        <f t="shared" si="3"/>
        <v>0.99999999999999989</v>
      </c>
      <c r="D51" s="232">
        <f t="shared" si="3"/>
        <v>1</v>
      </c>
      <c r="E51" s="232">
        <f t="shared" si="3"/>
        <v>1</v>
      </c>
      <c r="F51" s="232">
        <f t="shared" si="3"/>
        <v>1</v>
      </c>
      <c r="G51" s="232">
        <f t="shared" si="3"/>
        <v>1</v>
      </c>
      <c r="H51" s="232">
        <f t="shared" si="3"/>
        <v>1</v>
      </c>
      <c r="I51" s="232">
        <f t="shared" si="3"/>
        <v>0.99999999999999989</v>
      </c>
      <c r="J51" s="232">
        <f t="shared" si="3"/>
        <v>1.0000000000000002</v>
      </c>
      <c r="K51" s="232">
        <f t="shared" si="3"/>
        <v>1.0000000000000002</v>
      </c>
      <c r="L51" s="232">
        <f t="shared" si="3"/>
        <v>1</v>
      </c>
      <c r="M51" s="232">
        <f t="shared" si="3"/>
        <v>1</v>
      </c>
      <c r="N51" s="232">
        <f t="shared" si="3"/>
        <v>0.99999999999999978</v>
      </c>
      <c r="O51" s="232">
        <f t="shared" si="3"/>
        <v>1</v>
      </c>
      <c r="P51" s="232">
        <f t="shared" si="3"/>
        <v>0.99999999999999989</v>
      </c>
      <c r="Q51" s="232">
        <f t="shared" si="3"/>
        <v>1.0000000000000004</v>
      </c>
      <c r="R51" s="232">
        <f t="shared" si="3"/>
        <v>1</v>
      </c>
      <c r="S51" s="232">
        <f t="shared" si="3"/>
        <v>1</v>
      </c>
      <c r="T51" s="232">
        <f t="shared" si="3"/>
        <v>0.99999999999999989</v>
      </c>
      <c r="U51" s="232">
        <f t="shared" si="3"/>
        <v>0.99999999999999989</v>
      </c>
      <c r="V51" s="232">
        <f t="shared" si="3"/>
        <v>0.99999999999999989</v>
      </c>
      <c r="W51" s="232">
        <f t="shared" si="3"/>
        <v>1</v>
      </c>
      <c r="X51" s="232">
        <f t="shared" si="3"/>
        <v>0.99999999999999978</v>
      </c>
      <c r="Y51" s="232">
        <f t="shared" si="3"/>
        <v>1</v>
      </c>
      <c r="DA51" s="95"/>
    </row>
    <row r="52" spans="1:105" ht="12" customHeight="1" x14ac:dyDescent="0.25">
      <c r="A52" s="173" t="s">
        <v>91</v>
      </c>
      <c r="B52" s="233">
        <f t="shared" ref="B52:Y52" si="4">IF(B$6=0,0,B$6/B$5)</f>
        <v>1.8611299948160746E-2</v>
      </c>
      <c r="C52" s="233">
        <f t="shared" si="4"/>
        <v>1.7757826593128447E-2</v>
      </c>
      <c r="D52" s="233">
        <f t="shared" si="4"/>
        <v>1.8809075402330021E-2</v>
      </c>
      <c r="E52" s="233">
        <f t="shared" si="4"/>
        <v>1.8080685367536545E-2</v>
      </c>
      <c r="F52" s="233">
        <f t="shared" si="4"/>
        <v>1.8079050111764819E-2</v>
      </c>
      <c r="G52" s="233">
        <f t="shared" si="4"/>
        <v>1.8591855794971534E-2</v>
      </c>
      <c r="H52" s="233">
        <f t="shared" si="4"/>
        <v>1.8638731985179673E-2</v>
      </c>
      <c r="I52" s="233">
        <f t="shared" si="4"/>
        <v>1.8807561788954773E-2</v>
      </c>
      <c r="J52" s="233">
        <f t="shared" si="4"/>
        <v>1.8903215366194191E-2</v>
      </c>
      <c r="K52" s="233">
        <f t="shared" si="4"/>
        <v>1.7352115992860656E-2</v>
      </c>
      <c r="L52" s="233">
        <f t="shared" si="4"/>
        <v>1.5194140432320516E-2</v>
      </c>
      <c r="M52" s="233">
        <f t="shared" si="4"/>
        <v>1.5323858641848882E-2</v>
      </c>
      <c r="N52" s="233">
        <f t="shared" si="4"/>
        <v>1.8375235211798908E-2</v>
      </c>
      <c r="O52" s="233">
        <f t="shared" si="4"/>
        <v>1.901057685369854E-2</v>
      </c>
      <c r="P52" s="233">
        <f t="shared" si="4"/>
        <v>1.9877087713516449E-2</v>
      </c>
      <c r="Q52" s="233">
        <f t="shared" si="4"/>
        <v>1.8816227132084487E-2</v>
      </c>
      <c r="R52" s="233">
        <f t="shared" si="4"/>
        <v>1.8675769606940645E-2</v>
      </c>
      <c r="S52" s="233">
        <f t="shared" si="4"/>
        <v>1.8915177090009169E-2</v>
      </c>
      <c r="T52" s="233">
        <f t="shared" si="4"/>
        <v>1.8841597365811084E-2</v>
      </c>
      <c r="U52" s="233">
        <f t="shared" si="4"/>
        <v>1.9015080008126326E-2</v>
      </c>
      <c r="V52" s="233">
        <f t="shared" si="4"/>
        <v>1.8954916212333917E-2</v>
      </c>
      <c r="W52" s="233">
        <f t="shared" si="4"/>
        <v>1.9224325651976921E-2</v>
      </c>
      <c r="X52" s="233">
        <f t="shared" si="4"/>
        <v>1.9673359319111832E-2</v>
      </c>
      <c r="Y52" s="233">
        <f t="shared" si="4"/>
        <v>1.991520012214185E-2</v>
      </c>
      <c r="DA52" s="177"/>
    </row>
    <row r="53" spans="1:105" ht="12" customHeight="1" x14ac:dyDescent="0.25">
      <c r="A53" s="173" t="s">
        <v>92</v>
      </c>
      <c r="B53" s="233">
        <f t="shared" ref="B53:Y53" si="5">IF(B$7=0,0,B$7/B$5)</f>
        <v>6.5723397665738668E-3</v>
      </c>
      <c r="C53" s="233">
        <f t="shared" si="5"/>
        <v>6.2709466942675804E-3</v>
      </c>
      <c r="D53" s="233">
        <f t="shared" si="5"/>
        <v>6.642181609212987E-3</v>
      </c>
      <c r="E53" s="233">
        <f t="shared" si="5"/>
        <v>6.3849600930059791E-3</v>
      </c>
      <c r="F53" s="233">
        <f t="shared" si="5"/>
        <v>6.3843826235886374E-3</v>
      </c>
      <c r="G53" s="233">
        <f t="shared" si="5"/>
        <v>6.5654733154614352E-3</v>
      </c>
      <c r="H53" s="233">
        <f t="shared" si="5"/>
        <v>6.5820270355061647E-3</v>
      </c>
      <c r="I53" s="233">
        <f t="shared" si="5"/>
        <v>6.6416470962340378E-3</v>
      </c>
      <c r="J53" s="233">
        <f t="shared" si="5"/>
        <v>6.6754259193821637E-3</v>
      </c>
      <c r="K53" s="233">
        <f t="shared" si="5"/>
        <v>6.1276752452399628E-3</v>
      </c>
      <c r="L53" s="233">
        <f t="shared" si="5"/>
        <v>5.3656140979081194E-3</v>
      </c>
      <c r="M53" s="233">
        <f t="shared" si="5"/>
        <v>5.4114224051895372E-3</v>
      </c>
      <c r="N53" s="233">
        <f t="shared" si="5"/>
        <v>6.488976559350392E-3</v>
      </c>
      <c r="O53" s="233">
        <f t="shared" si="5"/>
        <v>6.7133392395526421E-3</v>
      </c>
      <c r="P53" s="233">
        <f t="shared" si="5"/>
        <v>7.0193363379827374E-3</v>
      </c>
      <c r="Q53" s="233">
        <f t="shared" si="5"/>
        <v>6.6447071500401154E-3</v>
      </c>
      <c r="R53" s="233">
        <f t="shared" si="5"/>
        <v>6.5951063924042331E-3</v>
      </c>
      <c r="S53" s="233">
        <f t="shared" si="5"/>
        <v>6.6796500473756369E-3</v>
      </c>
      <c r="T53" s="233">
        <f t="shared" si="5"/>
        <v>6.6536663198172429E-3</v>
      </c>
      <c r="U53" s="233">
        <f t="shared" si="5"/>
        <v>6.7149294702728611E-3</v>
      </c>
      <c r="V53" s="233">
        <f t="shared" si="5"/>
        <v>6.6936834042433035E-3</v>
      </c>
      <c r="W53" s="233">
        <f t="shared" si="5"/>
        <v>6.7888218619860741E-3</v>
      </c>
      <c r="X53" s="233">
        <f t="shared" si="5"/>
        <v>6.9473922915241184E-3</v>
      </c>
      <c r="Y53" s="233">
        <f t="shared" si="5"/>
        <v>7.0327952419553912E-3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4.3504876342873727E-2</v>
      </c>
      <c r="C54" s="233">
        <f t="shared" si="6"/>
        <v>4.1509838227533076E-2</v>
      </c>
      <c r="D54" s="233">
        <f t="shared" si="6"/>
        <v>4.3967186697403259E-2</v>
      </c>
      <c r="E54" s="233">
        <f t="shared" si="6"/>
        <v>4.2264537313355076E-2</v>
      </c>
      <c r="F54" s="233">
        <f t="shared" si="6"/>
        <v>4.2260714818401157E-2</v>
      </c>
      <c r="G54" s="233">
        <f t="shared" si="6"/>
        <v>4.3459424628998551E-2</v>
      </c>
      <c r="H54" s="233">
        <f t="shared" si="6"/>
        <v>4.3569000148393204E-2</v>
      </c>
      <c r="I54" s="233">
        <f t="shared" si="6"/>
        <v>4.396364854784332E-2</v>
      </c>
      <c r="J54" s="233">
        <f t="shared" si="6"/>
        <v>4.418724373255075E-2</v>
      </c>
      <c r="K54" s="233">
        <f t="shared" si="6"/>
        <v>4.0561468713054966E-2</v>
      </c>
      <c r="L54" s="233">
        <f t="shared" si="6"/>
        <v>3.5517089213840038E-2</v>
      </c>
      <c r="M54" s="233">
        <f t="shared" si="6"/>
        <v>3.5820312238597538E-2</v>
      </c>
      <c r="N54" s="233">
        <f t="shared" si="6"/>
        <v>4.2953062810614236E-2</v>
      </c>
      <c r="O54" s="233">
        <f t="shared" si="6"/>
        <v>4.4438206763122164E-2</v>
      </c>
      <c r="P54" s="233">
        <f t="shared" si="6"/>
        <v>4.6463720720295296E-2</v>
      </c>
      <c r="Q54" s="233">
        <f t="shared" si="6"/>
        <v>4.3983904235644647E-2</v>
      </c>
      <c r="R54" s="233">
        <f t="shared" si="6"/>
        <v>4.3655577505119149E-2</v>
      </c>
      <c r="S54" s="233">
        <f t="shared" si="6"/>
        <v>4.4215204880717056E-2</v>
      </c>
      <c r="T54" s="233">
        <f t="shared" si="6"/>
        <v>4.4043208469316655E-2</v>
      </c>
      <c r="U54" s="233">
        <f t="shared" si="6"/>
        <v>4.4448733119533568E-2</v>
      </c>
      <c r="V54" s="233">
        <f t="shared" si="6"/>
        <v>4.4308097134752394E-2</v>
      </c>
      <c r="W54" s="233">
        <f t="shared" si="6"/>
        <v>4.4937855635766195E-2</v>
      </c>
      <c r="X54" s="233">
        <f t="shared" si="6"/>
        <v>4.5987495060035528E-2</v>
      </c>
      <c r="Y54" s="233">
        <f t="shared" si="6"/>
        <v>4.6552810446912743E-2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1.9079893257307318E-2</v>
      </c>
      <c r="C55" s="233">
        <f t="shared" si="7"/>
        <v>1.8204931241901107E-2</v>
      </c>
      <c r="D55" s="233">
        <f t="shared" si="7"/>
        <v>1.9282648280598325E-2</v>
      </c>
      <c r="E55" s="233">
        <f t="shared" si="7"/>
        <v>1.8535918919819892E-2</v>
      </c>
      <c r="F55" s="233">
        <f t="shared" si="7"/>
        <v>1.8534242491754144E-2</v>
      </c>
      <c r="G55" s="233">
        <f t="shared" si="7"/>
        <v>1.9059959541319591E-2</v>
      </c>
      <c r="H55" s="233">
        <f t="shared" si="7"/>
        <v>1.9108015975205006E-2</v>
      </c>
      <c r="I55" s="233">
        <f t="shared" si="7"/>
        <v>1.9281096557628254E-2</v>
      </c>
      <c r="J55" s="233">
        <f t="shared" si="7"/>
        <v>1.9379158490351441E-2</v>
      </c>
      <c r="K55" s="233">
        <f t="shared" si="7"/>
        <v>1.7789005703758739E-2</v>
      </c>
      <c r="L55" s="233">
        <f t="shared" si="7"/>
        <v>1.5576696866564776E-2</v>
      </c>
      <c r="M55" s="233">
        <f t="shared" si="7"/>
        <v>1.5709681107226311E-2</v>
      </c>
      <c r="N55" s="233">
        <f t="shared" si="7"/>
        <v>1.8837884908393283E-2</v>
      </c>
      <c r="O55" s="233">
        <f t="shared" si="7"/>
        <v>1.9489223113845475E-2</v>
      </c>
      <c r="P55" s="233">
        <f t="shared" si="7"/>
        <v>2.037755089093108E-2</v>
      </c>
      <c r="Q55" s="233">
        <f t="shared" si="7"/>
        <v>1.9289980075835642E-2</v>
      </c>
      <c r="R55" s="233">
        <f t="shared" si="7"/>
        <v>1.9145986126224684E-2</v>
      </c>
      <c r="S55" s="233">
        <f t="shared" si="7"/>
        <v>1.9391421385162599E-2</v>
      </c>
      <c r="T55" s="233">
        <f t="shared" si="7"/>
        <v>1.9315989078579392E-2</v>
      </c>
      <c r="U55" s="233">
        <f t="shared" si="7"/>
        <v>1.9493839648211289E-2</v>
      </c>
      <c r="V55" s="233">
        <f t="shared" si="7"/>
        <v>1.9432161054836774E-2</v>
      </c>
      <c r="W55" s="233">
        <f t="shared" si="7"/>
        <v>1.9708353656386228E-2</v>
      </c>
      <c r="X55" s="233">
        <f t="shared" si="7"/>
        <v>2.01686930449155E-2</v>
      </c>
      <c r="Y55" s="233">
        <f t="shared" si="7"/>
        <v>2.0416622889683288E-2</v>
      </c>
      <c r="DA55" s="177"/>
    </row>
    <row r="56" spans="1:105" ht="12" customHeight="1" x14ac:dyDescent="0.25">
      <c r="A56" s="173" t="s">
        <v>95</v>
      </c>
      <c r="B56" s="233">
        <f t="shared" ref="B56:Y56" si="8">IF(B$10=0,0,B$10/B$5)</f>
        <v>3.5257795668500812E-2</v>
      </c>
      <c r="C56" s="233">
        <f t="shared" si="8"/>
        <v>3.6204180342052819E-2</v>
      </c>
      <c r="D56" s="233">
        <f t="shared" si="8"/>
        <v>3.5924368733474488E-2</v>
      </c>
      <c r="E56" s="233">
        <f t="shared" si="8"/>
        <v>3.6184661737259038E-2</v>
      </c>
      <c r="F56" s="233">
        <f t="shared" si="8"/>
        <v>3.6183562369018915E-2</v>
      </c>
      <c r="G56" s="233">
        <f t="shared" si="8"/>
        <v>3.6204528409513291E-2</v>
      </c>
      <c r="H56" s="233">
        <f t="shared" si="8"/>
        <v>3.6049837017820434E-2</v>
      </c>
      <c r="I56" s="233">
        <f t="shared" si="8"/>
        <v>3.6309353795162515E-2</v>
      </c>
      <c r="J56" s="233">
        <f t="shared" si="8"/>
        <v>3.6339524741443481E-2</v>
      </c>
      <c r="K56" s="233">
        <f t="shared" si="8"/>
        <v>3.692455480930508E-2</v>
      </c>
      <c r="L56" s="233">
        <f t="shared" si="8"/>
        <v>3.7507533744712426E-2</v>
      </c>
      <c r="M56" s="233">
        <f t="shared" si="8"/>
        <v>3.8292958918053538E-2</v>
      </c>
      <c r="N56" s="233">
        <f t="shared" si="8"/>
        <v>3.6060930346642185E-2</v>
      </c>
      <c r="O56" s="233">
        <f t="shared" si="8"/>
        <v>3.6661036439449242E-2</v>
      </c>
      <c r="P56" s="233">
        <f t="shared" si="8"/>
        <v>4.422161738256522E-2</v>
      </c>
      <c r="Q56" s="233">
        <f t="shared" si="8"/>
        <v>4.5377250730957754E-2</v>
      </c>
      <c r="R56" s="233">
        <f t="shared" si="8"/>
        <v>4.5875832866105908E-2</v>
      </c>
      <c r="S56" s="233">
        <f t="shared" si="8"/>
        <v>4.6733371030809642E-2</v>
      </c>
      <c r="T56" s="233">
        <f t="shared" si="8"/>
        <v>4.7804292462039585E-2</v>
      </c>
      <c r="U56" s="233">
        <f t="shared" si="8"/>
        <v>4.8799275355687823E-2</v>
      </c>
      <c r="V56" s="233">
        <f t="shared" si="8"/>
        <v>5.0973012246933541E-2</v>
      </c>
      <c r="W56" s="233">
        <f t="shared" si="8"/>
        <v>5.1148925798442907E-2</v>
      </c>
      <c r="X56" s="233">
        <f t="shared" si="8"/>
        <v>5.4193066930320437E-2</v>
      </c>
      <c r="Y56" s="233">
        <f t="shared" si="8"/>
        <v>5.5894552667935485E-2</v>
      </c>
      <c r="DA56" s="177"/>
    </row>
    <row r="57" spans="1:105" ht="12" customHeight="1" x14ac:dyDescent="0.25">
      <c r="A57" s="40" t="s">
        <v>2555</v>
      </c>
      <c r="B57" s="234">
        <f t="shared" ref="B57:Y57" si="9">IF(B$16=0,0,B$16/B$5)</f>
        <v>0.17207073621501062</v>
      </c>
      <c r="C57" s="234">
        <f t="shared" si="9"/>
        <v>0.17680293296028604</v>
      </c>
      <c r="D57" s="234">
        <f t="shared" si="9"/>
        <v>0.17486379086514153</v>
      </c>
      <c r="E57" s="234">
        <f t="shared" si="9"/>
        <v>0.17645669826493862</v>
      </c>
      <c r="F57" s="234">
        <f t="shared" si="9"/>
        <v>0.17640347772716117</v>
      </c>
      <c r="G57" s="234">
        <f t="shared" si="9"/>
        <v>0.17628229623215363</v>
      </c>
      <c r="H57" s="234">
        <f t="shared" si="9"/>
        <v>0.17529802036763339</v>
      </c>
      <c r="I57" s="234">
        <f t="shared" si="9"/>
        <v>0.17663792360201233</v>
      </c>
      <c r="J57" s="234">
        <f t="shared" si="9"/>
        <v>0.17664156346265303</v>
      </c>
      <c r="K57" s="234">
        <f t="shared" si="9"/>
        <v>0.17993597594389571</v>
      </c>
      <c r="L57" s="234">
        <f t="shared" si="9"/>
        <v>0.18321001891275179</v>
      </c>
      <c r="M57" s="234">
        <f t="shared" si="9"/>
        <v>0.18645369373439075</v>
      </c>
      <c r="N57" s="234">
        <f t="shared" si="9"/>
        <v>0.17476990538170489</v>
      </c>
      <c r="O57" s="234">
        <f t="shared" si="9"/>
        <v>0.17779629813892708</v>
      </c>
      <c r="P57" s="234">
        <f t="shared" si="9"/>
        <v>0.1792652266540046</v>
      </c>
      <c r="Q57" s="234">
        <f t="shared" si="9"/>
        <v>0.18078155858873335</v>
      </c>
      <c r="R57" s="234">
        <f t="shared" si="9"/>
        <v>0.18105114754241702</v>
      </c>
      <c r="S57" s="234">
        <f t="shared" si="9"/>
        <v>0.18034516968742006</v>
      </c>
      <c r="T57" s="234">
        <f t="shared" si="9"/>
        <v>0.18024214166602781</v>
      </c>
      <c r="U57" s="234">
        <f t="shared" si="9"/>
        <v>0.17969097625571379</v>
      </c>
      <c r="V57" s="234">
        <f t="shared" si="9"/>
        <v>0.17930912551779307</v>
      </c>
      <c r="W57" s="234">
        <f t="shared" si="9"/>
        <v>0.17884765212569456</v>
      </c>
      <c r="X57" s="234">
        <f t="shared" si="9"/>
        <v>0.17787707238866662</v>
      </c>
      <c r="Y57" s="234">
        <f t="shared" si="9"/>
        <v>0.17746072675335703</v>
      </c>
      <c r="DA57" s="96"/>
    </row>
    <row r="58" spans="1:105" ht="12" customHeight="1" x14ac:dyDescent="0.25">
      <c r="A58" s="62" t="s">
        <v>2556</v>
      </c>
      <c r="B58" s="302">
        <f t="shared" ref="B58:Y58" si="10">IF(B$17=0,0,B$17/B$5)</f>
        <v>9.4418495679520861E-2</v>
      </c>
      <c r="C58" s="302">
        <f t="shared" si="10"/>
        <v>0.12016378517236059</v>
      </c>
      <c r="D58" s="302">
        <f t="shared" si="10"/>
        <v>9.8759447352980742E-2</v>
      </c>
      <c r="E58" s="302">
        <f t="shared" si="10"/>
        <v>0.11546187288720704</v>
      </c>
      <c r="F58" s="302">
        <f t="shared" si="10"/>
        <v>0.11389731491632489</v>
      </c>
      <c r="G58" s="302">
        <f t="shared" si="10"/>
        <v>0.10501183695259063</v>
      </c>
      <c r="H58" s="302">
        <f t="shared" si="10"/>
        <v>0.10162329218897036</v>
      </c>
      <c r="I58" s="302">
        <f t="shared" si="10"/>
        <v>0.10336688115516912</v>
      </c>
      <c r="J58" s="302">
        <f t="shared" si="10"/>
        <v>0.10162938545096023</v>
      </c>
      <c r="K58" s="302">
        <f t="shared" si="10"/>
        <v>0.1310454881611155</v>
      </c>
      <c r="L58" s="302">
        <f t="shared" si="10"/>
        <v>0.1540251818198955</v>
      </c>
      <c r="M58" s="302">
        <f t="shared" si="10"/>
        <v>0.15792352845881133</v>
      </c>
      <c r="N58" s="302">
        <f t="shared" si="10"/>
        <v>0.10424749639581678</v>
      </c>
      <c r="O58" s="302">
        <f t="shared" si="10"/>
        <v>0.10944533638724964</v>
      </c>
      <c r="P58" s="302">
        <f t="shared" si="10"/>
        <v>9.9063060802279446E-2</v>
      </c>
      <c r="Q58" s="302">
        <f t="shared" si="10"/>
        <v>0.11891514479390912</v>
      </c>
      <c r="R58" s="302">
        <f t="shared" si="10"/>
        <v>0.12102706570209584</v>
      </c>
      <c r="S58" s="302">
        <f t="shared" si="10"/>
        <v>0.11588610358422023</v>
      </c>
      <c r="T58" s="302">
        <f t="shared" si="10"/>
        <v>0.11665430991997162</v>
      </c>
      <c r="U58" s="302">
        <f t="shared" si="10"/>
        <v>0.11286709868905154</v>
      </c>
      <c r="V58" s="302">
        <f t="shared" si="10"/>
        <v>0.11270902955545688</v>
      </c>
      <c r="W58" s="302">
        <f t="shared" si="10"/>
        <v>0.10664069415848193</v>
      </c>
      <c r="X58" s="302">
        <f t="shared" si="10"/>
        <v>9.3903794959264306E-2</v>
      </c>
      <c r="Y58" s="302">
        <f t="shared" si="10"/>
        <v>8.65274417718737E-2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7.7652240535489775E-2</v>
      </c>
      <c r="C59" s="302">
        <f t="shared" si="11"/>
        <v>5.6639147787925462E-2</v>
      </c>
      <c r="D59" s="302">
        <f t="shared" si="11"/>
        <v>7.6104343512160777E-2</v>
      </c>
      <c r="E59" s="302">
        <f t="shared" si="11"/>
        <v>6.0994825377731605E-2</v>
      </c>
      <c r="F59" s="302">
        <f t="shared" si="11"/>
        <v>6.2506162810836263E-2</v>
      </c>
      <c r="G59" s="302">
        <f t="shared" si="11"/>
        <v>7.1270459279563006E-2</v>
      </c>
      <c r="H59" s="302">
        <f t="shared" si="11"/>
        <v>7.3674728178663038E-2</v>
      </c>
      <c r="I59" s="302">
        <f t="shared" si="11"/>
        <v>7.327104244684321E-2</v>
      </c>
      <c r="J59" s="302">
        <f t="shared" si="11"/>
        <v>7.5012178011692771E-2</v>
      </c>
      <c r="K59" s="302">
        <f t="shared" si="11"/>
        <v>4.8890487782780205E-2</v>
      </c>
      <c r="L59" s="302">
        <f t="shared" si="11"/>
        <v>2.9184837092856287E-2</v>
      </c>
      <c r="M59" s="302">
        <f t="shared" si="11"/>
        <v>2.8530165275579413E-2</v>
      </c>
      <c r="N59" s="302">
        <f t="shared" si="11"/>
        <v>7.0522408985888102E-2</v>
      </c>
      <c r="O59" s="302">
        <f t="shared" si="11"/>
        <v>6.8350961751677417E-2</v>
      </c>
      <c r="P59" s="302">
        <f t="shared" si="11"/>
        <v>8.0202165851725127E-2</v>
      </c>
      <c r="Q59" s="302">
        <f t="shared" si="11"/>
        <v>6.1866413794824229E-2</v>
      </c>
      <c r="R59" s="302">
        <f t="shared" si="11"/>
        <v>6.0024081840321174E-2</v>
      </c>
      <c r="S59" s="302">
        <f t="shared" si="11"/>
        <v>6.4459066103199833E-2</v>
      </c>
      <c r="T59" s="302">
        <f t="shared" si="11"/>
        <v>6.3587831746056186E-2</v>
      </c>
      <c r="U59" s="302">
        <f t="shared" si="11"/>
        <v>6.6823877566662249E-2</v>
      </c>
      <c r="V59" s="302">
        <f t="shared" si="11"/>
        <v>6.6600095962336209E-2</v>
      </c>
      <c r="W59" s="302">
        <f t="shared" si="11"/>
        <v>7.2206957967212632E-2</v>
      </c>
      <c r="X59" s="302">
        <f t="shared" si="11"/>
        <v>8.397327742940229E-2</v>
      </c>
      <c r="Y59" s="302">
        <f t="shared" si="11"/>
        <v>9.0933284981483356E-2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7.1730129773796239E-2</v>
      </c>
      <c r="C60" s="301">
        <f t="shared" si="12"/>
        <v>7.54340008109423E-2</v>
      </c>
      <c r="D60" s="301">
        <f t="shared" si="12"/>
        <v>7.361493144948246E-2</v>
      </c>
      <c r="E60" s="301">
        <f t="shared" si="12"/>
        <v>7.5198266897392452E-2</v>
      </c>
      <c r="F60" s="301">
        <f t="shared" si="12"/>
        <v>7.5047188240039781E-2</v>
      </c>
      <c r="G60" s="301">
        <f t="shared" si="12"/>
        <v>7.4598933419048469E-2</v>
      </c>
      <c r="H60" s="301">
        <f t="shared" si="12"/>
        <v>7.4119901092978682E-2</v>
      </c>
      <c r="I60" s="301">
        <f t="shared" si="12"/>
        <v>7.4554513826185054E-2</v>
      </c>
      <c r="J60" s="301">
        <f t="shared" si="12"/>
        <v>7.4459222824657528E-2</v>
      </c>
      <c r="K60" s="301">
        <f t="shared" si="12"/>
        <v>7.6525431429175922E-2</v>
      </c>
      <c r="L60" s="301">
        <f t="shared" si="12"/>
        <v>7.6439216184309683E-2</v>
      </c>
      <c r="M60" s="301">
        <f t="shared" si="12"/>
        <v>7.7581089478306678E-2</v>
      </c>
      <c r="N60" s="301">
        <f t="shared" si="12"/>
        <v>7.3868559765356653E-2</v>
      </c>
      <c r="O60" s="301">
        <f t="shared" si="12"/>
        <v>7.4362393045467601E-2</v>
      </c>
      <c r="P60" s="301">
        <f t="shared" si="12"/>
        <v>7.4680922209348008E-2</v>
      </c>
      <c r="Q60" s="301">
        <f t="shared" si="12"/>
        <v>7.6786716207465522E-2</v>
      </c>
      <c r="R60" s="301">
        <f t="shared" si="12"/>
        <v>7.6899469366409068E-2</v>
      </c>
      <c r="S60" s="301">
        <f t="shared" si="12"/>
        <v>7.6462787303784668E-2</v>
      </c>
      <c r="T60" s="301">
        <f t="shared" si="12"/>
        <v>7.6435200908818515E-2</v>
      </c>
      <c r="U60" s="301">
        <f t="shared" si="12"/>
        <v>7.6063524360759152E-2</v>
      </c>
      <c r="V60" s="301">
        <f t="shared" si="12"/>
        <v>7.5900793941351075E-2</v>
      </c>
      <c r="W60" s="301">
        <f t="shared" si="12"/>
        <v>7.5380391920352632E-2</v>
      </c>
      <c r="X60" s="301">
        <f t="shared" si="12"/>
        <v>7.3976781532443803E-2</v>
      </c>
      <c r="Y60" s="301">
        <f t="shared" si="12"/>
        <v>7.3099527147145821E-2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5.0288747916210963E-2</v>
      </c>
      <c r="C61" s="302">
        <f t="shared" si="13"/>
        <v>5.497587365138959E-2</v>
      </c>
      <c r="D61" s="302">
        <f t="shared" si="13"/>
        <v>5.1945699895921495E-2</v>
      </c>
      <c r="E61" s="302">
        <f t="shared" si="13"/>
        <v>5.4368186231774189E-2</v>
      </c>
      <c r="F61" s="302">
        <f t="shared" si="13"/>
        <v>5.4218991491371639E-2</v>
      </c>
      <c r="G61" s="302">
        <f t="shared" si="13"/>
        <v>5.3179952442357528E-2</v>
      </c>
      <c r="H61" s="302">
        <f t="shared" si="13"/>
        <v>5.2646915812607685E-2</v>
      </c>
      <c r="I61" s="302">
        <f t="shared" si="13"/>
        <v>5.288702604992359E-2</v>
      </c>
      <c r="J61" s="302">
        <f t="shared" si="13"/>
        <v>5.2681536143357348E-2</v>
      </c>
      <c r="K61" s="302">
        <f t="shared" si="13"/>
        <v>5.6534708262264331E-2</v>
      </c>
      <c r="L61" s="302">
        <f t="shared" si="13"/>
        <v>5.8934615865439688E-2</v>
      </c>
      <c r="M61" s="302">
        <f t="shared" si="13"/>
        <v>5.9927045666927997E-2</v>
      </c>
      <c r="N61" s="302">
        <f t="shared" si="13"/>
        <v>5.2699139252198837E-2</v>
      </c>
      <c r="O61" s="302">
        <f t="shared" si="13"/>
        <v>5.2461019214060177E-2</v>
      </c>
      <c r="P61" s="302">
        <f t="shared" si="13"/>
        <v>5.1781273658772643E-2</v>
      </c>
      <c r="Q61" s="302">
        <f t="shared" si="13"/>
        <v>5.5109245413817377E-2</v>
      </c>
      <c r="R61" s="302">
        <f t="shared" si="13"/>
        <v>5.5383814428706976E-2</v>
      </c>
      <c r="S61" s="302">
        <f t="shared" si="13"/>
        <v>5.467131996832781E-2</v>
      </c>
      <c r="T61" s="302">
        <f t="shared" si="13"/>
        <v>5.472850201876317E-2</v>
      </c>
      <c r="U61" s="302">
        <f t="shared" si="13"/>
        <v>5.415696261373492E-2</v>
      </c>
      <c r="V61" s="302">
        <f t="shared" si="13"/>
        <v>5.4063544650908624E-2</v>
      </c>
      <c r="W61" s="302">
        <f t="shared" si="13"/>
        <v>5.3232766101268245E-2</v>
      </c>
      <c r="X61" s="302">
        <f t="shared" si="13"/>
        <v>5.1311840837409382E-2</v>
      </c>
      <c r="Y61" s="302">
        <f t="shared" si="13"/>
        <v>5.0155970717533228E-2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2.1441381857585276E-2</v>
      </c>
      <c r="C62" s="302">
        <f t="shared" si="14"/>
        <v>2.0458127159552711E-2</v>
      </c>
      <c r="D62" s="302">
        <f t="shared" si="14"/>
        <v>2.1669231553560955E-2</v>
      </c>
      <c r="E62" s="302">
        <f t="shared" si="14"/>
        <v>2.0830080665618266E-2</v>
      </c>
      <c r="F62" s="302">
        <f t="shared" si="14"/>
        <v>2.0828196748668142E-2</v>
      </c>
      <c r="G62" s="302">
        <f t="shared" si="14"/>
        <v>2.1418980976690944E-2</v>
      </c>
      <c r="H62" s="302">
        <f t="shared" si="14"/>
        <v>2.1472985280371001E-2</v>
      </c>
      <c r="I62" s="302">
        <f t="shared" si="14"/>
        <v>2.1667487776261471E-2</v>
      </c>
      <c r="J62" s="302">
        <f t="shared" si="14"/>
        <v>2.1777686681300184E-2</v>
      </c>
      <c r="K62" s="302">
        <f t="shared" si="14"/>
        <v>1.9990723166911587E-2</v>
      </c>
      <c r="L62" s="302">
        <f t="shared" si="14"/>
        <v>1.7504600318869998E-2</v>
      </c>
      <c r="M62" s="302">
        <f t="shared" si="14"/>
        <v>1.7654043811378688E-2</v>
      </c>
      <c r="N62" s="302">
        <f t="shared" si="14"/>
        <v>2.1169420513157816E-2</v>
      </c>
      <c r="O62" s="302">
        <f t="shared" si="14"/>
        <v>2.1901373831407427E-2</v>
      </c>
      <c r="P62" s="302">
        <f t="shared" si="14"/>
        <v>2.2899648550575365E-2</v>
      </c>
      <c r="Q62" s="302">
        <f t="shared" si="14"/>
        <v>2.1677470793648155E-2</v>
      </c>
      <c r="R62" s="302">
        <f t="shared" si="14"/>
        <v>2.1515654937702092E-2</v>
      </c>
      <c r="S62" s="302">
        <f t="shared" si="14"/>
        <v>2.1791467335456862E-2</v>
      </c>
      <c r="T62" s="302">
        <f t="shared" si="14"/>
        <v>2.1706698890055349E-2</v>
      </c>
      <c r="U62" s="302">
        <f t="shared" si="14"/>
        <v>2.1906561747024236E-2</v>
      </c>
      <c r="V62" s="302">
        <f t="shared" si="14"/>
        <v>2.1837249290442447E-2</v>
      </c>
      <c r="W62" s="302">
        <f t="shared" si="14"/>
        <v>2.2147625819084381E-2</v>
      </c>
      <c r="X62" s="302">
        <f t="shared" si="14"/>
        <v>2.2664940695034417E-2</v>
      </c>
      <c r="Y62" s="302">
        <f t="shared" si="14"/>
        <v>2.2943556429612596E-2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0.21069886067144156</v>
      </c>
      <c r="C63" s="301">
        <f t="shared" si="15"/>
        <v>0.21649338729830944</v>
      </c>
      <c r="D63" s="301">
        <f t="shared" si="15"/>
        <v>0.21411892758996917</v>
      </c>
      <c r="E63" s="301">
        <f t="shared" si="15"/>
        <v>0.21606942644686372</v>
      </c>
      <c r="F63" s="301">
        <f t="shared" si="15"/>
        <v>0.21600425844142182</v>
      </c>
      <c r="G63" s="301">
        <f t="shared" si="15"/>
        <v>0.21585587293733102</v>
      </c>
      <c r="H63" s="301">
        <f t="shared" si="15"/>
        <v>0.21465063718485722</v>
      </c>
      <c r="I63" s="301">
        <f t="shared" si="15"/>
        <v>0.21629133502287221</v>
      </c>
      <c r="J63" s="301">
        <f t="shared" si="15"/>
        <v>0.21629579199508522</v>
      </c>
      <c r="K63" s="301">
        <f t="shared" si="15"/>
        <v>0.22032976646191318</v>
      </c>
      <c r="L63" s="301">
        <f t="shared" si="15"/>
        <v>0.22433879866867559</v>
      </c>
      <c r="M63" s="301">
        <f t="shared" si="15"/>
        <v>0.22831064538905008</v>
      </c>
      <c r="N63" s="301">
        <f t="shared" si="15"/>
        <v>0.21400396577351619</v>
      </c>
      <c r="O63" s="301">
        <f t="shared" si="15"/>
        <v>0.21770975282317601</v>
      </c>
      <c r="P63" s="301">
        <f t="shared" si="15"/>
        <v>0.21950844080082196</v>
      </c>
      <c r="Q63" s="301">
        <f t="shared" si="15"/>
        <v>0.2213651737821225</v>
      </c>
      <c r="R63" s="301">
        <f t="shared" si="15"/>
        <v>0.22169528270500044</v>
      </c>
      <c r="S63" s="301">
        <f t="shared" si="15"/>
        <v>0.22083082002541229</v>
      </c>
      <c r="T63" s="301">
        <f t="shared" si="15"/>
        <v>0.22070466326452381</v>
      </c>
      <c r="U63" s="301">
        <f t="shared" si="15"/>
        <v>0.22002976684373129</v>
      </c>
      <c r="V63" s="301">
        <f t="shared" si="15"/>
        <v>0.21956219451158335</v>
      </c>
      <c r="W63" s="301">
        <f t="shared" si="15"/>
        <v>0.21899712505187091</v>
      </c>
      <c r="X63" s="301">
        <f t="shared" si="15"/>
        <v>0.21780866006775501</v>
      </c>
      <c r="Y63" s="301">
        <f t="shared" si="15"/>
        <v>0.21729884908574343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0.11561448450553571</v>
      </c>
      <c r="C64" s="302">
        <f t="shared" si="16"/>
        <v>0.14713932878248234</v>
      </c>
      <c r="D64" s="302">
        <f t="shared" si="16"/>
        <v>0.12092993553426211</v>
      </c>
      <c r="E64" s="302">
        <f t="shared" si="16"/>
        <v>0.14138188516800868</v>
      </c>
      <c r="F64" s="302">
        <f t="shared" si="16"/>
        <v>0.13946609989754066</v>
      </c>
      <c r="G64" s="302">
        <f t="shared" si="16"/>
        <v>0.12858592279909062</v>
      </c>
      <c r="H64" s="302">
        <f t="shared" si="16"/>
        <v>0.12443668431302492</v>
      </c>
      <c r="I64" s="302">
        <f t="shared" si="16"/>
        <v>0.12657169121041117</v>
      </c>
      <c r="J64" s="302">
        <f t="shared" si="16"/>
        <v>0.12444414545015534</v>
      </c>
      <c r="K64" s="302">
        <f t="shared" si="16"/>
        <v>0.1604638630544272</v>
      </c>
      <c r="L64" s="302">
        <f t="shared" si="16"/>
        <v>0.18860226345293316</v>
      </c>
      <c r="M64" s="302">
        <f t="shared" si="16"/>
        <v>0.19337574913323854</v>
      </c>
      <c r="N64" s="302">
        <f t="shared" si="16"/>
        <v>0.12764999558671442</v>
      </c>
      <c r="O64" s="302">
        <f t="shared" si="16"/>
        <v>0.13401469761704038</v>
      </c>
      <c r="P64" s="302">
        <f t="shared" si="16"/>
        <v>0.12130170710483199</v>
      </c>
      <c r="Q64" s="302">
        <f t="shared" si="16"/>
        <v>0.14561038138029689</v>
      </c>
      <c r="R64" s="302">
        <f t="shared" si="16"/>
        <v>0.14819640698215816</v>
      </c>
      <c r="S64" s="302">
        <f t="shared" si="16"/>
        <v>0.14190135132761661</v>
      </c>
      <c r="T64" s="302">
        <f t="shared" si="16"/>
        <v>0.14284201214690401</v>
      </c>
      <c r="U64" s="302">
        <f t="shared" si="16"/>
        <v>0.138204610639655</v>
      </c>
      <c r="V64" s="302">
        <f t="shared" si="16"/>
        <v>0.13801105659851862</v>
      </c>
      <c r="W64" s="302">
        <f t="shared" si="16"/>
        <v>0.13058044182671258</v>
      </c>
      <c r="X64" s="302">
        <f t="shared" si="16"/>
        <v>0.11498423872562975</v>
      </c>
      <c r="Y64" s="302">
        <f t="shared" si="16"/>
        <v>0.10595196951658009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9.5084376165905829E-2</v>
      </c>
      <c r="C65" s="302">
        <f t="shared" si="17"/>
        <v>6.9354058515827086E-2</v>
      </c>
      <c r="D65" s="302">
        <f t="shared" si="17"/>
        <v>9.3188992055707062E-2</v>
      </c>
      <c r="E65" s="302">
        <f t="shared" si="17"/>
        <v>7.468754127885506E-2</v>
      </c>
      <c r="F65" s="302">
        <f t="shared" si="17"/>
        <v>7.6538158543881157E-2</v>
      </c>
      <c r="G65" s="302">
        <f t="shared" si="17"/>
        <v>8.7269950138240418E-2</v>
      </c>
      <c r="H65" s="302">
        <f t="shared" si="17"/>
        <v>9.0213952871832287E-2</v>
      </c>
      <c r="I65" s="302">
        <f t="shared" si="17"/>
        <v>8.9719643812461058E-2</v>
      </c>
      <c r="J65" s="302">
        <f t="shared" si="17"/>
        <v>9.1851646544929888E-2</v>
      </c>
      <c r="K65" s="302">
        <f t="shared" si="17"/>
        <v>5.9865903407485974E-2</v>
      </c>
      <c r="L65" s="302">
        <f t="shared" si="17"/>
        <v>3.5736535215742396E-2</v>
      </c>
      <c r="M65" s="302">
        <f t="shared" si="17"/>
        <v>3.4934896255811532E-2</v>
      </c>
      <c r="N65" s="302">
        <f t="shared" si="17"/>
        <v>8.6353970186801743E-2</v>
      </c>
      <c r="O65" s="302">
        <f t="shared" si="17"/>
        <v>8.3695055206135613E-2</v>
      </c>
      <c r="P65" s="302">
        <f t="shared" si="17"/>
        <v>9.8206733695990006E-2</v>
      </c>
      <c r="Q65" s="302">
        <f t="shared" si="17"/>
        <v>7.5754792401825602E-2</v>
      </c>
      <c r="R65" s="302">
        <f t="shared" si="17"/>
        <v>7.3498875722842277E-2</v>
      </c>
      <c r="S65" s="302">
        <f t="shared" si="17"/>
        <v>7.8929468697795685E-2</v>
      </c>
      <c r="T65" s="302">
        <f t="shared" si="17"/>
        <v>7.7862651117619822E-2</v>
      </c>
      <c r="U65" s="302">
        <f t="shared" si="17"/>
        <v>8.1825156204076294E-2</v>
      </c>
      <c r="V65" s="302">
        <f t="shared" si="17"/>
        <v>8.1551137913064731E-2</v>
      </c>
      <c r="W65" s="302">
        <f t="shared" si="17"/>
        <v>8.8416683225158332E-2</v>
      </c>
      <c r="X65" s="302">
        <f t="shared" si="17"/>
        <v>0.10282442134212526</v>
      </c>
      <c r="Y65" s="302">
        <f t="shared" si="17"/>
        <v>0.11134687956916335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0.23267701566229848</v>
      </c>
      <c r="C66" s="301">
        <f t="shared" si="18"/>
        <v>0.23022857927995147</v>
      </c>
      <c r="D66" s="301">
        <f t="shared" si="18"/>
        <v>0.22096293305522416</v>
      </c>
      <c r="E66" s="301">
        <f t="shared" si="18"/>
        <v>0.22643897169976346</v>
      </c>
      <c r="F66" s="301">
        <f t="shared" si="18"/>
        <v>0.22673392616867102</v>
      </c>
      <c r="G66" s="301">
        <f t="shared" si="18"/>
        <v>0.21978289347317043</v>
      </c>
      <c r="H66" s="301">
        <f t="shared" si="18"/>
        <v>0.22190702603549445</v>
      </c>
      <c r="I66" s="301">
        <f t="shared" si="18"/>
        <v>0.21571439919510377</v>
      </c>
      <c r="J66" s="301">
        <f t="shared" si="18"/>
        <v>0.21434486277721276</v>
      </c>
      <c r="K66" s="301">
        <f t="shared" si="18"/>
        <v>0.22749804439646634</v>
      </c>
      <c r="L66" s="301">
        <f t="shared" si="18"/>
        <v>0.25190185122586384</v>
      </c>
      <c r="M66" s="301">
        <f t="shared" si="18"/>
        <v>0.24082443799309422</v>
      </c>
      <c r="N66" s="301">
        <f t="shared" si="18"/>
        <v>0.22725180224675232</v>
      </c>
      <c r="O66" s="301">
        <f t="shared" si="18"/>
        <v>0.20995031612006568</v>
      </c>
      <c r="P66" s="301">
        <f t="shared" si="18"/>
        <v>0.18588060790105801</v>
      </c>
      <c r="Q66" s="301">
        <f t="shared" si="18"/>
        <v>0.19506759281810457</v>
      </c>
      <c r="R66" s="301">
        <f t="shared" si="18"/>
        <v>0.19595131702430124</v>
      </c>
      <c r="S66" s="301">
        <f t="shared" si="18"/>
        <v>0.1935304228319176</v>
      </c>
      <c r="T66" s="301">
        <f t="shared" si="18"/>
        <v>0.19381362688410425</v>
      </c>
      <c r="U66" s="301">
        <f t="shared" si="18"/>
        <v>0.19182909454454319</v>
      </c>
      <c r="V66" s="301">
        <f t="shared" si="18"/>
        <v>0.19156478279074335</v>
      </c>
      <c r="W66" s="301">
        <f t="shared" si="18"/>
        <v>0.18891789189315655</v>
      </c>
      <c r="X66" s="301">
        <f t="shared" si="18"/>
        <v>0.18273960136860237</v>
      </c>
      <c r="Y66" s="301">
        <f t="shared" si="18"/>
        <v>0.17923475792789476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0.11670334159100167</v>
      </c>
      <c r="C67" s="301">
        <f t="shared" si="19"/>
        <v>0.11135158256457234</v>
      </c>
      <c r="D67" s="301">
        <f t="shared" si="19"/>
        <v>0.11794350517175749</v>
      </c>
      <c r="E67" s="301">
        <f t="shared" si="19"/>
        <v>0.11337608907085336</v>
      </c>
      <c r="F67" s="301">
        <f t="shared" si="19"/>
        <v>0.11336583509539504</v>
      </c>
      <c r="G67" s="301">
        <f t="shared" si="19"/>
        <v>0.11658141579012213</v>
      </c>
      <c r="H67" s="301">
        <f t="shared" si="19"/>
        <v>0.11687535592614599</v>
      </c>
      <c r="I67" s="301">
        <f t="shared" si="19"/>
        <v>0.11793401396269303</v>
      </c>
      <c r="J67" s="301">
        <f t="shared" si="19"/>
        <v>0.11853381581049872</v>
      </c>
      <c r="K67" s="301">
        <f t="shared" si="19"/>
        <v>0.10880754840779526</v>
      </c>
      <c r="L67" s="301">
        <f t="shared" si="19"/>
        <v>9.5275825224126073E-2</v>
      </c>
      <c r="M67" s="301">
        <f t="shared" si="19"/>
        <v>9.6089231518115673E-2</v>
      </c>
      <c r="N67" s="301">
        <f t="shared" si="19"/>
        <v>0.11522308262779316</v>
      </c>
      <c r="O67" s="301">
        <f t="shared" si="19"/>
        <v>0.11920703285524242</v>
      </c>
      <c r="P67" s="301">
        <f t="shared" si="19"/>
        <v>0.12464054438572716</v>
      </c>
      <c r="Q67" s="301">
        <f t="shared" si="19"/>
        <v>0.11798835054864285</v>
      </c>
      <c r="R67" s="301">
        <f t="shared" si="19"/>
        <v>0.11710760269214995</v>
      </c>
      <c r="S67" s="301">
        <f t="shared" si="19"/>
        <v>0.11860882256146642</v>
      </c>
      <c r="T67" s="301">
        <f t="shared" si="19"/>
        <v>0.11814743621493617</v>
      </c>
      <c r="U67" s="301">
        <f t="shared" si="19"/>
        <v>0.11923527017186655</v>
      </c>
      <c r="V67" s="301">
        <f t="shared" si="19"/>
        <v>0.11885800925880129</v>
      </c>
      <c r="W67" s="301">
        <f t="shared" si="19"/>
        <v>0.12054735830750146</v>
      </c>
      <c r="X67" s="301">
        <f t="shared" si="19"/>
        <v>0.12336305251411082</v>
      </c>
      <c r="Y67" s="301">
        <f t="shared" si="19"/>
        <v>0.12487953067121257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7.3093711103034864E-2</v>
      </c>
      <c r="C68" s="235">
        <f t="shared" si="20"/>
        <v>6.9741793987055364E-2</v>
      </c>
      <c r="D68" s="235">
        <f t="shared" si="20"/>
        <v>7.3870451145406232E-2</v>
      </c>
      <c r="E68" s="235">
        <f t="shared" si="20"/>
        <v>7.100978418921193E-2</v>
      </c>
      <c r="F68" s="235">
        <f t="shared" si="20"/>
        <v>7.1003361912783586E-2</v>
      </c>
      <c r="G68" s="235">
        <f t="shared" si="20"/>
        <v>7.3017346457909915E-2</v>
      </c>
      <c r="H68" s="235">
        <f t="shared" si="20"/>
        <v>7.3201447230785907E-2</v>
      </c>
      <c r="I68" s="235">
        <f t="shared" si="20"/>
        <v>7.3864506605310645E-2</v>
      </c>
      <c r="J68" s="235">
        <f t="shared" si="20"/>
        <v>7.4240174879970894E-2</v>
      </c>
      <c r="K68" s="235">
        <f t="shared" si="20"/>
        <v>6.8148412896534324E-2</v>
      </c>
      <c r="L68" s="235">
        <f t="shared" si="20"/>
        <v>5.9673215428927173E-2</v>
      </c>
      <c r="M68" s="235">
        <f t="shared" si="20"/>
        <v>6.0182668576126891E-2</v>
      </c>
      <c r="N68" s="235">
        <f t="shared" si="20"/>
        <v>7.2166594368077749E-2</v>
      </c>
      <c r="O68" s="235">
        <f t="shared" si="20"/>
        <v>7.4661824607453312E-2</v>
      </c>
      <c r="P68" s="235">
        <f t="shared" si="20"/>
        <v>7.8064945003749511E-2</v>
      </c>
      <c r="Q68" s="235">
        <f t="shared" si="20"/>
        <v>7.389853873036889E-2</v>
      </c>
      <c r="R68" s="235">
        <f t="shared" si="20"/>
        <v>7.3346908172927605E-2</v>
      </c>
      <c r="S68" s="235">
        <f t="shared" si="20"/>
        <v>7.4287153155924837E-2</v>
      </c>
      <c r="T68" s="235">
        <f t="shared" si="20"/>
        <v>7.3998177366025361E-2</v>
      </c>
      <c r="U68" s="235">
        <f t="shared" si="20"/>
        <v>7.4679510221554071E-2</v>
      </c>
      <c r="V68" s="235">
        <f t="shared" si="20"/>
        <v>7.444322392662775E-2</v>
      </c>
      <c r="W68" s="235">
        <f t="shared" si="20"/>
        <v>7.5501298096865538E-2</v>
      </c>
      <c r="X68" s="235">
        <f t="shared" si="20"/>
        <v>7.7264825482513802E-2</v>
      </c>
      <c r="Y68" s="235">
        <f t="shared" si="20"/>
        <v>7.8214627046017629E-2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>IF(B$5=0,0,B$5/MAE_fec!B$5)</f>
        <v>0.55462001037166619</v>
      </c>
      <c r="C72" s="322">
        <f>IF(C$5=0,0,C$5/MAE_fec!C$5)</f>
        <v>0.55136859446039677</v>
      </c>
      <c r="D72" s="322">
        <f>IF(D$5=0,0,D$5/MAE_fec!D$5)</f>
        <v>0.55593335279784706</v>
      </c>
      <c r="E72" s="322">
        <f>IF(E$5=0,0,E$5/MAE_fec!E$5)</f>
        <v>0.55188740263323077</v>
      </c>
      <c r="F72" s="322">
        <f>IF(F$5=0,0,F$5/MAE_fec!F$5)</f>
        <v>0.55484659563887762</v>
      </c>
      <c r="G72" s="322">
        <f>IF(G$5=0,0,G$5/MAE_fec!G$5)</f>
        <v>0.55807016794644237</v>
      </c>
      <c r="H72" s="322">
        <f>IF(H$5=0,0,H$5/MAE_fec!H$5)</f>
        <v>0.55760585956793807</v>
      </c>
      <c r="I72" s="322">
        <f>IF(I$5=0,0,I$5/MAE_fec!I$5)</f>
        <v>0.55730544587735131</v>
      </c>
      <c r="J72" s="322">
        <f>IF(J$5=0,0,J$5/MAE_fec!J$5)</f>
        <v>0.55777308689931604</v>
      </c>
      <c r="K72" s="322">
        <f>IF(K$5=0,0,K$5/MAE_fec!K$5)</f>
        <v>0.55121296903871586</v>
      </c>
      <c r="L72" s="322">
        <f>IF(L$5=0,0,L$5/MAE_fec!L$5)</f>
        <v>0.54432077082408403</v>
      </c>
      <c r="M72" s="322">
        <f>IF(M$5=0,0,M$5/MAE_fec!M$5)</f>
        <v>0.54565553123255006</v>
      </c>
      <c r="N72" s="322">
        <f>IF(N$5=0,0,N$5/MAE_fec!N$5)</f>
        <v>0.55744734993443246</v>
      </c>
      <c r="O72" s="322">
        <f>IF(O$5=0,0,O$5/MAE_fec!O$5)</f>
        <v>0.54745672170813531</v>
      </c>
      <c r="P72" s="322">
        <f>IF(P$5=0,0,P$5/MAE_fec!P$5)</f>
        <v>0.55698569519118346</v>
      </c>
      <c r="Q72" s="322">
        <f>IF(Q$5=0,0,Q$5/MAE_fec!Q$5)</f>
        <v>0.55623103858319412</v>
      </c>
      <c r="R72" s="322">
        <f>IF(R$5=0,0,R$5/MAE_fec!R$5)</f>
        <v>0.55697179737653968</v>
      </c>
      <c r="S72" s="322">
        <f>IF(S$5=0,0,S$5/MAE_fec!S$5)</f>
        <v>0.55901285771597264</v>
      </c>
      <c r="T72" s="322">
        <f>IF(T$5=0,0,T$5/MAE_fec!T$5)</f>
        <v>0.55931143670457661</v>
      </c>
      <c r="U72" s="322">
        <f>IF(U$5=0,0,U$5/MAE_fec!U$5)</f>
        <v>0.56036108273856922</v>
      </c>
      <c r="V72" s="322">
        <f>IF(V$5=0,0,V$5/MAE_fec!V$5)</f>
        <v>0.56141568083351845</v>
      </c>
      <c r="W72" s="322">
        <f>IF(W$5=0,0,W$5/MAE_fec!W$5)</f>
        <v>0.56400225849310781</v>
      </c>
      <c r="X72" s="322">
        <f>IF(X$5=0,0,X$5/MAE_fec!X$5)</f>
        <v>0.56990046012392859</v>
      </c>
      <c r="Y72" s="322">
        <f>IF(Y$5=0,0,Y$5/MAE_fec!Y$5)</f>
        <v>0.57219625221766102</v>
      </c>
      <c r="DA72" s="95"/>
    </row>
    <row r="73" spans="1:105" ht="12" customHeight="1" x14ac:dyDescent="0.25">
      <c r="A73" s="173" t="s">
        <v>91</v>
      </c>
      <c r="B73" s="335">
        <f>IF(B$6=0,0,B$6/MAE_fec!B$6)</f>
        <v>0.49485213500346298</v>
      </c>
      <c r="C73" s="335">
        <f>IF(C$6=0,0,C$6/MAE_fec!C$6)</f>
        <v>0.49485213500346298</v>
      </c>
      <c r="D73" s="335">
        <f>IF(D$6=0,0,D$6/MAE_fec!D$6)</f>
        <v>0.49485213500346314</v>
      </c>
      <c r="E73" s="335">
        <f>IF(E$6=0,0,E$6/MAE_fec!E$6)</f>
        <v>0.49485213500346314</v>
      </c>
      <c r="F73" s="335">
        <f>IF(F$6=0,0,F$6/MAE_fec!F$6)</f>
        <v>0.49485213500346309</v>
      </c>
      <c r="G73" s="335">
        <f>IF(G$6=0,0,G$6/MAE_fec!G$6)</f>
        <v>0.49485213500346309</v>
      </c>
      <c r="H73" s="335">
        <f>IF(H$6=0,0,H$6/MAE_fec!H$6)</f>
        <v>0.49485213500346331</v>
      </c>
      <c r="I73" s="335">
        <f>IF(I$6=0,0,I$6/MAE_fec!I$6)</f>
        <v>0.49485213500346292</v>
      </c>
      <c r="J73" s="335">
        <f>IF(J$6=0,0,J$6/MAE_fec!J$6)</f>
        <v>0.49485213500346314</v>
      </c>
      <c r="K73" s="335">
        <f>IF(K$6=0,0,K$6/MAE_fec!K$6)</f>
        <v>0.49485213500346331</v>
      </c>
      <c r="L73" s="335">
        <f>IF(L$6=0,0,L$6/MAE_fec!L$6)</f>
        <v>0.49485213500346303</v>
      </c>
      <c r="M73" s="335">
        <f>IF(M$6=0,0,M$6/MAE_fec!M$6)</f>
        <v>0.49485213500346326</v>
      </c>
      <c r="N73" s="335">
        <f>IF(N$6=0,0,N$6/MAE_fec!N$6)</f>
        <v>0.49485213500346314</v>
      </c>
      <c r="O73" s="335">
        <f>IF(O$6=0,0,O$6/MAE_fec!O$6)</f>
        <v>0.49485213500346287</v>
      </c>
      <c r="P73" s="335">
        <f>IF(P$6=0,0,P$6/MAE_fec!P$6)</f>
        <v>0.49485213500346309</v>
      </c>
      <c r="Q73" s="335">
        <f>IF(Q$6=0,0,Q$6/MAE_fec!Q$6)</f>
        <v>0.49485213500346303</v>
      </c>
      <c r="R73" s="335">
        <f>IF(R$6=0,0,R$6/MAE_fec!R$6)</f>
        <v>0.49485213500346314</v>
      </c>
      <c r="S73" s="335">
        <f>IF(S$6=0,0,S$6/MAE_fec!S$6)</f>
        <v>0.49485213500346309</v>
      </c>
      <c r="T73" s="335">
        <f>IF(T$6=0,0,T$6/MAE_fec!T$6)</f>
        <v>0.49485213500346314</v>
      </c>
      <c r="U73" s="335">
        <f>IF(U$6=0,0,U$6/MAE_fec!U$6)</f>
        <v>0.49485213500346281</v>
      </c>
      <c r="V73" s="335">
        <f>IF(V$6=0,0,V$6/MAE_fec!V$6)</f>
        <v>0.49485213500346303</v>
      </c>
      <c r="W73" s="335">
        <f>IF(W$6=0,0,W$6/MAE_fec!W$6)</f>
        <v>0.49485213500346314</v>
      </c>
      <c r="X73" s="335">
        <f>IF(X$6=0,0,X$6/MAE_fec!X$6)</f>
        <v>0.49485213500346314</v>
      </c>
      <c r="Y73" s="335">
        <f>IF(Y$6=0,0,Y$6/MAE_fec!Y$6)</f>
        <v>0.49485213500346309</v>
      </c>
      <c r="DA73" s="177"/>
    </row>
    <row r="74" spans="1:105" ht="12" customHeight="1" x14ac:dyDescent="0.25">
      <c r="A74" s="173" t="s">
        <v>92</v>
      </c>
      <c r="B74" s="335">
        <f>IF(B$7=0,0,B$7/MAE_fec!B$7)</f>
        <v>0.12849310928260305</v>
      </c>
      <c r="C74" s="335">
        <f>IF(C$7=0,0,C$7/MAE_fec!C$7)</f>
        <v>0.12849310928260302</v>
      </c>
      <c r="D74" s="335">
        <f>IF(D$7=0,0,D$7/MAE_fec!D$7)</f>
        <v>0.12849310928260302</v>
      </c>
      <c r="E74" s="335">
        <f>IF(E$7=0,0,E$7/MAE_fec!E$7)</f>
        <v>0.12849310928260302</v>
      </c>
      <c r="F74" s="335">
        <f>IF(F$7=0,0,F$7/MAE_fec!F$7)</f>
        <v>0.12849310928260302</v>
      </c>
      <c r="G74" s="335">
        <f>IF(G$7=0,0,G$7/MAE_fec!G$7)</f>
        <v>0.12849310928260299</v>
      </c>
      <c r="H74" s="335">
        <f>IF(H$7=0,0,H$7/MAE_fec!H$7)</f>
        <v>0.12849310928260302</v>
      </c>
      <c r="I74" s="335">
        <f>IF(I$7=0,0,I$7/MAE_fec!I$7)</f>
        <v>0.12849310928260302</v>
      </c>
      <c r="J74" s="335">
        <f>IF(J$7=0,0,J$7/MAE_fec!J$7)</f>
        <v>0.12849310928260302</v>
      </c>
      <c r="K74" s="335">
        <f>IF(K$7=0,0,K$7/MAE_fec!K$7)</f>
        <v>0.12849310928260305</v>
      </c>
      <c r="L74" s="335">
        <f>IF(L$7=0,0,L$7/MAE_fec!L$7)</f>
        <v>0.12849310928260302</v>
      </c>
      <c r="M74" s="335">
        <f>IF(M$7=0,0,M$7/MAE_fec!M$7)</f>
        <v>0.12849310928260299</v>
      </c>
      <c r="N74" s="335">
        <f>IF(N$7=0,0,N$7/MAE_fec!N$7)</f>
        <v>0.12849310928260299</v>
      </c>
      <c r="O74" s="335">
        <f>IF(O$7=0,0,O$7/MAE_fec!O$7)</f>
        <v>0.12849310928260305</v>
      </c>
      <c r="P74" s="335">
        <f>IF(P$7=0,0,P$7/MAE_fec!P$7)</f>
        <v>0.12849310928260305</v>
      </c>
      <c r="Q74" s="335">
        <f>IF(Q$7=0,0,Q$7/MAE_fec!Q$7)</f>
        <v>0.12849310928260299</v>
      </c>
      <c r="R74" s="335">
        <f>IF(R$7=0,0,R$7/MAE_fec!R$7)</f>
        <v>0.12849310928260302</v>
      </c>
      <c r="S74" s="335">
        <f>IF(S$7=0,0,S$7/MAE_fec!S$7)</f>
        <v>0.12849310928260302</v>
      </c>
      <c r="T74" s="335">
        <f>IF(T$7=0,0,T$7/MAE_fec!T$7)</f>
        <v>0.12849310928260299</v>
      </c>
      <c r="U74" s="335">
        <f>IF(U$7=0,0,U$7/MAE_fec!U$7)</f>
        <v>0.12849310928260299</v>
      </c>
      <c r="V74" s="335">
        <f>IF(V$7=0,0,V$7/MAE_fec!V$7)</f>
        <v>0.12849310928260305</v>
      </c>
      <c r="W74" s="335">
        <f>IF(W$7=0,0,W$7/MAE_fec!W$7)</f>
        <v>0.12849310928260302</v>
      </c>
      <c r="X74" s="335">
        <f>IF(X$7=0,0,X$7/MAE_fec!X$7)</f>
        <v>0.12849310928260302</v>
      </c>
      <c r="Y74" s="335">
        <f>IF(Y$7=0,0,Y$7/MAE_fec!Y$7)</f>
        <v>0.12849310928260302</v>
      </c>
      <c r="DA74" s="177"/>
    </row>
    <row r="75" spans="1:105" ht="12" customHeight="1" x14ac:dyDescent="0.25">
      <c r="A75" s="173" t="s">
        <v>93</v>
      </c>
      <c r="B75" s="335">
        <f>IF(B$8=0,0,B$8/MAE_fec!B$8)</f>
        <v>0.68853718034644373</v>
      </c>
      <c r="C75" s="335">
        <f>IF(C$8=0,0,C$8/MAE_fec!C$8)</f>
        <v>0.68853718034644351</v>
      </c>
      <c r="D75" s="335">
        <f>IF(D$8=0,0,D$8/MAE_fec!D$8)</f>
        <v>0.68853718034644362</v>
      </c>
      <c r="E75" s="335">
        <f>IF(E$8=0,0,E$8/MAE_fec!E$8)</f>
        <v>0.68853718034644373</v>
      </c>
      <c r="F75" s="335">
        <f>IF(F$8=0,0,F$8/MAE_fec!F$8)</f>
        <v>0.68853718034644362</v>
      </c>
      <c r="G75" s="335">
        <f>IF(G$8=0,0,G$8/MAE_fec!G$8)</f>
        <v>0.68853718034644362</v>
      </c>
      <c r="H75" s="335">
        <f>IF(H$8=0,0,H$8/MAE_fec!H$8)</f>
        <v>0.68853718034644362</v>
      </c>
      <c r="I75" s="335">
        <f>IF(I$8=0,0,I$8/MAE_fec!I$8)</f>
        <v>0.68853718034644351</v>
      </c>
      <c r="J75" s="335">
        <f>IF(J$8=0,0,J$8/MAE_fec!J$8)</f>
        <v>0.6885371803464434</v>
      </c>
      <c r="K75" s="335">
        <f>IF(K$8=0,0,K$8/MAE_fec!K$8)</f>
        <v>0.68853718034644384</v>
      </c>
      <c r="L75" s="335">
        <f>IF(L$8=0,0,L$8/MAE_fec!L$8)</f>
        <v>0.68853718034644384</v>
      </c>
      <c r="M75" s="335">
        <f>IF(M$8=0,0,M$8/MAE_fec!M$8)</f>
        <v>0.68853718034644373</v>
      </c>
      <c r="N75" s="335">
        <f>IF(N$8=0,0,N$8/MAE_fec!N$8)</f>
        <v>0.68853718034644351</v>
      </c>
      <c r="O75" s="335">
        <f>IF(O$8=0,0,O$8/MAE_fec!O$8)</f>
        <v>0.68853718034644373</v>
      </c>
      <c r="P75" s="335">
        <f>IF(P$8=0,0,P$8/MAE_fec!P$8)</f>
        <v>0.68853718034644373</v>
      </c>
      <c r="Q75" s="335">
        <f>IF(Q$8=0,0,Q$8/MAE_fec!Q$8)</f>
        <v>0.68853718034644351</v>
      </c>
      <c r="R75" s="335">
        <f>IF(R$8=0,0,R$8/MAE_fec!R$8)</f>
        <v>0.68853718034644362</v>
      </c>
      <c r="S75" s="335">
        <f>IF(S$8=0,0,S$8/MAE_fec!S$8)</f>
        <v>0.6885371803464434</v>
      </c>
      <c r="T75" s="335">
        <f>IF(T$8=0,0,T$8/MAE_fec!T$8)</f>
        <v>0.68853718034644362</v>
      </c>
      <c r="U75" s="335">
        <f>IF(U$8=0,0,U$8/MAE_fec!U$8)</f>
        <v>0.68853718034644362</v>
      </c>
      <c r="V75" s="335">
        <f>IF(V$8=0,0,V$8/MAE_fec!V$8)</f>
        <v>0.68853718034644351</v>
      </c>
      <c r="W75" s="335">
        <f>IF(W$8=0,0,W$8/MAE_fec!W$8)</f>
        <v>0.68853718034644362</v>
      </c>
      <c r="X75" s="335">
        <f>IF(X$8=0,0,X$8/MAE_fec!X$8)</f>
        <v>0.68853718034644384</v>
      </c>
      <c r="Y75" s="335">
        <f>IF(Y$8=0,0,Y$8/MAE_fec!Y$8)</f>
        <v>0.68853718034644362</v>
      </c>
      <c r="DA75" s="177"/>
    </row>
    <row r="76" spans="1:105" ht="12" customHeight="1" x14ac:dyDescent="0.25">
      <c r="A76" s="173" t="s">
        <v>94</v>
      </c>
      <c r="B76" s="335">
        <f>IF(B$9=0,0,B$9/MAE_fec!B$9)</f>
        <v>0.4877994892843921</v>
      </c>
      <c r="C76" s="335">
        <f>IF(C$9=0,0,C$9/MAE_fec!C$9)</f>
        <v>0.48779948928439226</v>
      </c>
      <c r="D76" s="335">
        <f>IF(D$9=0,0,D$9/MAE_fec!D$9)</f>
        <v>0.48779948928439232</v>
      </c>
      <c r="E76" s="335">
        <f>IF(E$9=0,0,E$9/MAE_fec!E$9)</f>
        <v>0.48779948928439237</v>
      </c>
      <c r="F76" s="335">
        <f>IF(F$9=0,0,F$9/MAE_fec!F$9)</f>
        <v>0.48779948928439215</v>
      </c>
      <c r="G76" s="335">
        <f>IF(G$9=0,0,G$9/MAE_fec!G$9)</f>
        <v>0.4877994892843921</v>
      </c>
      <c r="H76" s="335">
        <f>IF(H$9=0,0,H$9/MAE_fec!H$9)</f>
        <v>0.48779948928439237</v>
      </c>
      <c r="I76" s="335">
        <f>IF(I$9=0,0,I$9/MAE_fec!I$9)</f>
        <v>0.48779948928439232</v>
      </c>
      <c r="J76" s="335">
        <f>IF(J$9=0,0,J$9/MAE_fec!J$9)</f>
        <v>0.48779948928439243</v>
      </c>
      <c r="K76" s="335">
        <f>IF(K$9=0,0,K$9/MAE_fec!K$9)</f>
        <v>0.48779948928439221</v>
      </c>
      <c r="L76" s="335">
        <f>IF(L$9=0,0,L$9/MAE_fec!L$9)</f>
        <v>0.48779948928439221</v>
      </c>
      <c r="M76" s="335">
        <f>IF(M$9=0,0,M$9/MAE_fec!M$9)</f>
        <v>0.48779948928439237</v>
      </c>
      <c r="N76" s="335">
        <f>IF(N$9=0,0,N$9/MAE_fec!N$9)</f>
        <v>0.48779948928439221</v>
      </c>
      <c r="O76" s="335">
        <f>IF(O$9=0,0,O$9/MAE_fec!O$9)</f>
        <v>0.48779948928439232</v>
      </c>
      <c r="P76" s="335">
        <f>IF(P$9=0,0,P$9/MAE_fec!P$9)</f>
        <v>0.48779948928439215</v>
      </c>
      <c r="Q76" s="335">
        <f>IF(Q$9=0,0,Q$9/MAE_fec!Q$9)</f>
        <v>0.48779948928439226</v>
      </c>
      <c r="R76" s="335">
        <f>IF(R$9=0,0,R$9/MAE_fec!R$9)</f>
        <v>0.48779948928439254</v>
      </c>
      <c r="S76" s="335">
        <f>IF(S$9=0,0,S$9/MAE_fec!S$9)</f>
        <v>0.48779948928439226</v>
      </c>
      <c r="T76" s="335">
        <f>IF(T$9=0,0,T$9/MAE_fec!T$9)</f>
        <v>0.48779948928439232</v>
      </c>
      <c r="U76" s="335">
        <f>IF(U$9=0,0,U$9/MAE_fec!U$9)</f>
        <v>0.48779948928439237</v>
      </c>
      <c r="V76" s="335">
        <f>IF(V$9=0,0,V$9/MAE_fec!V$9)</f>
        <v>0.48779948928439221</v>
      </c>
      <c r="W76" s="335">
        <f>IF(W$9=0,0,W$9/MAE_fec!W$9)</f>
        <v>0.48779948928439243</v>
      </c>
      <c r="X76" s="335">
        <f>IF(X$9=0,0,X$9/MAE_fec!X$9)</f>
        <v>0.48779948928439226</v>
      </c>
      <c r="Y76" s="335">
        <f>IF(Y$9=0,0,Y$9/MAE_fec!Y$9)</f>
        <v>0.48779948928439237</v>
      </c>
      <c r="DA76" s="177"/>
    </row>
    <row r="77" spans="1:105" ht="12" customHeight="1" x14ac:dyDescent="0.25">
      <c r="A77" s="173" t="s">
        <v>95</v>
      </c>
      <c r="B77" s="335">
        <f>IF(B$10=0,0,B$10/MAE_fec!B$10)</f>
        <v>0.7749720693312514</v>
      </c>
      <c r="C77" s="335">
        <f>IF(C$10=0,0,C$10/MAE_fec!C$10)</f>
        <v>0.74814691339275152</v>
      </c>
      <c r="D77" s="335">
        <f>IF(D$10=0,0,D$10/MAE_fec!D$10)</f>
        <v>0.7698636531239168</v>
      </c>
      <c r="E77" s="335">
        <f>IF(E$10=0,0,E$10/MAE_fec!E$10)</f>
        <v>0.75290370404898888</v>
      </c>
      <c r="F77" s="335">
        <f>IF(F$10=0,0,F$10/MAE_fec!F$10)</f>
        <v>0.75098672115647935</v>
      </c>
      <c r="G77" s="335">
        <f>IF(G$10=0,0,G$10/MAE_fec!G$10)</f>
        <v>0.7585054032864752</v>
      </c>
      <c r="H77" s="335">
        <f>IF(H$10=0,0,H$10/MAE_fec!H$10)</f>
        <v>0.7664017382469186</v>
      </c>
      <c r="I77" s="335">
        <f>IF(I$10=0,0,I$10/MAE_fec!I$10)</f>
        <v>0.76168345423905592</v>
      </c>
      <c r="J77" s="335">
        <f>IF(J$10=0,0,J$10/MAE_fec!J$10)</f>
        <v>0.76396859564370134</v>
      </c>
      <c r="K77" s="335">
        <f>IF(K$10=0,0,K$10/MAE_fec!K$10)</f>
        <v>0.736168921318758</v>
      </c>
      <c r="L77" s="335">
        <f>IF(L$10=0,0,L$10/MAE_fec!L$10)</f>
        <v>0.71615840684345611</v>
      </c>
      <c r="M77" s="335">
        <f>IF(M$10=0,0,M$10/MAE_fec!M$10)</f>
        <v>0.7179918191597815</v>
      </c>
      <c r="N77" s="335">
        <f>IF(N$10=0,0,N$10/MAE_fec!N$10)</f>
        <v>0.75768315645456163</v>
      </c>
      <c r="O77" s="335">
        <f>IF(O$10=0,0,O$10/MAE_fec!O$10)</f>
        <v>0.76223788796379432</v>
      </c>
      <c r="P77" s="335">
        <f>IF(P$10=0,0,P$10/MAE_fec!P$10)</f>
        <v>0.81609472728348775</v>
      </c>
      <c r="Q77" s="335">
        <f>IF(Q$10=0,0,Q$10/MAE_fec!Q$10)</f>
        <v>0.8030463235558194</v>
      </c>
      <c r="R77" s="335">
        <f>IF(R$10=0,0,R$10/MAE_fec!R$10)</f>
        <v>0.80300271026531145</v>
      </c>
      <c r="S77" s="335">
        <f>IF(S$10=0,0,S$10/MAE_fec!S$10)</f>
        <v>0.81092463715398899</v>
      </c>
      <c r="T77" s="335">
        <f>IF(T$10=0,0,T$10/MAE_fec!T$10)</f>
        <v>0.81576262177950987</v>
      </c>
      <c r="U77" s="335">
        <f>IF(U$10=0,0,U$10/MAE_fec!U$10)</f>
        <v>0.82441806172173848</v>
      </c>
      <c r="V77" s="335">
        <f>IF(V$10=0,0,V$10/MAE_fec!V$10)</f>
        <v>0.83456979043036184</v>
      </c>
      <c r="W77" s="335">
        <f>IF(W$10=0,0,W$10/MAE_fec!W$10)</f>
        <v>0.83893539589325894</v>
      </c>
      <c r="X77" s="335">
        <f>IF(X$10=0,0,X$10/MAE_fec!X$10)</f>
        <v>0.86085775816619992</v>
      </c>
      <c r="Y77" s="335">
        <f>IF(Y$10=0,0,Y$10/MAE_fec!Y$10)</f>
        <v>0.87066511097264532</v>
      </c>
      <c r="DA77" s="177"/>
    </row>
    <row r="78" spans="1:105" ht="12" customHeight="1" x14ac:dyDescent="0.25">
      <c r="A78" s="40" t="s">
        <v>2555</v>
      </c>
      <c r="B78" s="353">
        <f>IF(B$16=0,0,B$16/MAE_fec!B$16)</f>
        <v>0.55875655137014513</v>
      </c>
      <c r="C78" s="353">
        <f>IF(C$16=0,0,C$16/MAE_fec!C$16)</f>
        <v>0.54901716321647054</v>
      </c>
      <c r="D78" s="353">
        <f>IF(D$16=0,0,D$16/MAE_fec!D$16)</f>
        <v>0.56084887885909329</v>
      </c>
      <c r="E78" s="353">
        <f>IF(E$16=0,0,E$16/MAE_fec!E$16)</f>
        <v>0.55064834395745588</v>
      </c>
      <c r="F78" s="353">
        <f>IF(F$16=0,0,F$16/MAE_fec!F$16)</f>
        <v>0.55609720709125943</v>
      </c>
      <c r="G78" s="353">
        <f>IF(G$16=0,0,G$16/MAE_fec!G$16)</f>
        <v>0.56332558626536455</v>
      </c>
      <c r="H78" s="353">
        <f>IF(H$16=0,0,H$16/MAE_fec!H$16)</f>
        <v>0.5632894941550266</v>
      </c>
      <c r="I78" s="353">
        <f>IF(I$16=0,0,I$16/MAE_fec!I$16)</f>
        <v>0.56223089154021755</v>
      </c>
      <c r="J78" s="353">
        <f>IF(J$16=0,0,J$16/MAE_fec!J$16)</f>
        <v>0.56339810438511151</v>
      </c>
      <c r="K78" s="353">
        <f>IF(K$16=0,0,K$16/MAE_fec!K$16)</f>
        <v>0.54703132890737316</v>
      </c>
      <c r="L78" s="353">
        <f>IF(L$16=0,0,L$16/MAE_fec!L$16)</f>
        <v>0.53345278899208004</v>
      </c>
      <c r="M78" s="353">
        <f>IF(M$16=0,0,M$16/MAE_fec!M$16)</f>
        <v>0.53533729066791857</v>
      </c>
      <c r="N78" s="353">
        <f>IF(N$16=0,0,N$16/MAE_fec!N$16)</f>
        <v>0.56234250145182818</v>
      </c>
      <c r="O78" s="353">
        <f>IF(O$16=0,0,O$16/MAE_fec!O$16)</f>
        <v>0.54414546006137343</v>
      </c>
      <c r="P78" s="353">
        <f>IF(P$16=0,0,P$16/MAE_fec!P$16)</f>
        <v>0.55816870137666186</v>
      </c>
      <c r="Q78" s="353">
        <f>IF(Q$16=0,0,Q$16/MAE_fec!Q$16)</f>
        <v>0.5515263232925588</v>
      </c>
      <c r="R78" s="353">
        <f>IF(R$16=0,0,R$16/MAE_fec!R$16)</f>
        <v>0.55187346161856365</v>
      </c>
      <c r="S78" s="353">
        <f>IF(S$16=0,0,S$16/MAE_fec!S$16)</f>
        <v>0.55560445664854929</v>
      </c>
      <c r="T78" s="353">
        <f>IF(T$16=0,0,T$16/MAE_fec!T$16)</f>
        <v>0.55533917243902176</v>
      </c>
      <c r="U78" s="353">
        <f>IF(U$16=0,0,U$16/MAE_fec!U$16)</f>
        <v>0.55727229391133304</v>
      </c>
      <c r="V78" s="353">
        <f>IF(V$16=0,0,V$16/MAE_fec!V$16)</f>
        <v>0.55782959423798906</v>
      </c>
      <c r="W78" s="353">
        <f>IF(W$16=0,0,W$16/MAE_fec!W$16)</f>
        <v>0.56302328260879231</v>
      </c>
      <c r="X78" s="353">
        <f>IF(X$16=0,0,X$16/MAE_fec!X$16)</f>
        <v>0.57374354537933203</v>
      </c>
      <c r="Y78" s="353">
        <f>IF(Y$16=0,0,Y$16/MAE_fec!Y$16)</f>
        <v>0.57869214627258225</v>
      </c>
      <c r="DA78" s="96"/>
    </row>
    <row r="79" spans="1:105" ht="12" customHeight="1" x14ac:dyDescent="0.25">
      <c r="A79" s="174" t="s">
        <v>2565</v>
      </c>
      <c r="B79" s="349">
        <f>IF(B$24=0,0,B$24/MAE_fec!B$24)</f>
        <v>0.47802714929921303</v>
      </c>
      <c r="C79" s="349">
        <f>IF(C$24=0,0,C$24/MAE_fec!C$24)</f>
        <v>0.47530795731700926</v>
      </c>
      <c r="D79" s="349">
        <f>IF(D$24=0,0,D$24/MAE_fec!D$24)</f>
        <v>0.47757774520687707</v>
      </c>
      <c r="E79" s="349">
        <f>IF(E$24=0,0,E$24/MAE_fec!E$24)</f>
        <v>0.47587417168549023</v>
      </c>
      <c r="F79" s="349">
        <f>IF(F$24=0,0,F$24/MAE_fec!F$24)</f>
        <v>0.47592625852474912</v>
      </c>
      <c r="G79" s="349">
        <f>IF(G$24=0,0,G$24/MAE_fec!G$24)</f>
        <v>0.47686592507748105</v>
      </c>
      <c r="H79" s="349">
        <f>IF(H$24=0,0,H$24/MAE_fec!H$24)</f>
        <v>0.47711985174772614</v>
      </c>
      <c r="I79" s="349">
        <f>IF(I$24=0,0,I$24/MAE_fec!I$24)</f>
        <v>0.47721031850294077</v>
      </c>
      <c r="J79" s="349">
        <f>IF(J$24=0,0,J$24/MAE_fec!J$24)</f>
        <v>0.47739252242769808</v>
      </c>
      <c r="K79" s="349">
        <f>IF(K$24=0,0,K$24/MAE_fec!K$24)</f>
        <v>0.47433664180337987</v>
      </c>
      <c r="L79" s="349">
        <f>IF(L$24=0,0,L$24/MAE_fec!L$24)</f>
        <v>0.4712255108452153</v>
      </c>
      <c r="M79" s="349">
        <f>IF(M$24=0,0,M$24/MAE_fec!M$24)</f>
        <v>0.47108705275876611</v>
      </c>
      <c r="N79" s="349">
        <f>IF(N$24=0,0,N$24/MAE_fec!N$24)</f>
        <v>0.47681294554657633</v>
      </c>
      <c r="O79" s="349">
        <f>IF(O$24=0,0,O$24/MAE_fec!O$24)</f>
        <v>0.47759379996955476</v>
      </c>
      <c r="P79" s="349">
        <f>IF(P$24=0,0,P$24/MAE_fec!P$24)</f>
        <v>0.47878980322060405</v>
      </c>
      <c r="Q79" s="349">
        <f>IF(Q$24=0,0,Q$24/MAE_fec!Q$24)</f>
        <v>0.47639360171457396</v>
      </c>
      <c r="R79" s="349">
        <f>IF(R$24=0,0,R$24/MAE_fec!R$24)</f>
        <v>0.47614691664654585</v>
      </c>
      <c r="S79" s="349">
        <f>IF(S$24=0,0,S$24/MAE_fec!S$24)</f>
        <v>0.47665709179812682</v>
      </c>
      <c r="T79" s="349">
        <f>IF(T$24=0,0,T$24/MAE_fec!T$24)</f>
        <v>0.47655838651842292</v>
      </c>
      <c r="U79" s="349">
        <f>IF(U$24=0,0,U$24/MAE_fec!U$24)</f>
        <v>0.47695252910890884</v>
      </c>
      <c r="V79" s="349">
        <f>IF(V$24=0,0,V$24/MAE_fec!V$24)</f>
        <v>0.4769234784482389</v>
      </c>
      <c r="W79" s="349">
        <f>IF(W$24=0,0,W$24/MAE_fec!W$24)</f>
        <v>0.47752380354629265</v>
      </c>
      <c r="X79" s="349">
        <f>IF(X$24=0,0,X$24/MAE_fec!X$24)</f>
        <v>0.47876465184835854</v>
      </c>
      <c r="Y79" s="349">
        <f>IF(Y$24=0,0,Y$24/MAE_fec!Y$24)</f>
        <v>0.47950706664712384</v>
      </c>
      <c r="DA79" s="178"/>
    </row>
    <row r="80" spans="1:105" ht="12" customHeight="1" x14ac:dyDescent="0.25">
      <c r="A80" s="174" t="s">
        <v>2570</v>
      </c>
      <c r="B80" s="349">
        <f>IF(B$27=0,0,B$27/MAE_fec!B$27)</f>
        <v>0.47893418688869593</v>
      </c>
      <c r="C80" s="349">
        <f>IF(C$27=0,0,C$27/MAE_fec!C$27)</f>
        <v>0.47058613989983183</v>
      </c>
      <c r="D80" s="349">
        <f>IF(D$27=0,0,D$27/MAE_fec!D$27)</f>
        <v>0.4807276104506511</v>
      </c>
      <c r="E80" s="349">
        <f>IF(E$27=0,0,E$27/MAE_fec!E$27)</f>
        <v>0.47198429482067655</v>
      </c>
      <c r="F80" s="349">
        <f>IF(F$27=0,0,F$27/MAE_fec!F$27)</f>
        <v>0.47665474893536519</v>
      </c>
      <c r="G80" s="349">
        <f>IF(G$27=0,0,G$27/MAE_fec!G$27)</f>
        <v>0.48285050251316963</v>
      </c>
      <c r="H80" s="349">
        <f>IF(H$27=0,0,H$27/MAE_fec!H$27)</f>
        <v>0.4828195664185943</v>
      </c>
      <c r="I80" s="349">
        <f>IF(I$27=0,0,I$27/MAE_fec!I$27)</f>
        <v>0.48191219274875807</v>
      </c>
      <c r="J80" s="349">
        <f>IF(J$27=0,0,J$27/MAE_fec!J$27)</f>
        <v>0.48291266090152424</v>
      </c>
      <c r="K80" s="349">
        <f>IF(K$27=0,0,K$27/MAE_fec!K$27)</f>
        <v>0.46888399620631993</v>
      </c>
      <c r="L80" s="349">
        <f>IF(L$27=0,0,L$27/MAE_fec!L$27)</f>
        <v>0.45724524770749708</v>
      </c>
      <c r="M80" s="349">
        <f>IF(M$27=0,0,M$27/MAE_fec!M$27)</f>
        <v>0.45886053485821621</v>
      </c>
      <c r="N80" s="349">
        <f>IF(N$27=0,0,N$27/MAE_fec!N$27)</f>
        <v>0.48200785838728133</v>
      </c>
      <c r="O80" s="349">
        <f>IF(O$27=0,0,O$27/MAE_fec!O$27)</f>
        <v>0.4664103943383201</v>
      </c>
      <c r="P80" s="349">
        <f>IF(P$27=0,0,P$27/MAE_fec!P$27)</f>
        <v>0.47843031546571008</v>
      </c>
      <c r="Q80" s="349">
        <f>IF(Q$27=0,0,Q$27/MAE_fec!Q$27)</f>
        <v>0.4727368485364789</v>
      </c>
      <c r="R80" s="349">
        <f>IF(R$27=0,0,R$27/MAE_fec!R$27)</f>
        <v>0.47303439567305444</v>
      </c>
      <c r="S80" s="349">
        <f>IF(S$27=0,0,S$27/MAE_fec!S$27)</f>
        <v>0.47623239141304219</v>
      </c>
      <c r="T80" s="349">
        <f>IF(T$27=0,0,T$27/MAE_fec!T$27)</f>
        <v>0.4760050049477329</v>
      </c>
      <c r="U80" s="349">
        <f>IF(U$27=0,0,U$27/MAE_fec!U$27)</f>
        <v>0.47766196620971385</v>
      </c>
      <c r="V80" s="349">
        <f>IF(V$27=0,0,V$27/MAE_fec!V$27)</f>
        <v>0.47813965220399035</v>
      </c>
      <c r="W80" s="349">
        <f>IF(W$27=0,0,W$27/MAE_fec!W$27)</f>
        <v>0.48259138509325067</v>
      </c>
      <c r="X80" s="349">
        <f>IF(X$27=0,0,X$27/MAE_fec!X$27)</f>
        <v>0.49178018175371291</v>
      </c>
      <c r="Y80" s="349">
        <f>IF(Y$27=0,0,Y$27/MAE_fec!Y$27)</f>
        <v>0.49602183966221364</v>
      </c>
      <c r="DA80" s="178"/>
    </row>
    <row r="81" spans="1:105" ht="12" customHeight="1" x14ac:dyDescent="0.25">
      <c r="A81" s="174" t="s">
        <v>2580</v>
      </c>
      <c r="B81" s="349">
        <f>IF(B$35=0,0,B$35/MAE_fec!B$35)</f>
        <v>0.63612856263833262</v>
      </c>
      <c r="C81" s="349">
        <f>IF(C$35=0,0,C$35/MAE_fec!C$35)</f>
        <v>0.6516489427669595</v>
      </c>
      <c r="D81" s="349">
        <f>IF(D$35=0,0,D$35/MAE_fec!D$35)</f>
        <v>0.64665134866216634</v>
      </c>
      <c r="E81" s="349">
        <f>IF(E$35=0,0,E$35/MAE_fec!E$35)</f>
        <v>0.65089328520556056</v>
      </c>
      <c r="F81" s="349">
        <f>IF(F$35=0,0,F$35/MAE_fec!F$35)</f>
        <v>0.65465598939568825</v>
      </c>
      <c r="G81" s="349">
        <f>IF(G$35=0,0,G$35/MAE_fec!G$35)</f>
        <v>0.65718333645178206</v>
      </c>
      <c r="H81" s="349">
        <f>IF(H$35=0,0,H$35/MAE_fec!H$35)</f>
        <v>0.65141144738726853</v>
      </c>
      <c r="I81" s="349">
        <f>IF(I$35=0,0,I$35/MAE_fec!I$35)</f>
        <v>0.6568276873257658</v>
      </c>
      <c r="J81" s="349">
        <f>IF(J$35=0,0,J$35/MAE_fec!J$35)</f>
        <v>0.65688811272422964</v>
      </c>
      <c r="K81" s="349">
        <f>IF(K$35=0,0,K$35/MAE_fec!K$35)</f>
        <v>0.66241296010780881</v>
      </c>
      <c r="L81" s="349">
        <f>IF(L$35=0,0,L$35/MAE_fec!L$35)</f>
        <v>0.65372590835234179</v>
      </c>
      <c r="M81" s="349">
        <f>IF(M$35=0,0,M$35/MAE_fec!M$35)</f>
        <v>0.6649193166047096</v>
      </c>
      <c r="N81" s="349">
        <f>IF(N$35=0,0,N$35/MAE_fec!N$35)</f>
        <v>0.6510832274708559</v>
      </c>
      <c r="O81" s="349">
        <f>IF(O$35=0,0,O$35/MAE_fec!O$35)</f>
        <v>0.64623164846184322</v>
      </c>
      <c r="P81" s="349">
        <f>IF(P$35=0,0,P$35/MAE_fec!P$35)</f>
        <v>0.66906798298379089</v>
      </c>
      <c r="Q81" s="349">
        <f>IF(Q$35=0,0,Q$35/MAE_fec!Q$35)</f>
        <v>0.68490492519944524</v>
      </c>
      <c r="R81" s="349">
        <f>IF(R$35=0,0,R$35/MAE_fec!R$35)</f>
        <v>0.68871888428687333</v>
      </c>
      <c r="S81" s="349">
        <f>IF(S$35=0,0,S$35/MAE_fec!S$35)</f>
        <v>0.68961972217804057</v>
      </c>
      <c r="T81" s="349">
        <f>IF(T$35=0,0,T$35/MAE_fec!T$35)</f>
        <v>0.69032129321080971</v>
      </c>
      <c r="U81" s="349">
        <f>IF(U$35=0,0,U$35/MAE_fec!U$35)</f>
        <v>0.68938113715236393</v>
      </c>
      <c r="V81" s="349">
        <f>IF(V$35=0,0,V$35/MAE_fec!V$35)</f>
        <v>0.69057597307360874</v>
      </c>
      <c r="W81" s="349">
        <f>IF(W$35=0,0,W$35/MAE_fec!W$35)</f>
        <v>0.69284204560454909</v>
      </c>
      <c r="X81" s="349">
        <f>IF(X$35=0,0,X$35/MAE_fec!X$35)</f>
        <v>0.69671841510373667</v>
      </c>
      <c r="Y81" s="349">
        <f>IF(Y$35=0,0,Y$35/MAE_fec!Y$35)</f>
        <v>0.69514393721027201</v>
      </c>
      <c r="DA81" s="178"/>
    </row>
    <row r="82" spans="1:105" ht="12" customHeight="1" x14ac:dyDescent="0.25">
      <c r="A82" s="174" t="s">
        <v>2592</v>
      </c>
      <c r="B82" s="349">
        <f>IF(B$46=0,0,B$46/MAE_fec!B$46)</f>
        <v>0.64645871402950184</v>
      </c>
      <c r="C82" s="349">
        <f>IF(C$46=0,0,C$46/MAE_fec!C$46)</f>
        <v>0.64645871402950184</v>
      </c>
      <c r="D82" s="349">
        <f>IF(D$46=0,0,D$46/MAE_fec!D$46)</f>
        <v>0.64645871402950195</v>
      </c>
      <c r="E82" s="349">
        <f>IF(E$46=0,0,E$46/MAE_fec!E$46)</f>
        <v>0.64645871402950195</v>
      </c>
      <c r="F82" s="349">
        <f>IF(F$46=0,0,F$46/MAE_fec!F$46)</f>
        <v>0.64645871402950206</v>
      </c>
      <c r="G82" s="349">
        <f>IF(G$46=0,0,G$46/MAE_fec!G$46)</f>
        <v>0.64645871402950195</v>
      </c>
      <c r="H82" s="349">
        <f>IF(H$46=0,0,H$46/MAE_fec!H$46)</f>
        <v>0.64645871402950184</v>
      </c>
      <c r="I82" s="349">
        <f>IF(I$46=0,0,I$46/MAE_fec!I$46)</f>
        <v>0.64645871402950217</v>
      </c>
      <c r="J82" s="349">
        <f>IF(J$46=0,0,J$46/MAE_fec!J$46)</f>
        <v>0.64645871402950172</v>
      </c>
      <c r="K82" s="349">
        <f>IF(K$46=0,0,K$46/MAE_fec!K$46)</f>
        <v>0.64645871402950195</v>
      </c>
      <c r="L82" s="349">
        <f>IF(L$46=0,0,L$46/MAE_fec!L$46)</f>
        <v>0.64645871402950195</v>
      </c>
      <c r="M82" s="349">
        <f>IF(M$46=0,0,M$46/MAE_fec!M$46)</f>
        <v>0.64645871402950195</v>
      </c>
      <c r="N82" s="349">
        <f>IF(N$46=0,0,N$46/MAE_fec!N$46)</f>
        <v>0.64645871402950195</v>
      </c>
      <c r="O82" s="349">
        <f>IF(O$46=0,0,O$46/MAE_fec!O$46)</f>
        <v>0.64645871402950195</v>
      </c>
      <c r="P82" s="349">
        <f>IF(P$46=0,0,P$46/MAE_fec!P$46)</f>
        <v>0.64645871402950195</v>
      </c>
      <c r="Q82" s="349">
        <f>IF(Q$46=0,0,Q$46/MAE_fec!Q$46)</f>
        <v>0.64645871402950195</v>
      </c>
      <c r="R82" s="349">
        <f>IF(R$46=0,0,R$46/MAE_fec!R$46)</f>
        <v>0.64645871402950195</v>
      </c>
      <c r="S82" s="349">
        <f>IF(S$46=0,0,S$46/MAE_fec!S$46)</f>
        <v>0.64645871402950195</v>
      </c>
      <c r="T82" s="349">
        <f>IF(T$46=0,0,T$46/MAE_fec!T$46)</f>
        <v>0.64645871402950206</v>
      </c>
      <c r="U82" s="349">
        <f>IF(U$46=0,0,U$46/MAE_fec!U$46)</f>
        <v>0.64645871402950184</v>
      </c>
      <c r="V82" s="349">
        <f>IF(V$46=0,0,V$46/MAE_fec!V$46)</f>
        <v>0.64645871402950195</v>
      </c>
      <c r="W82" s="349">
        <f>IF(W$46=0,0,W$46/MAE_fec!W$46)</f>
        <v>0.64645871402950195</v>
      </c>
      <c r="X82" s="349">
        <f>IF(X$46=0,0,X$46/MAE_fec!X$46)</f>
        <v>0.64645871402950206</v>
      </c>
      <c r="Y82" s="349">
        <f>IF(Y$46=0,0,Y$46/MAE_fec!Y$46)</f>
        <v>0.64645871402950206</v>
      </c>
      <c r="DA82" s="178"/>
    </row>
    <row r="83" spans="1:105" ht="12" customHeight="1" x14ac:dyDescent="0.25">
      <c r="A83" s="41" t="s">
        <v>2594</v>
      </c>
      <c r="B83" s="337">
        <f>IF(B$47=0,0,B$47/MAE_fec!B$47)</f>
        <v>0.59792813455584892</v>
      </c>
      <c r="C83" s="337">
        <f>IF(C$47=0,0,C$47/MAE_fec!C$47)</f>
        <v>0.59792813455584892</v>
      </c>
      <c r="D83" s="337">
        <f>IF(D$47=0,0,D$47/MAE_fec!D$47)</f>
        <v>0.59792813455584892</v>
      </c>
      <c r="E83" s="337">
        <f>IF(E$47=0,0,E$47/MAE_fec!E$47)</f>
        <v>0.59792813455584892</v>
      </c>
      <c r="F83" s="337">
        <f>IF(F$47=0,0,F$47/MAE_fec!F$47)</f>
        <v>0.59792813455584892</v>
      </c>
      <c r="G83" s="337">
        <f>IF(G$47=0,0,G$47/MAE_fec!G$47)</f>
        <v>0.59792813455584892</v>
      </c>
      <c r="H83" s="337">
        <f>IF(H$47=0,0,H$47/MAE_fec!H$47)</f>
        <v>0.59792813455584892</v>
      </c>
      <c r="I83" s="337">
        <f>IF(I$47=0,0,I$47/MAE_fec!I$47)</f>
        <v>0.59792813455584881</v>
      </c>
      <c r="J83" s="337">
        <f>IF(J$47=0,0,J$47/MAE_fec!J$47)</f>
        <v>0.59792813455584892</v>
      </c>
      <c r="K83" s="337">
        <f>IF(K$47=0,0,K$47/MAE_fec!K$47)</f>
        <v>0.5979281345558487</v>
      </c>
      <c r="L83" s="337">
        <f>IF(L$47=0,0,L$47/MAE_fec!L$47)</f>
        <v>0.59792813455584903</v>
      </c>
      <c r="M83" s="337">
        <f>IF(M$47=0,0,M$47/MAE_fec!M$47)</f>
        <v>0.59792813455584881</v>
      </c>
      <c r="N83" s="337">
        <f>IF(N$47=0,0,N$47/MAE_fec!N$47)</f>
        <v>0.59792813455584903</v>
      </c>
      <c r="O83" s="337">
        <f>IF(O$47=0,0,O$47/MAE_fec!O$47)</f>
        <v>0.59792813455584903</v>
      </c>
      <c r="P83" s="337">
        <f>IF(P$47=0,0,P$47/MAE_fec!P$47)</f>
        <v>0.59792813455584881</v>
      </c>
      <c r="Q83" s="337">
        <f>IF(Q$47=0,0,Q$47/MAE_fec!Q$47)</f>
        <v>0.59792813455584892</v>
      </c>
      <c r="R83" s="337">
        <f>IF(R$47=0,0,R$47/MAE_fec!R$47)</f>
        <v>0.59792813455584903</v>
      </c>
      <c r="S83" s="337">
        <f>IF(S$47=0,0,S$47/MAE_fec!S$47)</f>
        <v>0.59792813455584903</v>
      </c>
      <c r="T83" s="337">
        <f>IF(T$47=0,0,T$47/MAE_fec!T$47)</f>
        <v>0.59792813455584892</v>
      </c>
      <c r="U83" s="337">
        <f>IF(U$47=0,0,U$47/MAE_fec!U$47)</f>
        <v>0.59792813455584881</v>
      </c>
      <c r="V83" s="337">
        <f>IF(V$47=0,0,V$47/MAE_fec!V$47)</f>
        <v>0.59792813455584881</v>
      </c>
      <c r="W83" s="337">
        <f>IF(W$47=0,0,W$47/MAE_fec!W$47)</f>
        <v>0.5979281345558487</v>
      </c>
      <c r="X83" s="337">
        <f>IF(X$47=0,0,X$47/MAE_fec!X$47)</f>
        <v>0.59792813455584892</v>
      </c>
      <c r="Y83" s="337">
        <f>IF(Y$47=0,0,Y$47/MAE_fec!Y$47)</f>
        <v>0.59792813455584892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ES: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1654.2257526892031</v>
      </c>
      <c r="C5" s="223">
        <v>2277.0644763067721</v>
      </c>
      <c r="D5" s="223">
        <v>1859.2249876901731</v>
      </c>
      <c r="E5" s="223">
        <v>2285.0377842433668</v>
      </c>
      <c r="F5" s="223">
        <v>2225.067420814888</v>
      </c>
      <c r="G5" s="223">
        <v>2052.0048964713801</v>
      </c>
      <c r="H5" s="223">
        <v>1756.4072248789339</v>
      </c>
      <c r="I5" s="223">
        <v>1809.824247358101</v>
      </c>
      <c r="J5" s="223">
        <v>1739.984628598359</v>
      </c>
      <c r="K5" s="223">
        <v>1902.786747478903</v>
      </c>
      <c r="L5" s="223">
        <v>2081.625516718912</v>
      </c>
      <c r="M5" s="223">
        <v>1977.7846244373709</v>
      </c>
      <c r="N5" s="223">
        <v>1095.189324118983</v>
      </c>
      <c r="O5" s="223">
        <v>1585.226139838795</v>
      </c>
      <c r="P5" s="223">
        <v>1112.603437798675</v>
      </c>
      <c r="Q5" s="223">
        <v>1345.2887869177159</v>
      </c>
      <c r="R5" s="223">
        <v>1349.9694287991531</v>
      </c>
      <c r="S5" s="223">
        <v>1309.5332600572749</v>
      </c>
      <c r="T5" s="223">
        <v>1343.0645399693601</v>
      </c>
      <c r="U5" s="223">
        <v>1355.301264653664</v>
      </c>
      <c r="V5" s="223">
        <v>1217.8402880440581</v>
      </c>
      <c r="W5" s="223">
        <v>1178.0873147100549</v>
      </c>
      <c r="X5" s="223">
        <v>1005.462629710428</v>
      </c>
      <c r="Y5" s="223">
        <v>851.93602099859163</v>
      </c>
      <c r="DA5" s="89" t="s">
        <v>2636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2637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2638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2639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2640</v>
      </c>
    </row>
    <row r="10" spans="1:105" ht="12" customHeight="1" x14ac:dyDescent="0.25">
      <c r="A10" s="56" t="s">
        <v>95</v>
      </c>
      <c r="B10" s="260">
        <v>34.147531737953813</v>
      </c>
      <c r="C10" s="260">
        <v>61.677108281848263</v>
      </c>
      <c r="D10" s="260">
        <v>43.773697511319106</v>
      </c>
      <c r="E10" s="260">
        <v>60.031547722634052</v>
      </c>
      <c r="F10" s="260">
        <v>61.834836533874387</v>
      </c>
      <c r="G10" s="260">
        <v>56.465765827343873</v>
      </c>
      <c r="H10" s="260">
        <v>44.312519600256323</v>
      </c>
      <c r="I10" s="260">
        <v>48.755311049564703</v>
      </c>
      <c r="J10" s="260">
        <v>46.361974290166692</v>
      </c>
      <c r="K10" s="260">
        <v>58.580796627116229</v>
      </c>
      <c r="L10" s="260">
        <v>65.607325130011432</v>
      </c>
      <c r="M10" s="260">
        <v>65.604699800620722</v>
      </c>
      <c r="N10" s="260">
        <v>29.002652497566949</v>
      </c>
      <c r="O10" s="260">
        <v>38.447557105832892</v>
      </c>
      <c r="P10" s="260">
        <v>26.829317668931679</v>
      </c>
      <c r="Q10" s="260">
        <v>38.202332574504027</v>
      </c>
      <c r="R10" s="260">
        <v>39.270593496555882</v>
      </c>
      <c r="S10" s="260">
        <v>37.283557755871392</v>
      </c>
      <c r="T10" s="260">
        <v>37.972279502386712</v>
      </c>
      <c r="U10" s="260">
        <v>36.983897532804917</v>
      </c>
      <c r="V10" s="260">
        <v>32.429212440580542</v>
      </c>
      <c r="W10" s="260">
        <v>31.300036352586631</v>
      </c>
      <c r="X10" s="260">
        <v>24.752930749103729</v>
      </c>
      <c r="Y10" s="260">
        <v>20.123104762804711</v>
      </c>
      <c r="DA10" s="68" t="s">
        <v>2641</v>
      </c>
    </row>
    <row r="11" spans="1:105" ht="12" customHeight="1" x14ac:dyDescent="0.25">
      <c r="A11" s="37" t="s">
        <v>159</v>
      </c>
      <c r="B11" s="226">
        <v>9.0229015319123658</v>
      </c>
      <c r="C11" s="226">
        <v>8.1748087918788634</v>
      </c>
      <c r="D11" s="226">
        <v>7.9277510072931996</v>
      </c>
      <c r="E11" s="226">
        <v>8.9720228535167852</v>
      </c>
      <c r="F11" s="226">
        <v>9.7711927888355188</v>
      </c>
      <c r="G11" s="226">
        <v>9.5686258708333796</v>
      </c>
      <c r="H11" s="226">
        <v>5.22352243338681</v>
      </c>
      <c r="I11" s="226">
        <v>9.2381167062509544</v>
      </c>
      <c r="J11" s="226">
        <v>8.468580705221715</v>
      </c>
      <c r="K11" s="226">
        <v>9.0951661181258263</v>
      </c>
      <c r="L11" s="226">
        <v>11.8367221710389</v>
      </c>
      <c r="M11" s="226">
        <v>7.7060217647553388</v>
      </c>
      <c r="N11" s="226">
        <v>6.3123894246026362</v>
      </c>
      <c r="O11" s="226">
        <v>13.48438718262509</v>
      </c>
      <c r="P11" s="226">
        <v>7.6702553355331302</v>
      </c>
      <c r="Q11" s="226">
        <v>7.0490795243385111</v>
      </c>
      <c r="R11" s="226">
        <v>7.2559827118301561</v>
      </c>
      <c r="S11" s="226">
        <v>7.1018243776382262</v>
      </c>
      <c r="T11" s="226">
        <v>7.4223836070141669</v>
      </c>
      <c r="U11" s="226">
        <v>7.3835494243644408</v>
      </c>
      <c r="V11" s="226">
        <v>6.4421683081636658</v>
      </c>
      <c r="W11" s="226">
        <v>6.5977320215310868</v>
      </c>
      <c r="X11" s="226">
        <v>5.0396279201002319</v>
      </c>
      <c r="Y11" s="226">
        <v>4.7781558907335624</v>
      </c>
      <c r="DA11" s="69" t="s">
        <v>2642</v>
      </c>
    </row>
    <row r="12" spans="1:105" ht="12" customHeight="1" x14ac:dyDescent="0.25">
      <c r="A12" s="37" t="s">
        <v>35</v>
      </c>
      <c r="B12" s="226">
        <v>25.124630206041449</v>
      </c>
      <c r="C12" s="226">
        <v>53.502299489969403</v>
      </c>
      <c r="D12" s="226">
        <v>35.845946504025918</v>
      </c>
      <c r="E12" s="226">
        <v>51.059524869117269</v>
      </c>
      <c r="F12" s="226">
        <v>52.063643745038867</v>
      </c>
      <c r="G12" s="226">
        <v>46.897139956510493</v>
      </c>
      <c r="H12" s="226">
        <v>39.088997166869511</v>
      </c>
      <c r="I12" s="226">
        <v>39.517194343313747</v>
      </c>
      <c r="J12" s="226">
        <v>37.893393584944967</v>
      </c>
      <c r="K12" s="226">
        <v>49.485630508990397</v>
      </c>
      <c r="L12" s="226">
        <v>53.770602958972518</v>
      </c>
      <c r="M12" s="226">
        <v>57.898678035865387</v>
      </c>
      <c r="N12" s="226">
        <v>22.69026307296431</v>
      </c>
      <c r="O12" s="226">
        <v>24.96316992320779</v>
      </c>
      <c r="P12" s="226">
        <v>19.159062333398541</v>
      </c>
      <c r="Q12" s="226">
        <v>31.15325305016551</v>
      </c>
      <c r="R12" s="226">
        <v>32.014610784725733</v>
      </c>
      <c r="S12" s="226">
        <v>30.181733378233162</v>
      </c>
      <c r="T12" s="226">
        <v>30.549895895372551</v>
      </c>
      <c r="U12" s="226">
        <v>29.600348108440478</v>
      </c>
      <c r="V12" s="226">
        <v>25.98704413241688</v>
      </c>
      <c r="W12" s="226">
        <v>24.70230433105554</v>
      </c>
      <c r="X12" s="226">
        <v>19.713302829003489</v>
      </c>
      <c r="Y12" s="226">
        <v>15.34494887207115</v>
      </c>
      <c r="DA12" s="69" t="s">
        <v>2643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2646</v>
      </c>
    </row>
    <row r="16" spans="1:105" ht="12" customHeight="1" x14ac:dyDescent="0.25">
      <c r="A16" s="57" t="s">
        <v>2555</v>
      </c>
      <c r="B16" s="261">
        <f t="shared" ref="B16:Y16" si="0">B17+B23</f>
        <v>301.11128837797253</v>
      </c>
      <c r="C16" s="261">
        <f t="shared" si="0"/>
        <v>463.4123000738366</v>
      </c>
      <c r="D16" s="261">
        <f t="shared" si="0"/>
        <v>353.95965225075543</v>
      </c>
      <c r="E16" s="261">
        <f t="shared" si="0"/>
        <v>463.8346139780117</v>
      </c>
      <c r="F16" s="261">
        <f t="shared" si="0"/>
        <v>439.51060567973678</v>
      </c>
      <c r="G16" s="261">
        <f t="shared" si="0"/>
        <v>395.61690669321428</v>
      </c>
      <c r="H16" s="261">
        <f t="shared" si="0"/>
        <v>330.77589906404802</v>
      </c>
      <c r="I16" s="261">
        <f t="shared" si="0"/>
        <v>354.19827341972308</v>
      </c>
      <c r="J16" s="261">
        <f t="shared" si="0"/>
        <v>339.14498019829819</v>
      </c>
      <c r="K16" s="261">
        <f t="shared" si="0"/>
        <v>404.24115537350878</v>
      </c>
      <c r="L16" s="261">
        <f t="shared" si="0"/>
        <v>446.7791548956576</v>
      </c>
      <c r="M16" s="261">
        <f t="shared" si="0"/>
        <v>442.70041128715133</v>
      </c>
      <c r="N16" s="261">
        <f t="shared" si="0"/>
        <v>204.67384841016431</v>
      </c>
      <c r="O16" s="261">
        <f t="shared" si="0"/>
        <v>341.17696968426469</v>
      </c>
      <c r="P16" s="261">
        <f t="shared" si="0"/>
        <v>249.50656389154881</v>
      </c>
      <c r="Q16" s="261">
        <f t="shared" si="0"/>
        <v>316.19848152915108</v>
      </c>
      <c r="R16" s="261">
        <f t="shared" si="0"/>
        <v>318.44908955446908</v>
      </c>
      <c r="S16" s="261">
        <f t="shared" si="0"/>
        <v>305.09171339253191</v>
      </c>
      <c r="T16" s="261">
        <f t="shared" si="0"/>
        <v>313.58063233166712</v>
      </c>
      <c r="U16" s="261">
        <f t="shared" si="0"/>
        <v>313.95184985047632</v>
      </c>
      <c r="V16" s="261">
        <f t="shared" si="0"/>
        <v>282.13091084929317</v>
      </c>
      <c r="W16" s="261">
        <f t="shared" si="0"/>
        <v>267.96729269161619</v>
      </c>
      <c r="X16" s="261">
        <f t="shared" si="0"/>
        <v>219.39451328290431</v>
      </c>
      <c r="Y16" s="261">
        <f t="shared" si="0"/>
        <v>181.67834004466059</v>
      </c>
      <c r="DA16" s="70"/>
    </row>
    <row r="17" spans="1:105" ht="12" customHeight="1" x14ac:dyDescent="0.25">
      <c r="A17" s="60" t="s">
        <v>2556</v>
      </c>
      <c r="B17" s="329">
        <v>301.11128837797253</v>
      </c>
      <c r="C17" s="329">
        <v>463.4123000738366</v>
      </c>
      <c r="D17" s="329">
        <v>353.95965225075543</v>
      </c>
      <c r="E17" s="329">
        <v>463.8346139780117</v>
      </c>
      <c r="F17" s="329">
        <v>439.51060567973678</v>
      </c>
      <c r="G17" s="329">
        <v>395.61690669321428</v>
      </c>
      <c r="H17" s="329">
        <v>330.77589906404802</v>
      </c>
      <c r="I17" s="329">
        <v>354.19827341972308</v>
      </c>
      <c r="J17" s="329">
        <v>339.14498019829819</v>
      </c>
      <c r="K17" s="329">
        <v>404.24115537350878</v>
      </c>
      <c r="L17" s="329">
        <v>446.7791548956576</v>
      </c>
      <c r="M17" s="329">
        <v>442.70041128715133</v>
      </c>
      <c r="N17" s="329">
        <v>204.67384841016431</v>
      </c>
      <c r="O17" s="329">
        <v>341.17696968426469</v>
      </c>
      <c r="P17" s="329">
        <v>249.50656389154881</v>
      </c>
      <c r="Q17" s="329">
        <v>316.19848152915108</v>
      </c>
      <c r="R17" s="329">
        <v>318.44908955446908</v>
      </c>
      <c r="S17" s="329">
        <v>305.09171339253191</v>
      </c>
      <c r="T17" s="329">
        <v>313.58063233166712</v>
      </c>
      <c r="U17" s="329">
        <v>313.95184985047632</v>
      </c>
      <c r="V17" s="329">
        <v>282.13091084929317</v>
      </c>
      <c r="W17" s="329">
        <v>267.96729269161619</v>
      </c>
      <c r="X17" s="329">
        <v>219.39451328290431</v>
      </c>
      <c r="Y17" s="329">
        <v>181.67834004466059</v>
      </c>
      <c r="DA17" s="72" t="s">
        <v>2647</v>
      </c>
    </row>
    <row r="18" spans="1:105" ht="12" customHeight="1" x14ac:dyDescent="0.25">
      <c r="A18" s="59" t="s">
        <v>28</v>
      </c>
      <c r="B18" s="230">
        <v>28.25857818187551</v>
      </c>
      <c r="C18" s="230">
        <v>30.124243151042521</v>
      </c>
      <c r="D18" s="230">
        <v>27.4614734928914</v>
      </c>
      <c r="E18" s="230">
        <v>41.413057813006382</v>
      </c>
      <c r="F18" s="230">
        <v>9.3250791442487575</v>
      </c>
      <c r="G18" s="230">
        <v>6.4524747865825436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2648</v>
      </c>
    </row>
    <row r="19" spans="1:105" ht="12" customHeight="1" x14ac:dyDescent="0.25">
      <c r="A19" s="59" t="s">
        <v>31</v>
      </c>
      <c r="B19" s="230">
        <v>24.738785594883879</v>
      </c>
      <c r="C19" s="230">
        <v>21.9948051581156</v>
      </c>
      <c r="D19" s="230">
        <v>21.35553786751726</v>
      </c>
      <c r="E19" s="230">
        <v>21.769031059713239</v>
      </c>
      <c r="F19" s="230">
        <v>22.671162326492521</v>
      </c>
      <c r="G19" s="230">
        <v>21.291498839116059</v>
      </c>
      <c r="H19" s="230">
        <v>19.63591116326171</v>
      </c>
      <c r="I19" s="230">
        <v>19.277156995416629</v>
      </c>
      <c r="J19" s="230">
        <v>18.313709444952259</v>
      </c>
      <c r="K19" s="230">
        <v>17.282433894948131</v>
      </c>
      <c r="L19" s="230">
        <v>18.2447170691769</v>
      </c>
      <c r="M19" s="230">
        <v>15.927763801850141</v>
      </c>
      <c r="N19" s="230">
        <v>14.49573284588587</v>
      </c>
      <c r="O19" s="230">
        <v>11.242893195540169</v>
      </c>
      <c r="P19" s="230">
        <v>5.5208462497355413</v>
      </c>
      <c r="Q19" s="230">
        <v>4.9169620026961587</v>
      </c>
      <c r="R19" s="230">
        <v>5.7502348991543757</v>
      </c>
      <c r="S19" s="230">
        <v>4.0651768830346082</v>
      </c>
      <c r="T19" s="230">
        <v>4.0724715356032899</v>
      </c>
      <c r="U19" s="230">
        <v>4.849342125665145</v>
      </c>
      <c r="V19" s="230">
        <v>4.0413242181903373</v>
      </c>
      <c r="W19" s="230">
        <v>2.5874505918545769</v>
      </c>
      <c r="X19" s="230">
        <v>5.8505108904048404</v>
      </c>
      <c r="Y19" s="230">
        <v>2.490424480607901</v>
      </c>
      <c r="DA19" s="71" t="s">
        <v>2649</v>
      </c>
    </row>
    <row r="20" spans="1:105" ht="12" customHeight="1" x14ac:dyDescent="0.25">
      <c r="A20" s="59" t="s">
        <v>159</v>
      </c>
      <c r="B20" s="230">
        <v>49.072681274851263</v>
      </c>
      <c r="C20" s="230">
        <v>47.387038605327788</v>
      </c>
      <c r="D20" s="230">
        <v>45.133431950669042</v>
      </c>
      <c r="E20" s="230">
        <v>51.499983050910217</v>
      </c>
      <c r="F20" s="230">
        <v>58.990922981641567</v>
      </c>
      <c r="G20" s="230">
        <v>58.716747264474513</v>
      </c>
      <c r="H20" s="230">
        <v>30.834770894319259</v>
      </c>
      <c r="I20" s="230">
        <v>55.285153490336683</v>
      </c>
      <c r="J20" s="230">
        <v>50.592900184927103</v>
      </c>
      <c r="K20" s="230">
        <v>55.491929548985773</v>
      </c>
      <c r="L20" s="230">
        <v>72.051487347776884</v>
      </c>
      <c r="M20" s="230">
        <v>47.592700969587959</v>
      </c>
      <c r="N20" s="230">
        <v>38.706350995484947</v>
      </c>
      <c r="O20" s="230">
        <v>69.95453353610165</v>
      </c>
      <c r="P20" s="230">
        <v>48.492298530093848</v>
      </c>
      <c r="Q20" s="230">
        <v>47.932091509410618</v>
      </c>
      <c r="R20" s="230">
        <v>50.621152332351812</v>
      </c>
      <c r="S20" s="230">
        <v>51.012026056304613</v>
      </c>
      <c r="T20" s="230">
        <v>54.494240155975859</v>
      </c>
      <c r="U20" s="230">
        <v>54.947886001523081</v>
      </c>
      <c r="V20" s="230">
        <v>50.028499399629567</v>
      </c>
      <c r="W20" s="230">
        <v>52.581463035670872</v>
      </c>
      <c r="X20" s="230">
        <v>43.128947980986197</v>
      </c>
      <c r="Y20" s="230">
        <v>42.547499721971967</v>
      </c>
      <c r="DA20" s="71" t="s">
        <v>2650</v>
      </c>
    </row>
    <row r="21" spans="1:105" ht="12" customHeight="1" x14ac:dyDescent="0.25">
      <c r="A21" s="59" t="s">
        <v>32</v>
      </c>
      <c r="B21" s="230">
        <v>62.396399548679952</v>
      </c>
      <c r="C21" s="230">
        <v>53.768619002572393</v>
      </c>
      <c r="D21" s="230">
        <v>55.934864808735533</v>
      </c>
      <c r="E21" s="230">
        <v>56.06761480006125</v>
      </c>
      <c r="F21" s="230">
        <v>34.203330604172663</v>
      </c>
      <c r="G21" s="230">
        <v>21.377402159022811</v>
      </c>
      <c r="H21" s="230">
        <v>49.560487276718717</v>
      </c>
      <c r="I21" s="230">
        <v>43.14683595646779</v>
      </c>
      <c r="J21" s="230">
        <v>43.856082196392691</v>
      </c>
      <c r="K21" s="230">
        <v>29.542331592406889</v>
      </c>
      <c r="L21" s="230">
        <v>29.175114508713971</v>
      </c>
      <c r="M21" s="230">
        <v>21.595377666149421</v>
      </c>
      <c r="N21" s="230">
        <v>12.33946020572203</v>
      </c>
      <c r="O21" s="230">
        <v>130.47518477084591</v>
      </c>
      <c r="P21" s="230">
        <v>74.367468333542007</v>
      </c>
      <c r="Q21" s="230">
        <v>51.514596127204761</v>
      </c>
      <c r="R21" s="230">
        <v>38.728701400965058</v>
      </c>
      <c r="S21" s="230">
        <v>33.220727948127859</v>
      </c>
      <c r="T21" s="230">
        <v>30.720290479386001</v>
      </c>
      <c r="U21" s="230">
        <v>33.87079073803131</v>
      </c>
      <c r="V21" s="230">
        <v>26.251267992622239</v>
      </c>
      <c r="W21" s="230">
        <v>15.93022833585486</v>
      </c>
      <c r="X21" s="230">
        <v>1.7093432508747179</v>
      </c>
      <c r="Y21" s="230">
        <v>0</v>
      </c>
      <c r="DA21" s="71" t="s">
        <v>2651</v>
      </c>
    </row>
    <row r="22" spans="1:105" ht="12" customHeight="1" x14ac:dyDescent="0.25">
      <c r="A22" s="59" t="s">
        <v>35</v>
      </c>
      <c r="B22" s="230">
        <v>136.64484377768201</v>
      </c>
      <c r="C22" s="230">
        <v>310.13759415677828</v>
      </c>
      <c r="D22" s="230">
        <v>204.07434413094219</v>
      </c>
      <c r="E22" s="230">
        <v>293.08492725432058</v>
      </c>
      <c r="F22" s="230">
        <v>314.32011062318128</v>
      </c>
      <c r="G22" s="230">
        <v>287.77878364401829</v>
      </c>
      <c r="H22" s="230">
        <v>230.7447297297482</v>
      </c>
      <c r="I22" s="230">
        <v>236.489126977502</v>
      </c>
      <c r="J22" s="230">
        <v>226.3822883720261</v>
      </c>
      <c r="K22" s="230">
        <v>301.924460337168</v>
      </c>
      <c r="L22" s="230">
        <v>327.30783596998992</v>
      </c>
      <c r="M22" s="230">
        <v>357.58456884956382</v>
      </c>
      <c r="N22" s="230">
        <v>139.1323043630714</v>
      </c>
      <c r="O22" s="230">
        <v>129.50435818177701</v>
      </c>
      <c r="P22" s="230">
        <v>121.1259507781774</v>
      </c>
      <c r="Q22" s="230">
        <v>211.83483188983951</v>
      </c>
      <c r="R22" s="230">
        <v>223.34900092199791</v>
      </c>
      <c r="S22" s="230">
        <v>216.7937825050648</v>
      </c>
      <c r="T22" s="230">
        <v>224.29363016070201</v>
      </c>
      <c r="U22" s="230">
        <v>220.28383098525671</v>
      </c>
      <c r="V22" s="230">
        <v>201.80981923885111</v>
      </c>
      <c r="W22" s="230">
        <v>196.86815072823589</v>
      </c>
      <c r="X22" s="230">
        <v>168.7057111606386</v>
      </c>
      <c r="Y22" s="230">
        <v>136.6404158420807</v>
      </c>
      <c r="DA22" s="71" t="s">
        <v>2652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2653</v>
      </c>
    </row>
    <row r="24" spans="1:105" ht="12" customHeight="1" x14ac:dyDescent="0.25">
      <c r="A24" s="57" t="s">
        <v>2565</v>
      </c>
      <c r="B24" s="261">
        <f t="shared" ref="B24:Y24" si="1">B25+B26</f>
        <v>151.2399018383924</v>
      </c>
      <c r="C24" s="261">
        <f t="shared" si="1"/>
        <v>218.19310472808451</v>
      </c>
      <c r="D24" s="261">
        <f t="shared" si="1"/>
        <v>184.5698270617311</v>
      </c>
      <c r="E24" s="261">
        <f t="shared" si="1"/>
        <v>220.27633147902009</v>
      </c>
      <c r="F24" s="261">
        <f t="shared" si="1"/>
        <v>222.38322155056031</v>
      </c>
      <c r="G24" s="261">
        <f t="shared" si="1"/>
        <v>214.60181041653061</v>
      </c>
      <c r="H24" s="261">
        <f t="shared" si="1"/>
        <v>181.3765370136324</v>
      </c>
      <c r="I24" s="261">
        <f t="shared" si="1"/>
        <v>190.19068425726391</v>
      </c>
      <c r="J24" s="261">
        <f t="shared" si="1"/>
        <v>184.36157884490211</v>
      </c>
      <c r="K24" s="261">
        <f t="shared" si="1"/>
        <v>188.23940975149051</v>
      </c>
      <c r="L24" s="261">
        <f t="shared" si="1"/>
        <v>183.71992224652021</v>
      </c>
      <c r="M24" s="261">
        <f t="shared" si="1"/>
        <v>185.06064093250779</v>
      </c>
      <c r="N24" s="261">
        <f t="shared" si="1"/>
        <v>109.9005374067188</v>
      </c>
      <c r="O24" s="261">
        <f t="shared" si="1"/>
        <v>150.70062805167319</v>
      </c>
      <c r="P24" s="261">
        <f t="shared" si="1"/>
        <v>125.7307284572221</v>
      </c>
      <c r="Q24" s="261">
        <f t="shared" si="1"/>
        <v>152.31448239064889</v>
      </c>
      <c r="R24" s="261">
        <f t="shared" si="1"/>
        <v>153.67603806640111</v>
      </c>
      <c r="S24" s="261">
        <f t="shared" si="1"/>
        <v>152.27418053507071</v>
      </c>
      <c r="T24" s="261">
        <f t="shared" si="1"/>
        <v>156.0162968014597</v>
      </c>
      <c r="U24" s="261">
        <f t="shared" si="1"/>
        <v>158.95250079787189</v>
      </c>
      <c r="V24" s="261">
        <f t="shared" si="1"/>
        <v>143.61061837976411</v>
      </c>
      <c r="W24" s="261">
        <f t="shared" si="1"/>
        <v>143.13611031710661</v>
      </c>
      <c r="X24" s="261">
        <f t="shared" si="1"/>
        <v>130.6472089002352</v>
      </c>
      <c r="Y24" s="261">
        <f t="shared" si="1"/>
        <v>113.952413107403</v>
      </c>
      <c r="DA24" s="70"/>
    </row>
    <row r="25" spans="1:105" ht="12" customHeight="1" x14ac:dyDescent="0.25">
      <c r="A25" s="60" t="s">
        <v>2566</v>
      </c>
      <c r="B25" s="262">
        <v>151.2399018383924</v>
      </c>
      <c r="C25" s="262">
        <v>218.19310472808451</v>
      </c>
      <c r="D25" s="262">
        <v>184.5698270617311</v>
      </c>
      <c r="E25" s="262">
        <v>220.27633147902009</v>
      </c>
      <c r="F25" s="262">
        <v>222.38322155056031</v>
      </c>
      <c r="G25" s="262">
        <v>214.60181041653061</v>
      </c>
      <c r="H25" s="262">
        <v>181.3765370136324</v>
      </c>
      <c r="I25" s="262">
        <v>190.19068425726391</v>
      </c>
      <c r="J25" s="262">
        <v>184.36157884490211</v>
      </c>
      <c r="K25" s="262">
        <v>188.23940975149051</v>
      </c>
      <c r="L25" s="262">
        <v>183.71992224652021</v>
      </c>
      <c r="M25" s="262">
        <v>185.06064093250779</v>
      </c>
      <c r="N25" s="262">
        <v>109.9005374067188</v>
      </c>
      <c r="O25" s="262">
        <v>150.70062805167319</v>
      </c>
      <c r="P25" s="262">
        <v>125.7307284572221</v>
      </c>
      <c r="Q25" s="262">
        <v>152.31448239064889</v>
      </c>
      <c r="R25" s="262">
        <v>153.67603806640111</v>
      </c>
      <c r="S25" s="262">
        <v>152.27418053507071</v>
      </c>
      <c r="T25" s="262">
        <v>156.0162968014597</v>
      </c>
      <c r="U25" s="262">
        <v>158.95250079787189</v>
      </c>
      <c r="V25" s="262">
        <v>143.61061837976411</v>
      </c>
      <c r="W25" s="262">
        <v>143.13611031710661</v>
      </c>
      <c r="X25" s="262">
        <v>130.6472089002352</v>
      </c>
      <c r="Y25" s="262">
        <v>113.952413107403</v>
      </c>
      <c r="DA25" s="72" t="s">
        <v>2654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2655</v>
      </c>
    </row>
    <row r="27" spans="1:105" ht="12" customHeight="1" x14ac:dyDescent="0.25">
      <c r="A27" s="57" t="s">
        <v>2570</v>
      </c>
      <c r="B27" s="261">
        <f t="shared" ref="B27:Y27" si="2">B28+B34</f>
        <v>430.15898339710361</v>
      </c>
      <c r="C27" s="261">
        <f t="shared" si="2"/>
        <v>662.01757153405208</v>
      </c>
      <c r="D27" s="261">
        <f t="shared" si="2"/>
        <v>505.65664607250778</v>
      </c>
      <c r="E27" s="261">
        <f t="shared" si="2"/>
        <v>662.62087711144545</v>
      </c>
      <c r="F27" s="261">
        <f t="shared" si="2"/>
        <v>627.87229382819567</v>
      </c>
      <c r="G27" s="261">
        <f t="shared" si="2"/>
        <v>565.16700956173486</v>
      </c>
      <c r="H27" s="261">
        <f t="shared" si="2"/>
        <v>472.53699866292561</v>
      </c>
      <c r="I27" s="261">
        <f t="shared" si="2"/>
        <v>505.99753345674731</v>
      </c>
      <c r="J27" s="261">
        <f t="shared" si="2"/>
        <v>484.49282885471149</v>
      </c>
      <c r="K27" s="261">
        <f t="shared" si="2"/>
        <v>577.48736481929836</v>
      </c>
      <c r="L27" s="261">
        <f t="shared" si="2"/>
        <v>638.25593556522517</v>
      </c>
      <c r="M27" s="261">
        <f t="shared" si="2"/>
        <v>632.42915898164506</v>
      </c>
      <c r="N27" s="261">
        <f t="shared" si="2"/>
        <v>292.39121201452042</v>
      </c>
      <c r="O27" s="261">
        <f t="shared" si="2"/>
        <v>487.39567097752098</v>
      </c>
      <c r="P27" s="261">
        <f t="shared" si="2"/>
        <v>356.43794841649827</v>
      </c>
      <c r="Q27" s="261">
        <f t="shared" si="2"/>
        <v>451.71211647021579</v>
      </c>
      <c r="R27" s="261">
        <f t="shared" si="2"/>
        <v>454.92727079209868</v>
      </c>
      <c r="S27" s="261">
        <f t="shared" si="2"/>
        <v>435.84530484647411</v>
      </c>
      <c r="T27" s="261">
        <f t="shared" si="2"/>
        <v>447.97233190238148</v>
      </c>
      <c r="U27" s="261">
        <f t="shared" si="2"/>
        <v>448.50264264353791</v>
      </c>
      <c r="V27" s="261">
        <f t="shared" si="2"/>
        <v>403.04415835613332</v>
      </c>
      <c r="W27" s="261">
        <f t="shared" si="2"/>
        <v>382.81041813088018</v>
      </c>
      <c r="X27" s="261">
        <f t="shared" si="2"/>
        <v>313.42073326129201</v>
      </c>
      <c r="Y27" s="261">
        <f t="shared" si="2"/>
        <v>259.54048577808669</v>
      </c>
      <c r="DA27" s="70"/>
    </row>
    <row r="28" spans="1:105" ht="12" customHeight="1" x14ac:dyDescent="0.25">
      <c r="A28" s="60" t="s">
        <v>2571</v>
      </c>
      <c r="B28" s="329">
        <v>430.15898339710361</v>
      </c>
      <c r="C28" s="329">
        <v>662.01757153405208</v>
      </c>
      <c r="D28" s="329">
        <v>505.65664607250778</v>
      </c>
      <c r="E28" s="329">
        <v>662.62087711144545</v>
      </c>
      <c r="F28" s="329">
        <v>627.87229382819567</v>
      </c>
      <c r="G28" s="329">
        <v>565.16700956173486</v>
      </c>
      <c r="H28" s="329">
        <v>472.53699866292561</v>
      </c>
      <c r="I28" s="329">
        <v>505.99753345674731</v>
      </c>
      <c r="J28" s="329">
        <v>484.49282885471149</v>
      </c>
      <c r="K28" s="329">
        <v>577.48736481929836</v>
      </c>
      <c r="L28" s="329">
        <v>638.25593556522517</v>
      </c>
      <c r="M28" s="329">
        <v>632.42915898164506</v>
      </c>
      <c r="N28" s="329">
        <v>292.39121201452042</v>
      </c>
      <c r="O28" s="329">
        <v>487.39567097752098</v>
      </c>
      <c r="P28" s="329">
        <v>356.43794841649827</v>
      </c>
      <c r="Q28" s="329">
        <v>451.71211647021579</v>
      </c>
      <c r="R28" s="329">
        <v>454.92727079209868</v>
      </c>
      <c r="S28" s="329">
        <v>435.84530484647411</v>
      </c>
      <c r="T28" s="329">
        <v>447.97233190238148</v>
      </c>
      <c r="U28" s="329">
        <v>448.50264264353791</v>
      </c>
      <c r="V28" s="329">
        <v>403.04415835613332</v>
      </c>
      <c r="W28" s="329">
        <v>382.81041813088018</v>
      </c>
      <c r="X28" s="329">
        <v>313.42073326129201</v>
      </c>
      <c r="Y28" s="329">
        <v>259.54048577808669</v>
      </c>
      <c r="DA28" s="72" t="s">
        <v>2656</v>
      </c>
    </row>
    <row r="29" spans="1:105" ht="12" customHeight="1" x14ac:dyDescent="0.25">
      <c r="A29" s="59" t="s">
        <v>28</v>
      </c>
      <c r="B29" s="230">
        <v>40.369397402679297</v>
      </c>
      <c r="C29" s="230">
        <v>43.034633072917877</v>
      </c>
      <c r="D29" s="230">
        <v>39.230676418416287</v>
      </c>
      <c r="E29" s="230">
        <v>59.161511161437687</v>
      </c>
      <c r="F29" s="230">
        <v>13.321541634641081</v>
      </c>
      <c r="G29" s="230">
        <v>9.217821123689351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2657</v>
      </c>
    </row>
    <row r="30" spans="1:105" ht="12" customHeight="1" x14ac:dyDescent="0.25">
      <c r="A30" s="59" t="s">
        <v>31</v>
      </c>
      <c r="B30" s="230">
        <v>35.341122278405543</v>
      </c>
      <c r="C30" s="230">
        <v>31.421150225879419</v>
      </c>
      <c r="D30" s="230">
        <v>30.507911239310381</v>
      </c>
      <c r="E30" s="230">
        <v>31.098615799590348</v>
      </c>
      <c r="F30" s="230">
        <v>32.387374752132182</v>
      </c>
      <c r="G30" s="230">
        <v>30.416426913022949</v>
      </c>
      <c r="H30" s="230">
        <v>28.051301661802459</v>
      </c>
      <c r="I30" s="230">
        <v>27.538795707738039</v>
      </c>
      <c r="J30" s="230">
        <v>26.162442064217501</v>
      </c>
      <c r="K30" s="230">
        <v>24.68919127849734</v>
      </c>
      <c r="L30" s="230">
        <v>26.063881527395569</v>
      </c>
      <c r="M30" s="230">
        <v>22.75394828835735</v>
      </c>
      <c r="N30" s="230">
        <v>20.70818977983695</v>
      </c>
      <c r="O30" s="230">
        <v>16.061275993628811</v>
      </c>
      <c r="P30" s="230">
        <v>7.8869232139079184</v>
      </c>
      <c r="Q30" s="230">
        <v>7.0242314324230861</v>
      </c>
      <c r="R30" s="230">
        <v>8.2146212845062525</v>
      </c>
      <c r="S30" s="230">
        <v>5.8073955471922956</v>
      </c>
      <c r="T30" s="230">
        <v>5.8178164794332714</v>
      </c>
      <c r="U30" s="230">
        <v>6.9276316080930691</v>
      </c>
      <c r="V30" s="230">
        <v>5.7733203117004832</v>
      </c>
      <c r="W30" s="230">
        <v>3.696357988363681</v>
      </c>
      <c r="X30" s="230">
        <v>8.3578727005783442</v>
      </c>
      <c r="Y30" s="230">
        <v>3.5577492580112882</v>
      </c>
      <c r="DA30" s="71" t="s">
        <v>2658</v>
      </c>
    </row>
    <row r="31" spans="1:105" ht="12" customHeight="1" x14ac:dyDescent="0.25">
      <c r="A31" s="59" t="s">
        <v>159</v>
      </c>
      <c r="B31" s="230">
        <v>70.103830392644667</v>
      </c>
      <c r="C31" s="230">
        <v>67.695769436182559</v>
      </c>
      <c r="D31" s="230">
        <v>64.476331358098633</v>
      </c>
      <c r="E31" s="230">
        <v>73.571404358443218</v>
      </c>
      <c r="F31" s="230">
        <v>84.272747116630839</v>
      </c>
      <c r="G31" s="230">
        <v>83.881067520677888</v>
      </c>
      <c r="H31" s="230">
        <v>44.049672706170377</v>
      </c>
      <c r="I31" s="230">
        <v>78.978790700480971</v>
      </c>
      <c r="J31" s="230">
        <v>72.275571692752962</v>
      </c>
      <c r="K31" s="230">
        <v>79.27418506997968</v>
      </c>
      <c r="L31" s="230">
        <v>102.9306962111098</v>
      </c>
      <c r="M31" s="230">
        <v>67.989572813697094</v>
      </c>
      <c r="N31" s="230">
        <v>55.294787136407074</v>
      </c>
      <c r="O31" s="230">
        <v>99.935047908716655</v>
      </c>
      <c r="P31" s="230">
        <v>69.274712185848344</v>
      </c>
      <c r="Q31" s="230">
        <v>68.474416442015169</v>
      </c>
      <c r="R31" s="230">
        <v>72.315931903359726</v>
      </c>
      <c r="S31" s="230">
        <v>72.874322937578015</v>
      </c>
      <c r="T31" s="230">
        <v>77.848914508536936</v>
      </c>
      <c r="U31" s="230">
        <v>78.496980002175874</v>
      </c>
      <c r="V31" s="230">
        <v>71.469284856613669</v>
      </c>
      <c r="W31" s="230">
        <v>75.116375765244115</v>
      </c>
      <c r="X31" s="230">
        <v>61.61278282998029</v>
      </c>
      <c r="Y31" s="230">
        <v>60.782142459959992</v>
      </c>
      <c r="DA31" s="71" t="s">
        <v>2659</v>
      </c>
    </row>
    <row r="32" spans="1:105" ht="12" customHeight="1" x14ac:dyDescent="0.25">
      <c r="A32" s="59" t="s">
        <v>32</v>
      </c>
      <c r="B32" s="230">
        <v>89.137713640971356</v>
      </c>
      <c r="C32" s="230">
        <v>76.812312860817684</v>
      </c>
      <c r="D32" s="230">
        <v>79.906949726765049</v>
      </c>
      <c r="E32" s="230">
        <v>80.096592571516098</v>
      </c>
      <c r="F32" s="230">
        <v>48.861900863103813</v>
      </c>
      <c r="G32" s="230">
        <v>30.53914594146115</v>
      </c>
      <c r="H32" s="230">
        <v>70.800696109598178</v>
      </c>
      <c r="I32" s="230">
        <v>61.638337080668272</v>
      </c>
      <c r="J32" s="230">
        <v>62.651545994846693</v>
      </c>
      <c r="K32" s="230">
        <v>42.203330846295557</v>
      </c>
      <c r="L32" s="230">
        <v>41.678735012448527</v>
      </c>
      <c r="M32" s="230">
        <v>30.850539523070609</v>
      </c>
      <c r="N32" s="230">
        <v>17.627800293888619</v>
      </c>
      <c r="O32" s="230">
        <v>186.39312110120841</v>
      </c>
      <c r="P32" s="230">
        <v>106.2392404764886</v>
      </c>
      <c r="Q32" s="230">
        <v>73.592280181721094</v>
      </c>
      <c r="R32" s="230">
        <v>55.326716287092921</v>
      </c>
      <c r="S32" s="230">
        <v>47.458182783039803</v>
      </c>
      <c r="T32" s="230">
        <v>43.886129256265711</v>
      </c>
      <c r="U32" s="230">
        <v>48.386843911473328</v>
      </c>
      <c r="V32" s="230">
        <v>37.501811418031778</v>
      </c>
      <c r="W32" s="230">
        <v>22.757469051221221</v>
      </c>
      <c r="X32" s="230">
        <v>2.4419189298210262</v>
      </c>
      <c r="Y32" s="230">
        <v>0</v>
      </c>
      <c r="DA32" s="71" t="s">
        <v>2660</v>
      </c>
    </row>
    <row r="33" spans="1:105" ht="12" customHeight="1" x14ac:dyDescent="0.25">
      <c r="A33" s="59" t="s">
        <v>35</v>
      </c>
      <c r="B33" s="230">
        <v>195.2069196824028</v>
      </c>
      <c r="C33" s="230">
        <v>443.05370593825461</v>
      </c>
      <c r="D33" s="230">
        <v>291.5347773299174</v>
      </c>
      <c r="E33" s="230">
        <v>418.69275322045809</v>
      </c>
      <c r="F33" s="230">
        <v>449.02872946168782</v>
      </c>
      <c r="G33" s="230">
        <v>411.11254806288349</v>
      </c>
      <c r="H33" s="230">
        <v>329.63532818535458</v>
      </c>
      <c r="I33" s="230">
        <v>337.84160996786011</v>
      </c>
      <c r="J33" s="230">
        <v>323.40326910289428</v>
      </c>
      <c r="K33" s="230">
        <v>431.32065762452578</v>
      </c>
      <c r="L33" s="230">
        <v>467.5826228142713</v>
      </c>
      <c r="M33" s="230">
        <v>510.83509835652001</v>
      </c>
      <c r="N33" s="230">
        <v>198.7604348043877</v>
      </c>
      <c r="O33" s="230">
        <v>185.0062259739671</v>
      </c>
      <c r="P33" s="230">
        <v>173.03707254025349</v>
      </c>
      <c r="Q33" s="230">
        <v>302.62118841405652</v>
      </c>
      <c r="R33" s="230">
        <v>319.07000131713983</v>
      </c>
      <c r="S33" s="230">
        <v>309.70540357866389</v>
      </c>
      <c r="T33" s="230">
        <v>320.4194716581456</v>
      </c>
      <c r="U33" s="230">
        <v>314.69118712179562</v>
      </c>
      <c r="V33" s="230">
        <v>288.29974176978732</v>
      </c>
      <c r="W33" s="230">
        <v>281.24021532605121</v>
      </c>
      <c r="X33" s="230">
        <v>241.0081588009123</v>
      </c>
      <c r="Y33" s="230">
        <v>195.20059406011541</v>
      </c>
      <c r="DA33" s="71" t="s">
        <v>2661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2662</v>
      </c>
    </row>
    <row r="35" spans="1:105" ht="12" customHeight="1" x14ac:dyDescent="0.25">
      <c r="A35" s="57" t="s">
        <v>2580</v>
      </c>
      <c r="B35" s="261">
        <v>737.56804733778063</v>
      </c>
      <c r="C35" s="261">
        <v>871.7643916889507</v>
      </c>
      <c r="D35" s="261">
        <v>771.26516479386009</v>
      </c>
      <c r="E35" s="261">
        <v>878.2744139522556</v>
      </c>
      <c r="F35" s="261">
        <v>873.4664632225215</v>
      </c>
      <c r="G35" s="261">
        <v>820.15340397255613</v>
      </c>
      <c r="H35" s="261">
        <v>727.40527053807216</v>
      </c>
      <c r="I35" s="261">
        <v>710.68244517480139</v>
      </c>
      <c r="J35" s="261">
        <v>685.62326641028085</v>
      </c>
      <c r="K35" s="261">
        <v>674.23802090748848</v>
      </c>
      <c r="L35" s="261">
        <v>747.26317888149754</v>
      </c>
      <c r="M35" s="261">
        <v>651.98971343544645</v>
      </c>
      <c r="N35" s="261">
        <v>459.22107379001289</v>
      </c>
      <c r="O35" s="261">
        <v>567.50531401950366</v>
      </c>
      <c r="P35" s="261">
        <v>354.09887936447387</v>
      </c>
      <c r="Q35" s="261">
        <v>386.86137395319628</v>
      </c>
      <c r="R35" s="261">
        <v>383.64643688962849</v>
      </c>
      <c r="S35" s="261">
        <v>379.03850352732672</v>
      </c>
      <c r="T35" s="261">
        <v>387.52299943146522</v>
      </c>
      <c r="U35" s="261">
        <v>396.91037382897338</v>
      </c>
      <c r="V35" s="261">
        <v>356.6253880182864</v>
      </c>
      <c r="W35" s="261">
        <v>352.87345721786488</v>
      </c>
      <c r="X35" s="261">
        <v>317.24724351689332</v>
      </c>
      <c r="Y35" s="261">
        <v>276.64167730563662</v>
      </c>
      <c r="DA35" s="70" t="s">
        <v>2663</v>
      </c>
    </row>
    <row r="36" spans="1:105" ht="12" customHeight="1" x14ac:dyDescent="0.25">
      <c r="A36" s="46" t="s">
        <v>28</v>
      </c>
      <c r="B36" s="229">
        <v>23.422533387921789</v>
      </c>
      <c r="C36" s="229">
        <v>24.94751660560803</v>
      </c>
      <c r="D36" s="229">
        <v>25.419509179924251</v>
      </c>
      <c r="E36" s="229">
        <v>35.69518827082603</v>
      </c>
      <c r="F36" s="229">
        <v>8.0442319178863659</v>
      </c>
      <c r="G36" s="229">
        <v>6.0377816020543547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2664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2665</v>
      </c>
    </row>
    <row r="38" spans="1:105" ht="12" customHeight="1" x14ac:dyDescent="0.25">
      <c r="A38" s="46" t="s">
        <v>31</v>
      </c>
      <c r="B38" s="229">
        <v>20.505102126633201</v>
      </c>
      <c r="C38" s="229">
        <v>18.21508889594169</v>
      </c>
      <c r="D38" s="229">
        <v>19.76759517314666</v>
      </c>
      <c r="E38" s="229">
        <v>18.763397420653138</v>
      </c>
      <c r="F38" s="229">
        <v>19.557162441332419</v>
      </c>
      <c r="G38" s="229">
        <v>19.92311852783898</v>
      </c>
      <c r="H38" s="229">
        <v>17.974748134911351</v>
      </c>
      <c r="I38" s="229">
        <v>18.846008256797791</v>
      </c>
      <c r="J38" s="229">
        <v>18.201154210789479</v>
      </c>
      <c r="K38" s="229">
        <v>14.7363700665286</v>
      </c>
      <c r="L38" s="229">
        <v>12.399396643403531</v>
      </c>
      <c r="M38" s="229">
        <v>12.056972669733501</v>
      </c>
      <c r="N38" s="229">
        <v>12.550106894251311</v>
      </c>
      <c r="O38" s="229">
        <v>11.49612177080764</v>
      </c>
      <c r="P38" s="229">
        <v>7.4845900563343983</v>
      </c>
      <c r="Q38" s="229">
        <v>5.9665108448527731</v>
      </c>
      <c r="R38" s="229">
        <v>6.9275033363272804</v>
      </c>
      <c r="S38" s="229">
        <v>5.050476609755858</v>
      </c>
      <c r="T38" s="229">
        <v>5.0327610249444596</v>
      </c>
      <c r="U38" s="229">
        <v>6.1307305462255766</v>
      </c>
      <c r="V38" s="229">
        <v>5.1084045100953093</v>
      </c>
      <c r="W38" s="229">
        <v>3.407291339763951</v>
      </c>
      <c r="X38" s="229">
        <v>8.4599128090006293</v>
      </c>
      <c r="Y38" s="229">
        <v>3.7921703013635408</v>
      </c>
      <c r="DA38" s="73" t="s">
        <v>2666</v>
      </c>
    </row>
    <row r="39" spans="1:105" ht="12" customHeight="1" x14ac:dyDescent="0.25">
      <c r="A39" s="46" t="s">
        <v>159</v>
      </c>
      <c r="B39" s="229">
        <v>40.674605360444289</v>
      </c>
      <c r="C39" s="229">
        <v>39.243772086472859</v>
      </c>
      <c r="D39" s="229">
        <v>41.777426403885308</v>
      </c>
      <c r="E39" s="229">
        <v>44.389419377026627</v>
      </c>
      <c r="F39" s="229">
        <v>50.888218552779563</v>
      </c>
      <c r="G39" s="229">
        <v>54.943088983953238</v>
      </c>
      <c r="H39" s="229">
        <v>28.22620432608527</v>
      </c>
      <c r="I39" s="229">
        <v>54.048657662794533</v>
      </c>
      <c r="J39" s="229">
        <v>50.281958496985339</v>
      </c>
      <c r="K39" s="229">
        <v>47.316808182823493</v>
      </c>
      <c r="L39" s="229">
        <v>48.967323909976159</v>
      </c>
      <c r="M39" s="229">
        <v>36.026645171776508</v>
      </c>
      <c r="N39" s="229">
        <v>33.511161363436422</v>
      </c>
      <c r="O39" s="229">
        <v>71.530149932410922</v>
      </c>
      <c r="P39" s="229">
        <v>65.740822868328451</v>
      </c>
      <c r="Q39" s="229">
        <v>58.163423603956311</v>
      </c>
      <c r="R39" s="229">
        <v>60.985021972349159</v>
      </c>
      <c r="S39" s="229">
        <v>63.376096988257309</v>
      </c>
      <c r="T39" s="229">
        <v>67.343991368212343</v>
      </c>
      <c r="U39" s="229">
        <v>69.467295651748344</v>
      </c>
      <c r="V39" s="229">
        <v>63.238136355416607</v>
      </c>
      <c r="W39" s="229">
        <v>69.242042417182915</v>
      </c>
      <c r="X39" s="229">
        <v>62.365004748810712</v>
      </c>
      <c r="Y39" s="229">
        <v>64.78709396702989</v>
      </c>
      <c r="DA39" s="73" t="s">
        <v>2667</v>
      </c>
    </row>
    <row r="40" spans="1:105" ht="12" customHeight="1" x14ac:dyDescent="0.25">
      <c r="A40" s="46" t="s">
        <v>32</v>
      </c>
      <c r="B40" s="229">
        <v>51.718162970153578</v>
      </c>
      <c r="C40" s="229">
        <v>44.528704296455118</v>
      </c>
      <c r="D40" s="229">
        <v>51.775692584432058</v>
      </c>
      <c r="E40" s="229">
        <v>48.326401668311163</v>
      </c>
      <c r="F40" s="229">
        <v>29.50532853265889</v>
      </c>
      <c r="G40" s="229">
        <v>20.00350093949395</v>
      </c>
      <c r="H40" s="229">
        <v>45.367758533621362</v>
      </c>
      <c r="I40" s="229">
        <v>42.181823122757493</v>
      </c>
      <c r="J40" s="229">
        <v>43.586544688663068</v>
      </c>
      <c r="K40" s="229">
        <v>25.190128521253271</v>
      </c>
      <c r="L40" s="229">
        <v>19.827866638799112</v>
      </c>
      <c r="M40" s="229">
        <v>16.34723377069994</v>
      </c>
      <c r="N40" s="229">
        <v>10.68325046036732</v>
      </c>
      <c r="O40" s="229">
        <v>133.413934127674</v>
      </c>
      <c r="P40" s="229">
        <v>100.8196911896712</v>
      </c>
      <c r="Q40" s="229">
        <v>62.510630810781002</v>
      </c>
      <c r="R40" s="229">
        <v>46.657782311860572</v>
      </c>
      <c r="S40" s="229">
        <v>41.272622148691411</v>
      </c>
      <c r="T40" s="229">
        <v>37.964140264205128</v>
      </c>
      <c r="U40" s="229">
        <v>42.820796310382192</v>
      </c>
      <c r="V40" s="229">
        <v>33.182711549255892</v>
      </c>
      <c r="W40" s="229">
        <v>20.977764452814409</v>
      </c>
      <c r="X40" s="229">
        <v>2.4717319792995278</v>
      </c>
      <c r="Y40" s="229">
        <v>0</v>
      </c>
      <c r="DA40" s="73" t="s">
        <v>2668</v>
      </c>
    </row>
    <row r="41" spans="1:105" ht="12" customHeight="1" x14ac:dyDescent="0.25">
      <c r="A41" s="46" t="s">
        <v>33</v>
      </c>
      <c r="B41" s="229">
        <v>487.98757799779361</v>
      </c>
      <c r="C41" s="229">
        <v>487.98757799878001</v>
      </c>
      <c r="D41" s="229">
        <v>443.62503899944721</v>
      </c>
      <c r="E41" s="229">
        <v>478.48109399916649</v>
      </c>
      <c r="F41" s="229">
        <v>494.32488299914689</v>
      </c>
      <c r="G41" s="229">
        <v>449.96234399957251</v>
      </c>
      <c r="H41" s="229">
        <v>424.61242199946139</v>
      </c>
      <c r="I41" s="229">
        <v>364.40609399922442</v>
      </c>
      <c r="J41" s="229">
        <v>348.56265599933198</v>
      </c>
      <c r="K41" s="229">
        <v>329.55003899966073</v>
      </c>
      <c r="L41" s="229">
        <v>443.62503899962741</v>
      </c>
      <c r="M41" s="229">
        <v>316.87507799936873</v>
      </c>
      <c r="N41" s="229">
        <v>282.01867199944832</v>
      </c>
      <c r="O41" s="229">
        <v>218.6438669996819</v>
      </c>
      <c r="P41" s="229">
        <v>15.84378899996616</v>
      </c>
      <c r="Q41" s="229">
        <v>3.1688279999910862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2669</v>
      </c>
    </row>
    <row r="42" spans="1:105" ht="12" customHeight="1" x14ac:dyDescent="0.25">
      <c r="A42" s="46" t="s">
        <v>35</v>
      </c>
      <c r="B42" s="229">
        <v>113.26006549483419</v>
      </c>
      <c r="C42" s="229">
        <v>256.84173180569309</v>
      </c>
      <c r="D42" s="229">
        <v>188.89990245302459</v>
      </c>
      <c r="E42" s="229">
        <v>252.6189132162722</v>
      </c>
      <c r="F42" s="229">
        <v>271.14663877871732</v>
      </c>
      <c r="G42" s="229">
        <v>269.28356991964301</v>
      </c>
      <c r="H42" s="229">
        <v>211.2241375439927</v>
      </c>
      <c r="I42" s="229">
        <v>231.1998621332273</v>
      </c>
      <c r="J42" s="229">
        <v>224.99095301451101</v>
      </c>
      <c r="K42" s="229">
        <v>257.44467513722248</v>
      </c>
      <c r="L42" s="229">
        <v>222.44355268969139</v>
      </c>
      <c r="M42" s="229">
        <v>270.68378382386771</v>
      </c>
      <c r="N42" s="229">
        <v>120.4578830725095</v>
      </c>
      <c r="O42" s="229">
        <v>132.42124118892929</v>
      </c>
      <c r="P42" s="229">
        <v>164.20998625017381</v>
      </c>
      <c r="Q42" s="229">
        <v>257.05198069361512</v>
      </c>
      <c r="R42" s="229">
        <v>269.0761292690915</v>
      </c>
      <c r="S42" s="229">
        <v>269.33930778062211</v>
      </c>
      <c r="T42" s="229">
        <v>277.18210677410332</v>
      </c>
      <c r="U42" s="229">
        <v>278.49155132061719</v>
      </c>
      <c r="V42" s="229">
        <v>255.09613560351849</v>
      </c>
      <c r="W42" s="229">
        <v>259.24635900810358</v>
      </c>
      <c r="X42" s="229">
        <v>243.95059397978241</v>
      </c>
      <c r="Y42" s="229">
        <v>208.0624130372432</v>
      </c>
      <c r="DA42" s="73" t="s">
        <v>2670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2671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2672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2673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2674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2675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0.99999999999999989</v>
      </c>
      <c r="C51" s="232">
        <f t="shared" si="3"/>
        <v>1</v>
      </c>
      <c r="D51" s="232">
        <f t="shared" si="3"/>
        <v>1.0000000000000002</v>
      </c>
      <c r="E51" s="232">
        <f t="shared" si="3"/>
        <v>1</v>
      </c>
      <c r="F51" s="232">
        <f t="shared" si="3"/>
        <v>1.0000000000000004</v>
      </c>
      <c r="G51" s="232">
        <f t="shared" si="3"/>
        <v>0.99999999999999978</v>
      </c>
      <c r="H51" s="232">
        <f t="shared" si="3"/>
        <v>1.0000000000000004</v>
      </c>
      <c r="I51" s="232">
        <f t="shared" si="3"/>
        <v>0.99999999999999956</v>
      </c>
      <c r="J51" s="232">
        <f t="shared" si="3"/>
        <v>1.0000000000000002</v>
      </c>
      <c r="K51" s="232">
        <f t="shared" si="3"/>
        <v>0.99999999999999956</v>
      </c>
      <c r="L51" s="232">
        <f t="shared" si="3"/>
        <v>1</v>
      </c>
      <c r="M51" s="232">
        <f t="shared" si="3"/>
        <v>1.0000000000000002</v>
      </c>
      <c r="N51" s="232">
        <f t="shared" si="3"/>
        <v>1.0000000000000004</v>
      </c>
      <c r="O51" s="232">
        <f t="shared" si="3"/>
        <v>1.0000000000000004</v>
      </c>
      <c r="P51" s="232">
        <f t="shared" si="3"/>
        <v>0.99999999999999978</v>
      </c>
      <c r="Q51" s="232">
        <f t="shared" si="3"/>
        <v>1</v>
      </c>
      <c r="R51" s="232">
        <f t="shared" si="3"/>
        <v>1</v>
      </c>
      <c r="S51" s="232">
        <f t="shared" si="3"/>
        <v>1</v>
      </c>
      <c r="T51" s="232">
        <f t="shared" si="3"/>
        <v>1</v>
      </c>
      <c r="U51" s="232">
        <f t="shared" si="3"/>
        <v>1.0000000000000002</v>
      </c>
      <c r="V51" s="232">
        <f t="shared" si="3"/>
        <v>0.99999999999999956</v>
      </c>
      <c r="W51" s="232">
        <f t="shared" si="3"/>
        <v>0.99999999999999956</v>
      </c>
      <c r="X51" s="232">
        <f t="shared" si="3"/>
        <v>1.0000000000000004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2.0642606779903924E-2</v>
      </c>
      <c r="C56" s="300">
        <f t="shared" si="8"/>
        <v>2.7086237093243801E-2</v>
      </c>
      <c r="D56" s="300">
        <f t="shared" si="8"/>
        <v>2.3544056153043533E-2</v>
      </c>
      <c r="E56" s="300">
        <f t="shared" si="8"/>
        <v>2.6271577711574692E-2</v>
      </c>
      <c r="F56" s="300">
        <f t="shared" si="8"/>
        <v>2.7790095686731402E-2</v>
      </c>
      <c r="G56" s="300">
        <f t="shared" si="8"/>
        <v>2.7517364078634605E-2</v>
      </c>
      <c r="H56" s="300">
        <f t="shared" si="8"/>
        <v>2.5229069302712934E-2</v>
      </c>
      <c r="I56" s="300">
        <f t="shared" si="8"/>
        <v>2.6939251764769693E-2</v>
      </c>
      <c r="J56" s="300">
        <f t="shared" si="8"/>
        <v>2.6645048196496705E-2</v>
      </c>
      <c r="K56" s="300">
        <f t="shared" si="8"/>
        <v>3.0786842879126024E-2</v>
      </c>
      <c r="L56" s="300">
        <f t="shared" si="8"/>
        <v>3.1517352474340649E-2</v>
      </c>
      <c r="M56" s="300">
        <f t="shared" si="8"/>
        <v>3.3170800799042305E-2</v>
      </c>
      <c r="N56" s="300">
        <f t="shared" si="8"/>
        <v>2.6481861956514158E-2</v>
      </c>
      <c r="O56" s="300">
        <f t="shared" si="8"/>
        <v>2.4253673428412368E-2</v>
      </c>
      <c r="P56" s="300">
        <f t="shared" si="8"/>
        <v>2.4113998534836839E-2</v>
      </c>
      <c r="Q56" s="300">
        <f t="shared" si="8"/>
        <v>2.8397124056933551E-2</v>
      </c>
      <c r="R56" s="300">
        <f t="shared" si="8"/>
        <v>2.9089987268443925E-2</v>
      </c>
      <c r="S56" s="300">
        <f t="shared" si="8"/>
        <v>2.8470875000334642E-2</v>
      </c>
      <c r="T56" s="300">
        <f t="shared" si="8"/>
        <v>2.827286282404045E-2</v>
      </c>
      <c r="U56" s="300">
        <f t="shared" si="8"/>
        <v>2.7288322159321414E-2</v>
      </c>
      <c r="V56" s="300">
        <f t="shared" si="8"/>
        <v>2.6628460857264186E-2</v>
      </c>
      <c r="W56" s="300">
        <f t="shared" si="8"/>
        <v>2.6568519974506339E-2</v>
      </c>
      <c r="X56" s="300">
        <f t="shared" si="8"/>
        <v>2.4618449276660379E-2</v>
      </c>
      <c r="Y56" s="300">
        <f t="shared" si="8"/>
        <v>2.362044128527109E-2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0.18202551126318095</v>
      </c>
      <c r="C57" s="301">
        <f t="shared" si="9"/>
        <v>0.20351303395038536</v>
      </c>
      <c r="D57" s="301">
        <f t="shared" si="9"/>
        <v>0.19038021465626964</v>
      </c>
      <c r="E57" s="301">
        <f t="shared" si="9"/>
        <v>0.20298772176828531</v>
      </c>
      <c r="F57" s="301">
        <f t="shared" si="9"/>
        <v>0.19752687112679693</v>
      </c>
      <c r="G57" s="301">
        <f t="shared" si="9"/>
        <v>0.19279530344860074</v>
      </c>
      <c r="H57" s="301">
        <f t="shared" si="9"/>
        <v>0.18832528947656077</v>
      </c>
      <c r="I57" s="301">
        <f t="shared" si="9"/>
        <v>0.19570865731120884</v>
      </c>
      <c r="J57" s="301">
        <f t="shared" si="9"/>
        <v>0.19491263004518364</v>
      </c>
      <c r="K57" s="301">
        <f t="shared" si="9"/>
        <v>0.21244690499821278</v>
      </c>
      <c r="L57" s="301">
        <f t="shared" si="9"/>
        <v>0.21462993766519414</v>
      </c>
      <c r="M57" s="301">
        <f t="shared" si="9"/>
        <v>0.22383651172993027</v>
      </c>
      <c r="N57" s="301">
        <f t="shared" si="9"/>
        <v>0.18688444445421587</v>
      </c>
      <c r="O57" s="301">
        <f t="shared" si="9"/>
        <v>0.21522290171102004</v>
      </c>
      <c r="P57" s="301">
        <f t="shared" si="9"/>
        <v>0.22425471233956126</v>
      </c>
      <c r="Q57" s="301">
        <f t="shared" si="9"/>
        <v>0.23504134175801411</v>
      </c>
      <c r="R57" s="301">
        <f t="shared" si="9"/>
        <v>0.23589355637315515</v>
      </c>
      <c r="S57" s="301">
        <f t="shared" si="9"/>
        <v>0.23297744524578792</v>
      </c>
      <c r="T57" s="301">
        <f t="shared" si="9"/>
        <v>0.23348143220192602</v>
      </c>
      <c r="U57" s="301">
        <f t="shared" si="9"/>
        <v>0.23164727875518076</v>
      </c>
      <c r="V57" s="301">
        <f t="shared" si="9"/>
        <v>0.23166495115908536</v>
      </c>
      <c r="W57" s="301">
        <f t="shared" si="9"/>
        <v>0.22745961979699866</v>
      </c>
      <c r="X57" s="301">
        <f t="shared" si="9"/>
        <v>0.21820255353109411</v>
      </c>
      <c r="Y57" s="301">
        <f t="shared" si="9"/>
        <v>0.21325350210184496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0.18202551126318095</v>
      </c>
      <c r="C58" s="302">
        <f t="shared" si="10"/>
        <v>0.20351303395038536</v>
      </c>
      <c r="D58" s="302">
        <f t="shared" si="10"/>
        <v>0.19038021465626964</v>
      </c>
      <c r="E58" s="302">
        <f t="shared" si="10"/>
        <v>0.20298772176828531</v>
      </c>
      <c r="F58" s="302">
        <f t="shared" si="10"/>
        <v>0.19752687112679693</v>
      </c>
      <c r="G58" s="302">
        <f t="shared" si="10"/>
        <v>0.19279530344860074</v>
      </c>
      <c r="H58" s="302">
        <f t="shared" si="10"/>
        <v>0.18832528947656077</v>
      </c>
      <c r="I58" s="302">
        <f t="shared" si="10"/>
        <v>0.19570865731120884</v>
      </c>
      <c r="J58" s="302">
        <f t="shared" si="10"/>
        <v>0.19491263004518364</v>
      </c>
      <c r="K58" s="302">
        <f t="shared" si="10"/>
        <v>0.21244690499821278</v>
      </c>
      <c r="L58" s="302">
        <f t="shared" si="10"/>
        <v>0.21462993766519414</v>
      </c>
      <c r="M58" s="302">
        <f t="shared" si="10"/>
        <v>0.22383651172993027</v>
      </c>
      <c r="N58" s="302">
        <f t="shared" si="10"/>
        <v>0.18688444445421587</v>
      </c>
      <c r="O58" s="302">
        <f t="shared" si="10"/>
        <v>0.21522290171102004</v>
      </c>
      <c r="P58" s="302">
        <f t="shared" si="10"/>
        <v>0.22425471233956126</v>
      </c>
      <c r="Q58" s="302">
        <f t="shared" si="10"/>
        <v>0.23504134175801411</v>
      </c>
      <c r="R58" s="302">
        <f t="shared" si="10"/>
        <v>0.23589355637315515</v>
      </c>
      <c r="S58" s="302">
        <f t="shared" si="10"/>
        <v>0.23297744524578792</v>
      </c>
      <c r="T58" s="302">
        <f t="shared" si="10"/>
        <v>0.23348143220192602</v>
      </c>
      <c r="U58" s="302">
        <f t="shared" si="10"/>
        <v>0.23164727875518076</v>
      </c>
      <c r="V58" s="302">
        <f t="shared" si="10"/>
        <v>0.23166495115908536</v>
      </c>
      <c r="W58" s="302">
        <f t="shared" si="10"/>
        <v>0.22745961979699866</v>
      </c>
      <c r="X58" s="302">
        <f t="shared" si="10"/>
        <v>0.21820255353109411</v>
      </c>
      <c r="Y58" s="302">
        <f t="shared" si="10"/>
        <v>0.21325350210184496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9.1426397873765566E-2</v>
      </c>
      <c r="C60" s="301">
        <f t="shared" si="12"/>
        <v>9.5822102096106365E-2</v>
      </c>
      <c r="D60" s="301">
        <f t="shared" si="12"/>
        <v>9.9272453997637636E-2</v>
      </c>
      <c r="E60" s="301">
        <f t="shared" si="12"/>
        <v>9.6399426301810184E-2</v>
      </c>
      <c r="F60" s="301">
        <f t="shared" si="12"/>
        <v>9.994448683677043E-2</v>
      </c>
      <c r="G60" s="301">
        <f t="shared" si="12"/>
        <v>0.10458152940354044</v>
      </c>
      <c r="H60" s="301">
        <f t="shared" si="12"/>
        <v>0.10326565186278733</v>
      </c>
      <c r="I60" s="301">
        <f t="shared" si="12"/>
        <v>0.10508793024234016</v>
      </c>
      <c r="J60" s="301">
        <f t="shared" si="12"/>
        <v>0.1059558663994717</v>
      </c>
      <c r="K60" s="301">
        <f t="shared" si="12"/>
        <v>9.8928274543060746E-2</v>
      </c>
      <c r="L60" s="301">
        <f t="shared" si="12"/>
        <v>8.8257912276220651E-2</v>
      </c>
      <c r="M60" s="301">
        <f t="shared" si="12"/>
        <v>9.3569663069431944E-2</v>
      </c>
      <c r="N60" s="301">
        <f t="shared" si="12"/>
        <v>0.10034843746776612</v>
      </c>
      <c r="O60" s="301">
        <f t="shared" si="12"/>
        <v>9.5065697104261895E-2</v>
      </c>
      <c r="P60" s="301">
        <f t="shared" si="12"/>
        <v>0.1130058780925437</v>
      </c>
      <c r="Q60" s="301">
        <f t="shared" si="12"/>
        <v>0.11322065854694821</v>
      </c>
      <c r="R60" s="301">
        <f t="shared" si="12"/>
        <v>0.11383668014104699</v>
      </c>
      <c r="S60" s="301">
        <f t="shared" si="12"/>
        <v>0.11628126232426561</v>
      </c>
      <c r="T60" s="301">
        <f t="shared" si="12"/>
        <v>0.11616440770971362</v>
      </c>
      <c r="U60" s="301">
        <f t="shared" si="12"/>
        <v>0.11728204270398204</v>
      </c>
      <c r="V60" s="301">
        <f t="shared" si="12"/>
        <v>0.11792237437834596</v>
      </c>
      <c r="W60" s="301">
        <f t="shared" si="12"/>
        <v>0.12149872809073967</v>
      </c>
      <c r="X60" s="301">
        <f t="shared" si="12"/>
        <v>0.12993740894961101</v>
      </c>
      <c r="Y60" s="301">
        <f t="shared" si="12"/>
        <v>0.13375700791925005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9.1426397873765566E-2</v>
      </c>
      <c r="C61" s="302">
        <f t="shared" si="13"/>
        <v>9.5822102096106365E-2</v>
      </c>
      <c r="D61" s="302">
        <f t="shared" si="13"/>
        <v>9.9272453997637636E-2</v>
      </c>
      <c r="E61" s="302">
        <f t="shared" si="13"/>
        <v>9.6399426301810184E-2</v>
      </c>
      <c r="F61" s="302">
        <f t="shared" si="13"/>
        <v>9.994448683677043E-2</v>
      </c>
      <c r="G61" s="302">
        <f t="shared" si="13"/>
        <v>0.10458152940354044</v>
      </c>
      <c r="H61" s="302">
        <f t="shared" si="13"/>
        <v>0.10326565186278733</v>
      </c>
      <c r="I61" s="302">
        <f t="shared" si="13"/>
        <v>0.10508793024234016</v>
      </c>
      <c r="J61" s="302">
        <f t="shared" si="13"/>
        <v>0.1059558663994717</v>
      </c>
      <c r="K61" s="302">
        <f t="shared" si="13"/>
        <v>9.8928274543060746E-2</v>
      </c>
      <c r="L61" s="302">
        <f t="shared" si="13"/>
        <v>8.8257912276220651E-2</v>
      </c>
      <c r="M61" s="302">
        <f t="shared" si="13"/>
        <v>9.3569663069431944E-2</v>
      </c>
      <c r="N61" s="302">
        <f t="shared" si="13"/>
        <v>0.10034843746776612</v>
      </c>
      <c r="O61" s="302">
        <f t="shared" si="13"/>
        <v>9.5065697104261895E-2</v>
      </c>
      <c r="P61" s="302">
        <f t="shared" si="13"/>
        <v>0.1130058780925437</v>
      </c>
      <c r="Q61" s="302">
        <f t="shared" si="13"/>
        <v>0.11322065854694821</v>
      </c>
      <c r="R61" s="302">
        <f t="shared" si="13"/>
        <v>0.11383668014104699</v>
      </c>
      <c r="S61" s="302">
        <f t="shared" si="13"/>
        <v>0.11628126232426561</v>
      </c>
      <c r="T61" s="302">
        <f t="shared" si="13"/>
        <v>0.11616440770971362</v>
      </c>
      <c r="U61" s="302">
        <f t="shared" si="13"/>
        <v>0.11728204270398204</v>
      </c>
      <c r="V61" s="302">
        <f t="shared" si="13"/>
        <v>0.11792237437834596</v>
      </c>
      <c r="W61" s="302">
        <f t="shared" si="13"/>
        <v>0.12149872809073967</v>
      </c>
      <c r="X61" s="302">
        <f t="shared" si="13"/>
        <v>0.12993740894961101</v>
      </c>
      <c r="Y61" s="302">
        <f t="shared" si="13"/>
        <v>0.13375700791925005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0.26003644466168707</v>
      </c>
      <c r="C63" s="301">
        <f t="shared" si="15"/>
        <v>0.29073290564340759</v>
      </c>
      <c r="D63" s="301">
        <f t="shared" si="15"/>
        <v>0.27197173522324236</v>
      </c>
      <c r="E63" s="301">
        <f t="shared" si="15"/>
        <v>0.28998245966897906</v>
      </c>
      <c r="F63" s="301">
        <f t="shared" si="15"/>
        <v>0.28218124446685283</v>
      </c>
      <c r="G63" s="301">
        <f t="shared" si="15"/>
        <v>0.2754218620694297</v>
      </c>
      <c r="H63" s="301">
        <f t="shared" si="15"/>
        <v>0.26903612782365821</v>
      </c>
      <c r="I63" s="301">
        <f t="shared" si="15"/>
        <v>0.2795837961588698</v>
      </c>
      <c r="J63" s="301">
        <f t="shared" si="15"/>
        <v>0.27844661435026219</v>
      </c>
      <c r="K63" s="301">
        <f t="shared" si="15"/>
        <v>0.30349557856887543</v>
      </c>
      <c r="L63" s="301">
        <f t="shared" si="15"/>
        <v>0.30661419666456308</v>
      </c>
      <c r="M63" s="301">
        <f t="shared" si="15"/>
        <v>0.31976644532847198</v>
      </c>
      <c r="N63" s="301">
        <f t="shared" si="15"/>
        <v>0.26697777779173693</v>
      </c>
      <c r="O63" s="301">
        <f t="shared" si="15"/>
        <v>0.30746128815860008</v>
      </c>
      <c r="P63" s="301">
        <f t="shared" si="15"/>
        <v>0.3203638747708018</v>
      </c>
      <c r="Q63" s="301">
        <f t="shared" si="15"/>
        <v>0.33577334536859155</v>
      </c>
      <c r="R63" s="301">
        <f t="shared" si="15"/>
        <v>0.33699079481879307</v>
      </c>
      <c r="S63" s="301">
        <f t="shared" si="15"/>
        <v>0.33282492177969697</v>
      </c>
      <c r="T63" s="301">
        <f t="shared" si="15"/>
        <v>0.33354490314560853</v>
      </c>
      <c r="U63" s="301">
        <f t="shared" si="15"/>
        <v>0.33092468393597274</v>
      </c>
      <c r="V63" s="301">
        <f t="shared" si="15"/>
        <v>0.33094993022726499</v>
      </c>
      <c r="W63" s="301">
        <f t="shared" si="15"/>
        <v>0.32494231399571227</v>
      </c>
      <c r="X63" s="301">
        <f t="shared" si="15"/>
        <v>0.31171793361584887</v>
      </c>
      <c r="Y63" s="301">
        <f t="shared" si="15"/>
        <v>0.30464786014549294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0.26003644466168707</v>
      </c>
      <c r="C64" s="302">
        <f t="shared" si="16"/>
        <v>0.29073290564340759</v>
      </c>
      <c r="D64" s="302">
        <f t="shared" si="16"/>
        <v>0.27197173522324236</v>
      </c>
      <c r="E64" s="302">
        <f t="shared" si="16"/>
        <v>0.28998245966897906</v>
      </c>
      <c r="F64" s="302">
        <f t="shared" si="16"/>
        <v>0.28218124446685283</v>
      </c>
      <c r="G64" s="302">
        <f t="shared" si="16"/>
        <v>0.2754218620694297</v>
      </c>
      <c r="H64" s="302">
        <f t="shared" si="16"/>
        <v>0.26903612782365821</v>
      </c>
      <c r="I64" s="302">
        <f t="shared" si="16"/>
        <v>0.2795837961588698</v>
      </c>
      <c r="J64" s="302">
        <f t="shared" si="16"/>
        <v>0.27844661435026219</v>
      </c>
      <c r="K64" s="302">
        <f t="shared" si="16"/>
        <v>0.30349557856887543</v>
      </c>
      <c r="L64" s="302">
        <f t="shared" si="16"/>
        <v>0.30661419666456308</v>
      </c>
      <c r="M64" s="302">
        <f t="shared" si="16"/>
        <v>0.31976644532847198</v>
      </c>
      <c r="N64" s="302">
        <f t="shared" si="16"/>
        <v>0.26697777779173693</v>
      </c>
      <c r="O64" s="302">
        <f t="shared" si="16"/>
        <v>0.30746128815860008</v>
      </c>
      <c r="P64" s="302">
        <f t="shared" si="16"/>
        <v>0.3203638747708018</v>
      </c>
      <c r="Q64" s="302">
        <f t="shared" si="16"/>
        <v>0.33577334536859155</v>
      </c>
      <c r="R64" s="302">
        <f t="shared" si="16"/>
        <v>0.33699079481879307</v>
      </c>
      <c r="S64" s="302">
        <f t="shared" si="16"/>
        <v>0.33282492177969697</v>
      </c>
      <c r="T64" s="302">
        <f t="shared" si="16"/>
        <v>0.33354490314560853</v>
      </c>
      <c r="U64" s="302">
        <f t="shared" si="16"/>
        <v>0.33092468393597274</v>
      </c>
      <c r="V64" s="302">
        <f t="shared" si="16"/>
        <v>0.33094993022726499</v>
      </c>
      <c r="W64" s="302">
        <f t="shared" si="16"/>
        <v>0.32494231399571227</v>
      </c>
      <c r="X64" s="302">
        <f t="shared" si="16"/>
        <v>0.31171793361584887</v>
      </c>
      <c r="Y64" s="302">
        <f t="shared" si="16"/>
        <v>0.30464786014549294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0.44586903942146239</v>
      </c>
      <c r="C66" s="301">
        <f t="shared" si="18"/>
        <v>0.38284572121685689</v>
      </c>
      <c r="D66" s="301">
        <f t="shared" si="18"/>
        <v>0.41483153996980709</v>
      </c>
      <c r="E66" s="301">
        <f t="shared" si="18"/>
        <v>0.38435881454935078</v>
      </c>
      <c r="F66" s="301">
        <f t="shared" si="18"/>
        <v>0.39255730188284871</v>
      </c>
      <c r="G66" s="301">
        <f t="shared" si="18"/>
        <v>0.39968394099979432</v>
      </c>
      <c r="H66" s="301">
        <f t="shared" si="18"/>
        <v>0.41414386153428112</v>
      </c>
      <c r="I66" s="301">
        <f t="shared" si="18"/>
        <v>0.39268036452281113</v>
      </c>
      <c r="J66" s="301">
        <f t="shared" si="18"/>
        <v>0.39403984100858597</v>
      </c>
      <c r="K66" s="301">
        <f t="shared" si="18"/>
        <v>0.35434239901072467</v>
      </c>
      <c r="L66" s="301">
        <f t="shared" si="18"/>
        <v>0.35898060091968148</v>
      </c>
      <c r="M66" s="301">
        <f t="shared" si="18"/>
        <v>0.32965657907312373</v>
      </c>
      <c r="N66" s="301">
        <f t="shared" si="18"/>
        <v>0.41930747832976722</v>
      </c>
      <c r="O66" s="301">
        <f t="shared" si="18"/>
        <v>0.35799643959770588</v>
      </c>
      <c r="P66" s="301">
        <f t="shared" si="18"/>
        <v>0.31826153626225617</v>
      </c>
      <c r="Q66" s="301">
        <f t="shared" si="18"/>
        <v>0.28756753026951271</v>
      </c>
      <c r="R66" s="301">
        <f t="shared" si="18"/>
        <v>0.28418898139856097</v>
      </c>
      <c r="S66" s="301">
        <f t="shared" si="18"/>
        <v>0.28944549564991479</v>
      </c>
      <c r="T66" s="301">
        <f t="shared" si="18"/>
        <v>0.28853639411871146</v>
      </c>
      <c r="U66" s="301">
        <f t="shared" si="18"/>
        <v>0.29285767244554334</v>
      </c>
      <c r="V66" s="301">
        <f t="shared" si="18"/>
        <v>0.29283428337803907</v>
      </c>
      <c r="W66" s="301">
        <f t="shared" si="18"/>
        <v>0.29953081814204269</v>
      </c>
      <c r="X66" s="301">
        <f t="shared" si="18"/>
        <v>0.31552365462678622</v>
      </c>
      <c r="Y66" s="301">
        <f t="shared" si="18"/>
        <v>0.32472118854814092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0">
        <f>IF(B$5=0,0,B$5/MAE_fec!B$5)</f>
        <v>1.5914499621073768</v>
      </c>
      <c r="C72" s="320">
        <f>IF(C$5=0,0,C$5/MAE_fec!C$5)</f>
        <v>1.6502384858140373</v>
      </c>
      <c r="D72" s="320">
        <f>IF(D$5=0,0,D$5/MAE_fec!D$5)</f>
        <v>1.5175458261067984</v>
      </c>
      <c r="E72" s="320">
        <f>IF(E$5=0,0,E$5/MAE_fec!E$5)</f>
        <v>1.6237498224720075</v>
      </c>
      <c r="F72" s="320">
        <f>IF(F$5=0,0,F$5/MAE_fec!F$5)</f>
        <v>1.5702317643906756</v>
      </c>
      <c r="G72" s="320">
        <f>IF(G$5=0,0,G$5/MAE_fec!G$5)</f>
        <v>1.4804031606966008</v>
      </c>
      <c r="H72" s="320">
        <f>IF(H$5=0,0,H$5/MAE_fec!H$5)</f>
        <v>1.4830049899802322</v>
      </c>
      <c r="I72" s="320">
        <f>IF(I$5=0,0,I$5/MAE_fec!I$5)</f>
        <v>1.4631465747211772</v>
      </c>
      <c r="J72" s="320">
        <f>IF(J$5=0,0,J$5/MAE_fec!J$5)</f>
        <v>1.4467357669295762</v>
      </c>
      <c r="K72" s="320">
        <f>IF(K$5=0,0,K$5/MAE_fec!K$5)</f>
        <v>1.643283097865029</v>
      </c>
      <c r="L72" s="320">
        <f>IF(L$5=0,0,L$5/MAE_fec!L$5)</f>
        <v>1.896138053422576</v>
      </c>
      <c r="M72" s="320">
        <f>IF(M$5=0,0,M$5/MAE_fec!M$5)</f>
        <v>1.8230752889413779</v>
      </c>
      <c r="N72" s="320">
        <f>IF(N$5=0,0,N$5/MAE_fec!N$5)</f>
        <v>1.5271967905022068</v>
      </c>
      <c r="O72" s="320">
        <f>IF(O$5=0,0,O$5/MAE_fec!O$5)</f>
        <v>1.5760170777106799</v>
      </c>
      <c r="P72" s="320">
        <f>IF(P$5=0,0,P$5/MAE_fec!P$5)</f>
        <v>1.3314166261090461</v>
      </c>
      <c r="Q72" s="320">
        <f>IF(Q$5=0,0,Q$5/MAE_fec!Q$5)</f>
        <v>1.4123822386748042</v>
      </c>
      <c r="R72" s="320">
        <f>IF(R$5=0,0,R$5/MAE_fec!R$5)</f>
        <v>1.4136180657288691</v>
      </c>
      <c r="S72" s="320">
        <f>IF(S$5=0,0,S$5/MAE_fec!S$5)</f>
        <v>1.370733816719063</v>
      </c>
      <c r="T72" s="320">
        <f>IF(T$5=0,0,T$5/MAE_fec!T$5)</f>
        <v>1.3742716307379825</v>
      </c>
      <c r="U72" s="320">
        <f>IF(U$5=0,0,U$5/MAE_fec!U$5)</f>
        <v>1.3486833946339949</v>
      </c>
      <c r="V72" s="320">
        <f>IF(V$5=0,0,V$5/MAE_fec!V$5)</f>
        <v>1.3423350809137362</v>
      </c>
      <c r="W72" s="320">
        <f>IF(W$5=0,0,W$5/MAE_fec!W$5)</f>
        <v>1.2887519044048898</v>
      </c>
      <c r="X72" s="320">
        <f>IF(X$5=0,0,X$5/MAE_fec!X$5)</f>
        <v>1.1735504710174667</v>
      </c>
      <c r="Y72" s="320">
        <f>IF(Y$5=0,0,Y$5/MAE_fec!Y$5)</f>
        <v>1.11847402259483</v>
      </c>
      <c r="DA72" s="95"/>
    </row>
    <row r="73" spans="1:105" ht="12" customHeight="1" x14ac:dyDescent="0.25">
      <c r="A73" s="55" t="s">
        <v>91</v>
      </c>
      <c r="B73" s="330">
        <f>IF(B$6=0,0,B$6/MAE_fec!B$6)</f>
        <v>0</v>
      </c>
      <c r="C73" s="330">
        <f>IF(C$6=0,0,C$6/MAE_fec!C$6)</f>
        <v>0</v>
      </c>
      <c r="D73" s="330">
        <f>IF(D$6=0,0,D$6/MAE_fec!D$6)</f>
        <v>0</v>
      </c>
      <c r="E73" s="330">
        <f>IF(E$6=0,0,E$6/MAE_fec!E$6)</f>
        <v>0</v>
      </c>
      <c r="F73" s="330">
        <f>IF(F$6=0,0,F$6/MAE_fec!F$6)</f>
        <v>0</v>
      </c>
      <c r="G73" s="330">
        <f>IF(G$6=0,0,G$6/MAE_fec!G$6)</f>
        <v>0</v>
      </c>
      <c r="H73" s="330">
        <f>IF(H$6=0,0,H$6/MAE_fec!H$6)</f>
        <v>0</v>
      </c>
      <c r="I73" s="330">
        <f>IF(I$6=0,0,I$6/MAE_fec!I$6)</f>
        <v>0</v>
      </c>
      <c r="J73" s="330">
        <f>IF(J$6=0,0,J$6/MAE_fec!J$6)</f>
        <v>0</v>
      </c>
      <c r="K73" s="330">
        <f>IF(K$6=0,0,K$6/MAE_fec!K$6)</f>
        <v>0</v>
      </c>
      <c r="L73" s="330">
        <f>IF(L$6=0,0,L$6/MAE_fec!L$6)</f>
        <v>0</v>
      </c>
      <c r="M73" s="330">
        <f>IF(M$6=0,0,M$6/MAE_fec!M$6)</f>
        <v>0</v>
      </c>
      <c r="N73" s="330">
        <f>IF(N$6=0,0,N$6/MAE_fec!N$6)</f>
        <v>0</v>
      </c>
      <c r="O73" s="330">
        <f>IF(O$6=0,0,O$6/MAE_fec!O$6)</f>
        <v>0</v>
      </c>
      <c r="P73" s="330">
        <f>IF(P$6=0,0,P$6/MAE_fec!P$6)</f>
        <v>0</v>
      </c>
      <c r="Q73" s="330">
        <f>IF(Q$6=0,0,Q$6/MAE_fec!Q$6)</f>
        <v>0</v>
      </c>
      <c r="R73" s="330">
        <f>IF(R$6=0,0,R$6/MAE_fec!R$6)</f>
        <v>0</v>
      </c>
      <c r="S73" s="330">
        <f>IF(S$6=0,0,S$6/MAE_fec!S$6)</f>
        <v>0</v>
      </c>
      <c r="T73" s="330">
        <f>IF(T$6=0,0,T$6/MAE_fec!T$6)</f>
        <v>0</v>
      </c>
      <c r="U73" s="330">
        <f>IF(U$6=0,0,U$6/MAE_fec!U$6)</f>
        <v>0</v>
      </c>
      <c r="V73" s="330">
        <f>IF(V$6=0,0,V$6/MAE_fec!V$6)</f>
        <v>0</v>
      </c>
      <c r="W73" s="330">
        <f>IF(W$6=0,0,W$6/MAE_fec!W$6)</f>
        <v>0</v>
      </c>
      <c r="X73" s="330">
        <f>IF(X$6=0,0,X$6/MAE_fec!X$6)</f>
        <v>0</v>
      </c>
      <c r="Y73" s="330">
        <f>IF(Y$6=0,0,Y$6/MAE_fec!Y$6)</f>
        <v>0</v>
      </c>
      <c r="DA73" s="67"/>
    </row>
    <row r="74" spans="1:105" ht="12" customHeight="1" x14ac:dyDescent="0.25">
      <c r="A74" s="173" t="s">
        <v>92</v>
      </c>
      <c r="B74" s="331">
        <f>IF(B$7=0,0,B$7/MAE_fec!B$7)</f>
        <v>0</v>
      </c>
      <c r="C74" s="331">
        <f>IF(C$7=0,0,C$7/MAE_fec!C$7)</f>
        <v>0</v>
      </c>
      <c r="D74" s="331">
        <f>IF(D$7=0,0,D$7/MAE_fec!D$7)</f>
        <v>0</v>
      </c>
      <c r="E74" s="331">
        <f>IF(E$7=0,0,E$7/MAE_fec!E$7)</f>
        <v>0</v>
      </c>
      <c r="F74" s="331">
        <f>IF(F$7=0,0,F$7/MAE_fec!F$7)</f>
        <v>0</v>
      </c>
      <c r="G74" s="331">
        <f>IF(G$7=0,0,G$7/MAE_fec!G$7)</f>
        <v>0</v>
      </c>
      <c r="H74" s="331">
        <f>IF(H$7=0,0,H$7/MAE_fec!H$7)</f>
        <v>0</v>
      </c>
      <c r="I74" s="331">
        <f>IF(I$7=0,0,I$7/MAE_fec!I$7)</f>
        <v>0</v>
      </c>
      <c r="J74" s="331">
        <f>IF(J$7=0,0,J$7/MAE_fec!J$7)</f>
        <v>0</v>
      </c>
      <c r="K74" s="331">
        <f>IF(K$7=0,0,K$7/MAE_fec!K$7)</f>
        <v>0</v>
      </c>
      <c r="L74" s="331">
        <f>IF(L$7=0,0,L$7/MAE_fec!L$7)</f>
        <v>0</v>
      </c>
      <c r="M74" s="331">
        <f>IF(M$7=0,0,M$7/MAE_fec!M$7)</f>
        <v>0</v>
      </c>
      <c r="N74" s="331">
        <f>IF(N$7=0,0,N$7/MAE_fec!N$7)</f>
        <v>0</v>
      </c>
      <c r="O74" s="331">
        <f>IF(O$7=0,0,O$7/MAE_fec!O$7)</f>
        <v>0</v>
      </c>
      <c r="P74" s="331">
        <f>IF(P$7=0,0,P$7/MAE_fec!P$7)</f>
        <v>0</v>
      </c>
      <c r="Q74" s="331">
        <f>IF(Q$7=0,0,Q$7/MAE_fec!Q$7)</f>
        <v>0</v>
      </c>
      <c r="R74" s="331">
        <f>IF(R$7=0,0,R$7/MAE_fec!R$7)</f>
        <v>0</v>
      </c>
      <c r="S74" s="331">
        <f>IF(S$7=0,0,S$7/MAE_fec!S$7)</f>
        <v>0</v>
      </c>
      <c r="T74" s="331">
        <f>IF(T$7=0,0,T$7/MAE_fec!T$7)</f>
        <v>0</v>
      </c>
      <c r="U74" s="331">
        <f>IF(U$7=0,0,U$7/MAE_fec!U$7)</f>
        <v>0</v>
      </c>
      <c r="V74" s="331">
        <f>IF(V$7=0,0,V$7/MAE_fec!V$7)</f>
        <v>0</v>
      </c>
      <c r="W74" s="331">
        <f>IF(W$7=0,0,W$7/MAE_fec!W$7)</f>
        <v>0</v>
      </c>
      <c r="X74" s="331">
        <f>IF(X$7=0,0,X$7/MAE_fec!X$7)</f>
        <v>0</v>
      </c>
      <c r="Y74" s="331">
        <f>IF(Y$7=0,0,Y$7/MAE_fec!Y$7)</f>
        <v>0</v>
      </c>
      <c r="DA74" s="177"/>
    </row>
    <row r="75" spans="1:105" ht="12" customHeight="1" x14ac:dyDescent="0.25">
      <c r="A75" s="173" t="s">
        <v>93</v>
      </c>
      <c r="B75" s="331">
        <f>IF(B$8=0,0,B$8/MAE_fec!B$8)</f>
        <v>0</v>
      </c>
      <c r="C75" s="331">
        <f>IF(C$8=0,0,C$8/MAE_fec!C$8)</f>
        <v>0</v>
      </c>
      <c r="D75" s="331">
        <f>IF(D$8=0,0,D$8/MAE_fec!D$8)</f>
        <v>0</v>
      </c>
      <c r="E75" s="331">
        <f>IF(E$8=0,0,E$8/MAE_fec!E$8)</f>
        <v>0</v>
      </c>
      <c r="F75" s="331">
        <f>IF(F$8=0,0,F$8/MAE_fec!F$8)</f>
        <v>0</v>
      </c>
      <c r="G75" s="331">
        <f>IF(G$8=0,0,G$8/MAE_fec!G$8)</f>
        <v>0</v>
      </c>
      <c r="H75" s="331">
        <f>IF(H$8=0,0,H$8/MAE_fec!H$8)</f>
        <v>0</v>
      </c>
      <c r="I75" s="331">
        <f>IF(I$8=0,0,I$8/MAE_fec!I$8)</f>
        <v>0</v>
      </c>
      <c r="J75" s="331">
        <f>IF(J$8=0,0,J$8/MAE_fec!J$8)</f>
        <v>0</v>
      </c>
      <c r="K75" s="331">
        <f>IF(K$8=0,0,K$8/MAE_fec!K$8)</f>
        <v>0</v>
      </c>
      <c r="L75" s="331">
        <f>IF(L$8=0,0,L$8/MAE_fec!L$8)</f>
        <v>0</v>
      </c>
      <c r="M75" s="331">
        <f>IF(M$8=0,0,M$8/MAE_fec!M$8)</f>
        <v>0</v>
      </c>
      <c r="N75" s="331">
        <f>IF(N$8=0,0,N$8/MAE_fec!N$8)</f>
        <v>0</v>
      </c>
      <c r="O75" s="331">
        <f>IF(O$8=0,0,O$8/MAE_fec!O$8)</f>
        <v>0</v>
      </c>
      <c r="P75" s="331">
        <f>IF(P$8=0,0,P$8/MAE_fec!P$8)</f>
        <v>0</v>
      </c>
      <c r="Q75" s="331">
        <f>IF(Q$8=0,0,Q$8/MAE_fec!Q$8)</f>
        <v>0</v>
      </c>
      <c r="R75" s="331">
        <f>IF(R$8=0,0,R$8/MAE_fec!R$8)</f>
        <v>0</v>
      </c>
      <c r="S75" s="331">
        <f>IF(S$8=0,0,S$8/MAE_fec!S$8)</f>
        <v>0</v>
      </c>
      <c r="T75" s="331">
        <f>IF(T$8=0,0,T$8/MAE_fec!T$8)</f>
        <v>0</v>
      </c>
      <c r="U75" s="331">
        <f>IF(U$8=0,0,U$8/MAE_fec!U$8)</f>
        <v>0</v>
      </c>
      <c r="V75" s="331">
        <f>IF(V$8=0,0,V$8/MAE_fec!V$8)</f>
        <v>0</v>
      </c>
      <c r="W75" s="331">
        <f>IF(W$8=0,0,W$8/MAE_fec!W$8)</f>
        <v>0</v>
      </c>
      <c r="X75" s="331">
        <f>IF(X$8=0,0,X$8/MAE_fec!X$8)</f>
        <v>0</v>
      </c>
      <c r="Y75" s="331">
        <f>IF(Y$8=0,0,Y$8/MAE_fec!Y$8)</f>
        <v>0</v>
      </c>
      <c r="DA75" s="177"/>
    </row>
    <row r="76" spans="1:105" ht="12" customHeight="1" x14ac:dyDescent="0.25">
      <c r="A76" s="173" t="s">
        <v>94</v>
      </c>
      <c r="B76" s="331">
        <f>IF(B$9=0,0,B$9/MAE_fec!B$9)</f>
        <v>0</v>
      </c>
      <c r="C76" s="331">
        <f>IF(C$9=0,0,C$9/MAE_fec!C$9)</f>
        <v>0</v>
      </c>
      <c r="D76" s="331">
        <f>IF(D$9=0,0,D$9/MAE_fec!D$9)</f>
        <v>0</v>
      </c>
      <c r="E76" s="331">
        <f>IF(E$9=0,0,E$9/MAE_fec!E$9)</f>
        <v>0</v>
      </c>
      <c r="F76" s="331">
        <f>IF(F$9=0,0,F$9/MAE_fec!F$9)</f>
        <v>0</v>
      </c>
      <c r="G76" s="331">
        <f>IF(G$9=0,0,G$9/MAE_fec!G$9)</f>
        <v>0</v>
      </c>
      <c r="H76" s="331">
        <f>IF(H$9=0,0,H$9/MAE_fec!H$9)</f>
        <v>0</v>
      </c>
      <c r="I76" s="331">
        <f>IF(I$9=0,0,I$9/MAE_fec!I$9)</f>
        <v>0</v>
      </c>
      <c r="J76" s="331">
        <f>IF(J$9=0,0,J$9/MAE_fec!J$9)</f>
        <v>0</v>
      </c>
      <c r="K76" s="331">
        <f>IF(K$9=0,0,K$9/MAE_fec!K$9)</f>
        <v>0</v>
      </c>
      <c r="L76" s="331">
        <f>IF(L$9=0,0,L$9/MAE_fec!L$9)</f>
        <v>0</v>
      </c>
      <c r="M76" s="331">
        <f>IF(M$9=0,0,M$9/MAE_fec!M$9)</f>
        <v>0</v>
      </c>
      <c r="N76" s="331">
        <f>IF(N$9=0,0,N$9/MAE_fec!N$9)</f>
        <v>0</v>
      </c>
      <c r="O76" s="331">
        <f>IF(O$9=0,0,O$9/MAE_fec!O$9)</f>
        <v>0</v>
      </c>
      <c r="P76" s="331">
        <f>IF(P$9=0,0,P$9/MAE_fec!P$9)</f>
        <v>0</v>
      </c>
      <c r="Q76" s="331">
        <f>IF(Q$9=0,0,Q$9/MAE_fec!Q$9)</f>
        <v>0</v>
      </c>
      <c r="R76" s="331">
        <f>IF(R$9=0,0,R$9/MAE_fec!R$9)</f>
        <v>0</v>
      </c>
      <c r="S76" s="331">
        <f>IF(S$9=0,0,S$9/MAE_fec!S$9)</f>
        <v>0</v>
      </c>
      <c r="T76" s="331">
        <f>IF(T$9=0,0,T$9/MAE_fec!T$9)</f>
        <v>0</v>
      </c>
      <c r="U76" s="331">
        <f>IF(U$9=0,0,U$9/MAE_fec!U$9)</f>
        <v>0</v>
      </c>
      <c r="V76" s="331">
        <f>IF(V$9=0,0,V$9/MAE_fec!V$9)</f>
        <v>0</v>
      </c>
      <c r="W76" s="331">
        <f>IF(W$9=0,0,W$9/MAE_fec!W$9)</f>
        <v>0</v>
      </c>
      <c r="X76" s="331">
        <f>IF(X$9=0,0,X$9/MAE_fec!X$9)</f>
        <v>0</v>
      </c>
      <c r="Y76" s="331">
        <f>IF(Y$9=0,0,Y$9/MAE_fec!Y$9)</f>
        <v>0</v>
      </c>
      <c r="DA76" s="177"/>
    </row>
    <row r="77" spans="1:105" ht="12" customHeight="1" x14ac:dyDescent="0.25">
      <c r="A77" s="56" t="s">
        <v>95</v>
      </c>
      <c r="B77" s="332">
        <f>IF(B$10=0,0,B$10/MAE_fec!B$10)</f>
        <v>1.3019457470652447</v>
      </c>
      <c r="C77" s="332">
        <f>IF(C$10=0,0,C$10/MAE_fec!C$10)</f>
        <v>1.6752573439347056</v>
      </c>
      <c r="D77" s="332">
        <f>IF(D$10=0,0,D$10/MAE_fec!D$10)</f>
        <v>1.3772888772674994</v>
      </c>
      <c r="E77" s="332">
        <f>IF(E$10=0,0,E$10/MAE_fec!E$10)</f>
        <v>1.6083097950250231</v>
      </c>
      <c r="F77" s="332">
        <f>IF(F$10=0,0,F$10/MAE_fec!F$10)</f>
        <v>1.6323068787621904</v>
      </c>
      <c r="G77" s="332">
        <f>IF(G$10=0,0,G$10/MAE_fec!G$10)</f>
        <v>1.5293039492223874</v>
      </c>
      <c r="H77" s="332">
        <f>IF(H$10=0,0,H$10/MAE_fec!H$10)</f>
        <v>1.4264931439499293</v>
      </c>
      <c r="I77" s="332">
        <f>IF(I$10=0,0,I$10/MAE_fec!I$10)</f>
        <v>1.4836657765850432</v>
      </c>
      <c r="J77" s="332">
        <f>IF(J$10=0,0,J$10/MAE_fec!J$10)</f>
        <v>1.4529291483018085</v>
      </c>
      <c r="K77" s="332">
        <f>IF(K$10=0,0,K$10/MAE_fec!K$10)</f>
        <v>1.8298703810289891</v>
      </c>
      <c r="L77" s="332">
        <f>IF(L$10=0,0,L$10/MAE_fec!L$10)</f>
        <v>2.096309302669348</v>
      </c>
      <c r="M77" s="332">
        <f>IF(M$10=0,0,M$10/MAE_fec!M$10)</f>
        <v>2.0779857681128182</v>
      </c>
      <c r="N77" s="332">
        <f>IF(N$10=0,0,N$10/MAE_fec!N$10)</f>
        <v>1.5243699211163597</v>
      </c>
      <c r="O77" s="332">
        <f>IF(O$10=0,0,O$10/MAE_fec!O$10)</f>
        <v>1.4516918737720972</v>
      </c>
      <c r="P77" s="332">
        <f>IF(P$10=0,0,P$10/MAE_fec!P$10)</f>
        <v>1.0637635715350406</v>
      </c>
      <c r="Q77" s="332">
        <f>IF(Q$10=0,0,Q$10/MAE_fec!Q$10)</f>
        <v>1.2760679621137687</v>
      </c>
      <c r="R77" s="332">
        <f>IF(R$10=0,0,R$10/MAE_fec!R$10)</f>
        <v>1.2923360587746249</v>
      </c>
      <c r="S77" s="332">
        <f>IF(S$10=0,0,S$10/MAE_fec!S$10)</f>
        <v>1.2113943133001925</v>
      </c>
      <c r="T77" s="332">
        <f>IF(T$10=0,0,T$10/MAE_fec!T$10)</f>
        <v>1.1854563709654595</v>
      </c>
      <c r="U77" s="332">
        <f>IF(U$10=0,0,U$10/MAE_fec!U$10)</f>
        <v>1.1095656494719897</v>
      </c>
      <c r="V77" s="332">
        <f>IF(V$10=0,0,V$10/MAE_fec!V$10)</f>
        <v>1.0424250219724762</v>
      </c>
      <c r="W77" s="332">
        <f>IF(W$10=0,0,W$10/MAE_fec!W$10)</f>
        <v>0.99574432566322335</v>
      </c>
      <c r="X77" s="332">
        <f>IF(X$10=0,0,X$10/MAE_fec!X$10)</f>
        <v>0.80528781131778526</v>
      </c>
      <c r="Y77" s="332">
        <f>IF(Y$10=0,0,Y$10/MAE_fec!Y$10)</f>
        <v>0.71920145428760496</v>
      </c>
      <c r="DA77" s="68"/>
    </row>
    <row r="78" spans="1:105" ht="12" customHeight="1" x14ac:dyDescent="0.25">
      <c r="A78" s="174" t="s">
        <v>2555</v>
      </c>
      <c r="B78" s="348">
        <f>IF(B$16=0,0,B$16/MAE_fec!B$16)</f>
        <v>1.6960760613812569</v>
      </c>
      <c r="C78" s="348">
        <f>IF(C$16=0,0,C$16/MAE_fec!C$16)</f>
        <v>1.8914434913337663</v>
      </c>
      <c r="D78" s="348">
        <f>IF(D$16=0,0,D$16/MAE_fec!D$16)</f>
        <v>1.6668129408034988</v>
      </c>
      <c r="E78" s="348">
        <f>IF(E$16=0,0,E$16/MAE_fec!E$16)</f>
        <v>1.8636939423423762</v>
      </c>
      <c r="F78" s="348">
        <f>IF(F$16=0,0,F$16/MAE_fec!F$16)</f>
        <v>1.7622218765572415</v>
      </c>
      <c r="G78" s="348">
        <f>IF(G$16=0,0,G$16/MAE_fec!G$16)</f>
        <v>1.6343250019623188</v>
      </c>
      <c r="H78" s="348">
        <f>IF(H$16=0,0,H$16/MAE_fec!H$16)</f>
        <v>1.6094539934511218</v>
      </c>
      <c r="I78" s="348">
        <f>IF(I$16=0,0,I$16/MAE_fec!I$16)</f>
        <v>1.6354427224918997</v>
      </c>
      <c r="J78" s="348">
        <f>IF(J$16=0,0,J$16/MAE_fec!J$16)</f>
        <v>1.6124792185144394</v>
      </c>
      <c r="K78" s="348">
        <f>IF(K$16=0,0,K$16/MAE_fec!K$16)</f>
        <v>1.9254735861130119</v>
      </c>
      <c r="L78" s="348">
        <f>IF(L$16=0,0,L$16/MAE_fec!L$16)</f>
        <v>2.1769683602743997</v>
      </c>
      <c r="M78" s="348">
        <f>IF(M$16=0,0,M$16/MAE_fec!M$16)</f>
        <v>2.1472048374129891</v>
      </c>
      <c r="N78" s="348">
        <f>IF(N$16=0,0,N$16/MAE_fec!N$16)</f>
        <v>1.6473980920909399</v>
      </c>
      <c r="O78" s="348">
        <f>IF(O$16=0,0,O$16/MAE_fec!O$16)</f>
        <v>1.8962338933214002</v>
      </c>
      <c r="P78" s="348">
        <f>IF(P$16=0,0,P$16/MAE_fec!P$16)</f>
        <v>1.6690945456248441</v>
      </c>
      <c r="Q78" s="348">
        <f>IF(Q$16=0,0,Q$16/MAE_fec!Q$16)</f>
        <v>1.8207629379265626</v>
      </c>
      <c r="R78" s="348">
        <f>IF(R$16=0,0,R$16/MAE_fec!R$16)</f>
        <v>1.8249593204571222</v>
      </c>
      <c r="S78" s="348">
        <f>IF(S$16=0,0,S$16/MAE_fec!S$16)</f>
        <v>1.7599746586373977</v>
      </c>
      <c r="T78" s="348">
        <f>IF(T$16=0,0,T$16/MAE_fec!T$16)</f>
        <v>1.7675560725746635</v>
      </c>
      <c r="U78" s="348">
        <f>IF(U$16=0,0,U$16/MAE_fec!U$16)</f>
        <v>1.7290614605072225</v>
      </c>
      <c r="V78" s="348">
        <f>IF(V$16=0,0,V$16/MAE_fec!V$16)</f>
        <v>1.7232008250502493</v>
      </c>
      <c r="W78" s="348">
        <f>IF(W$16=0,0,W$16/MAE_fec!W$16)</f>
        <v>1.6361981496576807</v>
      </c>
      <c r="X78" s="348">
        <f>IF(X$16=0,0,X$16/MAE_fec!X$16)</f>
        <v>1.4493071438978054</v>
      </c>
      <c r="Y78" s="348">
        <f>IF(Y$16=0,0,Y$16/MAE_fec!Y$16)</f>
        <v>1.3593221615174613</v>
      </c>
      <c r="DA78" s="178"/>
    </row>
    <row r="79" spans="1:105" ht="12" customHeight="1" x14ac:dyDescent="0.25">
      <c r="A79" s="174" t="s">
        <v>2565</v>
      </c>
      <c r="B79" s="348">
        <f>IF(B$24=0,0,B$24/MAE_fec!B$24)</f>
        <v>1.7483163100623857</v>
      </c>
      <c r="C79" s="348">
        <f>IF(C$24=0,0,C$24/MAE_fec!C$24)</f>
        <v>1.8070839254904483</v>
      </c>
      <c r="D79" s="348">
        <f>IF(D$24=0,0,D$24/MAE_fec!D$24)</f>
        <v>1.7580289037457477</v>
      </c>
      <c r="E79" s="348">
        <f>IF(E$24=0,0,E$24/MAE_fec!E$24)</f>
        <v>1.7948468092903014</v>
      </c>
      <c r="F79" s="348">
        <f>IF(F$24=0,0,F$24/MAE_fec!F$24)</f>
        <v>1.7937211001243185</v>
      </c>
      <c r="G79" s="348">
        <f>IF(G$24=0,0,G$24/MAE_fec!G$24)</f>
        <v>1.7734128751210929</v>
      </c>
      <c r="H79" s="348">
        <f>IF(H$24=0,0,H$24/MAE_fec!H$24)</f>
        <v>1.7679249709931171</v>
      </c>
      <c r="I79" s="348">
        <f>IF(I$24=0,0,I$24/MAE_fec!I$24)</f>
        <v>1.7659697888970149</v>
      </c>
      <c r="J79" s="348">
        <f>IF(J$24=0,0,J$24/MAE_fec!J$24)</f>
        <v>1.7620319683055665</v>
      </c>
      <c r="K79" s="348">
        <f>IF(K$24=0,0,K$24/MAE_fec!K$24)</f>
        <v>1.8280761529381104</v>
      </c>
      <c r="L79" s="348">
        <f>IF(L$24=0,0,L$24/MAE_fec!L$24)</f>
        <v>1.8953144166915856</v>
      </c>
      <c r="M79" s="348">
        <f>IF(M$24=0,0,M$24/MAE_fec!M$24)</f>
        <v>1.898306795174092</v>
      </c>
      <c r="N79" s="348">
        <f>IF(N$24=0,0,N$24/MAE_fec!N$24)</f>
        <v>1.7745578772828206</v>
      </c>
      <c r="O79" s="348">
        <f>IF(O$24=0,0,O$24/MAE_fec!O$24)</f>
        <v>1.757681925626875</v>
      </c>
      <c r="P79" s="348">
        <f>IF(P$24=0,0,P$24/MAE_fec!P$24)</f>
        <v>1.7318337105805026</v>
      </c>
      <c r="Q79" s="348">
        <f>IF(Q$24=0,0,Q$24/MAE_fec!Q$24)</f>
        <v>1.7836208037744152</v>
      </c>
      <c r="R79" s="348">
        <f>IF(R$24=0,0,R$24/MAE_fec!R$24)</f>
        <v>1.7889522012279939</v>
      </c>
      <c r="S79" s="348">
        <f>IF(S$24=0,0,S$24/MAE_fec!S$24)</f>
        <v>1.777448398124188</v>
      </c>
      <c r="T79" s="348">
        <f>IF(T$24=0,0,T$24/MAE_fec!T$24)</f>
        <v>1.7795683341779791</v>
      </c>
      <c r="U79" s="348">
        <f>IF(U$24=0,0,U$24/MAE_fec!U$24)</f>
        <v>1.7699959710491047</v>
      </c>
      <c r="V79" s="348">
        <f>IF(V$24=0,0,V$24/MAE_fec!V$24)</f>
        <v>1.7716380567604673</v>
      </c>
      <c r="W79" s="348">
        <f>IF(W$24=0,0,W$24/MAE_fec!W$24)</f>
        <v>1.7587205675516608</v>
      </c>
      <c r="X79" s="348">
        <f>IF(X$24=0,0,X$24/MAE_fec!X$24)</f>
        <v>1.7316639352315502</v>
      </c>
      <c r="Y79" s="348">
        <f>IF(Y$24=0,0,Y$24/MAE_fec!Y$24)</f>
        <v>1.7150543297894563</v>
      </c>
      <c r="DA79" s="178"/>
    </row>
    <row r="80" spans="1:105" ht="12" customHeight="1" x14ac:dyDescent="0.25">
      <c r="A80" s="174" t="s">
        <v>2570</v>
      </c>
      <c r="B80" s="348">
        <f>IF(B$27=0,0,B$27/MAE_fec!B$27)</f>
        <v>1.6960760613812573</v>
      </c>
      <c r="C80" s="348">
        <f>IF(C$27=0,0,C$27/MAE_fec!C$27)</f>
        <v>1.8914434913337657</v>
      </c>
      <c r="D80" s="348">
        <f>IF(D$27=0,0,D$27/MAE_fec!D$27)</f>
        <v>1.6668129408034984</v>
      </c>
      <c r="E80" s="348">
        <f>IF(E$27=0,0,E$27/MAE_fec!E$27)</f>
        <v>1.8636939423423764</v>
      </c>
      <c r="F80" s="348">
        <f>IF(F$27=0,0,F$27/MAE_fec!F$27)</f>
        <v>1.7622218765572422</v>
      </c>
      <c r="G80" s="348">
        <f>IF(G$27=0,0,G$27/MAE_fec!G$27)</f>
        <v>1.6343250019623188</v>
      </c>
      <c r="H80" s="348">
        <f>IF(H$27=0,0,H$27/MAE_fec!H$27)</f>
        <v>1.6094539934511218</v>
      </c>
      <c r="I80" s="348">
        <f>IF(I$27=0,0,I$27/MAE_fec!I$27)</f>
        <v>1.6354427224919006</v>
      </c>
      <c r="J80" s="348">
        <f>IF(J$27=0,0,J$27/MAE_fec!J$27)</f>
        <v>1.6124792185144399</v>
      </c>
      <c r="K80" s="348">
        <f>IF(K$27=0,0,K$27/MAE_fec!K$27)</f>
        <v>1.9254735861130119</v>
      </c>
      <c r="L80" s="348">
        <f>IF(L$27=0,0,L$27/MAE_fec!L$27)</f>
        <v>2.1769683602743997</v>
      </c>
      <c r="M80" s="348">
        <f>IF(M$27=0,0,M$27/MAE_fec!M$27)</f>
        <v>2.14720483741299</v>
      </c>
      <c r="N80" s="348">
        <f>IF(N$27=0,0,N$27/MAE_fec!N$27)</f>
        <v>1.6473980920909399</v>
      </c>
      <c r="O80" s="348">
        <f>IF(O$27=0,0,O$27/MAE_fec!O$27)</f>
        <v>1.8962338933214002</v>
      </c>
      <c r="P80" s="348">
        <f>IF(P$27=0,0,P$27/MAE_fec!P$27)</f>
        <v>1.6690945456248436</v>
      </c>
      <c r="Q80" s="348">
        <f>IF(Q$27=0,0,Q$27/MAE_fec!Q$27)</f>
        <v>1.8207629379265617</v>
      </c>
      <c r="R80" s="348">
        <f>IF(R$27=0,0,R$27/MAE_fec!R$27)</f>
        <v>1.8249593204571215</v>
      </c>
      <c r="S80" s="348">
        <f>IF(S$27=0,0,S$27/MAE_fec!S$27)</f>
        <v>1.7599746586373977</v>
      </c>
      <c r="T80" s="348">
        <f>IF(T$27=0,0,T$27/MAE_fec!T$27)</f>
        <v>1.7675560725746633</v>
      </c>
      <c r="U80" s="348">
        <f>IF(U$27=0,0,U$27/MAE_fec!U$27)</f>
        <v>1.7290614605072221</v>
      </c>
      <c r="V80" s="348">
        <f>IF(V$27=0,0,V$27/MAE_fec!V$27)</f>
        <v>1.7232008250502493</v>
      </c>
      <c r="W80" s="348">
        <f>IF(W$27=0,0,W$27/MAE_fec!W$27)</f>
        <v>1.6361981496576805</v>
      </c>
      <c r="X80" s="348">
        <f>IF(X$27=0,0,X$27/MAE_fec!X$27)</f>
        <v>1.4493071438978054</v>
      </c>
      <c r="Y80" s="348">
        <f>IF(Y$27=0,0,Y$27/MAE_fec!Y$27)</f>
        <v>1.359322161517462</v>
      </c>
      <c r="DA80" s="178"/>
    </row>
    <row r="81" spans="1:105" ht="12" customHeight="1" x14ac:dyDescent="0.25">
      <c r="A81" s="174" t="s">
        <v>2580</v>
      </c>
      <c r="B81" s="348">
        <f>IF(B$35=0,0,B$35/MAE_fec!B$35)</f>
        <v>3.4978097293394042</v>
      </c>
      <c r="C81" s="348">
        <f>IF(C$35=0,0,C$35/MAE_fec!C$35)</f>
        <v>3.2432688059412018</v>
      </c>
      <c r="D81" s="348">
        <f>IF(D$35=0,0,D$35/MAE_fec!D$35)</f>
        <v>3.3139169081502953</v>
      </c>
      <c r="E81" s="348">
        <f>IF(E$35=0,0,E$35/MAE_fec!E$35)</f>
        <v>3.2506042446128856</v>
      </c>
      <c r="F81" s="348">
        <f>IF(F$35=0,0,F$35/MAE_fec!F$35)</f>
        <v>3.2076762601169291</v>
      </c>
      <c r="G81" s="348">
        <f>IF(G$35=0,0,G$35/MAE_fec!G$35)</f>
        <v>3.1703013915679104</v>
      </c>
      <c r="H81" s="348">
        <f>IF(H$35=0,0,H$35/MAE_fec!H$35)</f>
        <v>3.2333360556108821</v>
      </c>
      <c r="I81" s="348">
        <f>IF(I$35=0,0,I$35/MAE_fec!I$35)</f>
        <v>3.1391064921980898</v>
      </c>
      <c r="J81" s="348">
        <f>IF(J$35=0,0,J$35/MAE_fec!J$35)</f>
        <v>3.1322045918400363</v>
      </c>
      <c r="K81" s="348">
        <f>IF(K$35=0,0,K$35/MAE_fec!K$35)</f>
        <v>3.0758647523182474</v>
      </c>
      <c r="L81" s="348">
        <f>IF(L$35=0,0,L$35/MAE_fec!L$35)</f>
        <v>3.245266490747992</v>
      </c>
      <c r="M81" s="348">
        <f>IF(M$35=0,0,M$35/MAE_fec!M$35)</f>
        <v>3.0409983492863315</v>
      </c>
      <c r="N81" s="348">
        <f>IF(N$35=0,0,N$35/MAE_fec!N$35)</f>
        <v>3.2911897902468557</v>
      </c>
      <c r="O81" s="348">
        <f>IF(O$35=0,0,O$35/MAE_fec!O$35)</f>
        <v>3.1722070399762705</v>
      </c>
      <c r="P81" s="348">
        <f>IF(P$35=0,0,P$35/MAE_fec!P$35)</f>
        <v>2.7383581763330915</v>
      </c>
      <c r="Q81" s="348">
        <f>IF(Q$35=0,0,Q$35/MAE_fec!Q$35)</f>
        <v>2.5637875844946851</v>
      </c>
      <c r="R81" s="348">
        <f>IF(R$35=0,0,R$35/MAE_fec!R$35)</f>
        <v>2.535128173128971</v>
      </c>
      <c r="S81" s="348">
        <f>IF(S$35=0,0,S$35/MAE_fec!S$35)</f>
        <v>2.5290566254718043</v>
      </c>
      <c r="T81" s="348">
        <f>IF(T$35=0,0,T$35/MAE_fec!T$35)</f>
        <v>2.5251457040951433</v>
      </c>
      <c r="U81" s="348">
        <f>IF(U$35=0,0,U$35/MAE_fec!U$35)</f>
        <v>2.5330488787854675</v>
      </c>
      <c r="V81" s="348">
        <f>IF(V$35=0,0,V$35/MAE_fec!V$35)</f>
        <v>2.5240276851949668</v>
      </c>
      <c r="W81" s="348">
        <f>IF(W$35=0,0,W$35/MAE_fec!W$35)</f>
        <v>2.5101006391121659</v>
      </c>
      <c r="X81" s="348">
        <f>IF(X$35=0,0,X$35/MAE_fec!X$35)</f>
        <v>2.4771899220123195</v>
      </c>
      <c r="Y81" s="348">
        <f>IF(Y$35=0,0,Y$35/MAE_fec!Y$35)</f>
        <v>2.4617504526765304</v>
      </c>
      <c r="DA81" s="178"/>
    </row>
    <row r="82" spans="1:105" ht="12" customHeight="1" x14ac:dyDescent="0.25">
      <c r="A82" s="174" t="s">
        <v>2592</v>
      </c>
      <c r="B82" s="348">
        <f>IF(B$46=0,0,B$46/MAE_fec!B$46)</f>
        <v>0</v>
      </c>
      <c r="C82" s="348">
        <f>IF(C$46=0,0,C$46/MAE_fec!C$46)</f>
        <v>0</v>
      </c>
      <c r="D82" s="348">
        <f>IF(D$46=0,0,D$46/MAE_fec!D$46)</f>
        <v>0</v>
      </c>
      <c r="E82" s="348">
        <f>IF(E$46=0,0,E$46/MAE_fec!E$46)</f>
        <v>0</v>
      </c>
      <c r="F82" s="348">
        <f>IF(F$46=0,0,F$46/MAE_fec!F$46)</f>
        <v>0</v>
      </c>
      <c r="G82" s="348">
        <f>IF(G$46=0,0,G$46/MAE_fec!G$46)</f>
        <v>0</v>
      </c>
      <c r="H82" s="348">
        <f>IF(H$46=0,0,H$46/MAE_fec!H$46)</f>
        <v>0</v>
      </c>
      <c r="I82" s="348">
        <f>IF(I$46=0,0,I$46/MAE_fec!I$46)</f>
        <v>0</v>
      </c>
      <c r="J82" s="348">
        <f>IF(J$46=0,0,J$46/MAE_fec!J$46)</f>
        <v>0</v>
      </c>
      <c r="K82" s="348">
        <f>IF(K$46=0,0,K$46/MAE_fec!K$46)</f>
        <v>0</v>
      </c>
      <c r="L82" s="348">
        <f>IF(L$46=0,0,L$46/MAE_fec!L$46)</f>
        <v>0</v>
      </c>
      <c r="M82" s="348">
        <f>IF(M$46=0,0,M$46/MAE_fec!M$46)</f>
        <v>0</v>
      </c>
      <c r="N82" s="348">
        <f>IF(N$46=0,0,N$46/MAE_fec!N$46)</f>
        <v>0</v>
      </c>
      <c r="O82" s="348">
        <f>IF(O$46=0,0,O$46/MAE_fec!O$46)</f>
        <v>0</v>
      </c>
      <c r="P82" s="348">
        <f>IF(P$46=0,0,P$46/MAE_fec!P$46)</f>
        <v>0</v>
      </c>
      <c r="Q82" s="348">
        <f>IF(Q$46=0,0,Q$46/MAE_fec!Q$46)</f>
        <v>0</v>
      </c>
      <c r="R82" s="348">
        <f>IF(R$46=0,0,R$46/MAE_fec!R$46)</f>
        <v>0</v>
      </c>
      <c r="S82" s="348">
        <f>IF(S$46=0,0,S$46/MAE_fec!S$46)</f>
        <v>0</v>
      </c>
      <c r="T82" s="348">
        <f>IF(T$46=0,0,T$46/MAE_fec!T$46)</f>
        <v>0</v>
      </c>
      <c r="U82" s="348">
        <f>IF(U$46=0,0,U$46/MAE_fec!U$46)</f>
        <v>0</v>
      </c>
      <c r="V82" s="348">
        <f>IF(V$46=0,0,V$46/MAE_fec!V$46)</f>
        <v>0</v>
      </c>
      <c r="W82" s="348">
        <f>IF(W$46=0,0,W$46/MAE_fec!W$46)</f>
        <v>0</v>
      </c>
      <c r="X82" s="348">
        <f>IF(X$46=0,0,X$46/MAE_fec!X$46)</f>
        <v>0</v>
      </c>
      <c r="Y82" s="348">
        <f>IF(Y$46=0,0,Y$46/MAE_fec!Y$46)</f>
        <v>0</v>
      </c>
      <c r="DA82" s="178"/>
    </row>
    <row r="83" spans="1:105" ht="12" customHeight="1" x14ac:dyDescent="0.25">
      <c r="A83" s="41" t="s">
        <v>2594</v>
      </c>
      <c r="B83" s="333">
        <f>IF(B$47=0,0,B$47/MAE_fec!B$47)</f>
        <v>0</v>
      </c>
      <c r="C83" s="333">
        <f>IF(C$47=0,0,C$47/MAE_fec!C$47)</f>
        <v>0</v>
      </c>
      <c r="D83" s="333">
        <f>IF(D$47=0,0,D$47/MAE_fec!D$47)</f>
        <v>0</v>
      </c>
      <c r="E83" s="333">
        <f>IF(E$47=0,0,E$47/MAE_fec!E$47)</f>
        <v>0</v>
      </c>
      <c r="F83" s="333">
        <f>IF(F$47=0,0,F$47/MAE_fec!F$47)</f>
        <v>0</v>
      </c>
      <c r="G83" s="333">
        <f>IF(G$47=0,0,G$47/MAE_fec!G$47)</f>
        <v>0</v>
      </c>
      <c r="H83" s="333">
        <f>IF(H$47=0,0,H$47/MAE_fec!H$47)</f>
        <v>0</v>
      </c>
      <c r="I83" s="333">
        <f>IF(I$47=0,0,I$47/MAE_fec!I$47)</f>
        <v>0</v>
      </c>
      <c r="J83" s="333">
        <f>IF(J$47=0,0,J$47/MAE_fec!J$47)</f>
        <v>0</v>
      </c>
      <c r="K83" s="333">
        <f>IF(K$47=0,0,K$47/MAE_fec!K$47)</f>
        <v>0</v>
      </c>
      <c r="L83" s="333">
        <f>IF(L$47=0,0,L$47/MAE_fec!L$47)</f>
        <v>0</v>
      </c>
      <c r="M83" s="333">
        <f>IF(M$47=0,0,M$47/MAE_fec!M$47)</f>
        <v>0</v>
      </c>
      <c r="N83" s="333">
        <f>IF(N$47=0,0,N$47/MAE_fec!N$47)</f>
        <v>0</v>
      </c>
      <c r="O83" s="333">
        <f>IF(O$47=0,0,O$47/MAE_fec!O$47)</f>
        <v>0</v>
      </c>
      <c r="P83" s="333">
        <f>IF(P$47=0,0,P$47/MAE_fec!P$47)</f>
        <v>0</v>
      </c>
      <c r="Q83" s="333">
        <f>IF(Q$47=0,0,Q$47/MAE_fec!Q$47)</f>
        <v>0</v>
      </c>
      <c r="R83" s="333">
        <f>IF(R$47=0,0,R$47/MAE_fec!R$47)</f>
        <v>0</v>
      </c>
      <c r="S83" s="333">
        <f>IF(S$47=0,0,S$47/MAE_fec!S$47)</f>
        <v>0</v>
      </c>
      <c r="T83" s="333">
        <f>IF(T$47=0,0,T$47/MAE_fec!T$47)</f>
        <v>0</v>
      </c>
      <c r="U83" s="333">
        <f>IF(U$47=0,0,U$47/MAE_fec!U$47)</f>
        <v>0</v>
      </c>
      <c r="V83" s="333">
        <f>IF(V$47=0,0,V$47/MAE_fec!V$47)</f>
        <v>0</v>
      </c>
      <c r="W83" s="333">
        <f>IF(W$47=0,0,W$47/MAE_fec!W$47)</f>
        <v>0</v>
      </c>
      <c r="X83" s="333">
        <f>IF(X$47=0,0,X$47/MAE_fec!X$47)</f>
        <v>0</v>
      </c>
      <c r="Y83" s="333">
        <f>IF(Y$47=0,0,Y$47/MAE_fec!Y$47)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ES: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12403.07821236651</v>
      </c>
      <c r="C3" s="203">
        <v>12709.84552241723</v>
      </c>
      <c r="D3" s="203">
        <v>12250.519533155701</v>
      </c>
      <c r="E3" s="203">
        <v>12368.34420420855</v>
      </c>
      <c r="F3" s="203">
        <v>11618.44576099722</v>
      </c>
      <c r="G3" s="203">
        <v>11100.69286305939</v>
      </c>
      <c r="H3" s="203">
        <v>11175.46982674713</v>
      </c>
      <c r="I3" s="203">
        <v>10816.440240908711</v>
      </c>
      <c r="J3" s="203">
        <v>10479.99816742194</v>
      </c>
      <c r="K3" s="203">
        <v>9152.1806929477279</v>
      </c>
      <c r="L3" s="203">
        <v>9496.6297609915018</v>
      </c>
      <c r="M3" s="203">
        <v>10614.47132072457</v>
      </c>
      <c r="N3" s="203">
        <v>9643.2020647931695</v>
      </c>
      <c r="O3" s="203">
        <v>9898.1126357861249</v>
      </c>
      <c r="P3" s="203">
        <v>10024.408300905299</v>
      </c>
      <c r="Q3" s="203">
        <v>10487.54385</v>
      </c>
      <c r="R3" s="203">
        <v>10807.236191253131</v>
      </c>
      <c r="S3" s="203">
        <v>11086.30310072176</v>
      </c>
      <c r="T3" s="203">
        <v>10683.788320527319</v>
      </c>
      <c r="U3" s="203">
        <v>10161.323200122901</v>
      </c>
      <c r="V3" s="203">
        <v>8674.1667217745362</v>
      </c>
      <c r="W3" s="203">
        <v>9206.3048926069532</v>
      </c>
      <c r="X3" s="203">
        <v>8740.7534663420829</v>
      </c>
      <c r="Y3" s="203">
        <v>8475.7126200519251</v>
      </c>
      <c r="DA3" s="112" t="s">
        <v>2676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14680.87218561902</v>
      </c>
      <c r="C5" s="203">
        <v>12372.370267158611</v>
      </c>
      <c r="D5" s="203">
        <v>12269.94454209644</v>
      </c>
      <c r="E5" s="203">
        <v>11412.654433822259</v>
      </c>
      <c r="F5" s="203">
        <v>11642.6229442843</v>
      </c>
      <c r="G5" s="203">
        <v>13225.957929525721</v>
      </c>
      <c r="H5" s="203">
        <v>9161.7797639003802</v>
      </c>
      <c r="I5" s="203">
        <v>8732.5348079395899</v>
      </c>
      <c r="J5" s="203">
        <v>8330.2884552880423</v>
      </c>
      <c r="K5" s="203">
        <v>8789.774804204515</v>
      </c>
      <c r="L5" s="203">
        <v>7925.4198164862028</v>
      </c>
      <c r="M5" s="203">
        <v>8613.1975041547594</v>
      </c>
      <c r="N5" s="203">
        <v>7922.1370216782079</v>
      </c>
      <c r="O5" s="203">
        <v>6997.1743970526531</v>
      </c>
      <c r="P5" s="203">
        <v>7115.3834385403316</v>
      </c>
      <c r="Q5" s="203">
        <v>7068.1561586562584</v>
      </c>
      <c r="R5" s="203">
        <v>8363.2846911486577</v>
      </c>
      <c r="S5" s="203">
        <v>7018.9934198454093</v>
      </c>
      <c r="T5" s="203">
        <v>7664.8247921421626</v>
      </c>
      <c r="U5" s="203">
        <v>8424.8651250247131</v>
      </c>
      <c r="V5" s="203">
        <v>7475.8937171681846</v>
      </c>
      <c r="W5" s="203">
        <v>6530.5676050819748</v>
      </c>
      <c r="X5" s="203">
        <v>6334.4412164356536</v>
      </c>
      <c r="Y5" s="203">
        <v>6838.7691773256338</v>
      </c>
      <c r="DA5" s="112" t="s">
        <v>2677</v>
      </c>
    </row>
    <row r="6" spans="1:105" ht="12" customHeight="1" x14ac:dyDescent="0.25">
      <c r="A6" s="154" t="s">
        <v>2112</v>
      </c>
      <c r="B6" s="338">
        <v>18351.09023202378</v>
      </c>
      <c r="C6" s="338">
        <v>17433.535720422591</v>
      </c>
      <c r="D6" s="338">
        <v>16515.981208821398</v>
      </c>
      <c r="E6" s="338">
        <v>16515.981208821398</v>
      </c>
      <c r="F6" s="338">
        <v>15598.426697220209</v>
      </c>
      <c r="G6" s="338">
        <v>14680.87218561902</v>
      </c>
      <c r="H6" s="338">
        <v>14680.87218561902</v>
      </c>
      <c r="I6" s="338">
        <v>13763.31767401783</v>
      </c>
      <c r="J6" s="338">
        <v>12845.763162416641</v>
      </c>
      <c r="K6" s="338">
        <v>12845.763162416641</v>
      </c>
      <c r="L6" s="338">
        <v>11928.20865081545</v>
      </c>
      <c r="M6" s="338">
        <v>11010.654139214261</v>
      </c>
      <c r="N6" s="338">
        <v>11010.654139214261</v>
      </c>
      <c r="O6" s="338">
        <v>10093.099627613081</v>
      </c>
      <c r="P6" s="338">
        <v>9175.5451160118864</v>
      </c>
      <c r="Q6" s="338">
        <v>9175.5451160118864</v>
      </c>
      <c r="R6" s="338">
        <v>9175.5451160118864</v>
      </c>
      <c r="S6" s="338">
        <v>8257.9906044106974</v>
      </c>
      <c r="T6" s="338">
        <v>8257.9906044106974</v>
      </c>
      <c r="U6" s="338">
        <v>9175.5451160118864</v>
      </c>
      <c r="V6" s="338">
        <v>9175.5451160118864</v>
      </c>
      <c r="W6" s="338">
        <v>8257.9906044106974</v>
      </c>
      <c r="X6" s="338">
        <v>7340.4360928095084</v>
      </c>
      <c r="Y6" s="338">
        <v>7340.4360928095084</v>
      </c>
      <c r="DA6" s="160" t="s">
        <v>2678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917.55451160118889</v>
      </c>
      <c r="S7" s="340">
        <v>0</v>
      </c>
      <c r="T7" s="340">
        <v>0</v>
      </c>
      <c r="U7" s="340">
        <v>1835.109023202378</v>
      </c>
      <c r="V7" s="340">
        <v>0</v>
      </c>
      <c r="W7" s="340">
        <v>0</v>
      </c>
      <c r="X7" s="340">
        <v>0</v>
      </c>
      <c r="Y7" s="340">
        <v>0</v>
      </c>
      <c r="DA7" s="161" t="s">
        <v>2679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917.55451160118901</v>
      </c>
      <c r="D8" s="342">
        <f t="shared" si="0"/>
        <v>917.55451160119264</v>
      </c>
      <c r="E8" s="342">
        <f t="shared" si="0"/>
        <v>0</v>
      </c>
      <c r="F8" s="342">
        <f t="shared" si="0"/>
        <v>917.55451160118901</v>
      </c>
      <c r="G8" s="342">
        <f t="shared" si="0"/>
        <v>917.55451160118901</v>
      </c>
      <c r="H8" s="342">
        <f t="shared" si="0"/>
        <v>0</v>
      </c>
      <c r="I8" s="342">
        <f t="shared" si="0"/>
        <v>917.55451160119082</v>
      </c>
      <c r="J8" s="342">
        <f t="shared" si="0"/>
        <v>917.55451160118901</v>
      </c>
      <c r="K8" s="342">
        <f t="shared" si="0"/>
        <v>0</v>
      </c>
      <c r="L8" s="342">
        <f t="shared" si="0"/>
        <v>917.55451160119082</v>
      </c>
      <c r="M8" s="342">
        <f t="shared" si="0"/>
        <v>917.55451160118901</v>
      </c>
      <c r="N8" s="342">
        <f t="shared" si="0"/>
        <v>0</v>
      </c>
      <c r="O8" s="342">
        <f t="shared" si="0"/>
        <v>917.55451160117991</v>
      </c>
      <c r="P8" s="342">
        <f t="shared" si="0"/>
        <v>917.55451160119446</v>
      </c>
      <c r="Q8" s="342">
        <f t="shared" si="0"/>
        <v>0</v>
      </c>
      <c r="R8" s="342">
        <f t="shared" si="0"/>
        <v>917.55451160118901</v>
      </c>
      <c r="S8" s="342">
        <f t="shared" si="0"/>
        <v>917.55451160118901</v>
      </c>
      <c r="T8" s="342">
        <f t="shared" si="0"/>
        <v>0</v>
      </c>
      <c r="U8" s="342">
        <f t="shared" si="0"/>
        <v>917.55451160118901</v>
      </c>
      <c r="V8" s="342">
        <f t="shared" si="0"/>
        <v>0</v>
      </c>
      <c r="W8" s="342">
        <f t="shared" si="0"/>
        <v>917.55451160118901</v>
      </c>
      <c r="X8" s="342">
        <f t="shared" si="0"/>
        <v>917.55451160118901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3670.2180464047597</v>
      </c>
      <c r="C9" s="343">
        <f t="shared" si="1"/>
        <v>5061.1654532639805</v>
      </c>
      <c r="D9" s="343">
        <f t="shared" si="1"/>
        <v>4246.0366667249582</v>
      </c>
      <c r="E9" s="343">
        <f t="shared" si="1"/>
        <v>5103.3267749991392</v>
      </c>
      <c r="F9" s="343">
        <f t="shared" si="1"/>
        <v>3955.8037529359099</v>
      </c>
      <c r="G9" s="343">
        <f t="shared" si="1"/>
        <v>1454.9142560932996</v>
      </c>
      <c r="H9" s="343">
        <f t="shared" si="1"/>
        <v>5519.0924217186403</v>
      </c>
      <c r="I9" s="343">
        <f t="shared" si="1"/>
        <v>5030.7828660782397</v>
      </c>
      <c r="J9" s="343">
        <f t="shared" si="1"/>
        <v>4515.4747071285983</v>
      </c>
      <c r="K9" s="343">
        <f t="shared" si="1"/>
        <v>4055.9883582121256</v>
      </c>
      <c r="L9" s="343">
        <f t="shared" si="1"/>
        <v>4002.788834329247</v>
      </c>
      <c r="M9" s="343">
        <f t="shared" si="1"/>
        <v>2397.4566350595014</v>
      </c>
      <c r="N9" s="343">
        <f t="shared" si="1"/>
        <v>3088.5171175360529</v>
      </c>
      <c r="O9" s="343">
        <f t="shared" si="1"/>
        <v>3095.9252305604277</v>
      </c>
      <c r="P9" s="343">
        <f t="shared" si="1"/>
        <v>2060.1616774715549</v>
      </c>
      <c r="Q9" s="343">
        <f t="shared" si="1"/>
        <v>2107.388957355628</v>
      </c>
      <c r="R9" s="343">
        <f t="shared" si="1"/>
        <v>812.26042486322876</v>
      </c>
      <c r="S9" s="343">
        <f t="shared" si="1"/>
        <v>1238.9971845652881</v>
      </c>
      <c r="T9" s="343">
        <f t="shared" si="1"/>
        <v>593.16581226853486</v>
      </c>
      <c r="U9" s="343">
        <f t="shared" si="1"/>
        <v>750.67999098717337</v>
      </c>
      <c r="V9" s="343">
        <f t="shared" si="1"/>
        <v>1699.6513988437018</v>
      </c>
      <c r="W9" s="343">
        <f t="shared" si="1"/>
        <v>1727.4229993287227</v>
      </c>
      <c r="X9" s="343">
        <f t="shared" si="1"/>
        <v>1005.9948763738548</v>
      </c>
      <c r="Y9" s="343">
        <f t="shared" si="1"/>
        <v>501.66691548387462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1208.0892519346521</v>
      </c>
      <c r="C12" s="210">
        <v>1004.812983662941</v>
      </c>
      <c r="D12" s="210">
        <v>1035.7865004299231</v>
      </c>
      <c r="E12" s="210">
        <v>1005.3052450558901</v>
      </c>
      <c r="F12" s="210">
        <v>1002.004471195185</v>
      </c>
      <c r="G12" s="210">
        <v>984.31195184866704</v>
      </c>
      <c r="H12" s="210">
        <v>633.85047291487524</v>
      </c>
      <c r="I12" s="210">
        <v>547.40808254514172</v>
      </c>
      <c r="J12" s="210">
        <v>489.64282029234732</v>
      </c>
      <c r="K12" s="210">
        <v>514.94453998280324</v>
      </c>
      <c r="L12" s="210">
        <v>435.67721410146169</v>
      </c>
      <c r="M12" s="210">
        <v>420.6351676698194</v>
      </c>
      <c r="N12" s="210">
        <v>393.55391229578669</v>
      </c>
      <c r="O12" s="210">
        <v>339.41040412725698</v>
      </c>
      <c r="P12" s="210">
        <v>324.86057058689022</v>
      </c>
      <c r="Q12" s="210">
        <v>320.30236182560469</v>
      </c>
      <c r="R12" s="210">
        <v>374.52559814864799</v>
      </c>
      <c r="S12" s="210">
        <v>312.81716043010817</v>
      </c>
      <c r="T12" s="210">
        <v>342.25926615566271</v>
      </c>
      <c r="U12" s="210">
        <v>372.97792336444229</v>
      </c>
      <c r="V12" s="210">
        <v>346.79656053939237</v>
      </c>
      <c r="W12" s="210">
        <v>293.44955264697649</v>
      </c>
      <c r="X12" s="210">
        <v>260.18771526358643</v>
      </c>
      <c r="Y12" s="210">
        <v>267.28837974307731</v>
      </c>
      <c r="DA12" s="109" t="s">
        <v>2680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2681</v>
      </c>
    </row>
    <row r="14" spans="1:105" ht="12" customHeight="1" x14ac:dyDescent="0.25">
      <c r="A14" s="14" t="s">
        <v>29</v>
      </c>
      <c r="B14" s="204">
        <f t="shared" ref="B14:Y14" si="2">B15+B16+B17+B18+B19</f>
        <v>186.71298366294067</v>
      </c>
      <c r="C14" s="204">
        <f t="shared" si="2"/>
        <v>182.01255374032672</v>
      </c>
      <c r="D14" s="204">
        <f t="shared" si="2"/>
        <v>184.78314703353396</v>
      </c>
      <c r="E14" s="204">
        <f t="shared" si="2"/>
        <v>193.12364574376613</v>
      </c>
      <c r="F14" s="204">
        <f t="shared" si="2"/>
        <v>175.72132416165093</v>
      </c>
      <c r="G14" s="204">
        <f t="shared" si="2"/>
        <v>206.68538263112634</v>
      </c>
      <c r="H14" s="204">
        <f t="shared" si="2"/>
        <v>131.6542562338779</v>
      </c>
      <c r="I14" s="204">
        <f t="shared" si="2"/>
        <v>130.03490971625106</v>
      </c>
      <c r="J14" s="204">
        <f t="shared" si="2"/>
        <v>118.33138435081685</v>
      </c>
      <c r="K14" s="204">
        <f t="shared" si="2"/>
        <v>107.53086844368013</v>
      </c>
      <c r="L14" s="204">
        <f t="shared" si="2"/>
        <v>104.57394668959589</v>
      </c>
      <c r="M14" s="204">
        <f t="shared" si="2"/>
        <v>95.765348237317284</v>
      </c>
      <c r="N14" s="204">
        <f t="shared" si="2"/>
        <v>70.855975924333606</v>
      </c>
      <c r="O14" s="204">
        <f t="shared" si="2"/>
        <v>21.297850386930357</v>
      </c>
      <c r="P14" s="204">
        <f t="shared" si="2"/>
        <v>23.784350816852964</v>
      </c>
      <c r="Q14" s="204">
        <f t="shared" si="2"/>
        <v>30.933018056749781</v>
      </c>
      <c r="R14" s="204">
        <f t="shared" si="2"/>
        <v>34.281513327601026</v>
      </c>
      <c r="S14" s="204">
        <f t="shared" si="2"/>
        <v>27.91392949269131</v>
      </c>
      <c r="T14" s="204">
        <f t="shared" si="2"/>
        <v>25.695098882201204</v>
      </c>
      <c r="U14" s="204">
        <f t="shared" si="2"/>
        <v>25.85984522785899</v>
      </c>
      <c r="V14" s="204">
        <f t="shared" si="2"/>
        <v>22.738091143594154</v>
      </c>
      <c r="W14" s="204">
        <f t="shared" si="2"/>
        <v>21.628288907996563</v>
      </c>
      <c r="X14" s="204">
        <f t="shared" si="2"/>
        <v>16.083662940670678</v>
      </c>
      <c r="Y14" s="204">
        <f t="shared" si="2"/>
        <v>14.717024935511601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2682</v>
      </c>
    </row>
    <row r="16" spans="1:105" ht="12" customHeight="1" x14ac:dyDescent="0.25">
      <c r="A16" s="18" t="s">
        <v>31</v>
      </c>
      <c r="B16" s="204">
        <v>3.389251934651762</v>
      </c>
      <c r="C16" s="204">
        <v>3.389251934651762</v>
      </c>
      <c r="D16" s="204">
        <v>3.389251934651762</v>
      </c>
      <c r="E16" s="204">
        <v>3.389251934651762</v>
      </c>
      <c r="F16" s="204">
        <v>3.389251934651762</v>
      </c>
      <c r="G16" s="204">
        <v>3.389251934651762</v>
      </c>
      <c r="H16" s="204">
        <v>3.389251934651762</v>
      </c>
      <c r="I16" s="204">
        <v>3.389251934651762</v>
      </c>
      <c r="J16" s="204">
        <v>3.389251934651762</v>
      </c>
      <c r="K16" s="204">
        <v>3.389251934651762</v>
      </c>
      <c r="L16" s="204">
        <v>3.389251934651762</v>
      </c>
      <c r="M16" s="204">
        <v>3.389251934651762</v>
      </c>
      <c r="N16" s="204">
        <v>2.259501289767841</v>
      </c>
      <c r="O16" s="204">
        <v>1.129750644883921</v>
      </c>
      <c r="P16" s="204">
        <v>4.519002579535683</v>
      </c>
      <c r="Q16" s="204">
        <v>3.389251934651762</v>
      </c>
      <c r="R16" s="204">
        <v>5.6486672398968194</v>
      </c>
      <c r="S16" s="204">
        <v>3.389251934651762</v>
      </c>
      <c r="T16" s="204">
        <v>2.259501289767841</v>
      </c>
      <c r="U16" s="204">
        <v>3.389251934651762</v>
      </c>
      <c r="V16" s="204">
        <v>2.259501289767841</v>
      </c>
      <c r="W16" s="204">
        <v>1.355717970765262</v>
      </c>
      <c r="X16" s="204">
        <v>2.1566638005159069</v>
      </c>
      <c r="Y16" s="204">
        <v>2.4108340498710228</v>
      </c>
      <c r="DA16" s="71" t="s">
        <v>2683</v>
      </c>
    </row>
    <row r="17" spans="1:105" ht="12" customHeight="1" x14ac:dyDescent="0.25">
      <c r="A17" s="18" t="s">
        <v>71</v>
      </c>
      <c r="B17" s="204">
        <v>95.514445399828034</v>
      </c>
      <c r="C17" s="204">
        <v>97.568529664660346</v>
      </c>
      <c r="D17" s="204">
        <v>95.514445399828034</v>
      </c>
      <c r="E17" s="204">
        <v>105.78486672398969</v>
      </c>
      <c r="F17" s="204">
        <v>121.19036973344799</v>
      </c>
      <c r="G17" s="204">
        <v>170.48822012037829</v>
      </c>
      <c r="H17" s="204">
        <v>62.649269131556323</v>
      </c>
      <c r="I17" s="204">
        <v>67.784436801375747</v>
      </c>
      <c r="J17" s="204">
        <v>65.730352536543421</v>
      </c>
      <c r="K17" s="204">
        <v>62.649269131556323</v>
      </c>
      <c r="L17" s="204">
        <v>61.622269991401552</v>
      </c>
      <c r="M17" s="204">
        <v>59.568185726569219</v>
      </c>
      <c r="N17" s="204">
        <v>49.297764402407559</v>
      </c>
      <c r="O17" s="204">
        <v>14.378503869303531</v>
      </c>
      <c r="P17" s="204">
        <v>15.40558899398108</v>
      </c>
      <c r="Q17" s="204">
        <v>24.648925193465171</v>
      </c>
      <c r="R17" s="204">
        <v>26.703009458297501</v>
      </c>
      <c r="S17" s="204">
        <v>22.594840928632841</v>
      </c>
      <c r="T17" s="204">
        <v>20.540756663800519</v>
      </c>
      <c r="U17" s="204">
        <v>20.540756663800519</v>
      </c>
      <c r="V17" s="204">
        <v>19.51367153912296</v>
      </c>
      <c r="W17" s="204">
        <v>19.760189165950131</v>
      </c>
      <c r="X17" s="204">
        <v>12.401461736887359</v>
      </c>
      <c r="Y17" s="204">
        <v>11.79862424763542</v>
      </c>
      <c r="DA17" s="71" t="s">
        <v>2684</v>
      </c>
    </row>
    <row r="18" spans="1:105" ht="12" customHeight="1" x14ac:dyDescent="0.25">
      <c r="A18" s="18" t="s">
        <v>32</v>
      </c>
      <c r="B18" s="204">
        <v>87.809286328460871</v>
      </c>
      <c r="C18" s="204">
        <v>81.05477214101461</v>
      </c>
      <c r="D18" s="204">
        <v>85.879449699054163</v>
      </c>
      <c r="E18" s="204">
        <v>83.949527085124672</v>
      </c>
      <c r="F18" s="204">
        <v>51.141702493551158</v>
      </c>
      <c r="G18" s="204">
        <v>32.807910576096297</v>
      </c>
      <c r="H18" s="204">
        <v>65.615735167669811</v>
      </c>
      <c r="I18" s="204">
        <v>58.861220980223557</v>
      </c>
      <c r="J18" s="204">
        <v>49.211779879621659</v>
      </c>
      <c r="K18" s="204">
        <v>41.492347377472051</v>
      </c>
      <c r="L18" s="204">
        <v>39.562424763542559</v>
      </c>
      <c r="M18" s="204">
        <v>32.807910576096297</v>
      </c>
      <c r="N18" s="204">
        <v>19.298710232158211</v>
      </c>
      <c r="O18" s="204">
        <v>5.7895958727429058</v>
      </c>
      <c r="P18" s="204">
        <v>3.8597592433362</v>
      </c>
      <c r="Q18" s="204">
        <v>2.894840928632846</v>
      </c>
      <c r="R18" s="204">
        <v>1.9298366294067071</v>
      </c>
      <c r="S18" s="204">
        <v>1.9298366294067071</v>
      </c>
      <c r="T18" s="204">
        <v>2.894840928632846</v>
      </c>
      <c r="U18" s="204">
        <v>1.9298366294067071</v>
      </c>
      <c r="V18" s="204">
        <v>0.96491831470335332</v>
      </c>
      <c r="W18" s="204">
        <v>0.51238177128116935</v>
      </c>
      <c r="X18" s="204">
        <v>1.5255374032674121</v>
      </c>
      <c r="Y18" s="204">
        <v>0.507566638005159</v>
      </c>
      <c r="DA18" s="71" t="s">
        <v>2685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2686</v>
      </c>
    </row>
    <row r="20" spans="1:105" ht="12" customHeight="1" x14ac:dyDescent="0.25">
      <c r="A20" s="14" t="s">
        <v>34</v>
      </c>
      <c r="B20" s="204">
        <f t="shared" ref="B20:Y20" si="3">B21+B22</f>
        <v>654.63774720550293</v>
      </c>
      <c r="C20" s="204">
        <f t="shared" si="3"/>
        <v>448.31960447119519</v>
      </c>
      <c r="D20" s="204">
        <f t="shared" si="3"/>
        <v>451.15709372312978</v>
      </c>
      <c r="E20" s="204">
        <f t="shared" si="3"/>
        <v>417.7523645743766</v>
      </c>
      <c r="F20" s="204">
        <f t="shared" si="3"/>
        <v>440.19415305245047</v>
      </c>
      <c r="G20" s="204">
        <f t="shared" si="3"/>
        <v>403.47901977644023</v>
      </c>
      <c r="H20" s="204">
        <f t="shared" si="3"/>
        <v>243.2912295786758</v>
      </c>
      <c r="I20" s="204">
        <f t="shared" si="3"/>
        <v>156.40455717970761</v>
      </c>
      <c r="J20" s="204">
        <f t="shared" si="3"/>
        <v>150.75322441960449</v>
      </c>
      <c r="K20" s="204">
        <f t="shared" si="3"/>
        <v>230.7166809974205</v>
      </c>
      <c r="L20" s="204">
        <f t="shared" si="3"/>
        <v>144.9479793637145</v>
      </c>
      <c r="M20" s="204">
        <f t="shared" si="3"/>
        <v>150.92433361994841</v>
      </c>
      <c r="N20" s="204">
        <f t="shared" si="3"/>
        <v>150.02312983662941</v>
      </c>
      <c r="O20" s="204">
        <f t="shared" si="3"/>
        <v>157.37403267411861</v>
      </c>
      <c r="P20" s="204">
        <f t="shared" si="3"/>
        <v>152.4741186586414</v>
      </c>
      <c r="Q20" s="204">
        <f t="shared" si="3"/>
        <v>134.7818572656922</v>
      </c>
      <c r="R20" s="204">
        <f t="shared" si="3"/>
        <v>188.58710232158211</v>
      </c>
      <c r="S20" s="204">
        <f t="shared" si="3"/>
        <v>132.4894915203343</v>
      </c>
      <c r="T20" s="204">
        <f t="shared" si="3"/>
        <v>175.55344354623551</v>
      </c>
      <c r="U20" s="204">
        <f t="shared" si="3"/>
        <v>157.67657975024599</v>
      </c>
      <c r="V20" s="204">
        <f t="shared" si="3"/>
        <v>156.42293897361691</v>
      </c>
      <c r="W20" s="204">
        <f t="shared" si="3"/>
        <v>147.8965001550969</v>
      </c>
      <c r="X20" s="204">
        <f t="shared" si="3"/>
        <v>113.8181174580031</v>
      </c>
      <c r="Y20" s="204">
        <f t="shared" si="3"/>
        <v>130.0406909390889</v>
      </c>
      <c r="DA20" s="71"/>
    </row>
    <row r="21" spans="1:105" ht="12" customHeight="1" x14ac:dyDescent="0.25">
      <c r="A21" s="18" t="s">
        <v>73</v>
      </c>
      <c r="B21" s="204">
        <v>654.63774720550293</v>
      </c>
      <c r="C21" s="204">
        <v>448.31960447119519</v>
      </c>
      <c r="D21" s="204">
        <v>451.15709372312978</v>
      </c>
      <c r="E21" s="204">
        <v>417.7523645743766</v>
      </c>
      <c r="F21" s="204">
        <v>440.19415305245047</v>
      </c>
      <c r="G21" s="204">
        <v>403.47901977644023</v>
      </c>
      <c r="H21" s="204">
        <v>243.2912295786758</v>
      </c>
      <c r="I21" s="204">
        <v>156.40455717970761</v>
      </c>
      <c r="J21" s="204">
        <v>150.75322441960449</v>
      </c>
      <c r="K21" s="204">
        <v>230.7166809974205</v>
      </c>
      <c r="L21" s="204">
        <v>144.9479793637145</v>
      </c>
      <c r="M21" s="204">
        <v>150.92433361994841</v>
      </c>
      <c r="N21" s="204">
        <v>150.02312983662941</v>
      </c>
      <c r="O21" s="204">
        <v>157.37403267411861</v>
      </c>
      <c r="P21" s="204">
        <v>152.4741186586414</v>
      </c>
      <c r="Q21" s="204">
        <v>134.7818572656922</v>
      </c>
      <c r="R21" s="204">
        <v>188.58710232158211</v>
      </c>
      <c r="S21" s="204">
        <v>132.4894915203343</v>
      </c>
      <c r="T21" s="204">
        <v>175.55344354623551</v>
      </c>
      <c r="U21" s="204">
        <v>157.67657975024599</v>
      </c>
      <c r="V21" s="204">
        <v>156.42293897361691</v>
      </c>
      <c r="W21" s="204">
        <v>147.8965001550969</v>
      </c>
      <c r="X21" s="204">
        <v>113.8181174580031</v>
      </c>
      <c r="Y21" s="204">
        <v>130.0406909390889</v>
      </c>
      <c r="DA21" s="71" t="s">
        <v>2687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2688</v>
      </c>
    </row>
    <row r="23" spans="1:105" ht="12" customHeight="1" x14ac:dyDescent="0.25">
      <c r="A23" s="14" t="s">
        <v>37</v>
      </c>
      <c r="B23" s="204">
        <f t="shared" ref="B23:Y23" si="4">B24+B25+B26+B27+B28+B29</f>
        <v>5.2595872742906273</v>
      </c>
      <c r="C23" s="204">
        <f t="shared" si="4"/>
        <v>5.2632846087704213</v>
      </c>
      <c r="D23" s="204">
        <f t="shared" si="4"/>
        <v>5.2632846087704213</v>
      </c>
      <c r="E23" s="204">
        <f t="shared" si="4"/>
        <v>5.2632846087704213</v>
      </c>
      <c r="F23" s="204">
        <f t="shared" si="4"/>
        <v>5.2635425623387784</v>
      </c>
      <c r="G23" s="204">
        <f t="shared" si="4"/>
        <v>5.2739466895958724</v>
      </c>
      <c r="H23" s="204">
        <f t="shared" si="4"/>
        <v>5.5085984522785889</v>
      </c>
      <c r="I23" s="204">
        <f t="shared" si="4"/>
        <v>5.5085984522785889</v>
      </c>
      <c r="J23" s="204">
        <f t="shared" si="4"/>
        <v>5.5109200343938083</v>
      </c>
      <c r="K23" s="204">
        <f t="shared" si="4"/>
        <v>0.25674978503869306</v>
      </c>
      <c r="L23" s="204">
        <f t="shared" si="4"/>
        <v>0.25674978503869306</v>
      </c>
      <c r="M23" s="204">
        <f t="shared" si="4"/>
        <v>0.25674978503869306</v>
      </c>
      <c r="N23" s="204">
        <f t="shared" si="4"/>
        <v>1.3076526225279446</v>
      </c>
      <c r="O23" s="204">
        <f t="shared" si="4"/>
        <v>1.4092003439380916</v>
      </c>
      <c r="P23" s="204">
        <f t="shared" si="4"/>
        <v>4.9219635361594527</v>
      </c>
      <c r="Q23" s="204">
        <f t="shared" si="4"/>
        <v>5.1463859012710582</v>
      </c>
      <c r="R23" s="204">
        <f t="shared" si="4"/>
        <v>8.7507056293014642</v>
      </c>
      <c r="S23" s="204">
        <f t="shared" si="4"/>
        <v>8.5616327962741892</v>
      </c>
      <c r="T23" s="204">
        <f t="shared" si="4"/>
        <v>9.1964502964434942</v>
      </c>
      <c r="U23" s="204">
        <f t="shared" si="4"/>
        <v>9.8198302865953693</v>
      </c>
      <c r="V23" s="204">
        <f t="shared" si="4"/>
        <v>10.197869201201183</v>
      </c>
      <c r="W23" s="204">
        <f t="shared" si="4"/>
        <v>9.6513328014239956</v>
      </c>
      <c r="X23" s="204">
        <f t="shared" si="4"/>
        <v>9.9935874874405499</v>
      </c>
      <c r="Y23" s="204">
        <f t="shared" si="4"/>
        <v>10.544421392122409</v>
      </c>
      <c r="DA23" s="71"/>
    </row>
    <row r="24" spans="1:105" ht="12" customHeight="1" x14ac:dyDescent="0.25">
      <c r="A24" s="18" t="s">
        <v>38</v>
      </c>
      <c r="B24" s="204">
        <v>5.2546001719690452</v>
      </c>
      <c r="C24" s="204">
        <v>5.2546001719690452</v>
      </c>
      <c r="D24" s="204">
        <v>5.2546001719690452</v>
      </c>
      <c r="E24" s="204">
        <v>5.2546001719690452</v>
      </c>
      <c r="F24" s="204">
        <v>5.2546001719690452</v>
      </c>
      <c r="G24" s="204">
        <v>5.2546001719690452</v>
      </c>
      <c r="H24" s="204">
        <v>5.4456577815993112</v>
      </c>
      <c r="I24" s="204">
        <v>5.4456577815993112</v>
      </c>
      <c r="J24" s="204">
        <v>5.4456577815993112</v>
      </c>
      <c r="K24" s="204">
        <v>0.19105760963026661</v>
      </c>
      <c r="L24" s="204">
        <v>0.19105760963026661</v>
      </c>
      <c r="M24" s="204">
        <v>0.19105760963026661</v>
      </c>
      <c r="N24" s="204">
        <v>1.241960447119518</v>
      </c>
      <c r="O24" s="204">
        <v>1.337575236457438</v>
      </c>
      <c r="P24" s="204">
        <v>2.7944969905417021</v>
      </c>
      <c r="Q24" s="204">
        <v>2.7944969905417021</v>
      </c>
      <c r="R24" s="204">
        <v>5.8755803955288046</v>
      </c>
      <c r="S24" s="204">
        <v>5.8755803955288046</v>
      </c>
      <c r="T24" s="204">
        <v>5.9472914875322438</v>
      </c>
      <c r="U24" s="204">
        <v>5.9472914875322438</v>
      </c>
      <c r="V24" s="204">
        <v>5.9472914875322438</v>
      </c>
      <c r="W24" s="204">
        <v>5.9472914875322438</v>
      </c>
      <c r="X24" s="204">
        <v>5.9472914875322438</v>
      </c>
      <c r="Y24" s="204">
        <v>5.9472914875322438</v>
      </c>
      <c r="DA24" s="71" t="s">
        <v>2689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3.5615960319183508E-2</v>
      </c>
      <c r="T25" s="204">
        <v>4.8448113265810458E-2</v>
      </c>
      <c r="U25" s="204">
        <v>4.0531169788447008E-2</v>
      </c>
      <c r="V25" s="204">
        <v>4.6880458885174323E-2</v>
      </c>
      <c r="W25" s="204">
        <v>3.9871298041524138E-2</v>
      </c>
      <c r="X25" s="204">
        <v>4.6886841222988931E-2</v>
      </c>
      <c r="Y25" s="204">
        <v>9.6884297368466626E-2</v>
      </c>
      <c r="DA25" s="71" t="s">
        <v>2690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2691</v>
      </c>
    </row>
    <row r="27" spans="1:105" ht="12" customHeight="1" x14ac:dyDescent="0.25">
      <c r="A27" s="18" t="s">
        <v>76</v>
      </c>
      <c r="B27" s="204">
        <v>4.9871023215821153E-3</v>
      </c>
      <c r="C27" s="204">
        <v>8.6844368013757525E-3</v>
      </c>
      <c r="D27" s="204">
        <v>8.6844368013757525E-3</v>
      </c>
      <c r="E27" s="204">
        <v>8.6844368013757525E-3</v>
      </c>
      <c r="F27" s="204">
        <v>8.9423903697334467E-3</v>
      </c>
      <c r="G27" s="204">
        <v>1.9346517626827171E-2</v>
      </c>
      <c r="H27" s="204">
        <v>6.2940670679277722E-2</v>
      </c>
      <c r="I27" s="204">
        <v>6.2940670679277722E-2</v>
      </c>
      <c r="J27" s="204">
        <v>6.5262252794496989E-2</v>
      </c>
      <c r="K27" s="204">
        <v>6.5692175408426479E-2</v>
      </c>
      <c r="L27" s="204">
        <v>6.5692175408426479E-2</v>
      </c>
      <c r="M27" s="204">
        <v>6.5692175408426479E-2</v>
      </c>
      <c r="N27" s="204">
        <v>6.5692175408426479E-2</v>
      </c>
      <c r="O27" s="204">
        <v>7.1625107480653469E-2</v>
      </c>
      <c r="P27" s="204">
        <v>0.1251074806534824</v>
      </c>
      <c r="Q27" s="204">
        <v>0.1251074806534824</v>
      </c>
      <c r="R27" s="204">
        <v>0.1251074806534824</v>
      </c>
      <c r="S27" s="204">
        <v>0.1251074806534824</v>
      </c>
      <c r="T27" s="204">
        <v>0.1202063628546861</v>
      </c>
      <c r="U27" s="204">
        <v>0.1202063628546861</v>
      </c>
      <c r="V27" s="204">
        <v>0.1202063628546861</v>
      </c>
      <c r="W27" s="204">
        <v>0.1202063628546861</v>
      </c>
      <c r="X27" s="204">
        <v>0.1164230438521066</v>
      </c>
      <c r="Y27" s="204">
        <v>0.1164230438521066</v>
      </c>
      <c r="DA27" s="71" t="s">
        <v>2692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2693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2.0023590649642689</v>
      </c>
      <c r="Q29" s="204">
        <v>2.2267814300758739</v>
      </c>
      <c r="R29" s="204">
        <v>2.750017753119177</v>
      </c>
      <c r="S29" s="204">
        <v>2.52532895977272</v>
      </c>
      <c r="T29" s="204">
        <v>3.0805043327907531</v>
      </c>
      <c r="U29" s="204">
        <v>3.7118012664199922</v>
      </c>
      <c r="V29" s="204">
        <v>4.0834908919290793</v>
      </c>
      <c r="W29" s="204">
        <v>3.5439636529955409</v>
      </c>
      <c r="X29" s="204">
        <v>3.8829861148332099</v>
      </c>
      <c r="Y29" s="204">
        <v>4.3838225633695904</v>
      </c>
      <c r="DA29" s="71" t="s">
        <v>2694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2695</v>
      </c>
    </row>
    <row r="31" spans="1:105" ht="12" customHeight="1" x14ac:dyDescent="0.25">
      <c r="A31" s="21" t="s">
        <v>40</v>
      </c>
      <c r="B31" s="207">
        <v>361.47893379191743</v>
      </c>
      <c r="C31" s="207">
        <v>369.2175408426483</v>
      </c>
      <c r="D31" s="207">
        <v>394.58297506448838</v>
      </c>
      <c r="E31" s="207">
        <v>389.16595012897682</v>
      </c>
      <c r="F31" s="207">
        <v>380.82545141874459</v>
      </c>
      <c r="G31" s="207">
        <v>368.87360275150468</v>
      </c>
      <c r="H31" s="207">
        <v>253.39638865004301</v>
      </c>
      <c r="I31" s="207">
        <v>255.46001719690449</v>
      </c>
      <c r="J31" s="207">
        <v>215.04729148753219</v>
      </c>
      <c r="K31" s="207">
        <v>176.4402407566638</v>
      </c>
      <c r="L31" s="207">
        <v>185.89853826311261</v>
      </c>
      <c r="M31" s="207">
        <v>173.68873602751501</v>
      </c>
      <c r="N31" s="207">
        <v>171.36715391229581</v>
      </c>
      <c r="O31" s="207">
        <v>159.32932072227001</v>
      </c>
      <c r="P31" s="207">
        <v>143.68013757523639</v>
      </c>
      <c r="Q31" s="207">
        <v>149.44110060189169</v>
      </c>
      <c r="R31" s="207">
        <v>142.9062768701634</v>
      </c>
      <c r="S31" s="207">
        <v>143.85210662080831</v>
      </c>
      <c r="T31" s="207">
        <v>131.81427343078249</v>
      </c>
      <c r="U31" s="207">
        <v>179.62166809974201</v>
      </c>
      <c r="V31" s="207">
        <v>157.4376612209802</v>
      </c>
      <c r="W31" s="207">
        <v>114.2734307824591</v>
      </c>
      <c r="X31" s="207">
        <v>120.292347377472</v>
      </c>
      <c r="Y31" s="207">
        <v>111.98624247635431</v>
      </c>
      <c r="DA31" s="86" t="s">
        <v>2696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TEL_emi!B5</f>
        <v>2127.4428113982531</v>
      </c>
      <c r="C33" s="203">
        <f>TEL_emi!C5</f>
        <v>1627.3278950386309</v>
      </c>
      <c r="D33" s="203">
        <f>TEL_emi!D5</f>
        <v>1643.2547144375519</v>
      </c>
      <c r="E33" s="203">
        <f>TEL_emi!E5</f>
        <v>1590.402933717804</v>
      </c>
      <c r="F33" s="203">
        <f>TEL_emi!F5</f>
        <v>1584.5919267575041</v>
      </c>
      <c r="G33" s="203">
        <f>TEL_emi!G5</f>
        <v>1591.8860123986869</v>
      </c>
      <c r="H33" s="203">
        <f>TEL_emi!H5</f>
        <v>987.39266003763998</v>
      </c>
      <c r="I33" s="203">
        <f>TEL_emi!I5</f>
        <v>777.35657123827991</v>
      </c>
      <c r="J33" s="203">
        <f>TEL_emi!J5</f>
        <v>726.4403038777491</v>
      </c>
      <c r="K33" s="203">
        <f>TEL_emi!K5</f>
        <v>879.68378051797708</v>
      </c>
      <c r="L33" s="203">
        <f>TEL_emi!L5</f>
        <v>668.79044387751526</v>
      </c>
      <c r="M33" s="203">
        <f>TEL_emi!M5</f>
        <v>654.56647883860865</v>
      </c>
      <c r="N33" s="203">
        <f>TEL_emi!N5</f>
        <v>573.82424495798887</v>
      </c>
      <c r="O33" s="203">
        <f>TEL_emi!O5</f>
        <v>435.99377267783399</v>
      </c>
      <c r="P33" s="203">
        <f>TEL_emi!P5</f>
        <v>430.3714978785074</v>
      </c>
      <c r="Q33" s="203">
        <f>TEL_emi!Q5</f>
        <v>411.38115299775251</v>
      </c>
      <c r="R33" s="203">
        <f>TEL_emi!R5</f>
        <v>546.9731690381052</v>
      </c>
      <c r="S33" s="203">
        <f>TEL_emi!S5</f>
        <v>396.49704989649439</v>
      </c>
      <c r="T33" s="203">
        <f>TEL_emi!T5</f>
        <v>491.41532832183469</v>
      </c>
      <c r="U33" s="203">
        <f>TEL_emi!U5</f>
        <v>449.28372211709183</v>
      </c>
      <c r="V33" s="203">
        <f>TEL_emi!V5</f>
        <v>437.04117566057431</v>
      </c>
      <c r="W33" s="203">
        <f>TEL_emi!W5</f>
        <v>413.92496034112958</v>
      </c>
      <c r="X33" s="203">
        <f>TEL_emi!X5</f>
        <v>316.45118846921321</v>
      </c>
      <c r="Y33" s="203">
        <f>TEL_emi!Y5</f>
        <v>350.05709634439881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97.402373124610676</v>
      </c>
      <c r="C35" s="284">
        <f t="shared" si="5"/>
        <v>79.057843928211639</v>
      </c>
      <c r="D35" s="284">
        <f t="shared" si="5"/>
        <v>84.550414178484004</v>
      </c>
      <c r="E35" s="284">
        <f t="shared" si="5"/>
        <v>81.280503554697077</v>
      </c>
      <c r="F35" s="284">
        <f t="shared" si="5"/>
        <v>86.242557034511833</v>
      </c>
      <c r="G35" s="284">
        <f t="shared" si="5"/>
        <v>88.671217552936341</v>
      </c>
      <c r="H35" s="284">
        <f t="shared" si="5"/>
        <v>56.718015684479866</v>
      </c>
      <c r="I35" s="284">
        <f t="shared" si="5"/>
        <v>50.608894456310779</v>
      </c>
      <c r="J35" s="284">
        <f t="shared" si="5"/>
        <v>46.721651327616456</v>
      </c>
      <c r="K35" s="284">
        <f t="shared" si="5"/>
        <v>56.264682402915959</v>
      </c>
      <c r="L35" s="284">
        <f t="shared" si="5"/>
        <v>45.877034807764744</v>
      </c>
      <c r="M35" s="284">
        <f t="shared" si="5"/>
        <v>39.628461461715631</v>
      </c>
      <c r="N35" s="284">
        <f t="shared" si="5"/>
        <v>40.811538496391321</v>
      </c>
      <c r="O35" s="284">
        <f t="shared" si="5"/>
        <v>34.290416427484963</v>
      </c>
      <c r="P35" s="284">
        <f t="shared" si="5"/>
        <v>32.406957182455571</v>
      </c>
      <c r="Q35" s="284">
        <f t="shared" si="5"/>
        <v>30.541217887313501</v>
      </c>
      <c r="R35" s="284">
        <f t="shared" si="5"/>
        <v>34.655076609852514</v>
      </c>
      <c r="S35" s="284">
        <f t="shared" si="5"/>
        <v>28.216544107452972</v>
      </c>
      <c r="T35" s="284">
        <f t="shared" si="5"/>
        <v>32.035384442994079</v>
      </c>
      <c r="U35" s="284">
        <f t="shared" si="5"/>
        <v>36.705645123061444</v>
      </c>
      <c r="V35" s="284">
        <f t="shared" si="5"/>
        <v>39.980389086693243</v>
      </c>
      <c r="W35" s="284">
        <f t="shared" si="5"/>
        <v>31.874846213558349</v>
      </c>
      <c r="X35" s="284">
        <f t="shared" si="5"/>
        <v>29.767195272751739</v>
      </c>
      <c r="Y35" s="284">
        <f t="shared" si="5"/>
        <v>31.535800200531082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82.290019057455126</v>
      </c>
      <c r="C36" s="344">
        <f t="shared" si="6"/>
        <v>81.214267110169686</v>
      </c>
      <c r="D36" s="344">
        <f t="shared" si="6"/>
        <v>84.416559249822726</v>
      </c>
      <c r="E36" s="344">
        <f t="shared" si="6"/>
        <v>88.086890818019725</v>
      </c>
      <c r="F36" s="344">
        <f t="shared" si="6"/>
        <v>86.063464907372776</v>
      </c>
      <c r="G36" s="344">
        <f t="shared" si="6"/>
        <v>74.422734224133762</v>
      </c>
      <c r="H36" s="344">
        <f t="shared" si="6"/>
        <v>69.184207572026438</v>
      </c>
      <c r="I36" s="344">
        <f t="shared" si="6"/>
        <v>62.686046444090927</v>
      </c>
      <c r="J36" s="344">
        <f t="shared" si="6"/>
        <v>58.778615280905854</v>
      </c>
      <c r="K36" s="344">
        <f t="shared" si="6"/>
        <v>58.584497493210385</v>
      </c>
      <c r="L36" s="344">
        <f t="shared" si="6"/>
        <v>54.972130712265866</v>
      </c>
      <c r="M36" s="344">
        <f t="shared" si="6"/>
        <v>48.836122411789241</v>
      </c>
      <c r="N36" s="344">
        <f t="shared" si="6"/>
        <v>49.677746196368759</v>
      </c>
      <c r="O36" s="344">
        <f t="shared" si="6"/>
        <v>48.506780718545947</v>
      </c>
      <c r="P36" s="344">
        <f t="shared" si="6"/>
        <v>45.656087741848104</v>
      </c>
      <c r="Q36" s="344">
        <f t="shared" si="6"/>
        <v>45.316254286959328</v>
      </c>
      <c r="R36" s="344">
        <f t="shared" si="6"/>
        <v>44.78211755065923</v>
      </c>
      <c r="S36" s="344">
        <f t="shared" si="6"/>
        <v>44.567239448558688</v>
      </c>
      <c r="T36" s="344">
        <f t="shared" si="6"/>
        <v>44.653240672447026</v>
      </c>
      <c r="U36" s="344">
        <f t="shared" si="6"/>
        <v>44.271085391808953</v>
      </c>
      <c r="V36" s="344">
        <f t="shared" si="6"/>
        <v>46.388642436553589</v>
      </c>
      <c r="W36" s="344">
        <f t="shared" si="6"/>
        <v>44.934769899421781</v>
      </c>
      <c r="X36" s="344">
        <f t="shared" si="6"/>
        <v>41.075085611101819</v>
      </c>
      <c r="Y36" s="344">
        <f t="shared" si="6"/>
        <v>39.084281515055167</v>
      </c>
      <c r="DA36" s="119"/>
    </row>
    <row r="37" spans="1:105" ht="12" customHeight="1" x14ac:dyDescent="0.25">
      <c r="A37" s="158" t="s">
        <v>2136</v>
      </c>
      <c r="B37" s="344">
        <f>IF(TEL_ued!B$5=0,"",TEL_ued!B$5/B$5*1000)</f>
        <v>39.740485421503585</v>
      </c>
      <c r="C37" s="344">
        <f>IF(TEL_ued!C$5=0,"",TEL_ued!C$5/C$5*1000)</f>
        <v>39.032223172245033</v>
      </c>
      <c r="D37" s="344">
        <f>IF(TEL_ued!D$5=0,"",TEL_ued!D$5/D$5*1000)</f>
        <v>40.564405002644271</v>
      </c>
      <c r="E37" s="344">
        <f>IF(TEL_ued!E$5=0,"",TEL_ued!E$5/E$5*1000)</f>
        <v>42.282333207725479</v>
      </c>
      <c r="F37" s="344">
        <f>IF(TEL_ued!F$5=0,"",TEL_ued!F$5/F$5*1000)</f>
        <v>41.472872689070563</v>
      </c>
      <c r="G37" s="344">
        <f>IF(TEL_ued!G$5=0,"",TEL_ued!G$5/G$5*1000)</f>
        <v>35.833486589847332</v>
      </c>
      <c r="H37" s="344">
        <f>IF(TEL_ued!H$5=0,"",TEL_ued!H$5/H$5*1000)</f>
        <v>33.100998295260325</v>
      </c>
      <c r="I37" s="344">
        <f>IF(TEL_ued!I$5=0,"",TEL_ued!I$5/I$5*1000)</f>
        <v>29.949594894679947</v>
      </c>
      <c r="J37" s="344">
        <f>IF(TEL_ued!J$5=0,"",TEL_ued!J$5/J$5*1000)</f>
        <v>28.064205840487055</v>
      </c>
      <c r="K37" s="344">
        <f>IF(TEL_ued!K$5=0,"",TEL_ued!K$5/K$5*1000)</f>
        <v>28.14478315187403</v>
      </c>
      <c r="L37" s="344">
        <f>IF(TEL_ued!L$5=0,"",TEL_ued!L$5/L$5*1000)</f>
        <v>26.311553513274745</v>
      </c>
      <c r="M37" s="344">
        <f>IF(TEL_ued!M$5=0,"",TEL_ued!M$5/M$5*1000)</f>
        <v>23.416447871565722</v>
      </c>
      <c r="N37" s="344">
        <f>IF(TEL_ued!N$5=0,"",TEL_ued!N$5/N$5*1000)</f>
        <v>23.945782138112151</v>
      </c>
      <c r="O37" s="344">
        <f>IF(TEL_ued!O$5=0,"",TEL_ued!O$5/O$5*1000)</f>
        <v>23.634118053633852</v>
      </c>
      <c r="P37" s="344">
        <f>IF(TEL_ued!P$5=0,"",TEL_ued!P$5/P$5*1000)</f>
        <v>22.318651777980698</v>
      </c>
      <c r="Q37" s="344">
        <f>IF(TEL_ued!Q$5=0,"",TEL_ued!Q$5/Q$5*1000)</f>
        <v>22.142489443704875</v>
      </c>
      <c r="R37" s="344">
        <f>IF(TEL_ued!R$5=0,"",TEL_ued!R$5/R$5*1000)</f>
        <v>21.873366779653569</v>
      </c>
      <c r="S37" s="344">
        <f>IF(TEL_ued!S$5=0,"",TEL_ued!S$5/S$5*1000)</f>
        <v>21.772138531843556</v>
      </c>
      <c r="T37" s="344">
        <f>IF(TEL_ued!T$5=0,"",TEL_ued!T$5/T$5*1000)</f>
        <v>21.84258968148422</v>
      </c>
      <c r="U37" s="344">
        <f>IF(TEL_ued!U$5=0,"",TEL_ued!U$5/U$5*1000)</f>
        <v>21.705797596508724</v>
      </c>
      <c r="V37" s="344">
        <f>IF(TEL_ued!V$5=0,"",TEL_ued!V$5/V$5*1000)</f>
        <v>22.763339531122973</v>
      </c>
      <c r="W37" s="344">
        <f>IF(TEL_ued!W$5=0,"",TEL_ued!W$5/W$5*1000)</f>
        <v>22.031188035640156</v>
      </c>
      <c r="X37" s="344">
        <f>IF(TEL_ued!X$5=0,"",TEL_ued!X$5/X$5*1000)</f>
        <v>20.188859596642668</v>
      </c>
      <c r="Y37" s="344">
        <f>IF(TEL_ued!Y$5=0,"",TEL_ued!Y$5/Y$5*1000)</f>
        <v>19.239308360215887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1.7609980454600804</v>
      </c>
      <c r="C38" s="345">
        <f t="shared" si="7"/>
        <v>1.6195331086451299</v>
      </c>
      <c r="D38" s="345">
        <f t="shared" si="7"/>
        <v>1.5864801421484904</v>
      </c>
      <c r="E38" s="345">
        <f t="shared" si="7"/>
        <v>1.5820099830767176</v>
      </c>
      <c r="F38" s="345">
        <f t="shared" si="7"/>
        <v>1.5814220118872446</v>
      </c>
      <c r="G38" s="345">
        <f t="shared" si="7"/>
        <v>1.617257627938903</v>
      </c>
      <c r="H38" s="345">
        <f t="shared" si="7"/>
        <v>1.5577690673589586</v>
      </c>
      <c r="I38" s="345">
        <f t="shared" si="7"/>
        <v>1.4200677630187815</v>
      </c>
      <c r="J38" s="345">
        <f t="shared" si="7"/>
        <v>1.483612694339149</v>
      </c>
      <c r="K38" s="345">
        <f t="shared" si="7"/>
        <v>1.7083078122303315</v>
      </c>
      <c r="L38" s="345">
        <f t="shared" si="7"/>
        <v>1.5350594941184268</v>
      </c>
      <c r="M38" s="345">
        <f t="shared" si="7"/>
        <v>1.5561382622016411</v>
      </c>
      <c r="N38" s="345">
        <f t="shared" si="7"/>
        <v>1.4580575291720512</v>
      </c>
      <c r="O38" s="345">
        <f t="shared" si="7"/>
        <v>1.2845621918954626</v>
      </c>
      <c r="P38" s="345">
        <f t="shared" si="7"/>
        <v>1.3247883456616545</v>
      </c>
      <c r="Q38" s="345">
        <f t="shared" si="7"/>
        <v>1.2843525431814879</v>
      </c>
      <c r="R38" s="345">
        <f t="shared" si="7"/>
        <v>1.4604426820006395</v>
      </c>
      <c r="S38" s="345">
        <f t="shared" si="7"/>
        <v>1.2675041527495823</v>
      </c>
      <c r="T38" s="345">
        <f t="shared" si="7"/>
        <v>1.4357984630818861</v>
      </c>
      <c r="U38" s="345">
        <f t="shared" si="7"/>
        <v>1.2045852957310024</v>
      </c>
      <c r="V38" s="345">
        <f t="shared" si="7"/>
        <v>1.260223501008255</v>
      </c>
      <c r="W38" s="345">
        <f t="shared" si="7"/>
        <v>1.4105489567369915</v>
      </c>
      <c r="X38" s="345">
        <f t="shared" si="7"/>
        <v>1.2162418511905082</v>
      </c>
      <c r="Y38" s="345">
        <f t="shared" si="7"/>
        <v>1.3096607367700772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ES: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1208.089251934651</v>
      </c>
      <c r="C5" s="223">
        <v>1004.81298366294</v>
      </c>
      <c r="D5" s="223">
        <v>1035.7865004299231</v>
      </c>
      <c r="E5" s="223">
        <v>1005.3052450558901</v>
      </c>
      <c r="F5" s="223">
        <v>1002.004471195185</v>
      </c>
      <c r="G5" s="223">
        <v>984.31195184866692</v>
      </c>
      <c r="H5" s="223">
        <v>633.8504729148749</v>
      </c>
      <c r="I5" s="223">
        <v>547.4080825451415</v>
      </c>
      <c r="J5" s="223">
        <v>489.64282029234721</v>
      </c>
      <c r="K5" s="223">
        <v>514.94453998280324</v>
      </c>
      <c r="L5" s="223">
        <v>435.67721410146152</v>
      </c>
      <c r="M5" s="223">
        <v>420.63516766981928</v>
      </c>
      <c r="N5" s="223">
        <v>393.5539122957868</v>
      </c>
      <c r="O5" s="223">
        <v>339.41040412725698</v>
      </c>
      <c r="P5" s="223">
        <v>324.86057058688999</v>
      </c>
      <c r="Q5" s="223">
        <v>320.30236182560458</v>
      </c>
      <c r="R5" s="223">
        <v>374.52559814864787</v>
      </c>
      <c r="S5" s="223">
        <v>312.81716043010817</v>
      </c>
      <c r="T5" s="223">
        <v>342.25926615566271</v>
      </c>
      <c r="U5" s="223">
        <v>372.97792336444218</v>
      </c>
      <c r="V5" s="223">
        <v>346.79656053939237</v>
      </c>
      <c r="W5" s="223">
        <v>293.44955264697649</v>
      </c>
      <c r="X5" s="223">
        <v>260.18771526358643</v>
      </c>
      <c r="Y5" s="223">
        <v>267.28837974307731</v>
      </c>
      <c r="DA5" s="89" t="s">
        <v>2680</v>
      </c>
    </row>
    <row r="6" spans="1:105" ht="12" customHeight="1" x14ac:dyDescent="0.25">
      <c r="A6" s="55" t="s">
        <v>91</v>
      </c>
      <c r="B6" s="259">
        <v>24.798866135389272</v>
      </c>
      <c r="C6" s="259">
        <v>25.03930410408482</v>
      </c>
      <c r="D6" s="259">
        <v>26.686244227230599</v>
      </c>
      <c r="E6" s="259">
        <v>26.28571662355095</v>
      </c>
      <c r="F6" s="259">
        <v>25.793642453552359</v>
      </c>
      <c r="G6" s="259">
        <v>25.025814622786861</v>
      </c>
      <c r="H6" s="259">
        <v>17.048039156527778</v>
      </c>
      <c r="I6" s="259">
        <v>16.901334274157279</v>
      </c>
      <c r="J6" s="259">
        <v>14.33289575912195</v>
      </c>
      <c r="K6" s="259">
        <v>12.02085838344823</v>
      </c>
      <c r="L6" s="259">
        <v>12.442714185321901</v>
      </c>
      <c r="M6" s="259">
        <v>11.670094573865279</v>
      </c>
      <c r="N6" s="259">
        <v>11.472520363604531</v>
      </c>
      <c r="O6" s="259">
        <v>10.601680982079779</v>
      </c>
      <c r="P6" s="259">
        <v>9.6263354119200777</v>
      </c>
      <c r="Q6" s="259">
        <v>9.962571310223904</v>
      </c>
      <c r="R6" s="259">
        <v>9.6931853999105861</v>
      </c>
      <c r="S6" s="259">
        <v>9.6025788489766644</v>
      </c>
      <c r="T6" s="259">
        <v>8.9377826486472891</v>
      </c>
      <c r="U6" s="259">
        <v>11.93925718269468</v>
      </c>
      <c r="V6" s="259">
        <v>10.535623215827959</v>
      </c>
      <c r="W6" s="259">
        <v>7.7467258253831179</v>
      </c>
      <c r="X6" s="259">
        <v>8.035763449138237</v>
      </c>
      <c r="Y6" s="259">
        <v>7.5518070711390672</v>
      </c>
      <c r="DA6" s="67" t="s">
        <v>2697</v>
      </c>
    </row>
    <row r="7" spans="1:105" ht="12" customHeight="1" x14ac:dyDescent="0.25">
      <c r="A7" s="173" t="s">
        <v>92</v>
      </c>
      <c r="B7" s="224">
        <v>20.34778759826812</v>
      </c>
      <c r="C7" s="224">
        <v>20.545070034120879</v>
      </c>
      <c r="D7" s="224">
        <v>21.896405519778941</v>
      </c>
      <c r="E7" s="224">
        <v>21.567767485990519</v>
      </c>
      <c r="F7" s="224">
        <v>21.164014320863469</v>
      </c>
      <c r="G7" s="224">
        <v>20.534001741773839</v>
      </c>
      <c r="H7" s="224">
        <v>13.98813469253562</v>
      </c>
      <c r="I7" s="224">
        <v>13.867761455718799</v>
      </c>
      <c r="J7" s="224">
        <v>11.760324725433399</v>
      </c>
      <c r="K7" s="224">
        <v>9.863268417188289</v>
      </c>
      <c r="L7" s="224">
        <v>10.20940651103335</v>
      </c>
      <c r="M7" s="224">
        <v>9.5754622144535624</v>
      </c>
      <c r="N7" s="224">
        <v>9.413350041931924</v>
      </c>
      <c r="O7" s="224">
        <v>8.6988151647834044</v>
      </c>
      <c r="P7" s="224">
        <v>7.8985316200369899</v>
      </c>
      <c r="Q7" s="224">
        <v>8.1744174853119205</v>
      </c>
      <c r="R7" s="224">
        <v>7.9533828922343233</v>
      </c>
      <c r="S7" s="224">
        <v>7.8790390555705976</v>
      </c>
      <c r="T7" s="224">
        <v>7.3335652501721356</v>
      </c>
      <c r="U7" s="224">
        <v>9.7963135858007639</v>
      </c>
      <c r="V7" s="224">
        <v>8.6446139206793493</v>
      </c>
      <c r="W7" s="224">
        <v>6.3562878567246122</v>
      </c>
      <c r="X7" s="224">
        <v>6.5934469326262466</v>
      </c>
      <c r="Y7" s="224">
        <v>6.1963545199089776</v>
      </c>
      <c r="DA7" s="177" t="s">
        <v>2698</v>
      </c>
    </row>
    <row r="8" spans="1:105" ht="12" customHeight="1" x14ac:dyDescent="0.25">
      <c r="A8" s="173" t="s">
        <v>93</v>
      </c>
      <c r="B8" s="224">
        <v>14.62497233625521</v>
      </c>
      <c r="C8" s="224">
        <v>14.766769087024381</v>
      </c>
      <c r="D8" s="224">
        <v>15.738041467341111</v>
      </c>
      <c r="E8" s="224">
        <v>15.501832880555691</v>
      </c>
      <c r="F8" s="224">
        <v>15.21163529312062</v>
      </c>
      <c r="G8" s="224">
        <v>14.75881375189994</v>
      </c>
      <c r="H8" s="224">
        <v>10.05397181025997</v>
      </c>
      <c r="I8" s="224">
        <v>9.9674535462978859</v>
      </c>
      <c r="J8" s="224">
        <v>8.452733396405252</v>
      </c>
      <c r="K8" s="224">
        <v>7.0892241748540838</v>
      </c>
      <c r="L8" s="224">
        <v>7.3380109298052201</v>
      </c>
      <c r="M8" s="224">
        <v>6.8823634666385001</v>
      </c>
      <c r="N8" s="224">
        <v>6.7658453426385714</v>
      </c>
      <c r="O8" s="224">
        <v>6.2522733996880726</v>
      </c>
      <c r="P8" s="224">
        <v>5.6770696019015858</v>
      </c>
      <c r="Q8" s="224">
        <v>5.875362567567942</v>
      </c>
      <c r="R8" s="224">
        <v>5.716493953793421</v>
      </c>
      <c r="S8" s="224">
        <v>5.6630593211913682</v>
      </c>
      <c r="T8" s="224">
        <v>5.2710000235612222</v>
      </c>
      <c r="U8" s="224">
        <v>7.0411003897942983</v>
      </c>
      <c r="V8" s="224">
        <v>6.2133162554882828</v>
      </c>
      <c r="W8" s="224">
        <v>4.5685818970208132</v>
      </c>
      <c r="X8" s="224">
        <v>4.7390399828251164</v>
      </c>
      <c r="Y8" s="224">
        <v>4.4536298111845776</v>
      </c>
      <c r="DA8" s="177" t="s">
        <v>2699</v>
      </c>
    </row>
    <row r="9" spans="1:105" ht="12" customHeight="1" x14ac:dyDescent="0.25">
      <c r="A9" s="173" t="s">
        <v>94</v>
      </c>
      <c r="B9" s="224">
        <v>28.61407631006454</v>
      </c>
      <c r="C9" s="224">
        <v>28.891504735482489</v>
      </c>
      <c r="D9" s="224">
        <v>30.791820262189141</v>
      </c>
      <c r="E9" s="224">
        <v>30.32967302717417</v>
      </c>
      <c r="F9" s="224">
        <v>29.761895138714259</v>
      </c>
      <c r="G9" s="224">
        <v>28.87593994936946</v>
      </c>
      <c r="H9" s="224">
        <v>19.67081441137821</v>
      </c>
      <c r="I9" s="224">
        <v>19.501539547104549</v>
      </c>
      <c r="J9" s="224">
        <v>16.53795664514071</v>
      </c>
      <c r="K9" s="224">
        <v>13.870221211671041</v>
      </c>
      <c r="L9" s="224">
        <v>14.356977906140649</v>
      </c>
      <c r="M9" s="224">
        <v>13.46549373907532</v>
      </c>
      <c r="N9" s="224">
        <v>13.237523496466769</v>
      </c>
      <c r="O9" s="224">
        <v>12.23270882547666</v>
      </c>
      <c r="P9" s="224">
        <v>11.10731009067702</v>
      </c>
      <c r="Q9" s="224">
        <v>11.495274588719891</v>
      </c>
      <c r="R9" s="224">
        <v>11.18444469220452</v>
      </c>
      <c r="S9" s="224">
        <v>11.079898671896149</v>
      </c>
      <c r="T9" s="224">
        <v>10.312826133054561</v>
      </c>
      <c r="U9" s="224">
        <v>13.776065980032319</v>
      </c>
      <c r="V9" s="224">
        <v>12.15648832595533</v>
      </c>
      <c r="W9" s="224">
        <v>8.9385297985189869</v>
      </c>
      <c r="X9" s="224">
        <v>9.2720347490056607</v>
      </c>
      <c r="Y9" s="224">
        <v>8.7136235436220009</v>
      </c>
      <c r="DA9" s="177" t="s">
        <v>2700</v>
      </c>
    </row>
    <row r="10" spans="1:105" ht="12" customHeight="1" x14ac:dyDescent="0.25">
      <c r="A10" s="56" t="s">
        <v>95</v>
      </c>
      <c r="B10" s="260">
        <v>125.9712147046299</v>
      </c>
      <c r="C10" s="260">
        <v>93.075209923899962</v>
      </c>
      <c r="D10" s="260">
        <v>93.848673500884203</v>
      </c>
      <c r="E10" s="260">
        <v>90.193778067402405</v>
      </c>
      <c r="F10" s="260">
        <v>91.859994795403509</v>
      </c>
      <c r="G10" s="260">
        <v>91.489793528582084</v>
      </c>
      <c r="H10" s="260">
        <v>55.296894396362113</v>
      </c>
      <c r="I10" s="260">
        <v>43.738086895398439</v>
      </c>
      <c r="J10" s="260">
        <v>40.451880960167678</v>
      </c>
      <c r="K10" s="260">
        <v>49.756922072448567</v>
      </c>
      <c r="L10" s="260">
        <v>36.864531996814272</v>
      </c>
      <c r="M10" s="260">
        <v>36.429244282189302</v>
      </c>
      <c r="N10" s="260">
        <v>33.347931880847497</v>
      </c>
      <c r="O10" s="260">
        <v>27.857027344252479</v>
      </c>
      <c r="P10" s="260">
        <v>28.26454505358182</v>
      </c>
      <c r="Q10" s="260">
        <v>27.239084282812531</v>
      </c>
      <c r="R10" s="260">
        <v>35.565655649291742</v>
      </c>
      <c r="S10" s="260">
        <v>26.870460158337</v>
      </c>
      <c r="T10" s="260">
        <v>32.58166732018595</v>
      </c>
      <c r="U10" s="260">
        <v>31.653580289147889</v>
      </c>
      <c r="V10" s="260">
        <v>30.583006864226899</v>
      </c>
      <c r="W10" s="260">
        <v>28.16586545769432</v>
      </c>
      <c r="X10" s="260">
        <v>23.02500598279557</v>
      </c>
      <c r="Y10" s="260">
        <v>25.068924415723</v>
      </c>
      <c r="DA10" s="68" t="s">
        <v>2701</v>
      </c>
    </row>
    <row r="11" spans="1:105" ht="12" customHeight="1" x14ac:dyDescent="0.25">
      <c r="A11" s="37" t="s">
        <v>159</v>
      </c>
      <c r="B11" s="226">
        <v>15.271279368235669</v>
      </c>
      <c r="C11" s="226">
        <v>14.7894294029746</v>
      </c>
      <c r="D11" s="226">
        <v>14.285079744226969</v>
      </c>
      <c r="E11" s="226">
        <v>15.71628697439246</v>
      </c>
      <c r="F11" s="226">
        <v>17.428768728163011</v>
      </c>
      <c r="G11" s="226">
        <v>24.1489814143583</v>
      </c>
      <c r="H11" s="226">
        <v>9.4591750090407558</v>
      </c>
      <c r="I11" s="226">
        <v>9.2119964762189124</v>
      </c>
      <c r="J11" s="226">
        <v>9.3448932167684866</v>
      </c>
      <c r="K11" s="226">
        <v>9.7273444924681716</v>
      </c>
      <c r="L11" s="226">
        <v>8.7243782598325001</v>
      </c>
      <c r="M11" s="226">
        <v>8.4745962442703391</v>
      </c>
      <c r="N11" s="226">
        <v>6.5182334377753346</v>
      </c>
      <c r="O11" s="226">
        <v>1.7089454569261711</v>
      </c>
      <c r="P11" s="226">
        <v>1.8751772077602871</v>
      </c>
      <c r="Q11" s="226">
        <v>2.8204660871740881</v>
      </c>
      <c r="R11" s="226">
        <v>3.562207512549441</v>
      </c>
      <c r="S11" s="226">
        <v>2.622598945119416</v>
      </c>
      <c r="T11" s="226">
        <v>2.6887670863087778</v>
      </c>
      <c r="U11" s="226">
        <v>2.227321466431416</v>
      </c>
      <c r="V11" s="226">
        <v>2.212375764195583</v>
      </c>
      <c r="W11" s="226">
        <v>2.5056796857478019</v>
      </c>
      <c r="X11" s="226">
        <v>1.366440819084455</v>
      </c>
      <c r="Y11" s="226">
        <v>1.398599547011155</v>
      </c>
      <c r="DA11" s="69" t="s">
        <v>2702</v>
      </c>
    </row>
    <row r="12" spans="1:105" ht="12" customHeight="1" x14ac:dyDescent="0.25">
      <c r="A12" s="37" t="s">
        <v>35</v>
      </c>
      <c r="B12" s="226">
        <v>104.6664290487068</v>
      </c>
      <c r="C12" s="226">
        <v>67.956247399491033</v>
      </c>
      <c r="D12" s="226">
        <v>67.474768178051875</v>
      </c>
      <c r="E12" s="226">
        <v>62.064794797278971</v>
      </c>
      <c r="F12" s="226">
        <v>63.305707424731963</v>
      </c>
      <c r="G12" s="226">
        <v>57.151205771196402</v>
      </c>
      <c r="H12" s="226">
        <v>36.733617975923522</v>
      </c>
      <c r="I12" s="226">
        <v>21.255590480539389</v>
      </c>
      <c r="J12" s="226">
        <v>21.432606549638059</v>
      </c>
      <c r="K12" s="226">
        <v>35.822614809888719</v>
      </c>
      <c r="L12" s="226">
        <v>20.521493287149159</v>
      </c>
      <c r="M12" s="226">
        <v>21.471575393207509</v>
      </c>
      <c r="N12" s="226">
        <v>19.8363108995886</v>
      </c>
      <c r="O12" s="226">
        <v>18.704563466491798</v>
      </c>
      <c r="P12" s="226">
        <v>18.559237961867499</v>
      </c>
      <c r="Q12" s="226">
        <v>15.42248412863886</v>
      </c>
      <c r="R12" s="226">
        <v>25.157703430731601</v>
      </c>
      <c r="S12" s="226">
        <v>15.38228165351501</v>
      </c>
      <c r="T12" s="226">
        <v>22.986134070694341</v>
      </c>
      <c r="U12" s="226">
        <v>17.101936044781571</v>
      </c>
      <c r="V12" s="226">
        <v>17.739872050551352</v>
      </c>
      <c r="W12" s="226">
        <v>18.758988470217229</v>
      </c>
      <c r="X12" s="226">
        <v>12.546084731035981</v>
      </c>
      <c r="Y12" s="226">
        <v>15.426404804044539</v>
      </c>
      <c r="DA12" s="69" t="s">
        <v>2703</v>
      </c>
    </row>
    <row r="13" spans="1:105" ht="12" customHeight="1" x14ac:dyDescent="0.25">
      <c r="A13" s="37" t="s">
        <v>96</v>
      </c>
      <c r="B13" s="226">
        <v>4.9871023215786103E-3</v>
      </c>
      <c r="C13" s="226">
        <v>8.6844368013704962E-3</v>
      </c>
      <c r="D13" s="226">
        <v>8.6844368013669071E-3</v>
      </c>
      <c r="E13" s="226">
        <v>8.6844368013677641E-3</v>
      </c>
      <c r="F13" s="226">
        <v>8.9423903697234998E-3</v>
      </c>
      <c r="G13" s="226">
        <v>1.9346517626815541E-2</v>
      </c>
      <c r="H13" s="226">
        <v>6.2940670679186156E-2</v>
      </c>
      <c r="I13" s="226">
        <v>6.2940670679227609E-2</v>
      </c>
      <c r="J13" s="226">
        <v>6.5262252794401426E-2</v>
      </c>
      <c r="K13" s="226">
        <v>6.569217540830917E-2</v>
      </c>
      <c r="L13" s="226">
        <v>6.5692175408295195E-2</v>
      </c>
      <c r="M13" s="226">
        <v>6.5692175408343462E-2</v>
      </c>
      <c r="N13" s="226">
        <v>6.5692175408300579E-2</v>
      </c>
      <c r="O13" s="226">
        <v>7.1625107480489072E-2</v>
      </c>
      <c r="P13" s="226">
        <v>0.12510748065324909</v>
      </c>
      <c r="Q13" s="226">
        <v>0.12510748065316921</v>
      </c>
      <c r="R13" s="226">
        <v>0.12510748065317409</v>
      </c>
      <c r="S13" s="226">
        <v>0.12510748065331651</v>
      </c>
      <c r="T13" s="226">
        <v>0.1202063628544011</v>
      </c>
      <c r="U13" s="226">
        <v>0.1202063628544663</v>
      </c>
      <c r="V13" s="226">
        <v>0.1202063628544978</v>
      </c>
      <c r="W13" s="226">
        <v>0.120206362854412</v>
      </c>
      <c r="X13" s="226">
        <v>0.1164230438517842</v>
      </c>
      <c r="Y13" s="226">
        <v>0.1164230438517582</v>
      </c>
      <c r="DA13" s="69" t="s">
        <v>2704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2.002359064960535</v>
      </c>
      <c r="Q14" s="226">
        <v>2.2267814300702979</v>
      </c>
      <c r="R14" s="226">
        <v>2.750017753112401</v>
      </c>
      <c r="S14" s="226">
        <v>2.525328959769372</v>
      </c>
      <c r="T14" s="226">
        <v>3.08050433278345</v>
      </c>
      <c r="U14" s="226">
        <v>3.7118012664132061</v>
      </c>
      <c r="V14" s="226">
        <v>4.0834908919226844</v>
      </c>
      <c r="W14" s="226">
        <v>3.543963652987459</v>
      </c>
      <c r="X14" s="226">
        <v>3.882986114822458</v>
      </c>
      <c r="Y14" s="226">
        <v>4.3838225633564729</v>
      </c>
      <c r="DA14" s="69" t="s">
        <v>2705</v>
      </c>
    </row>
    <row r="15" spans="1:105" ht="12" customHeight="1" x14ac:dyDescent="0.25">
      <c r="A15" s="37" t="s">
        <v>40</v>
      </c>
      <c r="B15" s="226">
        <v>6.0285191853658846</v>
      </c>
      <c r="C15" s="226">
        <v>10.32084868463294</v>
      </c>
      <c r="D15" s="226">
        <v>12.080141141804001</v>
      </c>
      <c r="E15" s="226">
        <v>12.404011858929589</v>
      </c>
      <c r="F15" s="226">
        <v>11.11657625213881</v>
      </c>
      <c r="G15" s="226">
        <v>10.170259825400571</v>
      </c>
      <c r="H15" s="226">
        <v>9.0411607407186505</v>
      </c>
      <c r="I15" s="226">
        <v>13.207559267960921</v>
      </c>
      <c r="J15" s="226">
        <v>9.6091189409667379</v>
      </c>
      <c r="K15" s="226">
        <v>4.1412705946833697</v>
      </c>
      <c r="L15" s="226">
        <v>7.5529682744243187</v>
      </c>
      <c r="M15" s="226">
        <v>6.4173804693031142</v>
      </c>
      <c r="N15" s="226">
        <v>6.9276953680752538</v>
      </c>
      <c r="O15" s="226">
        <v>7.3718933133540192</v>
      </c>
      <c r="P15" s="226">
        <v>5.7026633383402441</v>
      </c>
      <c r="Q15" s="226">
        <v>6.6442451562761162</v>
      </c>
      <c r="R15" s="226">
        <v>3.9706194722451169</v>
      </c>
      <c r="S15" s="226">
        <v>6.2151431192798841</v>
      </c>
      <c r="T15" s="226">
        <v>3.7060554675449748</v>
      </c>
      <c r="U15" s="226">
        <v>8.492315148667231</v>
      </c>
      <c r="V15" s="226">
        <v>6.427061794702789</v>
      </c>
      <c r="W15" s="226">
        <v>3.2370272858874229</v>
      </c>
      <c r="X15" s="226">
        <v>5.1130712740008866</v>
      </c>
      <c r="Y15" s="226">
        <v>3.7436744574590701</v>
      </c>
      <c r="DA15" s="69" t="s">
        <v>2706</v>
      </c>
    </row>
    <row r="16" spans="1:105" ht="12" customHeight="1" x14ac:dyDescent="0.25">
      <c r="A16" s="57" t="s">
        <v>2707</v>
      </c>
      <c r="B16" s="261">
        <v>59.734482079273633</v>
      </c>
      <c r="C16" s="261">
        <v>45.447057755883293</v>
      </c>
      <c r="D16" s="261">
        <v>45.988945779866746</v>
      </c>
      <c r="E16" s="261">
        <v>44.255860217990232</v>
      </c>
      <c r="F16" s="261">
        <v>44.427424618916362</v>
      </c>
      <c r="G16" s="261">
        <v>43.9082985766766</v>
      </c>
      <c r="H16" s="261">
        <v>27.476505856029849</v>
      </c>
      <c r="I16" s="261">
        <v>21.494045272717631</v>
      </c>
      <c r="J16" s="261">
        <v>20.04238807982852</v>
      </c>
      <c r="K16" s="261">
        <v>24.073335028199661</v>
      </c>
      <c r="L16" s="261">
        <v>18.12086205030592</v>
      </c>
      <c r="M16" s="261">
        <v>17.830520267022639</v>
      </c>
      <c r="N16" s="261">
        <v>16.092222075585319</v>
      </c>
      <c r="O16" s="261">
        <v>13.11940409057342</v>
      </c>
      <c r="P16" s="261">
        <v>13.04121577879952</v>
      </c>
      <c r="Q16" s="261">
        <v>12.35465327386826</v>
      </c>
      <c r="R16" s="261">
        <v>16.449382283705809</v>
      </c>
      <c r="S16" s="261">
        <v>12.19839133364963</v>
      </c>
      <c r="T16" s="261">
        <v>14.93262440250045</v>
      </c>
      <c r="U16" s="261">
        <v>13.997039397084469</v>
      </c>
      <c r="V16" s="261">
        <v>13.586933821035741</v>
      </c>
      <c r="W16" s="261">
        <v>12.686931007079959</v>
      </c>
      <c r="X16" s="261">
        <v>10.034568223389551</v>
      </c>
      <c r="Y16" s="261">
        <v>11.020601860195219</v>
      </c>
      <c r="DA16" s="70" t="s">
        <v>2708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2709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2710</v>
      </c>
    </row>
    <row r="19" spans="1:105" ht="12" customHeight="1" x14ac:dyDescent="0.25">
      <c r="A19" s="46" t="s">
        <v>31</v>
      </c>
      <c r="B19" s="229">
        <v>0.27830076929738751</v>
      </c>
      <c r="C19" s="229">
        <v>0.27821380507447252</v>
      </c>
      <c r="D19" s="229">
        <v>0.27821755447759661</v>
      </c>
      <c r="E19" s="229">
        <v>0.27820345326616153</v>
      </c>
      <c r="F19" s="229">
        <v>0.27820555050129597</v>
      </c>
      <c r="G19" s="229">
        <v>0.27820160986559023</v>
      </c>
      <c r="H19" s="229">
        <v>0.27795394893435549</v>
      </c>
      <c r="I19" s="229">
        <v>0.27777286749286328</v>
      </c>
      <c r="J19" s="229">
        <v>0.27771731785681841</v>
      </c>
      <c r="K19" s="229">
        <v>0.27854454034496468</v>
      </c>
      <c r="L19" s="229">
        <v>0.27853633608285577</v>
      </c>
      <c r="M19" s="229">
        <v>0.27853587697759669</v>
      </c>
      <c r="N19" s="229">
        <v>0.18555407209237679</v>
      </c>
      <c r="O19" s="229">
        <v>9.2751151375730298E-2</v>
      </c>
      <c r="P19" s="229">
        <v>0.37053442772510392</v>
      </c>
      <c r="Q19" s="229">
        <v>0.27786101838231692</v>
      </c>
      <c r="R19" s="229">
        <v>0.46240923083661312</v>
      </c>
      <c r="S19" s="229">
        <v>0.27703209382957922</v>
      </c>
      <c r="T19" s="229">
        <v>0.1848774117691615</v>
      </c>
      <c r="U19" s="229">
        <v>0.27721485957303588</v>
      </c>
      <c r="V19" s="229">
        <v>0.1847844354180411</v>
      </c>
      <c r="W19" s="229">
        <v>0.1108351684949086</v>
      </c>
      <c r="X19" s="229">
        <v>0.17604294262069101</v>
      </c>
      <c r="Y19" s="229">
        <v>0.19692274972141219</v>
      </c>
      <c r="DA19" s="73" t="s">
        <v>2711</v>
      </c>
    </row>
    <row r="20" spans="1:105" ht="12" customHeight="1" x14ac:dyDescent="0.25">
      <c r="A20" s="46" t="s">
        <v>159</v>
      </c>
      <c r="B20" s="229">
        <v>6.58898638048331</v>
      </c>
      <c r="C20" s="229">
        <v>6.7950948788965349</v>
      </c>
      <c r="D20" s="229">
        <v>6.6679715465843046</v>
      </c>
      <c r="E20" s="229">
        <v>7.3931918902001561</v>
      </c>
      <c r="F20" s="229">
        <v>8.5172344473506261</v>
      </c>
      <c r="G20" s="229">
        <v>12.012034684786171</v>
      </c>
      <c r="H20" s="229">
        <v>4.3621415553041496</v>
      </c>
      <c r="I20" s="229">
        <v>4.8004205703413074</v>
      </c>
      <c r="J20" s="229">
        <v>4.620258048187198</v>
      </c>
      <c r="K20" s="229">
        <v>4.3493707334198071</v>
      </c>
      <c r="L20" s="229">
        <v>4.3472675485624128</v>
      </c>
      <c r="M20" s="229">
        <v>4.1989790162485194</v>
      </c>
      <c r="N20" s="229">
        <v>3.5131275244825009</v>
      </c>
      <c r="O20" s="229">
        <v>1.040155308156913</v>
      </c>
      <c r="P20" s="229">
        <v>1.1094225550555341</v>
      </c>
      <c r="Q20" s="229">
        <v>1.7895624149321401</v>
      </c>
      <c r="R20" s="229">
        <v>1.894344271705968</v>
      </c>
      <c r="S20" s="229">
        <v>1.632499478304875</v>
      </c>
      <c r="T20" s="229">
        <v>1.460689419812039</v>
      </c>
      <c r="U20" s="229">
        <v>1.497898788411864</v>
      </c>
      <c r="V20" s="229">
        <v>1.414918498275493</v>
      </c>
      <c r="W20" s="229">
        <v>1.410622641857505</v>
      </c>
      <c r="X20" s="229">
        <v>0.90076049581094986</v>
      </c>
      <c r="Y20" s="229">
        <v>0.84949914380306635</v>
      </c>
      <c r="DA20" s="73" t="s">
        <v>2712</v>
      </c>
    </row>
    <row r="21" spans="1:105" ht="12" customHeight="1" x14ac:dyDescent="0.25">
      <c r="A21" s="46" t="s">
        <v>32</v>
      </c>
      <c r="B21" s="229">
        <v>7.2102612635009464</v>
      </c>
      <c r="C21" s="229">
        <v>6.6535498132312929</v>
      </c>
      <c r="D21" s="229">
        <v>7.0496885259158502</v>
      </c>
      <c r="E21" s="229">
        <v>6.8909153953297144</v>
      </c>
      <c r="F21" s="229">
        <v>4.1979486240977204</v>
      </c>
      <c r="G21" s="229">
        <v>2.6929876310697201</v>
      </c>
      <c r="H21" s="229">
        <v>5.3811735019216327</v>
      </c>
      <c r="I21" s="229">
        <v>4.8240881619464826</v>
      </c>
      <c r="J21" s="229">
        <v>4.0324424913348658</v>
      </c>
      <c r="K21" s="229">
        <v>3.4100347365528791</v>
      </c>
      <c r="L21" s="229">
        <v>3.2513289223284092</v>
      </c>
      <c r="M21" s="229">
        <v>2.696223331964986</v>
      </c>
      <c r="N21" s="229">
        <v>1.5848427641639939</v>
      </c>
      <c r="O21" s="229">
        <v>0.47531876669320711</v>
      </c>
      <c r="P21" s="229">
        <v>0.31647994379618288</v>
      </c>
      <c r="Q21" s="229">
        <v>0.23732772422755319</v>
      </c>
      <c r="R21" s="229">
        <v>0.1579796142249969</v>
      </c>
      <c r="S21" s="229">
        <v>0.1577417945026531</v>
      </c>
      <c r="T21" s="229">
        <v>0.23686231151656759</v>
      </c>
      <c r="U21" s="229">
        <v>0.15784586113243571</v>
      </c>
      <c r="V21" s="229">
        <v>7.8912053210337826E-2</v>
      </c>
      <c r="W21" s="229">
        <v>4.1889184312878823E-2</v>
      </c>
      <c r="X21" s="229">
        <v>0.1245257111863607</v>
      </c>
      <c r="Y21" s="229">
        <v>4.1459269263338913E-2</v>
      </c>
      <c r="DA21" s="73" t="s">
        <v>2713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2714</v>
      </c>
    </row>
    <row r="23" spans="1:105" ht="12" customHeight="1" x14ac:dyDescent="0.25">
      <c r="A23" s="46" t="s">
        <v>35</v>
      </c>
      <c r="B23" s="229">
        <v>45.159652892619938</v>
      </c>
      <c r="C23" s="229">
        <v>31.222918485308959</v>
      </c>
      <c r="D23" s="229">
        <v>31.495787379517299</v>
      </c>
      <c r="E23" s="229">
        <v>29.196268705822451</v>
      </c>
      <c r="F23" s="229">
        <v>30.936755223595071</v>
      </c>
      <c r="G23" s="229">
        <v>28.427793877583071</v>
      </c>
      <c r="H23" s="229">
        <v>16.939874914703879</v>
      </c>
      <c r="I23" s="229">
        <v>11.07640173777107</v>
      </c>
      <c r="J23" s="229">
        <v>10.59660828728421</v>
      </c>
      <c r="K23" s="229">
        <v>16.017303856087398</v>
      </c>
      <c r="L23" s="229">
        <v>10.225648081537649</v>
      </c>
      <c r="M23" s="229">
        <v>10.638700880036909</v>
      </c>
      <c r="N23" s="229">
        <v>10.69116202584503</v>
      </c>
      <c r="O23" s="229">
        <v>11.38459445711252</v>
      </c>
      <c r="P23" s="229">
        <v>10.980315414632971</v>
      </c>
      <c r="Q23" s="229">
        <v>9.7854386787370924</v>
      </c>
      <c r="R23" s="229">
        <v>13.378600549066849</v>
      </c>
      <c r="S23" s="229">
        <v>9.5750693491407972</v>
      </c>
      <c r="T23" s="229">
        <v>12.48736010285587</v>
      </c>
      <c r="U23" s="229">
        <v>11.501244731421121</v>
      </c>
      <c r="V23" s="229">
        <v>11.34548367758495</v>
      </c>
      <c r="W23" s="229">
        <v>10.560748855867811</v>
      </c>
      <c r="X23" s="229">
        <v>8.2704039172264228</v>
      </c>
      <c r="Y23" s="229">
        <v>9.3698855408615582</v>
      </c>
      <c r="DA23" s="73" t="s">
        <v>2715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2716</v>
      </c>
    </row>
    <row r="25" spans="1:105" ht="12" customHeight="1" x14ac:dyDescent="0.25">
      <c r="A25" s="46" t="s">
        <v>38</v>
      </c>
      <c r="B25" s="229">
        <v>0.49728077337204712</v>
      </c>
      <c r="C25" s="229">
        <v>0.49728077337202942</v>
      </c>
      <c r="D25" s="229">
        <v>0.4972807733716908</v>
      </c>
      <c r="E25" s="229">
        <v>0.49728077337174592</v>
      </c>
      <c r="F25" s="229">
        <v>0.49728077337164761</v>
      </c>
      <c r="G25" s="229">
        <v>0.49728077337203769</v>
      </c>
      <c r="H25" s="229">
        <v>0.5153619351658314</v>
      </c>
      <c r="I25" s="229">
        <v>0.51536193516590445</v>
      </c>
      <c r="J25" s="229">
        <v>0.5153619351654265</v>
      </c>
      <c r="K25" s="229">
        <v>1.808116179461948E-2</v>
      </c>
      <c r="L25" s="229">
        <v>1.8081161794591339E-2</v>
      </c>
      <c r="M25" s="229">
        <v>1.808116179462195E-2</v>
      </c>
      <c r="N25" s="229">
        <v>0.11753568900141061</v>
      </c>
      <c r="O25" s="229">
        <v>0.12658440723504771</v>
      </c>
      <c r="P25" s="229">
        <v>0.26446343758972513</v>
      </c>
      <c r="Q25" s="229">
        <v>0.26446343758915608</v>
      </c>
      <c r="R25" s="229">
        <v>0.55604861787138016</v>
      </c>
      <c r="S25" s="229">
        <v>0.55604861787172666</v>
      </c>
      <c r="T25" s="229">
        <v>0.56283515654681304</v>
      </c>
      <c r="U25" s="229">
        <v>0.56283515654601368</v>
      </c>
      <c r="V25" s="229">
        <v>0.56283515654691063</v>
      </c>
      <c r="W25" s="229">
        <v>0.56283515654686023</v>
      </c>
      <c r="X25" s="229">
        <v>0.5628351565451275</v>
      </c>
      <c r="Y25" s="229">
        <v>0.56283515654584693</v>
      </c>
      <c r="DA25" s="73" t="s">
        <v>2717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2718</v>
      </c>
    </row>
    <row r="27" spans="1:105" ht="12" customHeight="1" x14ac:dyDescent="0.25">
      <c r="A27" s="57" t="s">
        <v>2719</v>
      </c>
      <c r="B27" s="261">
        <v>507.74309767382601</v>
      </c>
      <c r="C27" s="261">
        <v>386.29999092500799</v>
      </c>
      <c r="D27" s="261">
        <v>390.90603912886752</v>
      </c>
      <c r="E27" s="261">
        <v>376.17481185291689</v>
      </c>
      <c r="F27" s="261">
        <v>377.63310926078913</v>
      </c>
      <c r="G27" s="261">
        <v>373.22053790175107</v>
      </c>
      <c r="H27" s="261">
        <v>233.55029977625369</v>
      </c>
      <c r="I27" s="261">
        <v>182.6993848180999</v>
      </c>
      <c r="J27" s="261">
        <v>170.36029867854239</v>
      </c>
      <c r="K27" s="261">
        <v>204.62334773969729</v>
      </c>
      <c r="L27" s="261">
        <v>154.0273274276004</v>
      </c>
      <c r="M27" s="261">
        <v>151.55942226969239</v>
      </c>
      <c r="N27" s="261">
        <v>136.78388764247521</v>
      </c>
      <c r="O27" s="261">
        <v>111.5149347698741</v>
      </c>
      <c r="P27" s="261">
        <v>110.8503341197959</v>
      </c>
      <c r="Q27" s="261">
        <v>105.01455282788019</v>
      </c>
      <c r="R27" s="261">
        <v>139.8197494114994</v>
      </c>
      <c r="S27" s="261">
        <v>103.68632633602191</v>
      </c>
      <c r="T27" s="261">
        <v>126.9273074212538</v>
      </c>
      <c r="U27" s="261">
        <v>118.97483487521799</v>
      </c>
      <c r="V27" s="261">
        <v>115.48893747880381</v>
      </c>
      <c r="W27" s="261">
        <v>107.83891356017971</v>
      </c>
      <c r="X27" s="261">
        <v>85.293829898811182</v>
      </c>
      <c r="Y27" s="261">
        <v>93.675115811659424</v>
      </c>
      <c r="DA27" s="70" t="s">
        <v>2720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2721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2722</v>
      </c>
    </row>
    <row r="30" spans="1:105" ht="12" customHeight="1" x14ac:dyDescent="0.25">
      <c r="A30" s="46" t="s">
        <v>31</v>
      </c>
      <c r="B30" s="229">
        <v>2.3655565390277942</v>
      </c>
      <c r="C30" s="229">
        <v>2.3648173431330171</v>
      </c>
      <c r="D30" s="229">
        <v>2.3648492130595709</v>
      </c>
      <c r="E30" s="229">
        <v>2.3647293527623732</v>
      </c>
      <c r="F30" s="229">
        <v>2.3647471792610162</v>
      </c>
      <c r="G30" s="229">
        <v>2.3647136838575169</v>
      </c>
      <c r="H30" s="229">
        <v>2.362608565942022</v>
      </c>
      <c r="I30" s="229">
        <v>2.3610693736893391</v>
      </c>
      <c r="J30" s="229">
        <v>2.360597201782956</v>
      </c>
      <c r="K30" s="229">
        <v>2.367628592932201</v>
      </c>
      <c r="L30" s="229">
        <v>2.3675588567042749</v>
      </c>
      <c r="M30" s="229">
        <v>2.367554954309572</v>
      </c>
      <c r="N30" s="229">
        <v>1.5772096127852031</v>
      </c>
      <c r="O30" s="229">
        <v>0.7883847866937076</v>
      </c>
      <c r="P30" s="229">
        <v>3.149542635663384</v>
      </c>
      <c r="Q30" s="229">
        <v>2.361818656249695</v>
      </c>
      <c r="R30" s="229">
        <v>3.930478462111211</v>
      </c>
      <c r="S30" s="229">
        <v>2.3547727975514241</v>
      </c>
      <c r="T30" s="229">
        <v>1.5714580000378731</v>
      </c>
      <c r="U30" s="229">
        <v>2.3563263063708049</v>
      </c>
      <c r="V30" s="229">
        <v>1.570667701053349</v>
      </c>
      <c r="W30" s="229">
        <v>0.94209893220672325</v>
      </c>
      <c r="X30" s="229">
        <v>1.4963650122758729</v>
      </c>
      <c r="Y30" s="229">
        <v>1.6738433726320039</v>
      </c>
      <c r="DA30" s="73" t="s">
        <v>2723</v>
      </c>
    </row>
    <row r="31" spans="1:105" ht="12" customHeight="1" x14ac:dyDescent="0.25">
      <c r="A31" s="46" t="s">
        <v>159</v>
      </c>
      <c r="B31" s="229">
        <v>56.00638423410814</v>
      </c>
      <c r="C31" s="229">
        <v>57.75830647062056</v>
      </c>
      <c r="D31" s="229">
        <v>56.677758145966607</v>
      </c>
      <c r="E31" s="229">
        <v>62.84213106670132</v>
      </c>
      <c r="F31" s="229">
        <v>72.396492802480338</v>
      </c>
      <c r="G31" s="229">
        <v>102.1022948206825</v>
      </c>
      <c r="H31" s="229">
        <v>37.078203220085257</v>
      </c>
      <c r="I31" s="229">
        <v>40.803574847901132</v>
      </c>
      <c r="J31" s="229">
        <v>39.272193409591189</v>
      </c>
      <c r="K31" s="229">
        <v>36.969651234068373</v>
      </c>
      <c r="L31" s="229">
        <v>36.951774162780531</v>
      </c>
      <c r="M31" s="229">
        <v>35.691321638112413</v>
      </c>
      <c r="N31" s="229">
        <v>29.861583958101271</v>
      </c>
      <c r="O31" s="229">
        <v>8.8413201193337603</v>
      </c>
      <c r="P31" s="229">
        <v>9.43009171797204</v>
      </c>
      <c r="Q31" s="229">
        <v>15.211280526923201</v>
      </c>
      <c r="R31" s="229">
        <v>16.10192630950073</v>
      </c>
      <c r="S31" s="229">
        <v>13.876245565591439</v>
      </c>
      <c r="T31" s="229">
        <v>12.415860068402329</v>
      </c>
      <c r="U31" s="229">
        <v>12.73213970150085</v>
      </c>
      <c r="V31" s="229">
        <v>12.026807235341691</v>
      </c>
      <c r="W31" s="229">
        <v>11.99029245578879</v>
      </c>
      <c r="X31" s="229">
        <v>7.6564642143930728</v>
      </c>
      <c r="Y31" s="229">
        <v>7.2207427223260643</v>
      </c>
      <c r="DA31" s="73" t="s">
        <v>2724</v>
      </c>
    </row>
    <row r="32" spans="1:105" ht="12" customHeight="1" x14ac:dyDescent="0.25">
      <c r="A32" s="46" t="s">
        <v>32</v>
      </c>
      <c r="B32" s="229">
        <v>61.287220739758048</v>
      </c>
      <c r="C32" s="229">
        <v>56.555173412465997</v>
      </c>
      <c r="D32" s="229">
        <v>59.922352470284729</v>
      </c>
      <c r="E32" s="229">
        <v>58.572780860302572</v>
      </c>
      <c r="F32" s="229">
        <v>35.68256330483063</v>
      </c>
      <c r="G32" s="229">
        <v>22.89039486409262</v>
      </c>
      <c r="H32" s="229">
        <v>45.739974766333873</v>
      </c>
      <c r="I32" s="229">
        <v>41.004749376545121</v>
      </c>
      <c r="J32" s="229">
        <v>34.275761176346357</v>
      </c>
      <c r="K32" s="229">
        <v>28.98529526069948</v>
      </c>
      <c r="L32" s="229">
        <v>27.63629583979149</v>
      </c>
      <c r="M32" s="229">
        <v>22.917898321702381</v>
      </c>
      <c r="N32" s="229">
        <v>13.471163495393951</v>
      </c>
      <c r="O32" s="229">
        <v>4.0402095168922596</v>
      </c>
      <c r="P32" s="229">
        <v>2.6900795222675549</v>
      </c>
      <c r="Q32" s="229">
        <v>2.0172856559342032</v>
      </c>
      <c r="R32" s="229">
        <v>1.342826720912474</v>
      </c>
      <c r="S32" s="229">
        <v>1.3408052532725521</v>
      </c>
      <c r="T32" s="229">
        <v>2.0133296478908251</v>
      </c>
      <c r="U32" s="229">
        <v>1.3416898196257041</v>
      </c>
      <c r="V32" s="229">
        <v>0.67075245228787161</v>
      </c>
      <c r="W32" s="229">
        <v>0.3560580666594701</v>
      </c>
      <c r="X32" s="229">
        <v>1.0584685450840661</v>
      </c>
      <c r="Y32" s="229">
        <v>0.35240378873838069</v>
      </c>
      <c r="DA32" s="73" t="s">
        <v>2725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2726</v>
      </c>
    </row>
    <row r="34" spans="1:105" ht="12" customHeight="1" x14ac:dyDescent="0.25">
      <c r="A34" s="46" t="s">
        <v>35</v>
      </c>
      <c r="B34" s="229">
        <v>383.85704958726961</v>
      </c>
      <c r="C34" s="229">
        <v>265.39480712512619</v>
      </c>
      <c r="D34" s="229">
        <v>267.71419272589708</v>
      </c>
      <c r="E34" s="229">
        <v>248.16828399949091</v>
      </c>
      <c r="F34" s="229">
        <v>262.96241940055808</v>
      </c>
      <c r="G34" s="229">
        <v>241.63624795945611</v>
      </c>
      <c r="H34" s="229">
        <v>143.98893677498299</v>
      </c>
      <c r="I34" s="229">
        <v>94.149414771054126</v>
      </c>
      <c r="J34" s="229">
        <v>90.071170441915768</v>
      </c>
      <c r="K34" s="229">
        <v>136.14708277674299</v>
      </c>
      <c r="L34" s="229">
        <v>86.918008693070078</v>
      </c>
      <c r="M34" s="229">
        <v>90.428957480313741</v>
      </c>
      <c r="N34" s="229">
        <v>90.874877219682816</v>
      </c>
      <c r="O34" s="229">
        <v>96.769052885456446</v>
      </c>
      <c r="P34" s="229">
        <v>93.332681024380307</v>
      </c>
      <c r="Q34" s="229">
        <v>83.176228769265293</v>
      </c>
      <c r="R34" s="229">
        <v>113.7181046670683</v>
      </c>
      <c r="S34" s="229">
        <v>81.388089467696801</v>
      </c>
      <c r="T34" s="229">
        <v>106.14256087427491</v>
      </c>
      <c r="U34" s="229">
        <v>97.76058021707955</v>
      </c>
      <c r="V34" s="229">
        <v>96.436611259472116</v>
      </c>
      <c r="W34" s="229">
        <v>89.766365274876364</v>
      </c>
      <c r="X34" s="229">
        <v>70.298433296424591</v>
      </c>
      <c r="Y34" s="229">
        <v>79.64402709732326</v>
      </c>
      <c r="DA34" s="73" t="s">
        <v>2727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2728</v>
      </c>
    </row>
    <row r="36" spans="1:105" ht="12" customHeight="1" x14ac:dyDescent="0.25">
      <c r="A36" s="46" t="s">
        <v>38</v>
      </c>
      <c r="B36" s="229">
        <v>4.2268865736624006</v>
      </c>
      <c r="C36" s="229">
        <v>4.2268865736622514</v>
      </c>
      <c r="D36" s="229">
        <v>4.2268865736593728</v>
      </c>
      <c r="E36" s="229">
        <v>4.2268865736598409</v>
      </c>
      <c r="F36" s="229">
        <v>4.2268865736590051</v>
      </c>
      <c r="G36" s="229">
        <v>4.2268865736623207</v>
      </c>
      <c r="H36" s="229">
        <v>4.3805764489095678</v>
      </c>
      <c r="I36" s="229">
        <v>4.3805764489101904</v>
      </c>
      <c r="J36" s="229">
        <v>4.3805764489061261</v>
      </c>
      <c r="K36" s="229">
        <v>0.15368987525426561</v>
      </c>
      <c r="L36" s="229">
        <v>0.15368987525402639</v>
      </c>
      <c r="M36" s="229">
        <v>0.1536898752542866</v>
      </c>
      <c r="N36" s="229">
        <v>0.99905335651199012</v>
      </c>
      <c r="O36" s="229">
        <v>1.075967461497906</v>
      </c>
      <c r="P36" s="229">
        <v>2.2479392195126628</v>
      </c>
      <c r="Q36" s="229">
        <v>2.247939219507828</v>
      </c>
      <c r="R36" s="229">
        <v>4.726413251906731</v>
      </c>
      <c r="S36" s="229">
        <v>4.726413251909678</v>
      </c>
      <c r="T36" s="229">
        <v>4.7840988306479106</v>
      </c>
      <c r="U36" s="229">
        <v>4.784098830641117</v>
      </c>
      <c r="V36" s="229">
        <v>4.7840988306487402</v>
      </c>
      <c r="W36" s="229">
        <v>4.7840988306483112</v>
      </c>
      <c r="X36" s="229">
        <v>4.7840988306335834</v>
      </c>
      <c r="Y36" s="229">
        <v>4.7840988306396994</v>
      </c>
      <c r="DA36" s="73" t="s">
        <v>2729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2730</v>
      </c>
    </row>
    <row r="38" spans="1:105" ht="12" customHeight="1" x14ac:dyDescent="0.25">
      <c r="A38" s="57" t="s">
        <v>2731</v>
      </c>
      <c r="B38" s="261">
        <v>90.293307467314776</v>
      </c>
      <c r="C38" s="261">
        <v>91.168748276411407</v>
      </c>
      <c r="D38" s="261">
        <v>97.165299494019095</v>
      </c>
      <c r="E38" s="261">
        <v>95.706968219082924</v>
      </c>
      <c r="F38" s="261">
        <v>93.91531354883162</v>
      </c>
      <c r="G38" s="261">
        <v>91.119632729121363</v>
      </c>
      <c r="H38" s="261">
        <v>62.072347698126777</v>
      </c>
      <c r="I38" s="261">
        <v>61.538191459752163</v>
      </c>
      <c r="J38" s="261">
        <v>52.186440969110677</v>
      </c>
      <c r="K38" s="261">
        <v>43.768253601273031</v>
      </c>
      <c r="L38" s="261">
        <v>45.304241392710487</v>
      </c>
      <c r="M38" s="261">
        <v>42.491113576637701</v>
      </c>
      <c r="N38" s="261">
        <v>41.77174081107291</v>
      </c>
      <c r="O38" s="261">
        <v>38.600992293726357</v>
      </c>
      <c r="P38" s="261">
        <v>35.04973406391413</v>
      </c>
      <c r="Q38" s="261">
        <v>36.273977591071628</v>
      </c>
      <c r="R38" s="261">
        <v>35.293136584289819</v>
      </c>
      <c r="S38" s="261">
        <v>34.963235809094513</v>
      </c>
      <c r="T38" s="261">
        <v>32.542695797638849</v>
      </c>
      <c r="U38" s="261">
        <v>43.471141536990871</v>
      </c>
      <c r="V38" s="261">
        <v>38.36047427301461</v>
      </c>
      <c r="W38" s="261">
        <v>28.206027364215458</v>
      </c>
      <c r="X38" s="261">
        <v>29.25842076352896</v>
      </c>
      <c r="Y38" s="261">
        <v>27.496323182096081</v>
      </c>
      <c r="DA38" s="70" t="s">
        <v>2732</v>
      </c>
    </row>
    <row r="39" spans="1:105" ht="12" customHeight="1" x14ac:dyDescent="0.25">
      <c r="A39" s="57" t="s">
        <v>2733</v>
      </c>
      <c r="B39" s="261">
        <f t="shared" ref="B39:Y39" si="0">B40+B46+B57+B58</f>
        <v>302.82759781793288</v>
      </c>
      <c r="C39" s="261">
        <f t="shared" si="0"/>
        <v>266.12422901748175</v>
      </c>
      <c r="D39" s="261">
        <f t="shared" si="0"/>
        <v>277.10944891804854</v>
      </c>
      <c r="E39" s="261">
        <f t="shared" si="0"/>
        <v>270.16840084990054</v>
      </c>
      <c r="F39" s="261">
        <f t="shared" si="0"/>
        <v>267.77446791422523</v>
      </c>
      <c r="G39" s="261">
        <f t="shared" si="0"/>
        <v>261.94204258523467</v>
      </c>
      <c r="H39" s="261">
        <f t="shared" si="0"/>
        <v>171.91552172626211</v>
      </c>
      <c r="I39" s="261">
        <f t="shared" si="0"/>
        <v>155.11835477956222</v>
      </c>
      <c r="J39" s="261">
        <f t="shared" si="0"/>
        <v>136.36767006171368</v>
      </c>
      <c r="K39" s="261">
        <f t="shared" si="0"/>
        <v>133.81799937785092</v>
      </c>
      <c r="L39" s="261">
        <f t="shared" si="0"/>
        <v>120.38838874667415</v>
      </c>
      <c r="M39" s="261">
        <f t="shared" si="0"/>
        <v>115.13900002904739</v>
      </c>
      <c r="N39" s="261">
        <f t="shared" si="0"/>
        <v>109.3404169676501</v>
      </c>
      <c r="O39" s="261">
        <f t="shared" si="0"/>
        <v>96.36762505767247</v>
      </c>
      <c r="P39" s="261">
        <f t="shared" si="0"/>
        <v>90.483715197377578</v>
      </c>
      <c r="Q39" s="261">
        <f t="shared" si="0"/>
        <v>90.601442316207908</v>
      </c>
      <c r="R39" s="261">
        <f t="shared" si="0"/>
        <v>99.899069135370212</v>
      </c>
      <c r="S39" s="261">
        <f t="shared" si="0"/>
        <v>88.044132471438985</v>
      </c>
      <c r="T39" s="261">
        <f t="shared" si="0"/>
        <v>91.477995210402753</v>
      </c>
      <c r="U39" s="261">
        <f t="shared" si="0"/>
        <v>106.37650779476526</v>
      </c>
      <c r="V39" s="261">
        <f t="shared" si="0"/>
        <v>97.150484192519826</v>
      </c>
      <c r="W39" s="261">
        <f t="shared" si="0"/>
        <v>78.591263024782251</v>
      </c>
      <c r="X39" s="261">
        <f t="shared" si="0"/>
        <v>73.198994268992479</v>
      </c>
      <c r="Y39" s="261">
        <f t="shared" si="0"/>
        <v>73.022004285993972</v>
      </c>
      <c r="DA39" s="70"/>
    </row>
    <row r="40" spans="1:105" ht="12" customHeight="1" x14ac:dyDescent="0.25">
      <c r="A40" s="60" t="s">
        <v>2734</v>
      </c>
      <c r="B40" s="329">
        <v>95.473261985117347</v>
      </c>
      <c r="C40" s="329">
        <v>72.617171293324503</v>
      </c>
      <c r="D40" s="329">
        <v>73.485132598141348</v>
      </c>
      <c r="E40" s="329">
        <v>70.712605747493839</v>
      </c>
      <c r="F40" s="329">
        <v>70.985814425647902</v>
      </c>
      <c r="G40" s="329">
        <v>70.154460433257199</v>
      </c>
      <c r="H40" s="329">
        <v>43.863272062899242</v>
      </c>
      <c r="I40" s="329">
        <v>34.297126005105717</v>
      </c>
      <c r="J40" s="329">
        <v>31.97153274124355</v>
      </c>
      <c r="K40" s="329">
        <v>38.513740949620029</v>
      </c>
      <c r="L40" s="329">
        <v>28.9900031168008</v>
      </c>
      <c r="M40" s="329">
        <v>28.525403674021799</v>
      </c>
      <c r="N40" s="329">
        <v>25.725375271256119</v>
      </c>
      <c r="O40" s="329">
        <v>20.967579482801948</v>
      </c>
      <c r="P40" s="329">
        <v>20.816371233138799</v>
      </c>
      <c r="Q40" s="329">
        <v>19.718919169041559</v>
      </c>
      <c r="R40" s="329">
        <v>26.20914563614636</v>
      </c>
      <c r="S40" s="329">
        <v>19.413401677541149</v>
      </c>
      <c r="T40" s="329">
        <v>23.781316351777431</v>
      </c>
      <c r="U40" s="329">
        <v>22.292940494144659</v>
      </c>
      <c r="V40" s="329">
        <v>21.634353539353839</v>
      </c>
      <c r="W40" s="329">
        <v>20.18871271731258</v>
      </c>
      <c r="X40" s="329">
        <v>15.951495615993119</v>
      </c>
      <c r="Y40" s="329">
        <v>17.52586098496473</v>
      </c>
      <c r="DA40" s="72" t="s">
        <v>2735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2736</v>
      </c>
    </row>
    <row r="42" spans="1:105" ht="12" customHeight="1" x14ac:dyDescent="0.25">
      <c r="A42" s="59" t="s">
        <v>31</v>
      </c>
      <c r="B42" s="295">
        <v>0.4485404724065194</v>
      </c>
      <c r="C42" s="295">
        <v>0.44945939436186838</v>
      </c>
      <c r="D42" s="295">
        <v>0.44941977566654912</v>
      </c>
      <c r="E42" s="295">
        <v>0.44956877846775628</v>
      </c>
      <c r="F42" s="295">
        <v>0.4495466176824976</v>
      </c>
      <c r="G42" s="295">
        <v>0.44958825706911459</v>
      </c>
      <c r="H42" s="295">
        <v>0.45220520757021809</v>
      </c>
      <c r="I42" s="295">
        <v>0.45411863480246739</v>
      </c>
      <c r="J42" s="295">
        <v>0.45470560928686682</v>
      </c>
      <c r="K42" s="295">
        <v>0.44596462499857931</v>
      </c>
      <c r="L42" s="295">
        <v>0.44605131669625409</v>
      </c>
      <c r="M42" s="295">
        <v>0.44605616791423219</v>
      </c>
      <c r="N42" s="295">
        <v>0.29881326131666752</v>
      </c>
      <c r="O42" s="295">
        <v>0.14968014534104071</v>
      </c>
      <c r="P42" s="295">
        <v>0.60368879322380764</v>
      </c>
      <c r="Q42" s="295">
        <v>0.45318717372553202</v>
      </c>
      <c r="R42" s="295">
        <v>0.76254303403620916</v>
      </c>
      <c r="S42" s="295">
        <v>0.46194614317575011</v>
      </c>
      <c r="T42" s="295">
        <v>0.30596330539908861</v>
      </c>
      <c r="U42" s="295">
        <v>0.46001491847995452</v>
      </c>
      <c r="V42" s="295">
        <v>0.30694575550965381</v>
      </c>
      <c r="W42" s="295">
        <v>0.18455969033107369</v>
      </c>
      <c r="X42" s="295">
        <v>0.29647670680990129</v>
      </c>
      <c r="Y42" s="295">
        <v>0.33001699446882071</v>
      </c>
      <c r="DA42" s="122" t="s">
        <v>2737</v>
      </c>
    </row>
    <row r="43" spans="1:105" ht="12" customHeight="1" x14ac:dyDescent="0.25">
      <c r="A43" s="59" t="s">
        <v>159</v>
      </c>
      <c r="B43" s="295">
        <v>10.619543277740579</v>
      </c>
      <c r="C43" s="295">
        <v>10.977597707930929</v>
      </c>
      <c r="D43" s="295">
        <v>10.77113297988592</v>
      </c>
      <c r="E43" s="295">
        <v>11.94718544300428</v>
      </c>
      <c r="F43" s="295">
        <v>13.762823678090109</v>
      </c>
      <c r="G43" s="295">
        <v>19.412072203305868</v>
      </c>
      <c r="H43" s="295">
        <v>7.0967983546542506</v>
      </c>
      <c r="I43" s="295">
        <v>7.8479962984040803</v>
      </c>
      <c r="J43" s="295">
        <v>7.564732610397173</v>
      </c>
      <c r="K43" s="295">
        <v>6.963573889142376</v>
      </c>
      <c r="L43" s="295">
        <v>6.9617646348673832</v>
      </c>
      <c r="M43" s="295">
        <v>6.7243778771477061</v>
      </c>
      <c r="N43" s="295">
        <v>5.6574834557624074</v>
      </c>
      <c r="O43" s="295">
        <v>1.6785839894481389</v>
      </c>
      <c r="P43" s="295">
        <v>1.807513454414085</v>
      </c>
      <c r="Q43" s="295">
        <v>2.9187495883738781</v>
      </c>
      <c r="R43" s="295">
        <v>3.1238974746293211</v>
      </c>
      <c r="S43" s="295">
        <v>2.72216416269544</v>
      </c>
      <c r="T43" s="295">
        <v>2.4173713747420398</v>
      </c>
      <c r="U43" s="295">
        <v>2.4856379997226119</v>
      </c>
      <c r="V43" s="295">
        <v>2.3503236430883612</v>
      </c>
      <c r="W43" s="295">
        <v>2.348930231176412</v>
      </c>
      <c r="X43" s="295">
        <v>1.5169850119915931</v>
      </c>
      <c r="Y43" s="295">
        <v>1.423650414379934</v>
      </c>
      <c r="DA43" s="122" t="s">
        <v>2738</v>
      </c>
    </row>
    <row r="44" spans="1:105" ht="12" customHeight="1" x14ac:dyDescent="0.25">
      <c r="A44" s="59" t="s">
        <v>32</v>
      </c>
      <c r="B44" s="295">
        <v>11.62085897739378</v>
      </c>
      <c r="C44" s="295">
        <v>10.74892911446633</v>
      </c>
      <c r="D44" s="295">
        <v>11.38774094174302</v>
      </c>
      <c r="E44" s="295">
        <v>11.13552107435269</v>
      </c>
      <c r="F44" s="295">
        <v>6.7833786988345288</v>
      </c>
      <c r="G44" s="295">
        <v>4.3520079410980834</v>
      </c>
      <c r="H44" s="295">
        <v>8.7546684971996029</v>
      </c>
      <c r="I44" s="295">
        <v>7.8866894021827667</v>
      </c>
      <c r="J44" s="295">
        <v>6.602304221020888</v>
      </c>
      <c r="K44" s="295">
        <v>5.4596469944646877</v>
      </c>
      <c r="L44" s="295">
        <v>5.2067158174500916</v>
      </c>
      <c r="M44" s="295">
        <v>4.3178173682594521</v>
      </c>
      <c r="N44" s="295">
        <v>2.552205024086998</v>
      </c>
      <c r="O44" s="295">
        <v>0.76706090465395316</v>
      </c>
      <c r="P44" s="295">
        <v>0.51562117054234546</v>
      </c>
      <c r="Q44" s="295">
        <v>0.38707797594483301</v>
      </c>
      <c r="R44" s="295">
        <v>0.26051870575560437</v>
      </c>
      <c r="S44" s="295">
        <v>0.26303166748957418</v>
      </c>
      <c r="T44" s="295">
        <v>0.39199583693093509</v>
      </c>
      <c r="U44" s="295">
        <v>0.26193203009777749</v>
      </c>
      <c r="V44" s="295">
        <v>0.13108095244422471</v>
      </c>
      <c r="W44" s="295">
        <v>6.9752723706657471E-2</v>
      </c>
      <c r="X44" s="295">
        <v>0.20971572172160391</v>
      </c>
      <c r="Y44" s="295">
        <v>6.9480359453222354E-2</v>
      </c>
      <c r="DA44" s="122" t="s">
        <v>2739</v>
      </c>
    </row>
    <row r="45" spans="1:105" ht="12" customHeight="1" x14ac:dyDescent="0.25">
      <c r="A45" s="59" t="s">
        <v>35</v>
      </c>
      <c r="B45" s="295">
        <v>72.78431925757647</v>
      </c>
      <c r="C45" s="295">
        <v>50.441185076565368</v>
      </c>
      <c r="D45" s="295">
        <v>50.876838900845861</v>
      </c>
      <c r="E45" s="295">
        <v>47.180330451669107</v>
      </c>
      <c r="F45" s="295">
        <v>49.990065431040762</v>
      </c>
      <c r="G45" s="295">
        <v>45.940792031784127</v>
      </c>
      <c r="H45" s="295">
        <v>27.559600003475168</v>
      </c>
      <c r="I45" s="295">
        <v>18.10832166971641</v>
      </c>
      <c r="J45" s="295">
        <v>17.349790300538618</v>
      </c>
      <c r="K45" s="295">
        <v>25.64455544101439</v>
      </c>
      <c r="L45" s="295">
        <v>16.375471347787069</v>
      </c>
      <c r="M45" s="295">
        <v>17.03715226070041</v>
      </c>
      <c r="N45" s="295">
        <v>17.216873530090052</v>
      </c>
      <c r="O45" s="295">
        <v>18.37225444335882</v>
      </c>
      <c r="P45" s="295">
        <v>17.889547814958561</v>
      </c>
      <c r="Q45" s="295">
        <v>15.959904430997311</v>
      </c>
      <c r="R45" s="295">
        <v>22.062186421725229</v>
      </c>
      <c r="S45" s="295">
        <v>15.96625970418039</v>
      </c>
      <c r="T45" s="295">
        <v>20.665985834705371</v>
      </c>
      <c r="U45" s="295">
        <v>19.085355545844308</v>
      </c>
      <c r="V45" s="295">
        <v>18.846003188311599</v>
      </c>
      <c r="W45" s="295">
        <v>17.585470072098431</v>
      </c>
      <c r="X45" s="295">
        <v>13.92831817547003</v>
      </c>
      <c r="Y45" s="295">
        <v>15.70271321666276</v>
      </c>
      <c r="DA45" s="122" t="s">
        <v>2740</v>
      </c>
    </row>
    <row r="46" spans="1:105" ht="12" customHeight="1" x14ac:dyDescent="0.25">
      <c r="A46" s="60" t="s">
        <v>2741</v>
      </c>
      <c r="B46" s="329">
        <v>63.71678088455856</v>
      </c>
      <c r="C46" s="329">
        <v>48.476861606275527</v>
      </c>
      <c r="D46" s="329">
        <v>49.054875498524552</v>
      </c>
      <c r="E46" s="329">
        <v>47.206250899189598</v>
      </c>
      <c r="F46" s="329">
        <v>47.389252926844122</v>
      </c>
      <c r="G46" s="329">
        <v>46.835518481788377</v>
      </c>
      <c r="H46" s="329">
        <v>29.30827291309852</v>
      </c>
      <c r="I46" s="329">
        <v>22.926981624232148</v>
      </c>
      <c r="J46" s="329">
        <v>21.378547285150429</v>
      </c>
      <c r="K46" s="329">
        <v>25.678224030079651</v>
      </c>
      <c r="L46" s="329">
        <v>19.32891952032632</v>
      </c>
      <c r="M46" s="329">
        <v>19.019221618157481</v>
      </c>
      <c r="N46" s="329">
        <v>17.165036880624339</v>
      </c>
      <c r="O46" s="329">
        <v>13.994031029944979</v>
      </c>
      <c r="P46" s="329">
        <v>13.910630164052829</v>
      </c>
      <c r="Q46" s="329">
        <v>13.17829682545948</v>
      </c>
      <c r="R46" s="329">
        <v>17.546007769286209</v>
      </c>
      <c r="S46" s="329">
        <v>13.01161742255961</v>
      </c>
      <c r="T46" s="329">
        <v>15.92813269600048</v>
      </c>
      <c r="U46" s="329">
        <v>14.9301753568901</v>
      </c>
      <c r="V46" s="329">
        <v>14.49272940910479</v>
      </c>
      <c r="W46" s="329">
        <v>13.53272640755196</v>
      </c>
      <c r="X46" s="329">
        <v>10.70353943828219</v>
      </c>
      <c r="Y46" s="329">
        <v>11.755308650874911</v>
      </c>
      <c r="DA46" s="72" t="s">
        <v>2742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2743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2744</v>
      </c>
    </row>
    <row r="49" spans="1:105" ht="12" customHeight="1" x14ac:dyDescent="0.25">
      <c r="A49" s="64" t="s">
        <v>31</v>
      </c>
      <c r="B49" s="229">
        <v>0.29685415391721348</v>
      </c>
      <c r="C49" s="229">
        <v>0.29676139207943752</v>
      </c>
      <c r="D49" s="229">
        <v>0.29676539144276992</v>
      </c>
      <c r="E49" s="229">
        <v>0.29675035015057238</v>
      </c>
      <c r="F49" s="229">
        <v>0.29675258720138242</v>
      </c>
      <c r="G49" s="229">
        <v>0.29674838385662961</v>
      </c>
      <c r="H49" s="229">
        <v>0.29648421219664589</v>
      </c>
      <c r="I49" s="229">
        <v>0.29629105865905431</v>
      </c>
      <c r="J49" s="229">
        <v>0.29623180571393981</v>
      </c>
      <c r="K49" s="229">
        <v>0.2971141763679625</v>
      </c>
      <c r="L49" s="229">
        <v>0.29710542515504629</v>
      </c>
      <c r="M49" s="229">
        <v>0.29710493544276978</v>
      </c>
      <c r="N49" s="229">
        <v>0.197924343565202</v>
      </c>
      <c r="O49" s="229">
        <v>9.8934561467445697E-2</v>
      </c>
      <c r="P49" s="229">
        <v>0.39523672290677769</v>
      </c>
      <c r="Q49" s="229">
        <v>0.29638508627447152</v>
      </c>
      <c r="R49" s="229">
        <v>0.49323651289238751</v>
      </c>
      <c r="S49" s="229">
        <v>0.29550090008488461</v>
      </c>
      <c r="T49" s="229">
        <v>0.1972025725537723</v>
      </c>
      <c r="U49" s="229">
        <v>0.29569585021123829</v>
      </c>
      <c r="V49" s="229">
        <v>0.19710339777924391</v>
      </c>
      <c r="W49" s="229">
        <v>0.1182241797279026</v>
      </c>
      <c r="X49" s="229">
        <v>0.1877791387954037</v>
      </c>
      <c r="Y49" s="229">
        <v>0.21005093303617309</v>
      </c>
      <c r="DA49" s="73" t="s">
        <v>2745</v>
      </c>
    </row>
    <row r="50" spans="1:105" ht="12" customHeight="1" x14ac:dyDescent="0.25">
      <c r="A50" s="64" t="s">
        <v>159</v>
      </c>
      <c r="B50" s="229">
        <v>7.0282521391821984</v>
      </c>
      <c r="C50" s="229">
        <v>7.2481012041563071</v>
      </c>
      <c r="D50" s="229">
        <v>7.112502983023262</v>
      </c>
      <c r="E50" s="229">
        <v>7.8860713495468371</v>
      </c>
      <c r="F50" s="229">
        <v>9.085050077174003</v>
      </c>
      <c r="G50" s="229">
        <v>12.812836997105251</v>
      </c>
      <c r="H50" s="229">
        <v>4.6529509923244259</v>
      </c>
      <c r="I50" s="229">
        <v>5.1204486083640637</v>
      </c>
      <c r="J50" s="229">
        <v>4.9282752513996808</v>
      </c>
      <c r="K50" s="229">
        <v>4.6393287823144629</v>
      </c>
      <c r="L50" s="229">
        <v>4.6370853851332416</v>
      </c>
      <c r="M50" s="229">
        <v>4.478910950665087</v>
      </c>
      <c r="N50" s="229">
        <v>3.7473360261146689</v>
      </c>
      <c r="O50" s="229">
        <v>1.109498995367374</v>
      </c>
      <c r="P50" s="229">
        <v>1.183384058725903</v>
      </c>
      <c r="Q50" s="229">
        <v>1.9088665759276171</v>
      </c>
      <c r="R50" s="229">
        <v>2.0206338898196998</v>
      </c>
      <c r="S50" s="229">
        <v>1.741332776858534</v>
      </c>
      <c r="T50" s="229">
        <v>1.5580687144661749</v>
      </c>
      <c r="U50" s="229">
        <v>1.5977587076393209</v>
      </c>
      <c r="V50" s="229">
        <v>1.5092463981605271</v>
      </c>
      <c r="W50" s="229">
        <v>1.5046641513146719</v>
      </c>
      <c r="X50" s="229">
        <v>0.96081119553167993</v>
      </c>
      <c r="Y50" s="229">
        <v>0.90613242005660422</v>
      </c>
      <c r="DA50" s="73" t="s">
        <v>2746</v>
      </c>
    </row>
    <row r="51" spans="1:105" ht="12" customHeight="1" x14ac:dyDescent="0.25">
      <c r="A51" s="64" t="s">
        <v>32</v>
      </c>
      <c r="B51" s="229">
        <v>7.6909453477343446</v>
      </c>
      <c r="C51" s="229">
        <v>7.0971198007800487</v>
      </c>
      <c r="D51" s="229">
        <v>7.51966776097691</v>
      </c>
      <c r="E51" s="229">
        <v>7.3503097550183636</v>
      </c>
      <c r="F51" s="229">
        <v>4.4778118657042354</v>
      </c>
      <c r="G51" s="229">
        <v>2.872520139807702</v>
      </c>
      <c r="H51" s="229">
        <v>5.7399184020497431</v>
      </c>
      <c r="I51" s="229">
        <v>5.1456940394095838</v>
      </c>
      <c r="J51" s="229">
        <v>4.3012719907571926</v>
      </c>
      <c r="K51" s="229">
        <v>3.6373703856564039</v>
      </c>
      <c r="L51" s="229">
        <v>3.468084183816972</v>
      </c>
      <c r="M51" s="229">
        <v>2.8759715540959858</v>
      </c>
      <c r="N51" s="229">
        <v>1.690498948441594</v>
      </c>
      <c r="O51" s="229">
        <v>0.50700668447275443</v>
      </c>
      <c r="P51" s="229">
        <v>0.3375786067159286</v>
      </c>
      <c r="Q51" s="229">
        <v>0.25314957250939019</v>
      </c>
      <c r="R51" s="229">
        <v>0.1685115885066634</v>
      </c>
      <c r="S51" s="229">
        <v>0.16825791413616339</v>
      </c>
      <c r="T51" s="229">
        <v>0.25265313228433878</v>
      </c>
      <c r="U51" s="229">
        <v>0.16836891854126479</v>
      </c>
      <c r="V51" s="229">
        <v>8.4172856757693731E-2</v>
      </c>
      <c r="W51" s="229">
        <v>4.4681796600404097E-2</v>
      </c>
      <c r="X51" s="229">
        <v>0.13282742526545149</v>
      </c>
      <c r="Y51" s="229">
        <v>4.4223220547561497E-2</v>
      </c>
      <c r="DA51" s="73" t="s">
        <v>2747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2748</v>
      </c>
    </row>
    <row r="53" spans="1:105" ht="12" customHeight="1" x14ac:dyDescent="0.25">
      <c r="A53" s="64" t="s">
        <v>35</v>
      </c>
      <c r="B53" s="229">
        <v>48.170296418794621</v>
      </c>
      <c r="C53" s="229">
        <v>33.304446384329573</v>
      </c>
      <c r="D53" s="229">
        <v>33.595506538151803</v>
      </c>
      <c r="E53" s="229">
        <v>31.142686619543959</v>
      </c>
      <c r="F53" s="229">
        <v>32.999205571834743</v>
      </c>
      <c r="G53" s="229">
        <v>30.322980136088621</v>
      </c>
      <c r="H53" s="229">
        <v>18.069199909017481</v>
      </c>
      <c r="I53" s="229">
        <v>11.814828520289151</v>
      </c>
      <c r="J53" s="229">
        <v>11.303048839769829</v>
      </c>
      <c r="K53" s="229">
        <v>17.0851241131599</v>
      </c>
      <c r="L53" s="229">
        <v>10.907357953640171</v>
      </c>
      <c r="M53" s="229">
        <v>11.34794760537271</v>
      </c>
      <c r="N53" s="229">
        <v>11.40390616090137</v>
      </c>
      <c r="O53" s="229">
        <v>12.14356742092003</v>
      </c>
      <c r="P53" s="229">
        <v>11.712336442275181</v>
      </c>
      <c r="Q53" s="229">
        <v>10.43780125731957</v>
      </c>
      <c r="R53" s="229">
        <v>14.27050725233798</v>
      </c>
      <c r="S53" s="229">
        <v>10.21340730575019</v>
      </c>
      <c r="T53" s="229">
        <v>13.319850776379599</v>
      </c>
      <c r="U53" s="229">
        <v>12.267994380182531</v>
      </c>
      <c r="V53" s="229">
        <v>12.10184925609062</v>
      </c>
      <c r="W53" s="229">
        <v>11.264798779592329</v>
      </c>
      <c r="X53" s="229">
        <v>8.8217641783748526</v>
      </c>
      <c r="Y53" s="229">
        <v>9.9945445769189973</v>
      </c>
      <c r="DA53" s="73" t="s">
        <v>2749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2750</v>
      </c>
    </row>
    <row r="55" spans="1:105" ht="12" customHeight="1" x14ac:dyDescent="0.25">
      <c r="A55" s="64" t="s">
        <v>38</v>
      </c>
      <c r="B55" s="229">
        <v>0.53043282493018384</v>
      </c>
      <c r="C55" s="229">
        <v>0.53043282493016497</v>
      </c>
      <c r="D55" s="229">
        <v>0.53043282492980381</v>
      </c>
      <c r="E55" s="229">
        <v>0.53043282492986255</v>
      </c>
      <c r="F55" s="229">
        <v>0.5304328249297573</v>
      </c>
      <c r="G55" s="229">
        <v>0.53043282493017363</v>
      </c>
      <c r="H55" s="229">
        <v>0.54971939751022036</v>
      </c>
      <c r="I55" s="229">
        <v>0.54971939751029841</v>
      </c>
      <c r="J55" s="229">
        <v>0.5497193975097886</v>
      </c>
      <c r="K55" s="229">
        <v>1.928657258092745E-2</v>
      </c>
      <c r="L55" s="229">
        <v>1.928657258089744E-2</v>
      </c>
      <c r="M55" s="229">
        <v>1.928657258093008E-2</v>
      </c>
      <c r="N55" s="229">
        <v>0.12537140160150459</v>
      </c>
      <c r="O55" s="229">
        <v>0.1350233677173843</v>
      </c>
      <c r="P55" s="229">
        <v>0.28209433342904022</v>
      </c>
      <c r="Q55" s="229">
        <v>0.28209433342843332</v>
      </c>
      <c r="R55" s="229">
        <v>0.59311852572947232</v>
      </c>
      <c r="S55" s="229">
        <v>0.59311852572984192</v>
      </c>
      <c r="T55" s="229">
        <v>0.60035750031660062</v>
      </c>
      <c r="U55" s="229">
        <v>0.60035750031574797</v>
      </c>
      <c r="V55" s="229">
        <v>0.60035750031670487</v>
      </c>
      <c r="W55" s="229">
        <v>0.60035750031665103</v>
      </c>
      <c r="X55" s="229">
        <v>0.60035750031480284</v>
      </c>
      <c r="Y55" s="229">
        <v>0.60035750031557034</v>
      </c>
      <c r="DA55" s="73" t="s">
        <v>2751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2752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2754</v>
      </c>
    </row>
    <row r="58" spans="1:105" ht="12" customHeight="1" x14ac:dyDescent="0.25">
      <c r="A58" s="60" t="s">
        <v>2755</v>
      </c>
      <c r="B58" s="329">
        <v>143.63755494825699</v>
      </c>
      <c r="C58" s="329">
        <v>145.0301961178817</v>
      </c>
      <c r="D58" s="329">
        <v>154.56944082138261</v>
      </c>
      <c r="E58" s="329">
        <v>152.24954420321711</v>
      </c>
      <c r="F58" s="329">
        <v>149.39940056173319</v>
      </c>
      <c r="G58" s="329">
        <v>144.95206367018909</v>
      </c>
      <c r="H58" s="329">
        <v>98.743976750264366</v>
      </c>
      <c r="I58" s="329">
        <v>97.894247150224359</v>
      </c>
      <c r="J58" s="329">
        <v>83.017590035319685</v>
      </c>
      <c r="K58" s="329">
        <v>69.626034398151248</v>
      </c>
      <c r="L58" s="329">
        <v>72.069466109547037</v>
      </c>
      <c r="M58" s="329">
        <v>67.594374736868119</v>
      </c>
      <c r="N58" s="329">
        <v>66.450004815769645</v>
      </c>
      <c r="O58" s="329">
        <v>61.40601454492554</v>
      </c>
      <c r="P58" s="329">
        <v>55.756713800185949</v>
      </c>
      <c r="Q58" s="329">
        <v>57.704226321706869</v>
      </c>
      <c r="R58" s="329">
        <v>56.143915729937639</v>
      </c>
      <c r="S58" s="329">
        <v>55.61911337133823</v>
      </c>
      <c r="T58" s="329">
        <v>51.768546162624837</v>
      </c>
      <c r="U58" s="329">
        <v>69.153391943730497</v>
      </c>
      <c r="V58" s="329">
        <v>61.023401244061191</v>
      </c>
      <c r="W58" s="329">
        <v>44.869823899917719</v>
      </c>
      <c r="X58" s="329">
        <v>46.543959214717169</v>
      </c>
      <c r="Y58" s="329">
        <v>43.740834650154333</v>
      </c>
      <c r="DA58" s="72" t="s">
        <v>2756</v>
      </c>
    </row>
    <row r="59" spans="1:105" ht="12" customHeight="1" x14ac:dyDescent="0.25">
      <c r="A59" s="132" t="s">
        <v>2757</v>
      </c>
      <c r="B59" s="316">
        <v>33.133849811697253</v>
      </c>
      <c r="C59" s="316">
        <v>33.455099803543398</v>
      </c>
      <c r="D59" s="316">
        <v>35.655582131696981</v>
      </c>
      <c r="E59" s="316">
        <v>35.120435831325537</v>
      </c>
      <c r="F59" s="316">
        <v>34.462973850768208</v>
      </c>
      <c r="G59" s="316">
        <v>33.437076461471072</v>
      </c>
      <c r="H59" s="316">
        <v>22.77794339113877</v>
      </c>
      <c r="I59" s="316">
        <v>22.581930496332671</v>
      </c>
      <c r="J59" s="316">
        <v>19.15023101688292</v>
      </c>
      <c r="K59" s="316">
        <v>16.06110997617203</v>
      </c>
      <c r="L59" s="316">
        <v>16.624752955055179</v>
      </c>
      <c r="M59" s="316">
        <v>15.59245325119722</v>
      </c>
      <c r="N59" s="316">
        <v>15.32847367351394</v>
      </c>
      <c r="O59" s="316">
        <v>14.16494219913027</v>
      </c>
      <c r="P59" s="316">
        <v>12.86177964888538</v>
      </c>
      <c r="Q59" s="316">
        <v>13.31102558194042</v>
      </c>
      <c r="R59" s="316">
        <v>12.951098146348061</v>
      </c>
      <c r="S59" s="316">
        <v>12.83003842393132</v>
      </c>
      <c r="T59" s="316">
        <v>11.94180194824558</v>
      </c>
      <c r="U59" s="316">
        <v>15.952082332913619</v>
      </c>
      <c r="V59" s="316">
        <v>14.07668219184065</v>
      </c>
      <c r="W59" s="316">
        <v>10.35042685537733</v>
      </c>
      <c r="X59" s="316">
        <v>10.73661101247334</v>
      </c>
      <c r="Y59" s="316">
        <v>10.08999524155492</v>
      </c>
      <c r="DA59" s="139" t="s">
        <v>2758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99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1.0000000000000004</v>
      </c>
      <c r="C63" s="232">
        <f t="shared" si="1"/>
        <v>1.0000000000000002</v>
      </c>
      <c r="D63" s="232">
        <f t="shared" si="1"/>
        <v>0.99999999999999978</v>
      </c>
      <c r="E63" s="232">
        <f t="shared" si="1"/>
        <v>0.99999999999999978</v>
      </c>
      <c r="F63" s="232">
        <f t="shared" si="1"/>
        <v>0.99999999999999978</v>
      </c>
      <c r="G63" s="232">
        <f t="shared" si="1"/>
        <v>1.0000000000000002</v>
      </c>
      <c r="H63" s="232">
        <f t="shared" si="1"/>
        <v>1</v>
      </c>
      <c r="I63" s="232">
        <f t="shared" si="1"/>
        <v>1</v>
      </c>
      <c r="J63" s="232">
        <f t="shared" si="1"/>
        <v>1</v>
      </c>
      <c r="K63" s="232">
        <f t="shared" si="1"/>
        <v>0.99999999999999989</v>
      </c>
      <c r="L63" s="232">
        <f t="shared" si="1"/>
        <v>0.99999999999999989</v>
      </c>
      <c r="M63" s="232">
        <f t="shared" si="1"/>
        <v>1</v>
      </c>
      <c r="N63" s="232">
        <f t="shared" si="1"/>
        <v>1</v>
      </c>
      <c r="O63" s="232">
        <f t="shared" si="1"/>
        <v>1</v>
      </c>
      <c r="P63" s="232">
        <f t="shared" si="1"/>
        <v>1</v>
      </c>
      <c r="Q63" s="232">
        <f t="shared" si="1"/>
        <v>1</v>
      </c>
      <c r="R63" s="232">
        <f t="shared" si="1"/>
        <v>1</v>
      </c>
      <c r="S63" s="232">
        <f t="shared" si="1"/>
        <v>0.99999999999999989</v>
      </c>
      <c r="T63" s="232">
        <f t="shared" si="1"/>
        <v>0.99999999999999956</v>
      </c>
      <c r="U63" s="232">
        <f t="shared" si="1"/>
        <v>0.99999999999999989</v>
      </c>
      <c r="V63" s="232">
        <f t="shared" si="1"/>
        <v>1.0000000000000002</v>
      </c>
      <c r="W63" s="232">
        <f t="shared" si="1"/>
        <v>1.0000000000000002</v>
      </c>
      <c r="X63" s="232">
        <f t="shared" si="1"/>
        <v>0.99999999999999967</v>
      </c>
      <c r="Y63" s="232">
        <f t="shared" si="1"/>
        <v>0.99999999999999967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2.0527346051358392E-2</v>
      </c>
      <c r="C64" s="299">
        <f t="shared" si="2"/>
        <v>2.4919367594959482E-2</v>
      </c>
      <c r="D64" s="299">
        <f t="shared" si="2"/>
        <v>2.5764232509454373E-2</v>
      </c>
      <c r="E64" s="299">
        <f t="shared" si="2"/>
        <v>2.6147000379063569E-2</v>
      </c>
      <c r="F64" s="299">
        <f t="shared" si="2"/>
        <v>2.5742043269313813E-2</v>
      </c>
      <c r="G64" s="299">
        <f t="shared" si="2"/>
        <v>2.5424678198598623E-2</v>
      </c>
      <c r="H64" s="299">
        <f t="shared" si="2"/>
        <v>2.6895995009878777E-2</v>
      </c>
      <c r="I64" s="299">
        <f t="shared" si="2"/>
        <v>3.0875200445662995E-2</v>
      </c>
      <c r="J64" s="299">
        <f t="shared" si="2"/>
        <v>2.9272145255932313E-2</v>
      </c>
      <c r="K64" s="299">
        <f t="shared" si="2"/>
        <v>2.3343986488039412E-2</v>
      </c>
      <c r="L64" s="299">
        <f t="shared" si="2"/>
        <v>2.8559478858640085E-2</v>
      </c>
      <c r="M64" s="299">
        <f t="shared" si="2"/>
        <v>2.774398212710975E-2</v>
      </c>
      <c r="N64" s="299">
        <f t="shared" si="2"/>
        <v>2.9151076905016324E-2</v>
      </c>
      <c r="O64" s="299">
        <f t="shared" si="2"/>
        <v>3.1235580445273661E-2</v>
      </c>
      <c r="P64" s="299">
        <f t="shared" si="2"/>
        <v>2.9632206193965713E-2</v>
      </c>
      <c r="Q64" s="299">
        <f t="shared" si="2"/>
        <v>3.1103646109385347E-2</v>
      </c>
      <c r="R64" s="299">
        <f t="shared" si="2"/>
        <v>2.5881236016512269E-2</v>
      </c>
      <c r="S64" s="299">
        <f t="shared" si="2"/>
        <v>3.0697097421936801E-2</v>
      </c>
      <c r="T64" s="299">
        <f t="shared" si="2"/>
        <v>2.6114070625577458E-2</v>
      </c>
      <c r="U64" s="299">
        <f t="shared" si="2"/>
        <v>3.2010626996356185E-2</v>
      </c>
      <c r="V64" s="299">
        <f t="shared" si="2"/>
        <v>3.0379837676132965E-2</v>
      </c>
      <c r="W64" s="299">
        <f t="shared" si="2"/>
        <v>2.6398833310550405E-2</v>
      </c>
      <c r="X64" s="299">
        <f t="shared" si="2"/>
        <v>3.0884484461526196E-2</v>
      </c>
      <c r="Y64" s="299">
        <f t="shared" si="2"/>
        <v>2.8253405847265069E-2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1.6842950606242784E-2</v>
      </c>
      <c r="C65" s="233">
        <f t="shared" si="3"/>
        <v>2.0446660590735986E-2</v>
      </c>
      <c r="D65" s="233">
        <f t="shared" si="3"/>
        <v>2.11398830846805E-2</v>
      </c>
      <c r="E65" s="233">
        <f t="shared" si="3"/>
        <v>2.1453949028975232E-2</v>
      </c>
      <c r="F65" s="233">
        <f t="shared" si="3"/>
        <v>2.1121676528667737E-2</v>
      </c>
      <c r="G65" s="233">
        <f t="shared" si="3"/>
        <v>2.0861274419362977E-2</v>
      </c>
      <c r="H65" s="233">
        <f t="shared" si="3"/>
        <v>2.2068508726054394E-2</v>
      </c>
      <c r="I65" s="233">
        <f t="shared" si="3"/>
        <v>2.5333497801569651E-2</v>
      </c>
      <c r="J65" s="233">
        <f t="shared" si="3"/>
        <v>2.4018170466406009E-2</v>
      </c>
      <c r="K65" s="233">
        <f t="shared" si="3"/>
        <v>1.9154040195314387E-2</v>
      </c>
      <c r="L65" s="233">
        <f t="shared" si="3"/>
        <v>2.3433418550679035E-2</v>
      </c>
      <c r="M65" s="233">
        <f t="shared" si="3"/>
        <v>2.2764293027372103E-2</v>
      </c>
      <c r="N65" s="233">
        <f t="shared" si="3"/>
        <v>2.3918832332321092E-2</v>
      </c>
      <c r="O65" s="233">
        <f t="shared" si="3"/>
        <v>2.5629194211506581E-2</v>
      </c>
      <c r="P65" s="233">
        <f t="shared" si="3"/>
        <v>2.4313605082228289E-2</v>
      </c>
      <c r="Q65" s="233">
        <f t="shared" si="3"/>
        <v>2.5520940397444385E-2</v>
      </c>
      <c r="R65" s="233">
        <f t="shared" si="3"/>
        <v>2.1235885962266467E-2</v>
      </c>
      <c r="S65" s="233">
        <f t="shared" si="3"/>
        <v>2.5187361987230199E-2</v>
      </c>
      <c r="T65" s="233">
        <f t="shared" si="3"/>
        <v>2.1426929744063558E-2</v>
      </c>
      <c r="U65" s="233">
        <f t="shared" si="3"/>
        <v>2.6265129843164051E-2</v>
      </c>
      <c r="V65" s="233">
        <f t="shared" si="3"/>
        <v>2.4927046298365504E-2</v>
      </c>
      <c r="W65" s="233">
        <f t="shared" si="3"/>
        <v>2.1660581177887522E-2</v>
      </c>
      <c r="X65" s="233">
        <f t="shared" si="3"/>
        <v>2.5341115455611241E-2</v>
      </c>
      <c r="Y65" s="233">
        <f t="shared" si="3"/>
        <v>2.3182281720832875E-2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1.2105870748237E-2</v>
      </c>
      <c r="C66" s="233">
        <f t="shared" si="4"/>
        <v>1.4696037299591489E-2</v>
      </c>
      <c r="D66" s="233">
        <f t="shared" si="4"/>
        <v>1.5194290967114105E-2</v>
      </c>
      <c r="E66" s="233">
        <f t="shared" si="4"/>
        <v>1.5420025864575953E-2</v>
      </c>
      <c r="F66" s="233">
        <f t="shared" si="4"/>
        <v>1.518120500497994E-2</v>
      </c>
      <c r="G66" s="233">
        <f t="shared" si="4"/>
        <v>1.4994040988917134E-2</v>
      </c>
      <c r="H66" s="233">
        <f t="shared" si="4"/>
        <v>1.5861740646851585E-2</v>
      </c>
      <c r="I66" s="233">
        <f t="shared" si="4"/>
        <v>1.8208451544878185E-2</v>
      </c>
      <c r="J66" s="233">
        <f t="shared" si="4"/>
        <v>1.7263060022729312E-2</v>
      </c>
      <c r="K66" s="233">
        <f t="shared" si="4"/>
        <v>1.3766966390382216E-2</v>
      </c>
      <c r="L66" s="233">
        <f t="shared" si="4"/>
        <v>1.6842769583300558E-2</v>
      </c>
      <c r="M66" s="233">
        <f t="shared" si="4"/>
        <v>1.6361835613423702E-2</v>
      </c>
      <c r="N66" s="233">
        <f t="shared" si="4"/>
        <v>1.7191660738855787E-2</v>
      </c>
      <c r="O66" s="233">
        <f t="shared" si="4"/>
        <v>1.8420983339520358E-2</v>
      </c>
      <c r="P66" s="233">
        <f t="shared" si="4"/>
        <v>1.7475403652851579E-2</v>
      </c>
      <c r="Q66" s="233">
        <f t="shared" si="4"/>
        <v>1.8343175910663149E-2</v>
      </c>
      <c r="R66" s="233">
        <f t="shared" si="4"/>
        <v>1.5263293035379027E-2</v>
      </c>
      <c r="S66" s="233">
        <f t="shared" si="4"/>
        <v>1.8103416428321709E-2</v>
      </c>
      <c r="T66" s="233">
        <f t="shared" si="4"/>
        <v>1.5400605753545682E-2</v>
      </c>
      <c r="U66" s="233">
        <f t="shared" si="4"/>
        <v>1.8878062074774157E-2</v>
      </c>
      <c r="V66" s="233">
        <f t="shared" si="4"/>
        <v>1.7916314526950208E-2</v>
      </c>
      <c r="W66" s="233">
        <f t="shared" si="4"/>
        <v>1.5568542721606651E-2</v>
      </c>
      <c r="X66" s="233">
        <f t="shared" si="4"/>
        <v>1.8213926733720586E-2</v>
      </c>
      <c r="Y66" s="233">
        <f t="shared" si="4"/>
        <v>1.666226498684863E-2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2.368539929002891E-2</v>
      </c>
      <c r="C67" s="233">
        <f t="shared" si="5"/>
        <v>2.8753116455722483E-2</v>
      </c>
      <c r="D67" s="233">
        <f t="shared" si="5"/>
        <v>2.9727960587831958E-2</v>
      </c>
      <c r="E67" s="233">
        <f t="shared" si="5"/>
        <v>3.0169615821996423E-2</v>
      </c>
      <c r="F67" s="233">
        <f t="shared" si="5"/>
        <v>2.9702357618439014E-2</v>
      </c>
      <c r="G67" s="233">
        <f t="shared" si="5"/>
        <v>2.9336167152229187E-2</v>
      </c>
      <c r="H67" s="233">
        <f t="shared" si="5"/>
        <v>3.1033840396013979E-2</v>
      </c>
      <c r="I67" s="233">
        <f t="shared" si="5"/>
        <v>3.56252312834573E-2</v>
      </c>
      <c r="J67" s="233">
        <f t="shared" si="5"/>
        <v>3.3775552218383437E-2</v>
      </c>
      <c r="K67" s="233">
        <f t="shared" si="5"/>
        <v>2.6935369024660871E-2</v>
      </c>
      <c r="L67" s="233">
        <f t="shared" si="5"/>
        <v>3.2953244836892395E-2</v>
      </c>
      <c r="M67" s="233">
        <f t="shared" si="5"/>
        <v>3.2012287069742018E-2</v>
      </c>
      <c r="N67" s="233">
        <f t="shared" si="5"/>
        <v>3.3635857967326536E-2</v>
      </c>
      <c r="O67" s="233">
        <f t="shared" si="5"/>
        <v>3.6041054359931123E-2</v>
      </c>
      <c r="P67" s="233">
        <f t="shared" si="5"/>
        <v>3.4191007146883536E-2</v>
      </c>
      <c r="Q67" s="233">
        <f t="shared" si="5"/>
        <v>3.5888822433906176E-2</v>
      </c>
      <c r="R67" s="233">
        <f t="shared" si="5"/>
        <v>2.9862964634437227E-2</v>
      </c>
      <c r="S67" s="233">
        <f t="shared" si="5"/>
        <v>3.5419727794542458E-2</v>
      </c>
      <c r="T67" s="233">
        <f t="shared" si="5"/>
        <v>3.0131619952589363E-2</v>
      </c>
      <c r="U67" s="233">
        <f t="shared" si="5"/>
        <v>3.6935338841949432E-2</v>
      </c>
      <c r="V67" s="233">
        <f t="shared" si="5"/>
        <v>3.5053658857076474E-2</v>
      </c>
      <c r="W67" s="233">
        <f t="shared" si="5"/>
        <v>3.0460192281404331E-2</v>
      </c>
      <c r="X67" s="233">
        <f t="shared" si="5"/>
        <v>3.5635943609453311E-2</v>
      </c>
      <c r="Y67" s="233">
        <f t="shared" si="5"/>
        <v>3.2600083669921238E-2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0.1042731027553617</v>
      </c>
      <c r="C68" s="300">
        <f t="shared" si="6"/>
        <v>9.2629386201404443E-2</v>
      </c>
      <c r="D68" s="300">
        <f t="shared" si="6"/>
        <v>9.0606194869242374E-2</v>
      </c>
      <c r="E68" s="300">
        <f t="shared" si="6"/>
        <v>8.9717803135890409E-2</v>
      </c>
      <c r="F68" s="300">
        <f t="shared" si="6"/>
        <v>9.1676232428218055E-2</v>
      </c>
      <c r="G68" s="300">
        <f t="shared" si="6"/>
        <v>9.2947965689893594E-2</v>
      </c>
      <c r="H68" s="300">
        <f t="shared" si="6"/>
        <v>8.723965155704537E-2</v>
      </c>
      <c r="I68" s="300">
        <f t="shared" si="6"/>
        <v>7.9900330831873714E-2</v>
      </c>
      <c r="J68" s="300">
        <f t="shared" si="6"/>
        <v>8.2615080388629802E-2</v>
      </c>
      <c r="K68" s="300">
        <f t="shared" si="6"/>
        <v>9.6625788233642054E-2</v>
      </c>
      <c r="L68" s="300">
        <f t="shared" si="6"/>
        <v>8.4614321804374129E-2</v>
      </c>
      <c r="M68" s="300">
        <f t="shared" si="6"/>
        <v>8.6605322336682763E-2</v>
      </c>
      <c r="N68" s="300">
        <f t="shared" si="6"/>
        <v>8.473535858483322E-2</v>
      </c>
      <c r="O68" s="300">
        <f t="shared" si="6"/>
        <v>8.2074759658245164E-2</v>
      </c>
      <c r="P68" s="300">
        <f t="shared" si="6"/>
        <v>8.7005157328017266E-2</v>
      </c>
      <c r="Q68" s="300">
        <f t="shared" si="6"/>
        <v>8.5041784042927004E-2</v>
      </c>
      <c r="R68" s="300">
        <f t="shared" si="6"/>
        <v>9.4961881978427171E-2</v>
      </c>
      <c r="S68" s="300">
        <f t="shared" si="6"/>
        <v>8.5898293179924784E-2</v>
      </c>
      <c r="T68" s="300">
        <f t="shared" si="6"/>
        <v>9.5195866239506002E-2</v>
      </c>
      <c r="U68" s="300">
        <f t="shared" si="6"/>
        <v>8.4867168554152508E-2</v>
      </c>
      <c r="V68" s="300">
        <f t="shared" si="6"/>
        <v>8.8187168917302453E-2</v>
      </c>
      <c r="W68" s="300">
        <f t="shared" si="6"/>
        <v>9.5981967611237798E-2</v>
      </c>
      <c r="X68" s="300">
        <f t="shared" si="6"/>
        <v>8.8493824389325224E-2</v>
      </c>
      <c r="Y68" s="300">
        <f t="shared" si="6"/>
        <v>9.3789802758427909E-2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4.9445421340860371E-2</v>
      </c>
      <c r="C69" s="301">
        <f t="shared" si="7"/>
        <v>4.5229369539206019E-2</v>
      </c>
      <c r="D69" s="301">
        <f t="shared" si="7"/>
        <v>4.4400024291471413E-2</v>
      </c>
      <c r="E69" s="301">
        <f t="shared" si="7"/>
        <v>4.4022311069838123E-2</v>
      </c>
      <c r="F69" s="301">
        <f t="shared" si="7"/>
        <v>4.4338549274060217E-2</v>
      </c>
      <c r="G69" s="301">
        <f t="shared" si="7"/>
        <v>4.4608112798194779E-2</v>
      </c>
      <c r="H69" s="301">
        <f t="shared" si="7"/>
        <v>4.334856094636045E-2</v>
      </c>
      <c r="I69" s="301">
        <f t="shared" si="7"/>
        <v>3.9265122233457607E-2</v>
      </c>
      <c r="J69" s="301">
        <f t="shared" si="7"/>
        <v>4.0932670202050485E-2</v>
      </c>
      <c r="K69" s="301">
        <f t="shared" si="7"/>
        <v>4.6749374270486678E-2</v>
      </c>
      <c r="L69" s="301">
        <f t="shared" si="7"/>
        <v>4.1592402503028057E-2</v>
      </c>
      <c r="M69" s="301">
        <f t="shared" si="7"/>
        <v>4.2389513853056712E-2</v>
      </c>
      <c r="N69" s="301">
        <f t="shared" si="7"/>
        <v>4.088949842147864E-2</v>
      </c>
      <c r="O69" s="301">
        <f t="shared" si="7"/>
        <v>3.8653511887203347E-2</v>
      </c>
      <c r="P69" s="301">
        <f t="shared" si="7"/>
        <v>4.0144040119240651E-2</v>
      </c>
      <c r="Q69" s="301">
        <f t="shared" si="7"/>
        <v>3.8571845688090849E-2</v>
      </c>
      <c r="R69" s="301">
        <f t="shared" si="7"/>
        <v>4.3920582104449664E-2</v>
      </c>
      <c r="S69" s="301">
        <f t="shared" si="7"/>
        <v>3.8995275441019418E-2</v>
      </c>
      <c r="T69" s="301">
        <f t="shared" si="7"/>
        <v>4.3629569391143826E-2</v>
      </c>
      <c r="U69" s="301">
        <f t="shared" si="7"/>
        <v>3.7527795937154593E-2</v>
      </c>
      <c r="V69" s="301">
        <f t="shared" si="7"/>
        <v>3.9178398424434234E-2</v>
      </c>
      <c r="W69" s="301">
        <f t="shared" si="7"/>
        <v>4.3233771844738499E-2</v>
      </c>
      <c r="X69" s="301">
        <f t="shared" si="7"/>
        <v>3.8566648749053759E-2</v>
      </c>
      <c r="Y69" s="301">
        <f t="shared" si="7"/>
        <v>4.1231129728828586E-2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0.42028608139731327</v>
      </c>
      <c r="C70" s="301">
        <f t="shared" si="8"/>
        <v>0.38444964108325114</v>
      </c>
      <c r="D70" s="301">
        <f t="shared" si="8"/>
        <v>0.37740020647750716</v>
      </c>
      <c r="E70" s="301">
        <f t="shared" si="8"/>
        <v>0.37418964409362393</v>
      </c>
      <c r="F70" s="301">
        <f t="shared" si="8"/>
        <v>0.3768776688295119</v>
      </c>
      <c r="G70" s="301">
        <f t="shared" si="8"/>
        <v>0.37916895878465556</v>
      </c>
      <c r="H70" s="301">
        <f t="shared" si="8"/>
        <v>0.3684627680440638</v>
      </c>
      <c r="I70" s="301">
        <f t="shared" si="8"/>
        <v>0.3337535389843897</v>
      </c>
      <c r="J70" s="301">
        <f t="shared" si="8"/>
        <v>0.34792769671742907</v>
      </c>
      <c r="K70" s="301">
        <f t="shared" si="8"/>
        <v>0.39736968129913713</v>
      </c>
      <c r="L70" s="301">
        <f t="shared" si="8"/>
        <v>0.35353542127573867</v>
      </c>
      <c r="M70" s="301">
        <f t="shared" si="8"/>
        <v>0.36031086775098198</v>
      </c>
      <c r="N70" s="301">
        <f t="shared" si="8"/>
        <v>0.34756073658256847</v>
      </c>
      <c r="O70" s="301">
        <f t="shared" si="8"/>
        <v>0.32855485104122856</v>
      </c>
      <c r="P70" s="301">
        <f t="shared" si="8"/>
        <v>0.34122434101354543</v>
      </c>
      <c r="Q70" s="301">
        <f t="shared" si="8"/>
        <v>0.32786068834877213</v>
      </c>
      <c r="R70" s="301">
        <f t="shared" si="8"/>
        <v>0.37332494788782217</v>
      </c>
      <c r="S70" s="301">
        <f t="shared" si="8"/>
        <v>0.33145984124866523</v>
      </c>
      <c r="T70" s="301">
        <f t="shared" si="8"/>
        <v>0.37085133982472246</v>
      </c>
      <c r="U70" s="301">
        <f t="shared" si="8"/>
        <v>0.31898626546581405</v>
      </c>
      <c r="V70" s="301">
        <f t="shared" si="8"/>
        <v>0.33301638660769101</v>
      </c>
      <c r="W70" s="301">
        <f t="shared" si="8"/>
        <v>0.36748706068027742</v>
      </c>
      <c r="X70" s="301">
        <f t="shared" si="8"/>
        <v>0.32781651436695697</v>
      </c>
      <c r="Y70" s="301">
        <f t="shared" si="8"/>
        <v>0.3504646026950432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7.4740593315202344E-2</v>
      </c>
      <c r="C71" s="301">
        <f t="shared" si="9"/>
        <v>9.0732056371390951E-2</v>
      </c>
      <c r="D71" s="301">
        <f t="shared" si="9"/>
        <v>9.3808231188269753E-2</v>
      </c>
      <c r="E71" s="301">
        <f t="shared" si="9"/>
        <v>9.5201898816077588E-2</v>
      </c>
      <c r="F71" s="301">
        <f t="shared" si="9"/>
        <v>9.3727439595963066E-2</v>
      </c>
      <c r="G71" s="301">
        <f t="shared" si="9"/>
        <v>9.2571905235923166E-2</v>
      </c>
      <c r="H71" s="301">
        <f t="shared" si="9"/>
        <v>9.7929007471866308E-2</v>
      </c>
      <c r="I71" s="301">
        <f t="shared" si="9"/>
        <v>0.1124173964944653</v>
      </c>
      <c r="J71" s="301">
        <f t="shared" si="9"/>
        <v>0.10658063144467661</v>
      </c>
      <c r="K71" s="301">
        <f t="shared" si="9"/>
        <v>8.4996053366707583E-2</v>
      </c>
      <c r="L71" s="301">
        <f t="shared" si="9"/>
        <v>0.10398579481863821</v>
      </c>
      <c r="M71" s="301">
        <f t="shared" si="9"/>
        <v>0.10101655030896375</v>
      </c>
      <c r="N71" s="301">
        <f t="shared" si="9"/>
        <v>0.10613981847467482</v>
      </c>
      <c r="O71" s="301">
        <f t="shared" si="9"/>
        <v>0.11372954931356045</v>
      </c>
      <c r="P71" s="301">
        <f t="shared" si="9"/>
        <v>0.10789162255238799</v>
      </c>
      <c r="Q71" s="301">
        <f t="shared" si="9"/>
        <v>0.1132491730136594</v>
      </c>
      <c r="R71" s="301">
        <f t="shared" si="9"/>
        <v>9.4234243957557473E-2</v>
      </c>
      <c r="S71" s="301">
        <f t="shared" si="9"/>
        <v>0.11176891881833396</v>
      </c>
      <c r="T71" s="301">
        <f t="shared" si="9"/>
        <v>9.5082000739282038E-2</v>
      </c>
      <c r="U71" s="301">
        <f t="shared" si="9"/>
        <v>0.11655151367904042</v>
      </c>
      <c r="V71" s="301">
        <f t="shared" si="9"/>
        <v>0.11061376794899692</v>
      </c>
      <c r="W71" s="301">
        <f t="shared" si="9"/>
        <v>9.6118828976875847E-2</v>
      </c>
      <c r="X71" s="301">
        <f t="shared" si="9"/>
        <v>0.11245119983427485</v>
      </c>
      <c r="Y71" s="301">
        <f t="shared" si="9"/>
        <v>0.10287137513619586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0.25066657726900604</v>
      </c>
      <c r="C72" s="301">
        <f t="shared" si="10"/>
        <v>0.26484951264000778</v>
      </c>
      <c r="D72" s="301">
        <f t="shared" si="10"/>
        <v>0.26753529690049921</v>
      </c>
      <c r="E72" s="301">
        <f t="shared" si="10"/>
        <v>0.26874265520705654</v>
      </c>
      <c r="F72" s="301">
        <f t="shared" si="10"/>
        <v>0.26723879544651674</v>
      </c>
      <c r="G72" s="301">
        <f t="shared" si="10"/>
        <v>0.2661168972837048</v>
      </c>
      <c r="H72" s="301">
        <f t="shared" si="10"/>
        <v>0.27122409633249589</v>
      </c>
      <c r="I72" s="301">
        <f t="shared" si="10"/>
        <v>0.28336876952628942</v>
      </c>
      <c r="J72" s="301">
        <f t="shared" si="10"/>
        <v>0.27850437994841565</v>
      </c>
      <c r="K72" s="301">
        <f t="shared" si="10"/>
        <v>0.25986876058986824</v>
      </c>
      <c r="L72" s="301">
        <f t="shared" si="10"/>
        <v>0.27632473044284073</v>
      </c>
      <c r="M72" s="301">
        <f t="shared" si="10"/>
        <v>0.27372651855735136</v>
      </c>
      <c r="N72" s="301">
        <f t="shared" si="10"/>
        <v>0.27782830649507595</v>
      </c>
      <c r="O72" s="301">
        <f t="shared" si="10"/>
        <v>0.28392654994023353</v>
      </c>
      <c r="P72" s="301">
        <f t="shared" si="10"/>
        <v>0.27853092492545517</v>
      </c>
      <c r="Q72" s="301">
        <f t="shared" si="10"/>
        <v>0.2828622361690164</v>
      </c>
      <c r="R72" s="301">
        <f t="shared" si="10"/>
        <v>0.26673495651349477</v>
      </c>
      <c r="S72" s="301">
        <f t="shared" si="10"/>
        <v>0.28145557088486656</v>
      </c>
      <c r="T72" s="301">
        <f t="shared" si="10"/>
        <v>0.26727689870286142</v>
      </c>
      <c r="U72" s="301">
        <f t="shared" si="10"/>
        <v>0.28520859045810931</v>
      </c>
      <c r="V72" s="301">
        <f t="shared" si="10"/>
        <v>0.28013681577872679</v>
      </c>
      <c r="W72" s="301">
        <f t="shared" si="10"/>
        <v>0.26781864997193755</v>
      </c>
      <c r="X72" s="301">
        <f t="shared" si="10"/>
        <v>0.28133147714079165</v>
      </c>
      <c r="Y72" s="301">
        <f t="shared" si="10"/>
        <v>0.273195581327494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7.9028318340077217E-2</v>
      </c>
      <c r="C73" s="302">
        <f t="shared" si="11"/>
        <v>7.2269340139899704E-2</v>
      </c>
      <c r="D73" s="302">
        <f t="shared" si="11"/>
        <v>7.0946215815363423E-2</v>
      </c>
      <c r="E73" s="302">
        <f t="shared" si="11"/>
        <v>7.0339437792908924E-2</v>
      </c>
      <c r="F73" s="302">
        <f t="shared" si="11"/>
        <v>7.0843810049047426E-2</v>
      </c>
      <c r="G73" s="302">
        <f t="shared" si="11"/>
        <v>7.1272588229268088E-2</v>
      </c>
      <c r="H73" s="302">
        <f t="shared" si="11"/>
        <v>6.9201292634816738E-2</v>
      </c>
      <c r="I73" s="302">
        <f t="shared" si="11"/>
        <v>6.2653671180087911E-2</v>
      </c>
      <c r="J73" s="302">
        <f t="shared" si="11"/>
        <v>6.529562247467359E-2</v>
      </c>
      <c r="K73" s="302">
        <f t="shared" si="11"/>
        <v>7.479201731298328E-2</v>
      </c>
      <c r="L73" s="302">
        <f t="shared" si="11"/>
        <v>6.6540094773121505E-2</v>
      </c>
      <c r="M73" s="302">
        <f t="shared" si="11"/>
        <v>6.7815070794111601E-2</v>
      </c>
      <c r="N73" s="302">
        <f t="shared" si="11"/>
        <v>6.5366839122975029E-2</v>
      </c>
      <c r="O73" s="302">
        <f t="shared" si="11"/>
        <v>6.177647835138389E-2</v>
      </c>
      <c r="P73" s="302">
        <f t="shared" si="11"/>
        <v>6.4077863298498003E-2</v>
      </c>
      <c r="Q73" s="302">
        <f t="shared" si="11"/>
        <v>6.1563452285056657E-2</v>
      </c>
      <c r="R73" s="302">
        <f t="shared" si="11"/>
        <v>6.9979584214545573E-2</v>
      </c>
      <c r="S73" s="302">
        <f t="shared" si="11"/>
        <v>6.2059899945542243E-2</v>
      </c>
      <c r="T73" s="302">
        <f t="shared" si="11"/>
        <v>6.9483338227463692E-2</v>
      </c>
      <c r="U73" s="302">
        <f t="shared" si="11"/>
        <v>5.9770134095475408E-2</v>
      </c>
      <c r="V73" s="302">
        <f t="shared" si="11"/>
        <v>6.2383414373270316E-2</v>
      </c>
      <c r="W73" s="302">
        <f t="shared" si="11"/>
        <v>6.8797899111469621E-2</v>
      </c>
      <c r="X73" s="302">
        <f t="shared" si="11"/>
        <v>6.1307643213797607E-2</v>
      </c>
      <c r="Y73" s="302">
        <f t="shared" si="11"/>
        <v>6.5569109296150174E-2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5.2741782763584412E-2</v>
      </c>
      <c r="C74" s="302">
        <f t="shared" si="12"/>
        <v>4.8244660841819768E-2</v>
      </c>
      <c r="D74" s="302">
        <f t="shared" si="12"/>
        <v>4.736002591090286E-2</v>
      </c>
      <c r="E74" s="302">
        <f t="shared" si="12"/>
        <v>4.6957131807827346E-2</v>
      </c>
      <c r="F74" s="302">
        <f t="shared" si="12"/>
        <v>4.7294452558997564E-2</v>
      </c>
      <c r="G74" s="302">
        <f t="shared" si="12"/>
        <v>4.7581986984741101E-2</v>
      </c>
      <c r="H74" s="302">
        <f t="shared" si="12"/>
        <v>4.6238465009451168E-2</v>
      </c>
      <c r="I74" s="302">
        <f t="shared" si="12"/>
        <v>4.188279704902146E-2</v>
      </c>
      <c r="J74" s="302">
        <f t="shared" si="12"/>
        <v>4.3661514882187197E-2</v>
      </c>
      <c r="K74" s="302">
        <f t="shared" si="12"/>
        <v>4.9865999221852482E-2</v>
      </c>
      <c r="L74" s="302">
        <f t="shared" si="12"/>
        <v>4.4365229336563276E-2</v>
      </c>
      <c r="M74" s="302">
        <f t="shared" si="12"/>
        <v>4.5215481443260493E-2</v>
      </c>
      <c r="N74" s="302">
        <f t="shared" si="12"/>
        <v>4.3615464982910551E-2</v>
      </c>
      <c r="O74" s="302">
        <f t="shared" si="12"/>
        <v>4.1230412679683567E-2</v>
      </c>
      <c r="P74" s="302">
        <f t="shared" si="12"/>
        <v>4.2820309460523384E-2</v>
      </c>
      <c r="Q74" s="302">
        <f t="shared" si="12"/>
        <v>4.1143302067296911E-2</v>
      </c>
      <c r="R74" s="302">
        <f t="shared" si="12"/>
        <v>4.6848620911413008E-2</v>
      </c>
      <c r="S74" s="302">
        <f t="shared" si="12"/>
        <v>4.159496047042073E-2</v>
      </c>
      <c r="T74" s="302">
        <f t="shared" si="12"/>
        <v>4.6538207350553418E-2</v>
      </c>
      <c r="U74" s="302">
        <f t="shared" si="12"/>
        <v>4.0029648999631559E-2</v>
      </c>
      <c r="V74" s="302">
        <f t="shared" si="12"/>
        <v>4.1790291652729843E-2</v>
      </c>
      <c r="W74" s="302">
        <f t="shared" si="12"/>
        <v>4.611602330105441E-2</v>
      </c>
      <c r="X74" s="302">
        <f t="shared" si="12"/>
        <v>4.1137758665657352E-2</v>
      </c>
      <c r="Y74" s="302">
        <f t="shared" si="12"/>
        <v>4.3979871710750532E-2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0.11889647616534441</v>
      </c>
      <c r="C76" s="302">
        <f t="shared" si="14"/>
        <v>0.14433551165828826</v>
      </c>
      <c r="D76" s="302">
        <f t="shared" si="14"/>
        <v>0.14922905517423291</v>
      </c>
      <c r="E76" s="302">
        <f t="shared" si="14"/>
        <v>0.15144608560632028</v>
      </c>
      <c r="F76" s="302">
        <f t="shared" si="14"/>
        <v>0.14910053283847174</v>
      </c>
      <c r="G76" s="302">
        <f t="shared" si="14"/>
        <v>0.14726232206969558</v>
      </c>
      <c r="H76" s="302">
        <f t="shared" si="14"/>
        <v>0.155784338688228</v>
      </c>
      <c r="I76" s="302">
        <f t="shared" si="14"/>
        <v>0.17883230129718006</v>
      </c>
      <c r="J76" s="302">
        <f t="shared" si="14"/>
        <v>0.16954724259155485</v>
      </c>
      <c r="K76" s="302">
        <f t="shared" si="14"/>
        <v>0.13521074405503247</v>
      </c>
      <c r="L76" s="302">
        <f t="shared" si="14"/>
        <v>0.16541940633315594</v>
      </c>
      <c r="M76" s="302">
        <f t="shared" si="14"/>
        <v>0.16069596631997929</v>
      </c>
      <c r="N76" s="302">
        <f t="shared" si="14"/>
        <v>0.1688460023891904</v>
      </c>
      <c r="O76" s="302">
        <f t="shared" si="14"/>
        <v>0.18091965890916606</v>
      </c>
      <c r="P76" s="302">
        <f t="shared" si="14"/>
        <v>0.17163275216643376</v>
      </c>
      <c r="Q76" s="302">
        <f t="shared" si="14"/>
        <v>0.18015548181666285</v>
      </c>
      <c r="R76" s="302">
        <f t="shared" si="14"/>
        <v>0.14990675138753617</v>
      </c>
      <c r="S76" s="302">
        <f t="shared" si="14"/>
        <v>0.17780071046890358</v>
      </c>
      <c r="T76" s="302">
        <f t="shared" si="14"/>
        <v>0.15125535312484431</v>
      </c>
      <c r="U76" s="302">
        <f t="shared" si="14"/>
        <v>0.1854088073630023</v>
      </c>
      <c r="V76" s="302">
        <f t="shared" si="14"/>
        <v>0.17596310975272658</v>
      </c>
      <c r="W76" s="302">
        <f t="shared" si="14"/>
        <v>0.15290472755941353</v>
      </c>
      <c r="X76" s="302">
        <f t="shared" si="14"/>
        <v>0.17888607526133671</v>
      </c>
      <c r="Y76" s="302">
        <f t="shared" si="14"/>
        <v>0.16364660032059328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2.7426657226389727E-2</v>
      </c>
      <c r="C77" s="235">
        <f t="shared" si="15"/>
        <v>3.3294852223730582E-2</v>
      </c>
      <c r="D77" s="235">
        <f t="shared" si="15"/>
        <v>3.4423679123928963E-2</v>
      </c>
      <c r="E77" s="235">
        <f t="shared" si="15"/>
        <v>3.4935096582902052E-2</v>
      </c>
      <c r="F77" s="235">
        <f t="shared" si="15"/>
        <v>3.4394032004329257E-2</v>
      </c>
      <c r="G77" s="235">
        <f t="shared" si="15"/>
        <v>3.3969999448520215E-2</v>
      </c>
      <c r="H77" s="235">
        <f t="shared" si="15"/>
        <v>3.5935830869369426E-2</v>
      </c>
      <c r="I77" s="235">
        <f t="shared" si="15"/>
        <v>4.1252460853956195E-2</v>
      </c>
      <c r="J77" s="235">
        <f t="shared" si="15"/>
        <v>3.9110613335347266E-2</v>
      </c>
      <c r="K77" s="235">
        <f t="shared" si="15"/>
        <v>3.1189980141761279E-2</v>
      </c>
      <c r="L77" s="235">
        <f t="shared" si="15"/>
        <v>3.8158417325868152E-2</v>
      </c>
      <c r="M77" s="235">
        <f t="shared" si="15"/>
        <v>3.7068829355315892E-2</v>
      </c>
      <c r="N77" s="235">
        <f t="shared" si="15"/>
        <v>3.8948853497849066E-2</v>
      </c>
      <c r="O77" s="235">
        <f t="shared" si="15"/>
        <v>4.1733965803297329E-2</v>
      </c>
      <c r="P77" s="235">
        <f t="shared" si="15"/>
        <v>3.9591691985424428E-2</v>
      </c>
      <c r="Q77" s="235">
        <f t="shared" si="15"/>
        <v>4.1557687886135196E-2</v>
      </c>
      <c r="R77" s="235">
        <f t="shared" si="15"/>
        <v>3.4580007909653793E-2</v>
      </c>
      <c r="S77" s="235">
        <f t="shared" si="15"/>
        <v>4.1014496795158714E-2</v>
      </c>
      <c r="T77" s="235">
        <f t="shared" si="15"/>
        <v>3.4891099026707832E-2</v>
      </c>
      <c r="U77" s="235">
        <f t="shared" si="15"/>
        <v>4.2769508149485318E-2</v>
      </c>
      <c r="V77" s="235">
        <f t="shared" si="15"/>
        <v>4.0590604964323714E-2</v>
      </c>
      <c r="W77" s="235">
        <f t="shared" si="15"/>
        <v>3.5271571423484242E-2</v>
      </c>
      <c r="X77" s="235">
        <f t="shared" si="15"/>
        <v>4.1264865259285903E-2</v>
      </c>
      <c r="Y77" s="235">
        <f t="shared" si="15"/>
        <v>3.7749472129142377E-2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56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 t="shared" ref="B81:Y81" si="16">SUM(B$82:B$91)</f>
        <v>82.290019057455083</v>
      </c>
      <c r="C81" s="322">
        <f t="shared" si="16"/>
        <v>81.214267110169644</v>
      </c>
      <c r="D81" s="322">
        <f t="shared" si="16"/>
        <v>84.416559249822697</v>
      </c>
      <c r="E81" s="322">
        <f t="shared" si="16"/>
        <v>88.086890818019711</v>
      </c>
      <c r="F81" s="322">
        <f t="shared" si="16"/>
        <v>86.063464907372762</v>
      </c>
      <c r="G81" s="322">
        <f t="shared" si="16"/>
        <v>74.422734224133748</v>
      </c>
      <c r="H81" s="322">
        <f t="shared" si="16"/>
        <v>69.184207572026395</v>
      </c>
      <c r="I81" s="322">
        <f t="shared" si="16"/>
        <v>62.686046444090906</v>
      </c>
      <c r="J81" s="322">
        <f t="shared" si="16"/>
        <v>58.778615280905839</v>
      </c>
      <c r="K81" s="322">
        <f t="shared" si="16"/>
        <v>58.584497493210378</v>
      </c>
      <c r="L81" s="322">
        <f t="shared" si="16"/>
        <v>54.972130712265844</v>
      </c>
      <c r="M81" s="322">
        <f t="shared" si="16"/>
        <v>48.836122411789233</v>
      </c>
      <c r="N81" s="322">
        <f t="shared" si="16"/>
        <v>49.677746196368766</v>
      </c>
      <c r="O81" s="322">
        <f t="shared" si="16"/>
        <v>48.506780718545954</v>
      </c>
      <c r="P81" s="322">
        <f t="shared" si="16"/>
        <v>45.656087741848076</v>
      </c>
      <c r="Q81" s="322">
        <f t="shared" si="16"/>
        <v>45.316254286959321</v>
      </c>
      <c r="R81" s="322">
        <f t="shared" si="16"/>
        <v>44.78211755065923</v>
      </c>
      <c r="S81" s="322">
        <f t="shared" si="16"/>
        <v>44.567239448558681</v>
      </c>
      <c r="T81" s="322">
        <f t="shared" si="16"/>
        <v>44.653240672447012</v>
      </c>
      <c r="U81" s="322">
        <f t="shared" si="16"/>
        <v>44.271085391808938</v>
      </c>
      <c r="V81" s="322">
        <f t="shared" si="16"/>
        <v>46.388642436553596</v>
      </c>
      <c r="W81" s="322">
        <f t="shared" si="16"/>
        <v>44.934769899421781</v>
      </c>
      <c r="X81" s="322">
        <f t="shared" si="16"/>
        <v>41.075085611101812</v>
      </c>
      <c r="Y81" s="322">
        <f t="shared" si="16"/>
        <v>39.084281515055153</v>
      </c>
      <c r="DA81" s="95"/>
    </row>
    <row r="82" spans="1:105" ht="12" customHeight="1" x14ac:dyDescent="0.25">
      <c r="A82" s="55" t="s">
        <v>91</v>
      </c>
      <c r="B82" s="334">
        <f>IF(B$6=0,0,B$6/TEL!B$5*1000)</f>
        <v>1.6891956977652567</v>
      </c>
      <c r="C82" s="334">
        <f>IF(C$6=0,0,C$6/TEL!C$5*1000)</f>
        <v>2.0238081760735445</v>
      </c>
      <c r="D82" s="334">
        <f>IF(D$6=0,0,D$6/TEL!D$5*1000)</f>
        <v>2.1749278601605635</v>
      </c>
      <c r="E82" s="334">
        <f>IF(E$6=0,0,E$6/TEL!E$5*1000)</f>
        <v>2.3032079676092927</v>
      </c>
      <c r="F82" s="334">
        <f>IF(F$6=0,0,F$6/TEL!F$5*1000)</f>
        <v>2.2154494375526612</v>
      </c>
      <c r="G82" s="334">
        <f>IF(G$6=0,0,G$6/TEL!G$5*1000)</f>
        <v>1.8921740683084329</v>
      </c>
      <c r="H82" s="334">
        <f>IF(H$6=0,0,H$6/TEL!H$5*1000)</f>
        <v>1.8607781016196396</v>
      </c>
      <c r="I82" s="334">
        <f>IF(I$6=0,0,I$6/TEL!I$5*1000)</f>
        <v>1.9354442491074464</v>
      </c>
      <c r="J82" s="334">
        <f>IF(J$6=0,0,J$6/TEL!J$5*1000)</f>
        <v>1.7205761644452384</v>
      </c>
      <c r="K82" s="334">
        <f>IF(K$6=0,0,K$6/TEL!K$5*1000)</f>
        <v>1.3675957178900822</v>
      </c>
      <c r="L82" s="334">
        <f>IF(L$6=0,0,L$6/TEL!L$5*1000)</f>
        <v>1.5699754048913559</v>
      </c>
      <c r="M82" s="334">
        <f>IF(M$6=0,0,M$6/TEL!M$5*1000)</f>
        <v>1.3549085073500244</v>
      </c>
      <c r="N82" s="334">
        <f>IF(N$6=0,0,N$6/TEL!N$5*1000)</f>
        <v>1.4481597998382283</v>
      </c>
      <c r="O82" s="334">
        <f>IF(O$6=0,0,O$6/TEL!O$5*1000)</f>
        <v>1.5151374512753912</v>
      </c>
      <c r="P82" s="334">
        <f>IF(P$6=0,0,P$6/TEL!P$5*1000)</f>
        <v>1.3528906059762325</v>
      </c>
      <c r="Q82" s="334">
        <f>IF(Q$6=0,0,Q$6/TEL!Q$5*1000)</f>
        <v>1.4095007363444991</v>
      </c>
      <c r="R82" s="334">
        <f>IF(R$6=0,0,R$6/TEL!R$5*1000)</f>
        <v>1.1590165536478076</v>
      </c>
      <c r="S82" s="334">
        <f>IF(S$6=0,0,S$6/TEL!S$5*1000)</f>
        <v>1.368084891179191</v>
      </c>
      <c r="T82" s="334">
        <f>IF(T$6=0,0,T$6/TEL!T$5*1000)</f>
        <v>1.1660778805811896</v>
      </c>
      <c r="U82" s="334">
        <f>IF(U$6=0,0,U$6/TEL!U$5*1000)</f>
        <v>1.417145201201029</v>
      </c>
      <c r="V82" s="334">
        <f>IF(V$6=0,0,V$6/TEL!V$5*1000)</f>
        <v>1.4092794272386711</v>
      </c>
      <c r="W82" s="334">
        <f>IF(W$6=0,0,W$6/TEL!W$5*1000)</f>
        <v>1.1862255004227733</v>
      </c>
      <c r="X82" s="334">
        <f>IF(X$6=0,0,X$6/TEL!X$5*1000)</f>
        <v>1.2685828433119324</v>
      </c>
      <c r="Y82" s="334">
        <f>IF(Y$6=0,0,Y$6/TEL!Y$5*1000)</f>
        <v>1.104264067893614</v>
      </c>
      <c r="DA82" s="67"/>
    </row>
    <row r="83" spans="1:105" ht="12" customHeight="1" x14ac:dyDescent="0.25">
      <c r="A83" s="173" t="s">
        <v>92</v>
      </c>
      <c r="B83" s="335">
        <f>IF(B$7=0,0,B$7/TEL!B$5*1000)</f>
        <v>1.3860067263714926</v>
      </c>
      <c r="C83" s="335">
        <f>IF(C$7=0,0,C$7/TEL!C$5*1000)</f>
        <v>1.660560554727011</v>
      </c>
      <c r="D83" s="335">
        <f>IF(D$7=0,0,D$7/TEL!D$5*1000)</f>
        <v>1.7845561929522564</v>
      </c>
      <c r="E83" s="335">
        <f>IF(E$7=0,0,E$7/TEL!E$5*1000)</f>
        <v>1.8898116657307014</v>
      </c>
      <c r="F83" s="335">
        <f>IF(F$7=0,0,F$7/TEL!F$5*1000)</f>
        <v>1.8178046667098753</v>
      </c>
      <c r="G83" s="335">
        <f>IF(G$7=0,0,G$7/TEL!G$5*1000)</f>
        <v>1.5525530816889708</v>
      </c>
      <c r="H83" s="335">
        <f>IF(H$7=0,0,H$7/TEL!H$5*1000)</f>
        <v>1.5267922885084231</v>
      </c>
      <c r="I83" s="335">
        <f>IF(I$7=0,0,I$7/TEL!I$5*1000)</f>
        <v>1.5880568197804696</v>
      </c>
      <c r="J83" s="335">
        <f>IF(J$7=0,0,J$7/TEL!J$5*1000)</f>
        <v>1.4117548015960937</v>
      </c>
      <c r="K83" s="335">
        <f>IF(K$7=0,0,K$7/TEL!K$5*1000)</f>
        <v>1.1221298198072465</v>
      </c>
      <c r="L83" s="335">
        <f>IF(L$7=0,0,L$7/TEL!L$5*1000)</f>
        <v>1.2881849476031633</v>
      </c>
      <c r="M83" s="335">
        <f>IF(M$7=0,0,M$7/TEL!M$5*1000)</f>
        <v>1.1117198009025839</v>
      </c>
      <c r="N83" s="335">
        <f>IF(N$7=0,0,N$7/TEL!N$5*1000)</f>
        <v>1.1882336819185464</v>
      </c>
      <c r="O83" s="335">
        <f>IF(O$7=0,0,O$7/TEL!O$5*1000)</f>
        <v>1.2431897036105768</v>
      </c>
      <c r="P83" s="335">
        <f>IF(P$7=0,0,P$7/TEL!P$5*1000)</f>
        <v>1.1100640869548579</v>
      </c>
      <c r="Q83" s="335">
        <f>IF(Q$7=0,0,Q$7/TEL!Q$5*1000)</f>
        <v>1.1565134246929223</v>
      </c>
      <c r="R83" s="335">
        <f>IF(R$7=0,0,R$7/TEL!R$5*1000)</f>
        <v>0.95098794145461096</v>
      </c>
      <c r="S83" s="335">
        <f>IF(S$7=0,0,S$7/TEL!S$5*1000)</f>
        <v>1.1225311927624131</v>
      </c>
      <c r="T83" s="335">
        <f>IF(T$7=0,0,T$7/TEL!T$5*1000)</f>
        <v>0.95678185073328381</v>
      </c>
      <c r="U83" s="335">
        <f>IF(U$7=0,0,U$7/TEL!U$5*1000)</f>
        <v>1.1627858061136649</v>
      </c>
      <c r="V83" s="335">
        <f>IF(V$7=0,0,V$7/TEL!V$5*1000)</f>
        <v>1.1563318377342942</v>
      </c>
      <c r="W83" s="335">
        <f>IF(W$7=0,0,W$7/TEL!W$5*1000)</f>
        <v>0.97331323111612211</v>
      </c>
      <c r="X83" s="335">
        <f>IF(X$7=0,0,X$7/TEL!X$5*1000)</f>
        <v>1.0408884868200472</v>
      </c>
      <c r="Y83" s="335">
        <f>IF(Y$7=0,0,Y$7/TEL!Y$5*1000)</f>
        <v>0.90606282493834978</v>
      </c>
      <c r="DA83" s="177"/>
    </row>
    <row r="84" spans="1:105" ht="12" customHeight="1" x14ac:dyDescent="0.25">
      <c r="A84" s="173" t="s">
        <v>93</v>
      </c>
      <c r="B84" s="335">
        <f>IF(B$8=0,0,B$8/TEL!B$5*1000)</f>
        <v>0.99619233457951029</v>
      </c>
      <c r="C84" s="335">
        <f>IF(C$8=0,0,C$8/TEL!C$5*1000)</f>
        <v>1.1935278987100391</v>
      </c>
      <c r="D84" s="335">
        <f>IF(D$8=0,0,D$8/TEL!D$5*1000)</f>
        <v>1.2826497636844341</v>
      </c>
      <c r="E84" s="335">
        <f>IF(E$8=0,0,E$8/TEL!E$5*1000)</f>
        <v>1.3583021347439421</v>
      </c>
      <c r="F84" s="335">
        <f>IF(F$8=0,0,F$8/TEL!F$5*1000)</f>
        <v>1.306547104197723</v>
      </c>
      <c r="G84" s="335">
        <f>IF(G$8=0,0,G$8/TEL!G$5*1000)</f>
        <v>1.1158975274639473</v>
      </c>
      <c r="H84" s="335">
        <f>IF(H$8=0,0,H$8/TEL!H$5*1000)</f>
        <v>1.0973819573654282</v>
      </c>
      <c r="I84" s="335">
        <f>IF(I$8=0,0,I$8/TEL!I$5*1000)</f>
        <v>1.1414158392172125</v>
      </c>
      <c r="J84" s="335">
        <f>IF(J$8=0,0,J$8/TEL!J$5*1000)</f>
        <v>1.0146987636471918</v>
      </c>
      <c r="K84" s="335">
        <f>IF(K$8=0,0,K$8/TEL!K$5*1000)</f>
        <v>0.8065308079864586</v>
      </c>
      <c r="L84" s="335">
        <f>IF(L$8=0,0,L$8/TEL!L$5*1000)</f>
        <v>0.92588293108977349</v>
      </c>
      <c r="M84" s="335">
        <f>IF(M$8=0,0,M$8/TEL!M$5*1000)</f>
        <v>0.79904860689873247</v>
      </c>
      <c r="N84" s="335">
        <f>IF(N$8=0,0,N$8/TEL!N$5*1000)</f>
        <v>0.85404295887895532</v>
      </c>
      <c r="O84" s="335">
        <f>IF(O$8=0,0,O$8/TEL!O$5*1000)</f>
        <v>0.89354259947010228</v>
      </c>
      <c r="P84" s="335">
        <f>IF(P$8=0,0,P$8/TEL!P$5*1000)</f>
        <v>0.79785856249880394</v>
      </c>
      <c r="Q84" s="335">
        <f>IF(Q$8=0,0,Q$8/TEL!Q$5*1000)</f>
        <v>0.83124402399803787</v>
      </c>
      <c r="R84" s="335">
        <f>IF(R$8=0,0,R$8/TEL!R$5*1000)</f>
        <v>0.68352258292050172</v>
      </c>
      <c r="S84" s="335">
        <f>IF(S$8=0,0,S$8/TEL!S$5*1000)</f>
        <v>0.80681929479798475</v>
      </c>
      <c r="T84" s="335">
        <f>IF(T$8=0,0,T$8/TEL!T$5*1000)</f>
        <v>0.6876869552145477</v>
      </c>
      <c r="U84" s="335">
        <f>IF(U$8=0,0,U$8/TEL!U$5*1000)</f>
        <v>0.8357522981441966</v>
      </c>
      <c r="V84" s="335">
        <f>IF(V$8=0,0,V$8/TEL!V$5*1000)</f>
        <v>0.83111350837152387</v>
      </c>
      <c r="W84" s="335">
        <f>IF(W$8=0,0,W$8/TEL!W$5*1000)</f>
        <v>0.69956888486471247</v>
      </c>
      <c r="X84" s="335">
        <f>IF(X$8=0,0,X$8/TEL!X$5*1000)</f>
        <v>0.74813859990190912</v>
      </c>
      <c r="Y84" s="335">
        <f>IF(Y$8=0,0,Y$8/TEL!Y$5*1000)</f>
        <v>0.65123265542443887</v>
      </c>
      <c r="DA84" s="177"/>
    </row>
    <row r="85" spans="1:105" ht="12" customHeight="1" x14ac:dyDescent="0.25">
      <c r="A85" s="173" t="s">
        <v>94</v>
      </c>
      <c r="B85" s="335">
        <f>IF(B$9=0,0,B$9/TEL!B$5*1000)</f>
        <v>1.9490719589599115</v>
      </c>
      <c r="C85" s="335">
        <f>IF(C$9=0,0,C$9/TEL!C$5*1000)</f>
        <v>2.3351632800848594</v>
      </c>
      <c r="D85" s="335">
        <f>IF(D$9=0,0,D$9/TEL!D$5*1000)</f>
        <v>2.5095321463391111</v>
      </c>
      <c r="E85" s="335">
        <f>IF(E$9=0,0,E$9/TEL!E$5*1000)</f>
        <v>2.6575476549337993</v>
      </c>
      <c r="F85" s="335">
        <f>IF(F$9=0,0,F$9/TEL!F$5*1000)</f>
        <v>2.5562878125607624</v>
      </c>
      <c r="G85" s="335">
        <f>IF(G$9=0,0,G$9/TEL!G$5*1000)</f>
        <v>2.1832777711251152</v>
      </c>
      <c r="H85" s="335">
        <f>IF(H$9=0,0,H$9/TEL!H$5*1000)</f>
        <v>2.1470516557149688</v>
      </c>
      <c r="I85" s="335">
        <f>IF(I$9=0,0,I$9/TEL!I$5*1000)</f>
        <v>2.2332049028162837</v>
      </c>
      <c r="J85" s="335">
        <f>IF(J$9=0,0,J$9/TEL!J$5*1000)</f>
        <v>1.9852801897445056</v>
      </c>
      <c r="K85" s="335">
        <f>IF(K$9=0,0,K$9/TEL!K$5*1000)</f>
        <v>1.5779950591039416</v>
      </c>
      <c r="L85" s="335">
        <f>IF(L$9=0,0,L$9/TEL!L$5*1000)</f>
        <v>1.8115100825669481</v>
      </c>
      <c r="M85" s="335">
        <f>IF(M$9=0,0,M$9/TEL!M$5*1000)</f>
        <v>1.5633559700192585</v>
      </c>
      <c r="N85" s="335">
        <f>IF(N$9=0,0,N$9/TEL!N$5*1000)</f>
        <v>1.6709536151979558</v>
      </c>
      <c r="O85" s="335">
        <f>IF(O$9=0,0,O$9/TEL!O$5*1000)</f>
        <v>1.7482355207023732</v>
      </c>
      <c r="P85" s="335">
        <f>IF(P$9=0,0,P$9/TEL!P$5*1000)</f>
        <v>1.5610276222802693</v>
      </c>
      <c r="Q85" s="335">
        <f>IF(Q$9=0,0,Q$9/TEL!Q$5*1000)</f>
        <v>1.6263470034744225</v>
      </c>
      <c r="R85" s="335">
        <f>IF(R$9=0,0,R$9/TEL!R$5*1000)</f>
        <v>1.337326792670547</v>
      </c>
      <c r="S85" s="335">
        <f>IF(S$9=0,0,S$9/TEL!S$5*1000)</f>
        <v>1.5785594898221431</v>
      </c>
      <c r="T85" s="335">
        <f>IF(T$9=0,0,T$9/TEL!T$5*1000)</f>
        <v>1.3454744775936796</v>
      </c>
      <c r="U85" s="335">
        <f>IF(U$9=0,0,U$9/TEL!U$5*1000)</f>
        <v>1.6351675398473406</v>
      </c>
      <c r="V85" s="335">
        <f>IF(V$9=0,0,V$9/TEL!V$5*1000)</f>
        <v>1.6260916468138502</v>
      </c>
      <c r="W85" s="335">
        <f>IF(W$9=0,0,W$9/TEL!W$5*1000)</f>
        <v>1.368721731257047</v>
      </c>
      <c r="X85" s="335">
        <f>IF(X$9=0,0,X$9/TEL!X$5*1000)</f>
        <v>1.4637494345906916</v>
      </c>
      <c r="Y85" s="335">
        <f>IF(Y$9=0,0,Y$9/TEL!Y$5*1000)</f>
        <v>1.2741508475695544</v>
      </c>
      <c r="DA85" s="177"/>
    </row>
    <row r="86" spans="1:105" ht="12" customHeight="1" x14ac:dyDescent="0.25">
      <c r="A86" s="56" t="s">
        <v>95</v>
      </c>
      <c r="B86" s="336">
        <f>IF(B$10=0,0,B$10/TEL!B$5*1000)</f>
        <v>8.580635612918682</v>
      </c>
      <c r="C86" s="336">
        <f>IF(C$10=0,0,C$10/TEL!C$5*1000)</f>
        <v>7.5228277132119201</v>
      </c>
      <c r="D86" s="336">
        <f>IF(D$10=0,0,D$10/TEL!D$5*1000)</f>
        <v>7.6486632175803813</v>
      </c>
      <c r="E86" s="336">
        <f>IF(E$10=0,0,E$10/TEL!E$5*1000)</f>
        <v>7.9029623292637652</v>
      </c>
      <c r="F86" s="336">
        <f>IF(F$10=0,0,F$10/TEL!F$5*1000)</f>
        <v>7.889974212426095</v>
      </c>
      <c r="G86" s="336">
        <f>IF(G$10=0,0,G$10/TEL!G$5*1000)</f>
        <v>6.9174417472128527</v>
      </c>
      <c r="H86" s="336">
        <f>IF(H$10=0,0,H$10/TEL!H$5*1000)</f>
        <v>6.0356061618338828</v>
      </c>
      <c r="I86" s="336">
        <f>IF(I$10=0,0,I$10/TEL!I$5*1000)</f>
        <v>5.0086358494250636</v>
      </c>
      <c r="J86" s="336">
        <f>IF(J$10=0,0,J$10/TEL!J$5*1000)</f>
        <v>4.856000026564379</v>
      </c>
      <c r="K86" s="336">
        <f>IF(K$10=0,0,K$10/TEL!K$5*1000)</f>
        <v>5.66077324855328</v>
      </c>
      <c r="L86" s="336">
        <f>IF(L$10=0,0,L$10/TEL!L$5*1000)</f>
        <v>4.6514295583597809</v>
      </c>
      <c r="M86" s="336">
        <f>IF(M$10=0,0,M$10/TEL!M$5*1000)</f>
        <v>4.2294681231467042</v>
      </c>
      <c r="N86" s="336">
        <f>IF(N$10=0,0,N$10/TEL!N$5*1000)</f>
        <v>4.2094616376356422</v>
      </c>
      <c r="O86" s="336">
        <f>IF(O$10=0,0,O$10/TEL!O$5*1000)</f>
        <v>3.9811823692698591</v>
      </c>
      <c r="P86" s="336">
        <f>IF(P$10=0,0,P$10/TEL!P$5*1000)</f>
        <v>3.9723150969612511</v>
      </c>
      <c r="Q86" s="336">
        <f>IF(Q$10=0,0,Q$10/TEL!Q$5*1000)</f>
        <v>3.8537751107059592</v>
      </c>
      <c r="R86" s="336">
        <f>IF(R$10=0,0,R$10/TEL!R$5*1000)</f>
        <v>4.2525941615897533</v>
      </c>
      <c r="S86" s="336">
        <f>IF(S$10=0,0,S$10/TEL!S$5*1000)</f>
        <v>3.8282498003722036</v>
      </c>
      <c r="T86" s="336">
        <f>IF(T$10=0,0,T$10/TEL!T$5*1000)</f>
        <v>4.2508039262147364</v>
      </c>
      <c r="U86" s="336">
        <f>IF(U$10=0,0,U$10/TEL!U$5*1000)</f>
        <v>3.7571616660219278</v>
      </c>
      <c r="V86" s="336">
        <f>IF(V$10=0,0,V$10/TEL!V$5*1000)</f>
        <v>4.0908830463966952</v>
      </c>
      <c r="W86" s="336">
        <f>IF(W$10=0,0,W$10/TEL!W$5*1000)</f>
        <v>4.312927629104724</v>
      </c>
      <c r="X86" s="336">
        <f>IF(X$10=0,0,X$10/TEL!X$5*1000)</f>
        <v>3.6348914128453438</v>
      </c>
      <c r="Y86" s="336">
        <f>IF(Y$10=0,0,Y$10/TEL!Y$5*1000)</f>
        <v>3.6657070542518944</v>
      </c>
      <c r="DA86" s="68"/>
    </row>
    <row r="87" spans="1:105" ht="12" customHeight="1" x14ac:dyDescent="0.25">
      <c r="A87" s="174" t="s">
        <v>2707</v>
      </c>
      <c r="B87" s="349">
        <f>IF(B$16=0,0,B$16/TEL!B$5*1000)</f>
        <v>4.0688646644432946</v>
      </c>
      <c r="C87" s="349">
        <f>IF(C$16=0,0,C$16/TEL!C$5*1000)</f>
        <v>3.6732700989816469</v>
      </c>
      <c r="D87" s="349">
        <f>IF(D$16=0,0,D$16/TEL!D$5*1000)</f>
        <v>3.7480972812945641</v>
      </c>
      <c r="E87" s="349">
        <f>IF(E$16=0,0,E$16/TEL!E$5*1000)</f>
        <v>3.8777885087657316</v>
      </c>
      <c r="F87" s="349">
        <f>IF(F$16=0,0,F$16/TEL!F$5*1000)</f>
        <v>3.8159291794919006</v>
      </c>
      <c r="G87" s="349">
        <f>IF(G$16=0,0,G$16/TEL!G$5*1000)</f>
        <v>3.3198577230202289</v>
      </c>
      <c r="H87" s="349">
        <f>IF(H$16=0,0,H$16/TEL!H$5*1000)</f>
        <v>2.9990358384616385</v>
      </c>
      <c r="I87" s="349">
        <f>IF(I$16=0,0,I$16/TEL!I$5*1000)</f>
        <v>2.4613752759594294</v>
      </c>
      <c r="J87" s="349">
        <f>IF(J$16=0,0,J$16/TEL!J$5*1000)</f>
        <v>2.4059656742265236</v>
      </c>
      <c r="K87" s="349">
        <f>IF(K$16=0,0,K$16/TEL!K$5*1000)</f>
        <v>2.7387885997584811</v>
      </c>
      <c r="L87" s="349">
        <f>IF(L$16=0,0,L$16/TEL!L$5*1000)</f>
        <v>2.2864229870336317</v>
      </c>
      <c r="M87" s="349">
        <f>IF(M$16=0,0,M$16/TEL!M$5*1000)</f>
        <v>2.0701394875041128</v>
      </c>
      <c r="N87" s="349">
        <f>IF(N$16=0,0,N$16/TEL!N$5*1000)</f>
        <v>2.0312981246790374</v>
      </c>
      <c r="O87" s="349">
        <f>IF(O$16=0,0,O$16/TEL!O$5*1000)</f>
        <v>1.874957425114282</v>
      </c>
      <c r="P87" s="349">
        <f>IF(P$16=0,0,P$16/TEL!P$5*1000)</f>
        <v>1.83281981799632</v>
      </c>
      <c r="Q87" s="349">
        <f>IF(Q$16=0,0,Q$16/TEL!Q$5*1000)</f>
        <v>1.74793156751888</v>
      </c>
      <c r="R87" s="349">
        <f>IF(R$16=0,0,R$16/TEL!R$5*1000)</f>
        <v>1.9668566706948447</v>
      </c>
      <c r="S87" s="349">
        <f>IF(S$16=0,0,S$16/TEL!S$5*1000)</f>
        <v>1.7379117779424125</v>
      </c>
      <c r="T87" s="349">
        <f>IF(T$16=0,0,T$16/TEL!T$5*1000)</f>
        <v>1.9482016624579732</v>
      </c>
      <c r="U87" s="349">
        <f>IF(U$16=0,0,U$16/TEL!U$5*1000)</f>
        <v>1.6613962585001516</v>
      </c>
      <c r="V87" s="349">
        <f>IF(V$16=0,0,V$16/TEL!V$5*1000)</f>
        <v>1.817432715747914</v>
      </c>
      <c r="W87" s="349">
        <f>IF(W$16=0,0,W$16/TEL!W$5*1000)</f>
        <v>1.9426995897274242</v>
      </c>
      <c r="X87" s="349">
        <f>IF(X$16=0,0,X$16/TEL!X$5*1000)</f>
        <v>1.584128399100676</v>
      </c>
      <c r="Y87" s="349">
        <f>IF(Y$16=0,0,Y$16/TEL!Y$5*1000)</f>
        <v>1.6114890815052967</v>
      </c>
      <c r="DA87" s="178"/>
    </row>
    <row r="88" spans="1:105" ht="12" customHeight="1" x14ac:dyDescent="0.25">
      <c r="A88" s="174" t="s">
        <v>2719</v>
      </c>
      <c r="B88" s="349">
        <f>IF(B$27=0,0,B$27/TEL!B$5*1000)</f>
        <v>34.585349647768012</v>
      </c>
      <c r="C88" s="349">
        <f>IF(C$27=0,0,C$27/TEL!C$5*1000)</f>
        <v>31.222795841343995</v>
      </c>
      <c r="D88" s="349">
        <f>IF(D$27=0,0,D$27/TEL!D$5*1000)</f>
        <v>31.858826891003812</v>
      </c>
      <c r="E88" s="349">
        <f>IF(E$27=0,0,E$27/TEL!E$5*1000)</f>
        <v>32.961202324508704</v>
      </c>
      <c r="F88" s="349">
        <f>IF(F$27=0,0,F$27/TEL!F$5*1000)</f>
        <v>32.435398025681152</v>
      </c>
      <c r="G88" s="349">
        <f>IF(G$27=0,0,G$27/TEL!G$5*1000)</f>
        <v>28.218790645671945</v>
      </c>
      <c r="H88" s="349">
        <f>IF(H$27=0,0,H$27/TEL!H$5*1000)</f>
        <v>25.491804626923926</v>
      </c>
      <c r="I88" s="349">
        <f>IF(I$27=0,0,I$27/TEL!I$5*1000)</f>
        <v>20.921689845655155</v>
      </c>
      <c r="J88" s="349">
        <f>IF(J$27=0,0,J$27/TEL!J$5*1000)</f>
        <v>20.450708230925446</v>
      </c>
      <c r="K88" s="349">
        <f>IF(K$27=0,0,K$27/TEL!K$5*1000)</f>
        <v>23.279703097947106</v>
      </c>
      <c r="L88" s="349">
        <f>IF(L$27=0,0,L$27/TEL!L$5*1000)</f>
        <v>19.43459538978588</v>
      </c>
      <c r="M88" s="349">
        <f>IF(M$27=0,0,M$27/TEL!M$5*1000)</f>
        <v>17.596185643784956</v>
      </c>
      <c r="N88" s="349">
        <f>IF(N$27=0,0,N$27/TEL!N$5*1000)</f>
        <v>17.266034059771819</v>
      </c>
      <c r="O88" s="349">
        <f>IF(O$27=0,0,O$27/TEL!O$5*1000)</f>
        <v>15.937138113471399</v>
      </c>
      <c r="P88" s="349">
        <f>IF(P$27=0,0,P$27/TEL!P$5*1000)</f>
        <v>15.578968452968718</v>
      </c>
      <c r="Q88" s="349">
        <f>IF(Q$27=0,0,Q$27/TEL!Q$5*1000)</f>
        <v>14.85741832391048</v>
      </c>
      <c r="R88" s="349">
        <f>IF(R$27=0,0,R$27/TEL!R$5*1000)</f>
        <v>16.718281700906182</v>
      </c>
      <c r="S88" s="349">
        <f>IF(S$27=0,0,S$27/TEL!S$5*1000)</f>
        <v>14.772250112510514</v>
      </c>
      <c r="T88" s="349">
        <f>IF(T$27=0,0,T$27/TEL!T$5*1000)</f>
        <v>16.559714130892768</v>
      </c>
      <c r="U88" s="349">
        <f>IF(U$27=0,0,U$27/TEL!U$5*1000)</f>
        <v>14.121868197251288</v>
      </c>
      <c r="V88" s="349">
        <f>IF(V$27=0,0,V$27/TEL!V$5*1000)</f>
        <v>15.44817808385727</v>
      </c>
      <c r="W88" s="349">
        <f>IF(W$27=0,0,W$27/TEL!W$5*1000)</f>
        <v>16.512946512683111</v>
      </c>
      <c r="X88" s="349">
        <f>IF(X$27=0,0,X$27/TEL!X$5*1000)</f>
        <v>13.465091392355747</v>
      </c>
      <c r="Y88" s="349">
        <f>IF(Y$27=0,0,Y$27/TEL!Y$5*1000)</f>
        <v>13.697657192795031</v>
      </c>
      <c r="DA88" s="178"/>
    </row>
    <row r="89" spans="1:105" ht="12" customHeight="1" x14ac:dyDescent="0.25">
      <c r="A89" s="174" t="s">
        <v>2731</v>
      </c>
      <c r="B89" s="349">
        <f>IF(B$38=0,0,B$38/TEL!B$5*1000)</f>
        <v>6.1504048482734985</v>
      </c>
      <c r="C89" s="349">
        <f>IF(C$38=0,0,C$38/TEL!C$5*1000)</f>
        <v>7.3687374616011114</v>
      </c>
      <c r="D89" s="349">
        <f>IF(D$38=0,0,D$38/TEL!D$5*1000)</f>
        <v>7.9189681062256412</v>
      </c>
      <c r="E89" s="349">
        <f>IF(E$38=0,0,E$38/TEL!E$5*1000)</f>
        <v>8.3860392666799868</v>
      </c>
      <c r="F89" s="349">
        <f>IF(F$38=0,0,F$38/TEL!F$5*1000)</f>
        <v>8.0665082085250699</v>
      </c>
      <c r="G89" s="349">
        <f>IF(G$38=0,0,G$38/TEL!G$5*1000)</f>
        <v>6.8894542999948047</v>
      </c>
      <c r="H89" s="349">
        <f>IF(H$38=0,0,H$38/TEL!H$5*1000)</f>
        <v>6.7751407802561223</v>
      </c>
      <c r="I89" s="349">
        <f>IF(I$38=0,0,I$38/TEL!I$5*1000)</f>
        <v>7.0470021377758325</v>
      </c>
      <c r="J89" s="349">
        <f>IF(J$38=0,0,J$38/TEL!J$5*1000)</f>
        <v>6.2646619320826611</v>
      </c>
      <c r="K89" s="349">
        <f>IF(K$38=0,0,K$38/TEL!K$5*1000)</f>
        <v>4.9794510753946568</v>
      </c>
      <c r="L89" s="349">
        <f>IF(L$38=0,0,L$38/TEL!L$5*1000)</f>
        <v>5.7163207049890365</v>
      </c>
      <c r="M89" s="349">
        <f>IF(M$38=0,0,M$38/TEL!M$5*1000)</f>
        <v>4.9332566165052185</v>
      </c>
      <c r="N89" s="349">
        <f>IF(N$38=0,0,N$38/TEL!N$5*1000)</f>
        <v>5.2727869635135489</v>
      </c>
      <c r="O89" s="349">
        <f>IF(O$38=0,0,O$38/TEL!O$5*1000)</f>
        <v>5.5166543097719352</v>
      </c>
      <c r="P89" s="349">
        <f>IF(P$38=0,0,P$38/TEL!P$5*1000)</f>
        <v>4.9259093858621803</v>
      </c>
      <c r="Q89" s="349">
        <f>IF(Q$38=0,0,Q$38/TEL!Q$5*1000)</f>
        <v>5.1320283220748406</v>
      </c>
      <c r="R89" s="349">
        <f>IF(R$38=0,0,R$38/TEL!R$5*1000)</f>
        <v>4.2200089902048372</v>
      </c>
      <c r="S89" s="349">
        <f>IF(S$38=0,0,S$38/TEL!S$5*1000)</f>
        <v>4.9812321678832072</v>
      </c>
      <c r="T89" s="349">
        <f>IF(T$38=0,0,T$38/TEL!T$5*1000)</f>
        <v>4.2457194626289469</v>
      </c>
      <c r="U89" s="349">
        <f>IF(U$38=0,0,U$38/TEL!U$5*1000)</f>
        <v>5.1598620146293861</v>
      </c>
      <c r="V89" s="349">
        <f>IF(V$38=0,0,V$38/TEL!V$5*1000)</f>
        <v>5.13122252994593</v>
      </c>
      <c r="W89" s="349">
        <f>IF(W$38=0,0,W$38/TEL!W$5*1000)</f>
        <v>4.3190774630777904</v>
      </c>
      <c r="X89" s="349">
        <f>IF(X$38=0,0,X$38/TEL!X$5*1000)</f>
        <v>4.6189426602639578</v>
      </c>
      <c r="Y89" s="349">
        <f>IF(Y$38=0,0,Y$38/TEL!Y$5*1000)</f>
        <v>4.0206537856639262</v>
      </c>
      <c r="DA89" s="178"/>
    </row>
    <row r="90" spans="1:105" ht="12" customHeight="1" x14ac:dyDescent="0.25">
      <c r="A90" s="174" t="s">
        <v>2733</v>
      </c>
      <c r="B90" s="349">
        <f>IF(B$39=0,0,B$39/TEL!B$5*1000)</f>
        <v>20.627357420533535</v>
      </c>
      <c r="C90" s="349">
        <f>IF(C$39=0,0,C$39/TEL!C$5*1000)</f>
        <v>21.509559063543833</v>
      </c>
      <c r="D90" s="349">
        <f>IF(D$39=0,0,D$39/TEL!D$5*1000)</f>
        <v>22.584409242219905</v>
      </c>
      <c r="E90" s="349">
        <f>IF(E$39=0,0,E$39/TEL!E$5*1000)</f>
        <v>23.672704927368709</v>
      </c>
      <c r="F90" s="349">
        <f>IF(F$39=0,0,F$39/TEL!F$5*1000)</f>
        <v>22.999496693799866</v>
      </c>
      <c r="G90" s="349">
        <f>IF(G$39=0,0,G$39/TEL!G$5*1000)</f>
        <v>19.805147119096258</v>
      </c>
      <c r="H90" s="349">
        <f>IF(H$39=0,0,H$39/TEL!H$5*1000)</f>
        <v>18.764424179202678</v>
      </c>
      <c r="I90" s="349">
        <f>IF(I$39=0,0,I$39/TEL!I$5*1000)</f>
        <v>17.763267847329868</v>
      </c>
      <c r="J90" s="349">
        <f>IF(J$39=0,0,J$39/TEL!J$5*1000)</f>
        <v>16.370101803035151</v>
      </c>
      <c r="K90" s="349">
        <f>IF(K$39=0,0,K$39/TEL!K$5*1000)</f>
        <v>15.224280753340825</v>
      </c>
      <c r="L90" s="349">
        <f>IF(L$39=0,0,L$39/TEL!L$5*1000)</f>
        <v>15.190159200935465</v>
      </c>
      <c r="M90" s="349">
        <f>IF(M$39=0,0,M$39/TEL!M$5*1000)</f>
        <v>13.367741767619709</v>
      </c>
      <c r="N90" s="349">
        <f>IF(N$39=0,0,N$39/TEL!N$5*1000)</f>
        <v>13.801884096229335</v>
      </c>
      <c r="O90" s="349">
        <f>IF(O$39=0,0,O$39/TEL!O$5*1000)</f>
        <v>13.772362898124191</v>
      </c>
      <c r="P90" s="349">
        <f>IF(P$39=0,0,P$39/TEL!P$5*1000)</f>
        <v>12.716632347214677</v>
      </c>
      <c r="Q90" s="349">
        <f>IF(Q$39=0,0,Q$39/TEL!Q$5*1000)</f>
        <v>12.818257022413089</v>
      </c>
      <c r="R90" s="349">
        <f>IF(R$39=0,0,R$39/TEL!R$5*1000)</f>
        <v>11.944956177457298</v>
      </c>
      <c r="S90" s="349">
        <f>IF(S$39=0,0,S$39/TEL!S$5*1000)</f>
        <v>12.543697821756631</v>
      </c>
      <c r="T90" s="349">
        <f>IF(T$39=0,0,T$39/TEL!T$5*1000)</f>
        <v>11.934779683964116</v>
      </c>
      <c r="U90" s="349">
        <f>IF(U$39=0,0,U$39/TEL!U$5*1000)</f>
        <v>12.62649386264842</v>
      </c>
      <c r="V90" s="349">
        <f>IF(V$39=0,0,V$39/TEL!V$5*1000)</f>
        <v>12.99516658047404</v>
      </c>
      <c r="W90" s="349">
        <f>IF(W$39=0,0,W$39/TEL!W$5*1000)</f>
        <v>12.034369411262796</v>
      </c>
      <c r="X90" s="349">
        <f>IF(X$39=0,0,X$39/TEL!X$5*1000)</f>
        <v>11.555714508655752</v>
      </c>
      <c r="Y90" s="349">
        <f>IF(Y$39=0,0,Y$39/TEL!Y$5*1000)</f>
        <v>10.677653009272923</v>
      </c>
      <c r="DA90" s="178"/>
    </row>
    <row r="91" spans="1:105" ht="12" customHeight="1" x14ac:dyDescent="0.25">
      <c r="A91" s="41" t="s">
        <v>2757</v>
      </c>
      <c r="B91" s="337">
        <f>IF(B$59=0,0,B$59/TEL!B$5*1000)</f>
        <v>2.2569401458418978</v>
      </c>
      <c r="C91" s="337">
        <f>IF(C$59=0,0,C$59/TEL!C$5*1000)</f>
        <v>2.7040170218916804</v>
      </c>
      <c r="D91" s="337">
        <f>IF(D$59=0,0,D$59/TEL!D$5*1000)</f>
        <v>2.9059285483620347</v>
      </c>
      <c r="E91" s="337">
        <f>IF(E$59=0,0,E$59/TEL!E$5*1000)</f>
        <v>3.0773240384150675</v>
      </c>
      <c r="F91" s="337">
        <f>IF(F$59=0,0,F$59/TEL!F$5*1000)</f>
        <v>2.9600695664276473</v>
      </c>
      <c r="G91" s="337">
        <f>IF(G$59=0,0,G$59/TEL!G$5*1000)</f>
        <v>2.5281402405511901</v>
      </c>
      <c r="H91" s="337">
        <f>IF(H$59=0,0,H$59/TEL!H$5*1000)</f>
        <v>2.4861919821396881</v>
      </c>
      <c r="I91" s="337">
        <f>IF(I$59=0,0,I$59/TEL!I$5*1000)</f>
        <v>2.5859536770241398</v>
      </c>
      <c r="J91" s="337">
        <f>IF(J$59=0,0,J$59/TEL!J$5*1000)</f>
        <v>2.2988676946386426</v>
      </c>
      <c r="K91" s="337">
        <f>IF(K$59=0,0,K$59/TEL!K$5*1000)</f>
        <v>1.8272493134282954</v>
      </c>
      <c r="L91" s="337">
        <f>IF(L$59=0,0,L$59/TEL!L$5*1000)</f>
        <v>2.0976495050108142</v>
      </c>
      <c r="M91" s="337">
        <f>IF(M$59=0,0,M$59/TEL!M$5*1000)</f>
        <v>1.810297888057933</v>
      </c>
      <c r="N91" s="337">
        <f>IF(N$59=0,0,N$59/TEL!N$5*1000)</f>
        <v>1.9348912587056959</v>
      </c>
      <c r="O91" s="337">
        <f>IF(O$59=0,0,O$59/TEL!O$5*1000)</f>
        <v>2.0243803277358388</v>
      </c>
      <c r="P91" s="337">
        <f>IF(P$59=0,0,P$59/TEL!P$5*1000)</f>
        <v>1.8076017631347607</v>
      </c>
      <c r="Q91" s="337">
        <f>IF(Q$59=0,0,Q$59/TEL!Q$5*1000)</f>
        <v>1.8832387518261915</v>
      </c>
      <c r="R91" s="337">
        <f>IF(R$59=0,0,R$59/TEL!R$5*1000)</f>
        <v>1.5485659791128417</v>
      </c>
      <c r="S91" s="337">
        <f>IF(S$59=0,0,S$59/TEL!S$5*1000)</f>
        <v>1.8279028995319813</v>
      </c>
      <c r="T91" s="337">
        <f>IF(T$59=0,0,T$59/TEL!T$5*1000)</f>
        <v>1.5580006421657668</v>
      </c>
      <c r="U91" s="337">
        <f>IF(U$59=0,0,U$59/TEL!U$5*1000)</f>
        <v>1.8934525474515327</v>
      </c>
      <c r="V91" s="337">
        <f>IF(V$59=0,0,V$59/TEL!V$5*1000)</f>
        <v>1.8829430599734096</v>
      </c>
      <c r="W91" s="337">
        <f>IF(W$59=0,0,W$59/TEL!W$5*1000)</f>
        <v>1.584919945905285</v>
      </c>
      <c r="X91" s="337">
        <f>IF(X$59=0,0,X$59/TEL!X$5*1000)</f>
        <v>1.6949578732557498</v>
      </c>
      <c r="Y91" s="337">
        <f>IF(Y$59=0,0,Y$59/TEL!Y$5*1000)</f>
        <v>1.4754109957401296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ES: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583.42498706755021</v>
      </c>
      <c r="C5" s="223">
        <v>482.92111743738383</v>
      </c>
      <c r="D5" s="223">
        <v>497.72299976558458</v>
      </c>
      <c r="E5" s="223">
        <v>482.55365755549838</v>
      </c>
      <c r="F5" s="223">
        <v>482.85301913515463</v>
      </c>
      <c r="G5" s="223">
        <v>473.93218610554499</v>
      </c>
      <c r="H5" s="223">
        <v>303.26405634641702</v>
      </c>
      <c r="I5" s="223">
        <v>261.53587990148247</v>
      </c>
      <c r="J5" s="223">
        <v>233.78292991983659</v>
      </c>
      <c r="K5" s="223">
        <v>247.38630581814209</v>
      </c>
      <c r="L5" s="223">
        <v>208.53010761664481</v>
      </c>
      <c r="M5" s="223">
        <v>201.69049036353991</v>
      </c>
      <c r="N5" s="223">
        <v>189.70176718937901</v>
      </c>
      <c r="O5" s="223">
        <v>165.37204574180669</v>
      </c>
      <c r="P5" s="223">
        <v>158.8057652315926</v>
      </c>
      <c r="Q5" s="223">
        <v>156.50657312950381</v>
      </c>
      <c r="R5" s="223">
        <v>182.93319353215631</v>
      </c>
      <c r="S5" s="223">
        <v>152.81849709097261</v>
      </c>
      <c r="T5" s="223">
        <v>167.41962291522881</v>
      </c>
      <c r="U5" s="223">
        <v>182.86841718167159</v>
      </c>
      <c r="V5" s="223">
        <v>170.1763069824884</v>
      </c>
      <c r="W5" s="223">
        <v>143.8761628870212</v>
      </c>
      <c r="X5" s="223">
        <v>127.8851443418058</v>
      </c>
      <c r="Y5" s="223">
        <v>131.5731890069078</v>
      </c>
      <c r="DA5" s="89" t="s">
        <v>2759</v>
      </c>
    </row>
    <row r="6" spans="1:105" ht="12" customHeight="1" x14ac:dyDescent="0.25">
      <c r="A6" s="55" t="s">
        <v>91</v>
      </c>
      <c r="B6" s="259">
        <v>11.968180635339509</v>
      </c>
      <c r="C6" s="259">
        <v>12.084218401954811</v>
      </c>
      <c r="D6" s="259">
        <v>12.87904816480709</v>
      </c>
      <c r="E6" s="259">
        <v>12.685749540422121</v>
      </c>
      <c r="F6" s="259">
        <v>12.44826962822067</v>
      </c>
      <c r="G6" s="259">
        <v>12.077708243467329</v>
      </c>
      <c r="H6" s="259">
        <v>8.2275540740347903</v>
      </c>
      <c r="I6" s="259">
        <v>8.156752831642871</v>
      </c>
      <c r="J6" s="259">
        <v>6.9171987354642956</v>
      </c>
      <c r="K6" s="259">
        <v>5.8013863915994426</v>
      </c>
      <c r="L6" s="259">
        <v>6.004978217585597</v>
      </c>
      <c r="M6" s="259">
        <v>5.6321042715819596</v>
      </c>
      <c r="N6" s="259">
        <v>5.5367529831651536</v>
      </c>
      <c r="O6" s="259">
        <v>5.1164771945240606</v>
      </c>
      <c r="P6" s="259">
        <v>4.6457656748190814</v>
      </c>
      <c r="Q6" s="259">
        <v>4.8080364796621771</v>
      </c>
      <c r="R6" s="259">
        <v>4.6780281471181233</v>
      </c>
      <c r="S6" s="259">
        <v>4.6343005201209051</v>
      </c>
      <c r="T6" s="259">
        <v>4.3134632299080637</v>
      </c>
      <c r="U6" s="259">
        <v>5.7620048365982086</v>
      </c>
      <c r="V6" s="259">
        <v>5.0845970563535268</v>
      </c>
      <c r="W6" s="259">
        <v>3.738647303649365</v>
      </c>
      <c r="X6" s="259">
        <v>3.8781397494984939</v>
      </c>
      <c r="Y6" s="259">
        <v>3.644577564844691</v>
      </c>
      <c r="DA6" s="67" t="s">
        <v>2760</v>
      </c>
    </row>
    <row r="7" spans="1:105" ht="12" customHeight="1" x14ac:dyDescent="0.25">
      <c r="A7" s="173" t="s">
        <v>92</v>
      </c>
      <c r="B7" s="224">
        <v>2.5225411590041729</v>
      </c>
      <c r="C7" s="224">
        <v>2.5469985139860758</v>
      </c>
      <c r="D7" s="224">
        <v>2.7145252962336701</v>
      </c>
      <c r="E7" s="224">
        <v>2.6737836203811041</v>
      </c>
      <c r="F7" s="224">
        <v>2.6237298259726209</v>
      </c>
      <c r="G7" s="224">
        <v>2.5456263636788021</v>
      </c>
      <c r="H7" s="224">
        <v>1.7341268837806521</v>
      </c>
      <c r="I7" s="224">
        <v>1.719204060213394</v>
      </c>
      <c r="J7" s="224">
        <v>1.4579424431226711</v>
      </c>
      <c r="K7" s="224">
        <v>1.222761955053093</v>
      </c>
      <c r="L7" s="224">
        <v>1.2656731356522919</v>
      </c>
      <c r="M7" s="224">
        <v>1.187082253330787</v>
      </c>
      <c r="N7" s="224">
        <v>1.1669850007136899</v>
      </c>
      <c r="O7" s="224">
        <v>1.078403201417508</v>
      </c>
      <c r="P7" s="224">
        <v>0.97919103052437328</v>
      </c>
      <c r="Q7" s="224">
        <v>1.013392952820964</v>
      </c>
      <c r="R7" s="224">
        <v>0.98599101263905253</v>
      </c>
      <c r="S7" s="224">
        <v>0.97677451246689162</v>
      </c>
      <c r="T7" s="224">
        <v>0.90915142968056606</v>
      </c>
      <c r="U7" s="224">
        <v>1.21446147928129</v>
      </c>
      <c r="V7" s="224">
        <v>1.0716838041139241</v>
      </c>
      <c r="W7" s="224">
        <v>0.78799710580972326</v>
      </c>
      <c r="X7" s="224">
        <v>0.81739801867575823</v>
      </c>
      <c r="Y7" s="224">
        <v>0.76816996623172551</v>
      </c>
      <c r="DA7" s="177" t="s">
        <v>2761</v>
      </c>
    </row>
    <row r="8" spans="1:105" ht="12" customHeight="1" x14ac:dyDescent="0.25">
      <c r="A8" s="173" t="s">
        <v>93</v>
      </c>
      <c r="B8" s="224">
        <v>9.7746589806654711</v>
      </c>
      <c r="C8" s="224">
        <v>9.8694294083605101</v>
      </c>
      <c r="D8" s="224">
        <v>10.51858320343471</v>
      </c>
      <c r="E8" s="224">
        <v>10.36071224607168</v>
      </c>
      <c r="F8" s="224">
        <v>10.16675752335691</v>
      </c>
      <c r="G8" s="224">
        <v>9.8641124281891681</v>
      </c>
      <c r="H8" s="224">
        <v>6.7196124264039874</v>
      </c>
      <c r="I8" s="224">
        <v>6.6617875973113474</v>
      </c>
      <c r="J8" s="224">
        <v>5.6494183034810046</v>
      </c>
      <c r="K8" s="224">
        <v>4.7381114407243698</v>
      </c>
      <c r="L8" s="224">
        <v>4.9043890672826986</v>
      </c>
      <c r="M8" s="224">
        <v>4.5998552558361583</v>
      </c>
      <c r="N8" s="224">
        <v>4.5219798998368299</v>
      </c>
      <c r="O8" s="224">
        <v>4.178732029758172</v>
      </c>
      <c r="P8" s="224">
        <v>3.7942922620460222</v>
      </c>
      <c r="Q8" s="224">
        <v>3.9268221618016979</v>
      </c>
      <c r="R8" s="224">
        <v>3.8206416859229582</v>
      </c>
      <c r="S8" s="224">
        <v>3.7849284346816252</v>
      </c>
      <c r="T8" s="224">
        <v>3.522894028979962</v>
      </c>
      <c r="U8" s="224">
        <v>4.705947715761134</v>
      </c>
      <c r="V8" s="224">
        <v>4.1526948660180691</v>
      </c>
      <c r="W8" s="224">
        <v>3.0534300538755499</v>
      </c>
      <c r="X8" s="224">
        <v>3.167356399917495</v>
      </c>
      <c r="Y8" s="224">
        <v>2.9766013657706192</v>
      </c>
      <c r="DA8" s="177" t="s">
        <v>2762</v>
      </c>
    </row>
    <row r="9" spans="1:105" ht="12" customHeight="1" x14ac:dyDescent="0.25">
      <c r="A9" s="173" t="s">
        <v>94</v>
      </c>
      <c r="B9" s="224">
        <v>13.74781634183061</v>
      </c>
      <c r="C9" s="224">
        <v>13.881108606774619</v>
      </c>
      <c r="D9" s="224">
        <v>14.79412738010832</v>
      </c>
      <c r="E9" s="224">
        <v>14.572085779288379</v>
      </c>
      <c r="F9" s="224">
        <v>14.29929325406702</v>
      </c>
      <c r="G9" s="224">
        <v>13.873630405536771</v>
      </c>
      <c r="H9" s="224">
        <v>9.4509688480401071</v>
      </c>
      <c r="I9" s="224">
        <v>9.3696396546702001</v>
      </c>
      <c r="J9" s="224">
        <v>7.9457672567463273</v>
      </c>
      <c r="K9" s="224">
        <v>6.6640366710543146</v>
      </c>
      <c r="L9" s="224">
        <v>6.897902044383561</v>
      </c>
      <c r="M9" s="224">
        <v>6.469582763073995</v>
      </c>
      <c r="N9" s="224">
        <v>6.3600529990227734</v>
      </c>
      <c r="O9" s="224">
        <v>5.8772833508028164</v>
      </c>
      <c r="P9" s="224">
        <v>5.3365783163400353</v>
      </c>
      <c r="Q9" s="224">
        <v>5.5229783457677852</v>
      </c>
      <c r="R9" s="224">
        <v>5.3736381299754452</v>
      </c>
      <c r="S9" s="224">
        <v>5.3234083245155643</v>
      </c>
      <c r="T9" s="224">
        <v>4.9548634073012829</v>
      </c>
      <c r="U9" s="224">
        <v>6.6187991866020814</v>
      </c>
      <c r="V9" s="224">
        <v>5.8406627233344652</v>
      </c>
      <c r="W9" s="224">
        <v>4.2945739259385523</v>
      </c>
      <c r="X9" s="224">
        <v>4.4548085167287299</v>
      </c>
      <c r="Y9" s="224">
        <v>4.1865162744194926</v>
      </c>
      <c r="DA9" s="177" t="s">
        <v>2763</v>
      </c>
    </row>
    <row r="10" spans="1:105" ht="12" customHeight="1" x14ac:dyDescent="0.25">
      <c r="A10" s="56" t="s">
        <v>95</v>
      </c>
      <c r="B10" s="260">
        <v>84.51295056197381</v>
      </c>
      <c r="C10" s="260">
        <v>63.180214572329483</v>
      </c>
      <c r="D10" s="260">
        <v>64.023011748530962</v>
      </c>
      <c r="E10" s="260">
        <v>61.52928767927903</v>
      </c>
      <c r="F10" s="260">
        <v>62.321504582294253</v>
      </c>
      <c r="G10" s="260">
        <v>61.473154540377998</v>
      </c>
      <c r="H10" s="260">
        <v>37.977372628758488</v>
      </c>
      <c r="I10" s="260">
        <v>30.925430340126731</v>
      </c>
      <c r="J10" s="260">
        <v>28.117766176143501</v>
      </c>
      <c r="K10" s="260">
        <v>33.433659496254208</v>
      </c>
      <c r="L10" s="260">
        <v>25.41230409030738</v>
      </c>
      <c r="M10" s="260">
        <v>24.949293184589841</v>
      </c>
      <c r="N10" s="260">
        <v>23.095413551700108</v>
      </c>
      <c r="O10" s="260">
        <v>19.80314094542063</v>
      </c>
      <c r="P10" s="260">
        <v>20.356781886317691</v>
      </c>
      <c r="Q10" s="260">
        <v>19.82449898857093</v>
      </c>
      <c r="R10" s="260">
        <v>25.068006878834328</v>
      </c>
      <c r="S10" s="260">
        <v>19.603133170292899</v>
      </c>
      <c r="T10" s="260">
        <v>23.17205610791785</v>
      </c>
      <c r="U10" s="260">
        <v>23.54697858493639</v>
      </c>
      <c r="V10" s="260">
        <v>22.592913940673029</v>
      </c>
      <c r="W10" s="260">
        <v>20.273672542269111</v>
      </c>
      <c r="X10" s="260">
        <v>17.303896791392962</v>
      </c>
      <c r="Y10" s="260">
        <v>18.58765738898618</v>
      </c>
      <c r="DA10" s="68" t="s">
        <v>2764</v>
      </c>
    </row>
    <row r="11" spans="1:105" ht="12" customHeight="1" x14ac:dyDescent="0.25">
      <c r="A11" s="37" t="s">
        <v>159</v>
      </c>
      <c r="B11" s="226">
        <v>9.2365383907341236</v>
      </c>
      <c r="C11" s="226">
        <v>8.9451007452435256</v>
      </c>
      <c r="D11" s="226">
        <v>8.6400545946855214</v>
      </c>
      <c r="E11" s="226">
        <v>9.5056926468592113</v>
      </c>
      <c r="F11" s="226">
        <v>10.541454162363509</v>
      </c>
      <c r="G11" s="226">
        <v>14.60604501773417</v>
      </c>
      <c r="H11" s="226">
        <v>5.721199318598531</v>
      </c>
      <c r="I11" s="226">
        <v>5.571698156795212</v>
      </c>
      <c r="J11" s="226">
        <v>5.6520781836738241</v>
      </c>
      <c r="K11" s="226">
        <v>5.8833964514761314</v>
      </c>
      <c r="L11" s="226">
        <v>5.2767716960140323</v>
      </c>
      <c r="M11" s="226">
        <v>5.1256958679564519</v>
      </c>
      <c r="N11" s="226">
        <v>3.942427607801303</v>
      </c>
      <c r="O11" s="226">
        <v>1.033622654654696</v>
      </c>
      <c r="P11" s="226">
        <v>1.134164718702841</v>
      </c>
      <c r="Q11" s="226">
        <v>1.705904440994906</v>
      </c>
      <c r="R11" s="226">
        <v>2.1545324168361231</v>
      </c>
      <c r="S11" s="226">
        <v>1.5862283215432349</v>
      </c>
      <c r="T11" s="226">
        <v>1.6262488438323031</v>
      </c>
      <c r="U11" s="226">
        <v>1.347152372576681</v>
      </c>
      <c r="V11" s="226">
        <v>1.3381127532265891</v>
      </c>
      <c r="W11" s="226">
        <v>1.5155119655810509</v>
      </c>
      <c r="X11" s="226">
        <v>0.82646533926894594</v>
      </c>
      <c r="Y11" s="226">
        <v>0.84591592477195077</v>
      </c>
      <c r="DA11" s="69" t="s">
        <v>2765</v>
      </c>
    </row>
    <row r="12" spans="1:105" ht="12" customHeight="1" x14ac:dyDescent="0.25">
      <c r="A12" s="37" t="s">
        <v>35</v>
      </c>
      <c r="B12" s="226">
        <v>70.232217061548667</v>
      </c>
      <c r="C12" s="226">
        <v>45.599319298725312</v>
      </c>
      <c r="D12" s="226">
        <v>45.27624194242221</v>
      </c>
      <c r="E12" s="226">
        <v>41.646095884808737</v>
      </c>
      <c r="F12" s="226">
        <v>42.47876062552649</v>
      </c>
      <c r="G12" s="226">
        <v>38.349028676463597</v>
      </c>
      <c r="H12" s="226">
        <v>24.648623771625111</v>
      </c>
      <c r="I12" s="226">
        <v>14.26271305870136</v>
      </c>
      <c r="J12" s="226">
        <v>14.38149260531735</v>
      </c>
      <c r="K12" s="226">
        <v>24.037331567599111</v>
      </c>
      <c r="L12" s="226">
        <v>13.770126525473369</v>
      </c>
      <c r="M12" s="226">
        <v>14.40764108773986</v>
      </c>
      <c r="N12" s="226">
        <v>13.31036231447206</v>
      </c>
      <c r="O12" s="226">
        <v>12.550948507174629</v>
      </c>
      <c r="P12" s="226">
        <v>12.453433645168561</v>
      </c>
      <c r="Q12" s="226">
        <v>10.34864056025839</v>
      </c>
      <c r="R12" s="226">
        <v>16.881069739132759</v>
      </c>
      <c r="S12" s="226">
        <v>10.32166429876775</v>
      </c>
      <c r="T12" s="226">
        <v>15.4239250553548</v>
      </c>
      <c r="U12" s="226">
        <v>11.475569534438639</v>
      </c>
      <c r="V12" s="226">
        <v>11.9036309523719</v>
      </c>
      <c r="W12" s="226">
        <v>12.587468227107379</v>
      </c>
      <c r="X12" s="226">
        <v>8.4185478965051956</v>
      </c>
      <c r="Y12" s="226">
        <v>10.35127137253146</v>
      </c>
      <c r="DA12" s="69" t="s">
        <v>2766</v>
      </c>
    </row>
    <row r="13" spans="1:105" ht="12" customHeight="1" x14ac:dyDescent="0.25">
      <c r="A13" s="37" t="s">
        <v>96</v>
      </c>
      <c r="B13" s="226">
        <v>3.8315693088387731E-3</v>
      </c>
      <c r="C13" s="226">
        <v>6.672215520564722E-3</v>
      </c>
      <c r="D13" s="226">
        <v>6.6722155205619638E-3</v>
      </c>
      <c r="E13" s="226">
        <v>6.6722155205626221E-3</v>
      </c>
      <c r="F13" s="226">
        <v>6.870400139983952E-3</v>
      </c>
      <c r="G13" s="226">
        <v>1.4863846456703651E-2</v>
      </c>
      <c r="H13" s="226">
        <v>4.8357047139101252E-2</v>
      </c>
      <c r="I13" s="226">
        <v>4.8357047139133101E-2</v>
      </c>
      <c r="J13" s="226">
        <v>5.0140708713903692E-2</v>
      </c>
      <c r="K13" s="226">
        <v>5.0471016412925042E-2</v>
      </c>
      <c r="L13" s="226">
        <v>5.04710164129143E-2</v>
      </c>
      <c r="M13" s="226">
        <v>5.0471016412951389E-2</v>
      </c>
      <c r="N13" s="226">
        <v>5.0471016412918443E-2</v>
      </c>
      <c r="O13" s="226">
        <v>5.5029262659614053E-2</v>
      </c>
      <c r="P13" s="226">
        <v>9.6119540419895497E-2</v>
      </c>
      <c r="Q13" s="226">
        <v>9.611954041983406E-2</v>
      </c>
      <c r="R13" s="226">
        <v>9.6119540419837876E-2</v>
      </c>
      <c r="S13" s="226">
        <v>9.6119540419947289E-2</v>
      </c>
      <c r="T13" s="226">
        <v>9.2354032650821871E-2</v>
      </c>
      <c r="U13" s="226">
        <v>9.2354032650871956E-2</v>
      </c>
      <c r="V13" s="226">
        <v>9.2354032650896173E-2</v>
      </c>
      <c r="W13" s="226">
        <v>9.2354032650830212E-2</v>
      </c>
      <c r="X13" s="226">
        <v>8.9447324899258232E-2</v>
      </c>
      <c r="Y13" s="226">
        <v>8.944732489923829E-2</v>
      </c>
      <c r="DA13" s="69" t="s">
        <v>2767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1.905144118153594</v>
      </c>
      <c r="Q14" s="226">
        <v>2.1186707310138151</v>
      </c>
      <c r="R14" s="226">
        <v>2.6165038223368362</v>
      </c>
      <c r="S14" s="226">
        <v>2.402723716389187</v>
      </c>
      <c r="T14" s="226">
        <v>2.9309452102012079</v>
      </c>
      <c r="U14" s="226">
        <v>3.5315925471146978</v>
      </c>
      <c r="V14" s="226">
        <v>3.8852365644188822</v>
      </c>
      <c r="W14" s="226">
        <v>3.3719034845392502</v>
      </c>
      <c r="X14" s="226">
        <v>3.6944663357228009</v>
      </c>
      <c r="Y14" s="226">
        <v>4.1709870710786836</v>
      </c>
      <c r="DA14" s="69" t="s">
        <v>2768</v>
      </c>
    </row>
    <row r="15" spans="1:105" ht="12" customHeight="1" x14ac:dyDescent="0.25">
      <c r="A15" s="37" t="s">
        <v>40</v>
      </c>
      <c r="B15" s="226">
        <v>5.0403635403821783</v>
      </c>
      <c r="C15" s="226">
        <v>8.629122312840078</v>
      </c>
      <c r="D15" s="226">
        <v>10.100042995902671</v>
      </c>
      <c r="E15" s="226">
        <v>10.370826932090511</v>
      </c>
      <c r="F15" s="226">
        <v>9.2944193942642581</v>
      </c>
      <c r="G15" s="226">
        <v>8.5032169997235307</v>
      </c>
      <c r="H15" s="226">
        <v>7.5591924913957502</v>
      </c>
      <c r="I15" s="226">
        <v>11.04266207749103</v>
      </c>
      <c r="J15" s="226">
        <v>8.0340546784384195</v>
      </c>
      <c r="K15" s="226">
        <v>3.462460460766041</v>
      </c>
      <c r="L15" s="226">
        <v>6.3149348524070588</v>
      </c>
      <c r="M15" s="226">
        <v>5.365485212480575</v>
      </c>
      <c r="N15" s="226">
        <v>5.7921526130138288</v>
      </c>
      <c r="O15" s="226">
        <v>6.163540520931698</v>
      </c>
      <c r="P15" s="226">
        <v>4.7679198638728026</v>
      </c>
      <c r="Q15" s="226">
        <v>5.5551637158839826</v>
      </c>
      <c r="R15" s="226">
        <v>3.3197813601087769</v>
      </c>
      <c r="S15" s="226">
        <v>5.1963972931727866</v>
      </c>
      <c r="T15" s="226">
        <v>3.098582965878709</v>
      </c>
      <c r="U15" s="226">
        <v>7.1003100981555027</v>
      </c>
      <c r="V15" s="226">
        <v>5.3735796380047649</v>
      </c>
      <c r="W15" s="226">
        <v>2.706434832390602</v>
      </c>
      <c r="X15" s="226">
        <v>4.2749698949967572</v>
      </c>
      <c r="Y15" s="226">
        <v>3.1300356957048479</v>
      </c>
      <c r="DA15" s="69" t="s">
        <v>2769</v>
      </c>
    </row>
    <row r="16" spans="1:105" ht="12" customHeight="1" x14ac:dyDescent="0.25">
      <c r="A16" s="57" t="s">
        <v>2707</v>
      </c>
      <c r="B16" s="261">
        <v>31.700388053512381</v>
      </c>
      <c r="C16" s="261">
        <v>23.958018309140119</v>
      </c>
      <c r="D16" s="261">
        <v>24.225228076689991</v>
      </c>
      <c r="E16" s="261">
        <v>23.271780403796601</v>
      </c>
      <c r="F16" s="261">
        <v>23.546818569552109</v>
      </c>
      <c r="G16" s="261">
        <v>23.277107737069251</v>
      </c>
      <c r="H16" s="261">
        <v>14.34726879035737</v>
      </c>
      <c r="I16" s="261">
        <v>11.12052700928249</v>
      </c>
      <c r="J16" s="261">
        <v>10.39912502546632</v>
      </c>
      <c r="K16" s="261">
        <v>12.695472745041769</v>
      </c>
      <c r="L16" s="261">
        <v>9.4666545670376916</v>
      </c>
      <c r="M16" s="261">
        <v>9.3577037980427402</v>
      </c>
      <c r="N16" s="261">
        <v>8.5145310367058915</v>
      </c>
      <c r="O16" s="261">
        <v>7.0618559103162371</v>
      </c>
      <c r="P16" s="261">
        <v>7.0132452667037777</v>
      </c>
      <c r="Q16" s="261">
        <v>6.6263098552130204</v>
      </c>
      <c r="R16" s="261">
        <v>8.8311005648038474</v>
      </c>
      <c r="S16" s="261">
        <v>6.527364742061649</v>
      </c>
      <c r="T16" s="261">
        <v>8.0163389310180726</v>
      </c>
      <c r="U16" s="261">
        <v>7.5104419007740972</v>
      </c>
      <c r="V16" s="261">
        <v>7.2975967740458971</v>
      </c>
      <c r="W16" s="261">
        <v>6.8118472425689607</v>
      </c>
      <c r="X16" s="261">
        <v>5.3753884375396792</v>
      </c>
      <c r="Y16" s="261">
        <v>5.9202633466047816</v>
      </c>
      <c r="DA16" s="70" t="s">
        <v>2770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2771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2772</v>
      </c>
    </row>
    <row r="19" spans="1:105" ht="12" customHeight="1" x14ac:dyDescent="0.25">
      <c r="A19" s="46" t="s">
        <v>31</v>
      </c>
      <c r="B19" s="229">
        <v>0.1467691620313977</v>
      </c>
      <c r="C19" s="229">
        <v>0.14672329918252319</v>
      </c>
      <c r="D19" s="229">
        <v>0.14672527652795431</v>
      </c>
      <c r="E19" s="229">
        <v>0.14671783988668599</v>
      </c>
      <c r="F19" s="229">
        <v>0.14671894591827919</v>
      </c>
      <c r="G19" s="229">
        <v>0.1467168677213635</v>
      </c>
      <c r="H19" s="229">
        <v>0.14658625727627919</v>
      </c>
      <c r="I19" s="229">
        <v>0.1464907592598908</v>
      </c>
      <c r="J19" s="229">
        <v>0.14646146371193369</v>
      </c>
      <c r="K19" s="229">
        <v>0.14689772104498131</v>
      </c>
      <c r="L19" s="229">
        <v>0.14689339431358969</v>
      </c>
      <c r="M19" s="229">
        <v>0.14689315219246901</v>
      </c>
      <c r="N19" s="229">
        <v>9.7856774673196492E-2</v>
      </c>
      <c r="O19" s="229">
        <v>4.8914736381187013E-2</v>
      </c>
      <c r="P19" s="229">
        <v>0.19541098502276941</v>
      </c>
      <c r="Q19" s="229">
        <v>0.14653724792828399</v>
      </c>
      <c r="R19" s="229">
        <v>0.24386355631288559</v>
      </c>
      <c r="S19" s="229">
        <v>0.14610009296712551</v>
      </c>
      <c r="T19" s="229">
        <v>9.7499920220839323E-2</v>
      </c>
      <c r="U19" s="229">
        <v>0.14619647924404069</v>
      </c>
      <c r="V19" s="229">
        <v>9.7450886719505025E-2</v>
      </c>
      <c r="W19" s="229">
        <v>5.8451814002079397E-2</v>
      </c>
      <c r="X19" s="229">
        <v>9.2840832726446901E-2</v>
      </c>
      <c r="Y19" s="229">
        <v>0.10385234304058261</v>
      </c>
      <c r="DA19" s="73" t="s">
        <v>2773</v>
      </c>
    </row>
    <row r="20" spans="1:105" ht="12" customHeight="1" x14ac:dyDescent="0.25">
      <c r="A20" s="46" t="s">
        <v>159</v>
      </c>
      <c r="B20" s="229">
        <v>3.3848645939761601</v>
      </c>
      <c r="C20" s="229">
        <v>3.4907457293299928</v>
      </c>
      <c r="D20" s="229">
        <v>3.4254405000026908</v>
      </c>
      <c r="E20" s="229">
        <v>3.7979974491576618</v>
      </c>
      <c r="F20" s="229">
        <v>4.3754355608967819</v>
      </c>
      <c r="G20" s="229">
        <v>6.1707686976830418</v>
      </c>
      <c r="H20" s="229">
        <v>2.240899836763369</v>
      </c>
      <c r="I20" s="229">
        <v>2.4660505708241072</v>
      </c>
      <c r="J20" s="229">
        <v>2.3734982862713259</v>
      </c>
      <c r="K20" s="229">
        <v>2.2343392673015279</v>
      </c>
      <c r="L20" s="229">
        <v>2.233258828589519</v>
      </c>
      <c r="M20" s="229">
        <v>2.1570807074434901</v>
      </c>
      <c r="N20" s="229">
        <v>1.8047481486631449</v>
      </c>
      <c r="O20" s="229">
        <v>0.53434392962858768</v>
      </c>
      <c r="P20" s="229">
        <v>0.56992758969560819</v>
      </c>
      <c r="Q20" s="229">
        <v>0.91932599450447716</v>
      </c>
      <c r="R20" s="229">
        <v>0.97315406100881208</v>
      </c>
      <c r="S20" s="229">
        <v>0.83864032564495916</v>
      </c>
      <c r="T20" s="229">
        <v>0.75037883134229255</v>
      </c>
      <c r="U20" s="229">
        <v>0.76949386164662248</v>
      </c>
      <c r="V20" s="229">
        <v>0.72686559838105691</v>
      </c>
      <c r="W20" s="229">
        <v>0.72465875024837212</v>
      </c>
      <c r="X20" s="229">
        <v>0.46273465050010482</v>
      </c>
      <c r="Y20" s="229">
        <v>0.43640089816988581</v>
      </c>
      <c r="DA20" s="73" t="s">
        <v>2774</v>
      </c>
    </row>
    <row r="21" spans="1:105" ht="12" customHeight="1" x14ac:dyDescent="0.25">
      <c r="A21" s="46" t="s">
        <v>32</v>
      </c>
      <c r="B21" s="229">
        <v>3.3474576997694712</v>
      </c>
      <c r="C21" s="229">
        <v>3.0889971582370102</v>
      </c>
      <c r="D21" s="229">
        <v>3.2729097150073621</v>
      </c>
      <c r="E21" s="229">
        <v>3.199197221233038</v>
      </c>
      <c r="F21" s="229">
        <v>1.948952323837069</v>
      </c>
      <c r="G21" s="229">
        <v>1.250254581847317</v>
      </c>
      <c r="H21" s="229">
        <v>2.4982798839742291</v>
      </c>
      <c r="I21" s="229">
        <v>2.2396457592763599</v>
      </c>
      <c r="J21" s="229">
        <v>1.8721139461099521</v>
      </c>
      <c r="K21" s="229">
        <v>1.5831530395630571</v>
      </c>
      <c r="L21" s="229">
        <v>1.509471798286381</v>
      </c>
      <c r="M21" s="229">
        <v>1.251756798130496</v>
      </c>
      <c r="N21" s="229">
        <v>0.73578389463917337</v>
      </c>
      <c r="O21" s="229">
        <v>0.22067292810406991</v>
      </c>
      <c r="P21" s="229">
        <v>0.1469299358188233</v>
      </c>
      <c r="Q21" s="229">
        <v>0.1101824869864072</v>
      </c>
      <c r="R21" s="229">
        <v>7.3344093468716093E-2</v>
      </c>
      <c r="S21" s="229">
        <v>7.3233682565196342E-2</v>
      </c>
      <c r="T21" s="229">
        <v>0.1099664130736842</v>
      </c>
      <c r="U21" s="229">
        <v>7.3281996853461887E-2</v>
      </c>
      <c r="V21" s="229">
        <v>3.6635948472594333E-2</v>
      </c>
      <c r="W21" s="229">
        <v>1.9447599392136829E-2</v>
      </c>
      <c r="X21" s="229">
        <v>5.7812683271292922E-2</v>
      </c>
      <c r="Y21" s="229">
        <v>1.9248005731070189E-2</v>
      </c>
      <c r="DA21" s="73" t="s">
        <v>2775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2776</v>
      </c>
    </row>
    <row r="23" spans="1:105" ht="12" customHeight="1" x14ac:dyDescent="0.25">
      <c r="A23" s="46" t="s">
        <v>35</v>
      </c>
      <c r="B23" s="229">
        <v>24.593295389947858</v>
      </c>
      <c r="C23" s="229">
        <v>17.0035509146031</v>
      </c>
      <c r="D23" s="229">
        <v>17.15215137736465</v>
      </c>
      <c r="E23" s="229">
        <v>15.89986668573186</v>
      </c>
      <c r="F23" s="229">
        <v>16.847710531112671</v>
      </c>
      <c r="G23" s="229">
        <v>15.481366382030039</v>
      </c>
      <c r="H23" s="229">
        <v>9.2252114655682593</v>
      </c>
      <c r="I23" s="229">
        <v>6.0320485731468629</v>
      </c>
      <c r="J23" s="229">
        <v>5.7707599825980624</v>
      </c>
      <c r="K23" s="229">
        <v>8.7227925781440838</v>
      </c>
      <c r="L23" s="229">
        <v>5.568740406860095</v>
      </c>
      <c r="M23" s="229">
        <v>5.7936830012881639</v>
      </c>
      <c r="N23" s="229">
        <v>5.8222525843720287</v>
      </c>
      <c r="O23" s="229">
        <v>6.1998858814144429</v>
      </c>
      <c r="P23" s="229">
        <v>5.9797213479246469</v>
      </c>
      <c r="Q23" s="229">
        <v>5.3290087175521839</v>
      </c>
      <c r="R23" s="229">
        <v>7.2857928290473941</v>
      </c>
      <c r="S23" s="229">
        <v>5.2144446159181692</v>
      </c>
      <c r="T23" s="229">
        <v>6.8004361410929217</v>
      </c>
      <c r="U23" s="229">
        <v>6.2634119377420054</v>
      </c>
      <c r="V23" s="229">
        <v>6.1785867151843634</v>
      </c>
      <c r="W23" s="229">
        <v>5.7512314536380167</v>
      </c>
      <c r="X23" s="229">
        <v>4.5039426457542726</v>
      </c>
      <c r="Y23" s="229">
        <v>5.1027044743753516</v>
      </c>
      <c r="DA23" s="73" t="s">
        <v>2777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2778</v>
      </c>
    </row>
    <row r="25" spans="1:105" ht="12" customHeight="1" x14ac:dyDescent="0.25">
      <c r="A25" s="46" t="s">
        <v>38</v>
      </c>
      <c r="B25" s="229">
        <v>0.22800120778749411</v>
      </c>
      <c r="C25" s="229">
        <v>0.228001207787486</v>
      </c>
      <c r="D25" s="229">
        <v>0.22800120778733071</v>
      </c>
      <c r="E25" s="229">
        <v>0.228001207787356</v>
      </c>
      <c r="F25" s="229">
        <v>0.22800120778731089</v>
      </c>
      <c r="G25" s="229">
        <v>0.22800120778748981</v>
      </c>
      <c r="H25" s="229">
        <v>0.2362913467752317</v>
      </c>
      <c r="I25" s="229">
        <v>0.2362913467752652</v>
      </c>
      <c r="J25" s="229">
        <v>0.23629134677504601</v>
      </c>
      <c r="K25" s="229">
        <v>8.2901389881205271E-3</v>
      </c>
      <c r="L25" s="229">
        <v>8.2901389881076242E-3</v>
      </c>
      <c r="M25" s="229">
        <v>8.2901389881216599E-3</v>
      </c>
      <c r="N25" s="229">
        <v>5.3889634358349529E-2</v>
      </c>
      <c r="O25" s="229">
        <v>5.8038434787949962E-2</v>
      </c>
      <c r="P25" s="229">
        <v>0.12125540824192931</v>
      </c>
      <c r="Q25" s="229">
        <v>0.1212554082416684</v>
      </c>
      <c r="R25" s="229">
        <v>0.25494602496603969</v>
      </c>
      <c r="S25" s="229">
        <v>0.25494602496619861</v>
      </c>
      <c r="T25" s="229">
        <v>0.25805762528833398</v>
      </c>
      <c r="U25" s="229">
        <v>0.2580576252879675</v>
      </c>
      <c r="V25" s="229">
        <v>0.25805762528837878</v>
      </c>
      <c r="W25" s="229">
        <v>0.25805762528835557</v>
      </c>
      <c r="X25" s="229">
        <v>0.25805762528756121</v>
      </c>
      <c r="Y25" s="229">
        <v>0.25805762528789111</v>
      </c>
      <c r="DA25" s="73" t="s">
        <v>2779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2780</v>
      </c>
    </row>
    <row r="27" spans="1:105" ht="12" customHeight="1" x14ac:dyDescent="0.25">
      <c r="A27" s="57" t="s">
        <v>2719</v>
      </c>
      <c r="B27" s="261">
        <v>238.36253324852581</v>
      </c>
      <c r="C27" s="261">
        <v>180.1458684398805</v>
      </c>
      <c r="D27" s="261">
        <v>182.15508034588049</v>
      </c>
      <c r="E27" s="261">
        <v>174.98588726700899</v>
      </c>
      <c r="F27" s="261">
        <v>177.0539627056707</v>
      </c>
      <c r="G27" s="261">
        <v>175.0259447152707</v>
      </c>
      <c r="H27" s="261">
        <v>107.8804249428794</v>
      </c>
      <c r="I27" s="261">
        <v>83.617808858258712</v>
      </c>
      <c r="J27" s="261">
        <v>78.193420864564047</v>
      </c>
      <c r="K27" s="261">
        <v>95.460189294448739</v>
      </c>
      <c r="L27" s="261">
        <v>71.181960302148823</v>
      </c>
      <c r="M27" s="261">
        <v>70.362734327590587</v>
      </c>
      <c r="N27" s="261">
        <v>64.022723756769324</v>
      </c>
      <c r="O27" s="261">
        <v>53.099724248724023</v>
      </c>
      <c r="P27" s="261">
        <v>52.734209601561098</v>
      </c>
      <c r="Q27" s="261">
        <v>49.824752949774833</v>
      </c>
      <c r="R27" s="261">
        <v>66.403083093044287</v>
      </c>
      <c r="S27" s="261">
        <v>49.080761810502011</v>
      </c>
      <c r="T27" s="261">
        <v>60.276702346693547</v>
      </c>
      <c r="U27" s="261">
        <v>56.472745830820642</v>
      </c>
      <c r="V27" s="261">
        <v>54.872314204845118</v>
      </c>
      <c r="W27" s="261">
        <v>51.219851381624302</v>
      </c>
      <c r="X27" s="261">
        <v>40.418786136115649</v>
      </c>
      <c r="Y27" s="261">
        <v>44.515826317739808</v>
      </c>
      <c r="DA27" s="70" t="s">
        <v>2781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2782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2783</v>
      </c>
    </row>
    <row r="30" spans="1:105" ht="12" customHeight="1" x14ac:dyDescent="0.25">
      <c r="A30" s="46" t="s">
        <v>31</v>
      </c>
      <c r="B30" s="229">
        <v>1.1035911991207019</v>
      </c>
      <c r="C30" s="229">
        <v>1.10324634577628</v>
      </c>
      <c r="D30" s="229">
        <v>1.103261213892887</v>
      </c>
      <c r="E30" s="229">
        <v>1.103205296071043</v>
      </c>
      <c r="F30" s="229">
        <v>1.10321361257783</v>
      </c>
      <c r="G30" s="229">
        <v>1.1031979861356369</v>
      </c>
      <c r="H30" s="229">
        <v>1.102215896058176</v>
      </c>
      <c r="I30" s="229">
        <v>1.101497824434948</v>
      </c>
      <c r="J30" s="229">
        <v>1.1012775444493479</v>
      </c>
      <c r="K30" s="229">
        <v>1.1045578640113021</v>
      </c>
      <c r="L30" s="229">
        <v>1.104525330319492</v>
      </c>
      <c r="M30" s="229">
        <v>1.1045235097549111</v>
      </c>
      <c r="N30" s="229">
        <v>0.73580767110038148</v>
      </c>
      <c r="O30" s="229">
        <v>0.36780119086623309</v>
      </c>
      <c r="P30" s="229">
        <v>1.4693402912289011</v>
      </c>
      <c r="Q30" s="229">
        <v>1.101847383460751</v>
      </c>
      <c r="R30" s="229">
        <v>1.83366635612189</v>
      </c>
      <c r="S30" s="229">
        <v>1.0985603144258871</v>
      </c>
      <c r="T30" s="229">
        <v>0.73312440012208024</v>
      </c>
      <c r="U30" s="229">
        <v>1.0992850650849979</v>
      </c>
      <c r="V30" s="229">
        <v>0.73275570591012407</v>
      </c>
      <c r="W30" s="229">
        <v>0.43951267836178942</v>
      </c>
      <c r="X30" s="229">
        <v>0.69809164607770635</v>
      </c>
      <c r="Y30" s="229">
        <v>0.78088973324745758</v>
      </c>
      <c r="DA30" s="73" t="s">
        <v>2784</v>
      </c>
    </row>
    <row r="31" spans="1:105" ht="12" customHeight="1" x14ac:dyDescent="0.25">
      <c r="A31" s="46" t="s">
        <v>159</v>
      </c>
      <c r="B31" s="229">
        <v>25.451578004705361</v>
      </c>
      <c r="C31" s="229">
        <v>26.24772269553899</v>
      </c>
      <c r="D31" s="229">
        <v>25.756677605789459</v>
      </c>
      <c r="E31" s="229">
        <v>28.55801928116626</v>
      </c>
      <c r="F31" s="229">
        <v>32.899909698281562</v>
      </c>
      <c r="G31" s="229">
        <v>46.39943386142442</v>
      </c>
      <c r="H31" s="229">
        <v>16.849843003355328</v>
      </c>
      <c r="I31" s="229">
        <v>18.542803330619741</v>
      </c>
      <c r="J31" s="229">
        <v>17.846881344847858</v>
      </c>
      <c r="K31" s="229">
        <v>16.800512567594179</v>
      </c>
      <c r="L31" s="229">
        <v>16.792388499586579</v>
      </c>
      <c r="M31" s="229">
        <v>16.219587627123161</v>
      </c>
      <c r="N31" s="229">
        <v>13.570317810140191</v>
      </c>
      <c r="O31" s="229">
        <v>4.0178553170149574</v>
      </c>
      <c r="P31" s="229">
        <v>4.2854170686727473</v>
      </c>
      <c r="Q31" s="229">
        <v>6.9126243048317457</v>
      </c>
      <c r="R31" s="229">
        <v>7.317369958739337</v>
      </c>
      <c r="S31" s="229">
        <v>6.3059301409072894</v>
      </c>
      <c r="T31" s="229">
        <v>5.6422715972083903</v>
      </c>
      <c r="U31" s="229">
        <v>5.7860019212274896</v>
      </c>
      <c r="V31" s="229">
        <v>5.4654701724421768</v>
      </c>
      <c r="W31" s="229">
        <v>5.4488763720598756</v>
      </c>
      <c r="X31" s="229">
        <v>3.479408622029633</v>
      </c>
      <c r="Y31" s="229">
        <v>3.281399061238949</v>
      </c>
      <c r="DA31" s="73" t="s">
        <v>2785</v>
      </c>
    </row>
    <row r="32" spans="1:105" ht="12" customHeight="1" x14ac:dyDescent="0.25">
      <c r="A32" s="46" t="s">
        <v>32</v>
      </c>
      <c r="B32" s="229">
        <v>25.170306934805058</v>
      </c>
      <c r="C32" s="229">
        <v>23.226882478282128</v>
      </c>
      <c r="D32" s="229">
        <v>24.609763433997671</v>
      </c>
      <c r="E32" s="229">
        <v>24.055502182733029</v>
      </c>
      <c r="F32" s="229">
        <v>14.654622281159501</v>
      </c>
      <c r="G32" s="229">
        <v>9.4009527211980934</v>
      </c>
      <c r="H32" s="229">
        <v>18.78514297372929</v>
      </c>
      <c r="I32" s="229">
        <v>16.840413305328031</v>
      </c>
      <c r="J32" s="229">
        <v>14.07685678709599</v>
      </c>
      <c r="K32" s="229">
        <v>11.904093047483761</v>
      </c>
      <c r="L32" s="229">
        <v>11.35006679096106</v>
      </c>
      <c r="M32" s="229">
        <v>9.4122482320966139</v>
      </c>
      <c r="N32" s="229">
        <v>5.5325289000753237</v>
      </c>
      <c r="O32" s="229">
        <v>1.6592906709363719</v>
      </c>
      <c r="P32" s="229">
        <v>1.104800094329998</v>
      </c>
      <c r="Q32" s="229">
        <v>0.82848754637856181</v>
      </c>
      <c r="R32" s="229">
        <v>0.55149116435130752</v>
      </c>
      <c r="S32" s="229">
        <v>0.5506609592883035</v>
      </c>
      <c r="T32" s="229">
        <v>0.82686283676558703</v>
      </c>
      <c r="U32" s="229">
        <v>0.55102424557122331</v>
      </c>
      <c r="V32" s="229">
        <v>0.27547415101508432</v>
      </c>
      <c r="W32" s="229">
        <v>0.14623098773702889</v>
      </c>
      <c r="X32" s="229">
        <v>0.43470690690529867</v>
      </c>
      <c r="Y32" s="229">
        <v>0.14473019693939321</v>
      </c>
      <c r="DA32" s="73" t="s">
        <v>2786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2787</v>
      </c>
    </row>
    <row r="34" spans="1:105" ht="12" customHeight="1" x14ac:dyDescent="0.25">
      <c r="A34" s="46" t="s">
        <v>35</v>
      </c>
      <c r="B34" s="229">
        <v>184.92266341287711</v>
      </c>
      <c r="C34" s="229">
        <v>127.8536232232656</v>
      </c>
      <c r="D34" s="229">
        <v>128.97098439518419</v>
      </c>
      <c r="E34" s="229">
        <v>119.5547668100222</v>
      </c>
      <c r="F34" s="229">
        <v>126.68182341663569</v>
      </c>
      <c r="G34" s="229">
        <v>116.40796644949501</v>
      </c>
      <c r="H34" s="229">
        <v>69.36649390456131</v>
      </c>
      <c r="I34" s="229">
        <v>45.356365232700448</v>
      </c>
      <c r="J34" s="229">
        <v>43.391676022996947</v>
      </c>
      <c r="K34" s="229">
        <v>65.588690347198835</v>
      </c>
      <c r="L34" s="229">
        <v>41.872644213121113</v>
      </c>
      <c r="M34" s="229">
        <v>43.564039490455222</v>
      </c>
      <c r="N34" s="229">
        <v>43.778860778643534</v>
      </c>
      <c r="O34" s="229">
        <v>46.618372685250897</v>
      </c>
      <c r="P34" s="229">
        <v>44.962904750741103</v>
      </c>
      <c r="Q34" s="229">
        <v>40.070046318517377</v>
      </c>
      <c r="R34" s="229">
        <v>54.783557618414036</v>
      </c>
      <c r="S34" s="229">
        <v>39.208612400461618</v>
      </c>
      <c r="T34" s="229">
        <v>51.134048676294832</v>
      </c>
      <c r="U34" s="229">
        <v>47.09603976263702</v>
      </c>
      <c r="V34" s="229">
        <v>46.458219339174732</v>
      </c>
      <c r="W34" s="229">
        <v>43.244836507162773</v>
      </c>
      <c r="X34" s="229">
        <v>33.866184124806161</v>
      </c>
      <c r="Y34" s="229">
        <v>38.368412490014677</v>
      </c>
      <c r="DA34" s="73" t="s">
        <v>2788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2789</v>
      </c>
    </row>
    <row r="36" spans="1:105" ht="12" customHeight="1" x14ac:dyDescent="0.25">
      <c r="A36" s="46" t="s">
        <v>38</v>
      </c>
      <c r="B36" s="229">
        <v>1.714393697017504</v>
      </c>
      <c r="C36" s="229">
        <v>1.7143936970174429</v>
      </c>
      <c r="D36" s="229">
        <v>1.7143936970162761</v>
      </c>
      <c r="E36" s="229">
        <v>1.714393697016465</v>
      </c>
      <c r="F36" s="229">
        <v>1.714393697016126</v>
      </c>
      <c r="G36" s="229">
        <v>1.7143936970174709</v>
      </c>
      <c r="H36" s="229">
        <v>1.7767291651753001</v>
      </c>
      <c r="I36" s="229">
        <v>1.7767291651755519</v>
      </c>
      <c r="J36" s="229">
        <v>1.7767291651739039</v>
      </c>
      <c r="K36" s="229">
        <v>6.2335468160675499E-2</v>
      </c>
      <c r="L36" s="229">
        <v>6.2335468160578493E-2</v>
      </c>
      <c r="M36" s="229">
        <v>6.2335468160683999E-2</v>
      </c>
      <c r="N36" s="229">
        <v>0.40520859680989751</v>
      </c>
      <c r="O36" s="229">
        <v>0.43640438465554682</v>
      </c>
      <c r="P36" s="229">
        <v>0.91174739658835269</v>
      </c>
      <c r="Q36" s="229">
        <v>0.91174739658639137</v>
      </c>
      <c r="R36" s="229">
        <v>1.916997995417721</v>
      </c>
      <c r="S36" s="229">
        <v>1.916997995418916</v>
      </c>
      <c r="T36" s="229">
        <v>1.9403948363026651</v>
      </c>
      <c r="U36" s="229">
        <v>1.9403948362999091</v>
      </c>
      <c r="V36" s="229">
        <v>1.940394836303001</v>
      </c>
      <c r="W36" s="229">
        <v>1.9403948363028269</v>
      </c>
      <c r="X36" s="229">
        <v>1.9403948362968539</v>
      </c>
      <c r="Y36" s="229">
        <v>1.9403948362993351</v>
      </c>
      <c r="DA36" s="73" t="s">
        <v>2790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2791</v>
      </c>
    </row>
    <row r="38" spans="1:105" ht="12" customHeight="1" x14ac:dyDescent="0.25">
      <c r="A38" s="57" t="s">
        <v>2731</v>
      </c>
      <c r="B38" s="261">
        <v>53.253784303518749</v>
      </c>
      <c r="C38" s="261">
        <v>53.770107576259711</v>
      </c>
      <c r="D38" s="261">
        <v>57.306793229546692</v>
      </c>
      <c r="E38" s="261">
        <v>56.446688961169549</v>
      </c>
      <c r="F38" s="261">
        <v>55.389995015270053</v>
      </c>
      <c r="G38" s="261">
        <v>53.741139883806078</v>
      </c>
      <c r="H38" s="261">
        <v>36.609439926936439</v>
      </c>
      <c r="I38" s="261">
        <v>36.294401726424432</v>
      </c>
      <c r="J38" s="261">
        <v>30.77886444621987</v>
      </c>
      <c r="K38" s="261">
        <v>25.81393020150065</v>
      </c>
      <c r="L38" s="261">
        <v>26.719835243994069</v>
      </c>
      <c r="M38" s="261">
        <v>25.060690107577411</v>
      </c>
      <c r="N38" s="261">
        <v>24.636413678174481</v>
      </c>
      <c r="O38" s="261">
        <v>22.7663486383641</v>
      </c>
      <c r="P38" s="261">
        <v>20.671864062694141</v>
      </c>
      <c r="Q38" s="261">
        <v>21.393906510345371</v>
      </c>
      <c r="R38" s="261">
        <v>20.815419611633491</v>
      </c>
      <c r="S38" s="261">
        <v>20.620848549651139</v>
      </c>
      <c r="T38" s="261">
        <v>19.193246446197811</v>
      </c>
      <c r="U38" s="261">
        <v>25.63869748238708</v>
      </c>
      <c r="V38" s="261">
        <v>22.624494328721841</v>
      </c>
      <c r="W38" s="261">
        <v>16.63553744397738</v>
      </c>
      <c r="X38" s="261">
        <v>17.256224986182829</v>
      </c>
      <c r="Y38" s="261">
        <v>16.216963415691051</v>
      </c>
      <c r="DA38" s="70" t="s">
        <v>2792</v>
      </c>
    </row>
    <row r="39" spans="1:105" ht="12" customHeight="1" x14ac:dyDescent="0.25">
      <c r="A39" s="57" t="s">
        <v>2733</v>
      </c>
      <c r="B39" s="261">
        <f t="shared" ref="B39:Y39" si="0">B40+B46+B57+B58</f>
        <v>122.12203581700527</v>
      </c>
      <c r="C39" s="261">
        <f t="shared" si="0"/>
        <v>107.87516191228076</v>
      </c>
      <c r="D39" s="261">
        <f t="shared" si="0"/>
        <v>112.46987595351763</v>
      </c>
      <c r="E39" s="261">
        <f t="shared" si="0"/>
        <v>109.6406524296869</v>
      </c>
      <c r="F39" s="261">
        <f t="shared" si="0"/>
        <v>108.9224270599743</v>
      </c>
      <c r="G39" s="261">
        <f t="shared" si="0"/>
        <v>106.45217969809204</v>
      </c>
      <c r="H39" s="261">
        <f t="shared" si="0"/>
        <v>69.689206926197102</v>
      </c>
      <c r="I39" s="261">
        <f t="shared" si="0"/>
        <v>63.133705616271143</v>
      </c>
      <c r="J39" s="261">
        <f t="shared" si="0"/>
        <v>55.388019244545738</v>
      </c>
      <c r="K39" s="261">
        <f t="shared" si="0"/>
        <v>54.062719498665501</v>
      </c>
      <c r="L39" s="261">
        <f t="shared" si="0"/>
        <v>48.919379670291491</v>
      </c>
      <c r="M39" s="261">
        <f t="shared" si="0"/>
        <v>46.796079294436424</v>
      </c>
      <c r="N39" s="261">
        <f t="shared" si="0"/>
        <v>44.694720801059425</v>
      </c>
      <c r="O39" s="261">
        <f t="shared" si="0"/>
        <v>39.780785035584131</v>
      </c>
      <c r="P39" s="261">
        <f t="shared" si="0"/>
        <v>37.272591440116685</v>
      </c>
      <c r="Q39" s="261">
        <f t="shared" si="0"/>
        <v>37.355013162669167</v>
      </c>
      <c r="R39" s="261">
        <f t="shared" si="0"/>
        <v>40.914363128285743</v>
      </c>
      <c r="S39" s="261">
        <f t="shared" si="0"/>
        <v>36.28054164198948</v>
      </c>
      <c r="T39" s="261">
        <f t="shared" si="0"/>
        <v>37.488918550879959</v>
      </c>
      <c r="U39" s="261">
        <f t="shared" si="0"/>
        <v>43.955173824562387</v>
      </c>
      <c r="V39" s="261">
        <f t="shared" si="0"/>
        <v>40.071235800396963</v>
      </c>
      <c r="W39" s="261">
        <f t="shared" si="0"/>
        <v>32.231145559418223</v>
      </c>
      <c r="X39" s="261">
        <f t="shared" si="0"/>
        <v>30.203493272535042</v>
      </c>
      <c r="Y39" s="261">
        <f t="shared" si="0"/>
        <v>30.048669200783177</v>
      </c>
      <c r="DA39" s="70"/>
    </row>
    <row r="40" spans="1:105" ht="12" customHeight="1" x14ac:dyDescent="0.25">
      <c r="A40" s="60" t="s">
        <v>2734</v>
      </c>
      <c r="B40" s="329">
        <v>36.254754612215322</v>
      </c>
      <c r="C40" s="329">
        <v>27.383958305150369</v>
      </c>
      <c r="D40" s="329">
        <v>27.693735191945851</v>
      </c>
      <c r="E40" s="329">
        <v>26.591842983321548</v>
      </c>
      <c r="F40" s="329">
        <v>26.88016580873488</v>
      </c>
      <c r="G40" s="329">
        <v>26.519558498230989</v>
      </c>
      <c r="H40" s="329">
        <v>16.401919826505029</v>
      </c>
      <c r="I40" s="329">
        <v>12.698478622684661</v>
      </c>
      <c r="J40" s="329">
        <v>11.870240054867249</v>
      </c>
      <c r="K40" s="329">
        <v>14.49984402046768</v>
      </c>
      <c r="L40" s="329">
        <v>10.80205764235661</v>
      </c>
      <c r="M40" s="329">
        <v>10.67627338103307</v>
      </c>
      <c r="N40" s="329">
        <v>9.7145549303669299</v>
      </c>
      <c r="O40" s="329">
        <v>8.077778698288256</v>
      </c>
      <c r="P40" s="329">
        <v>8.0226369050594624</v>
      </c>
      <c r="Q40" s="329">
        <v>7.5707667806862684</v>
      </c>
      <c r="R40" s="329">
        <v>10.09676748541564</v>
      </c>
      <c r="S40" s="329">
        <v>7.4641739877388504</v>
      </c>
      <c r="T40" s="329">
        <v>9.1705786725851048</v>
      </c>
      <c r="U40" s="329">
        <v>8.5935146489642111</v>
      </c>
      <c r="V40" s="329">
        <v>8.35000667937204</v>
      </c>
      <c r="W40" s="329">
        <v>7.7916023557478162</v>
      </c>
      <c r="X40" s="329">
        <v>6.1560289171623754</v>
      </c>
      <c r="Y40" s="329">
        <v>6.7795281264515204</v>
      </c>
      <c r="DA40" s="72" t="s">
        <v>2793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2794</v>
      </c>
    </row>
    <row r="42" spans="1:105" ht="12" customHeight="1" x14ac:dyDescent="0.25">
      <c r="A42" s="59" t="s">
        <v>31</v>
      </c>
      <c r="B42" s="295">
        <v>0.16887278716194851</v>
      </c>
      <c r="C42" s="295">
        <v>0.16921875574523271</v>
      </c>
      <c r="D42" s="295">
        <v>0.16920383954499241</v>
      </c>
      <c r="E42" s="295">
        <v>0.1692599382024888</v>
      </c>
      <c r="F42" s="295">
        <v>0.16925159480027091</v>
      </c>
      <c r="G42" s="295">
        <v>0.16926727177861789</v>
      </c>
      <c r="H42" s="295">
        <v>0.17025253788540901</v>
      </c>
      <c r="I42" s="295">
        <v>0.1709729317174481</v>
      </c>
      <c r="J42" s="295">
        <v>0.17119392407660269</v>
      </c>
      <c r="K42" s="295">
        <v>0.1679029961222484</v>
      </c>
      <c r="L42" s="295">
        <v>0.16793563502444511</v>
      </c>
      <c r="M42" s="295">
        <v>0.16793746147880431</v>
      </c>
      <c r="N42" s="295">
        <v>0.1125013937064821</v>
      </c>
      <c r="O42" s="295">
        <v>5.6353673484425777E-2</v>
      </c>
      <c r="P42" s="295">
        <v>0.2272851957888469</v>
      </c>
      <c r="Q42" s="295">
        <v>0.17062224223038569</v>
      </c>
      <c r="R42" s="295">
        <v>0.28709286098025599</v>
      </c>
      <c r="S42" s="295">
        <v>0.17391994148991671</v>
      </c>
      <c r="T42" s="295">
        <v>0.1151933422525096</v>
      </c>
      <c r="U42" s="295">
        <v>0.1731928470200125</v>
      </c>
      <c r="V42" s="295">
        <v>0.11556322880372449</v>
      </c>
      <c r="W42" s="295">
        <v>6.9485612160561719E-2</v>
      </c>
      <c r="X42" s="295">
        <v>0.1116216950032717</v>
      </c>
      <c r="Y42" s="295">
        <v>0.12424941135802189</v>
      </c>
      <c r="DA42" s="122" t="s">
        <v>2795</v>
      </c>
    </row>
    <row r="43" spans="1:105" ht="12" customHeight="1" x14ac:dyDescent="0.25">
      <c r="A43" s="59" t="s">
        <v>159</v>
      </c>
      <c r="B43" s="295">
        <v>3.821948173579611</v>
      </c>
      <c r="C43" s="295">
        <v>3.9508111048486509</v>
      </c>
      <c r="D43" s="295">
        <v>3.8765049440635422</v>
      </c>
      <c r="E43" s="295">
        <v>4.2997634068705519</v>
      </c>
      <c r="F43" s="295">
        <v>4.953207256100197</v>
      </c>
      <c r="G43" s="295">
        <v>6.9863582606544554</v>
      </c>
      <c r="H43" s="295">
        <v>2.554120718796526</v>
      </c>
      <c r="I43" s="295">
        <v>2.8244750583404281</v>
      </c>
      <c r="J43" s="295">
        <v>2.7225291359306869</v>
      </c>
      <c r="K43" s="295">
        <v>2.5061735529606382</v>
      </c>
      <c r="L43" s="295">
        <v>2.5055224066833448</v>
      </c>
      <c r="M43" s="295">
        <v>2.4200874815297899</v>
      </c>
      <c r="N43" s="295">
        <v>2.036114736321168</v>
      </c>
      <c r="O43" s="295">
        <v>0.604118354705387</v>
      </c>
      <c r="P43" s="295">
        <v>0.65051976013871282</v>
      </c>
      <c r="Q43" s="295">
        <v>1.050450981428195</v>
      </c>
      <c r="R43" s="295">
        <v>1.1242832140093431</v>
      </c>
      <c r="S43" s="295">
        <v>0.97970035788688448</v>
      </c>
      <c r="T43" s="295">
        <v>0.87000616400564057</v>
      </c>
      <c r="U43" s="295">
        <v>0.89457515872011517</v>
      </c>
      <c r="V43" s="295">
        <v>0.84587584607816801</v>
      </c>
      <c r="W43" s="295">
        <v>0.84537436047067716</v>
      </c>
      <c r="X43" s="295">
        <v>0.54595927002639077</v>
      </c>
      <c r="Y43" s="295">
        <v>0.51236837204291685</v>
      </c>
      <c r="DA43" s="122" t="s">
        <v>2796</v>
      </c>
    </row>
    <row r="44" spans="1:105" ht="12" customHeight="1" x14ac:dyDescent="0.25">
      <c r="A44" s="59" t="s">
        <v>32</v>
      </c>
      <c r="B44" s="295">
        <v>3.8987124190376909</v>
      </c>
      <c r="C44" s="295">
        <v>3.6061863853135079</v>
      </c>
      <c r="D44" s="295">
        <v>3.8205030386070971</v>
      </c>
      <c r="E44" s="295">
        <v>3.7358851346091559</v>
      </c>
      <c r="F44" s="295">
        <v>2.275773488657642</v>
      </c>
      <c r="G44" s="295">
        <v>1.4600665441957721</v>
      </c>
      <c r="H44" s="295">
        <v>2.9371266668830129</v>
      </c>
      <c r="I44" s="295">
        <v>2.6459260866341539</v>
      </c>
      <c r="J44" s="295">
        <v>2.2150243377733472</v>
      </c>
      <c r="K44" s="295">
        <v>1.831671271658011</v>
      </c>
      <c r="L44" s="295">
        <v>1.7468147285309581</v>
      </c>
      <c r="M44" s="295">
        <v>1.4485958593523121</v>
      </c>
      <c r="N44" s="295">
        <v>0.85624594900384321</v>
      </c>
      <c r="O44" s="295">
        <v>0.25734327220992981</v>
      </c>
      <c r="P44" s="295">
        <v>0.1729870971692177</v>
      </c>
      <c r="Q44" s="295">
        <v>0.1298618040962185</v>
      </c>
      <c r="R44" s="295">
        <v>8.7402103019822555E-2</v>
      </c>
      <c r="S44" s="295">
        <v>8.8245183134627606E-2</v>
      </c>
      <c r="T44" s="295">
        <v>0.13151171016072849</v>
      </c>
      <c r="U44" s="295">
        <v>8.7876262905565744E-2</v>
      </c>
      <c r="V44" s="295">
        <v>4.3976692100621377E-2</v>
      </c>
      <c r="W44" s="295">
        <v>2.3401523992836529E-2</v>
      </c>
      <c r="X44" s="295">
        <v>7.0358076828399688E-2</v>
      </c>
      <c r="Y44" s="295">
        <v>2.3310147795996421E-2</v>
      </c>
      <c r="DA44" s="122" t="s">
        <v>2797</v>
      </c>
    </row>
    <row r="45" spans="1:105" ht="12" customHeight="1" x14ac:dyDescent="0.25">
      <c r="A45" s="59" t="s">
        <v>35</v>
      </c>
      <c r="B45" s="295">
        <v>28.36522123243607</v>
      </c>
      <c r="C45" s="295">
        <v>19.657742059242981</v>
      </c>
      <c r="D45" s="295">
        <v>19.827523369730219</v>
      </c>
      <c r="E45" s="295">
        <v>18.386934503639349</v>
      </c>
      <c r="F45" s="295">
        <v>19.48193346917677</v>
      </c>
      <c r="G45" s="295">
        <v>17.903866421602139</v>
      </c>
      <c r="H45" s="295">
        <v>10.740419902940079</v>
      </c>
      <c r="I45" s="295">
        <v>7.057104545992634</v>
      </c>
      <c r="J45" s="295">
        <v>6.7614926570866194</v>
      </c>
      <c r="K45" s="295">
        <v>9.9940961997267781</v>
      </c>
      <c r="L45" s="295">
        <v>6.3817848721178647</v>
      </c>
      <c r="M45" s="295">
        <v>6.6396525786721634</v>
      </c>
      <c r="N45" s="295">
        <v>6.7096928513354364</v>
      </c>
      <c r="O45" s="295">
        <v>7.1599633978885127</v>
      </c>
      <c r="P45" s="295">
        <v>6.9718448519626852</v>
      </c>
      <c r="Q45" s="295">
        <v>6.2198317529314684</v>
      </c>
      <c r="R45" s="295">
        <v>8.5979893074062197</v>
      </c>
      <c r="S45" s="295">
        <v>6.2223085052274207</v>
      </c>
      <c r="T45" s="295">
        <v>8.0538674561662269</v>
      </c>
      <c r="U45" s="295">
        <v>7.4378703803185173</v>
      </c>
      <c r="V45" s="295">
        <v>7.3445909123895268</v>
      </c>
      <c r="W45" s="295">
        <v>6.8533408591237404</v>
      </c>
      <c r="X45" s="295">
        <v>5.4280898753043134</v>
      </c>
      <c r="Y45" s="295">
        <v>6.1196001952545851</v>
      </c>
      <c r="DA45" s="122" t="s">
        <v>2798</v>
      </c>
    </row>
    <row r="46" spans="1:105" ht="12" customHeight="1" x14ac:dyDescent="0.25">
      <c r="A46" s="60" t="s">
        <v>2741</v>
      </c>
      <c r="B46" s="329">
        <v>24.44994032435007</v>
      </c>
      <c r="C46" s="329">
        <v>18.47838950612654</v>
      </c>
      <c r="D46" s="329">
        <v>18.684483603764999</v>
      </c>
      <c r="E46" s="329">
        <v>17.949106526825691</v>
      </c>
      <c r="F46" s="329">
        <v>18.16123852749045</v>
      </c>
      <c r="G46" s="329">
        <v>17.95321540336008</v>
      </c>
      <c r="H46" s="329">
        <v>11.06579090292179</v>
      </c>
      <c r="I46" s="329">
        <v>8.577062883056854</v>
      </c>
      <c r="J46" s="329">
        <v>8.0206584811801793</v>
      </c>
      <c r="K46" s="329">
        <v>9.791790260791192</v>
      </c>
      <c r="L46" s="329">
        <v>7.3014607532434317</v>
      </c>
      <c r="M46" s="329">
        <v>7.2174289806442458</v>
      </c>
      <c r="N46" s="329">
        <v>6.567104963695213</v>
      </c>
      <c r="O46" s="329">
        <v>5.4466827123669859</v>
      </c>
      <c r="P46" s="329">
        <v>5.4091901954474269</v>
      </c>
      <c r="Q46" s="329">
        <v>5.1107538575591729</v>
      </c>
      <c r="R46" s="329">
        <v>6.8112693586999953</v>
      </c>
      <c r="S46" s="329">
        <v>5.0344392677234469</v>
      </c>
      <c r="T46" s="329">
        <v>6.1828583344877819</v>
      </c>
      <c r="U46" s="329">
        <v>5.7926690352637156</v>
      </c>
      <c r="V46" s="329">
        <v>5.6285054093154017</v>
      </c>
      <c r="W46" s="329">
        <v>5.2538555142685732</v>
      </c>
      <c r="X46" s="329">
        <v>4.1459406205434242</v>
      </c>
      <c r="Y46" s="329">
        <v>4.5661928580992788</v>
      </c>
      <c r="DA46" s="72" t="s">
        <v>2799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2800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2801</v>
      </c>
    </row>
    <row r="49" spans="1:105" ht="12" customHeight="1" x14ac:dyDescent="0.25">
      <c r="A49" s="64" t="s">
        <v>31</v>
      </c>
      <c r="B49" s="229">
        <v>0.1132004203565242</v>
      </c>
      <c r="C49" s="229">
        <v>0.11316504716436659</v>
      </c>
      <c r="D49" s="229">
        <v>0.1131665722554068</v>
      </c>
      <c r="E49" s="229">
        <v>0.1131608365074748</v>
      </c>
      <c r="F49" s="229">
        <v>0.1131616895697907</v>
      </c>
      <c r="G49" s="229">
        <v>0.1131600866938106</v>
      </c>
      <c r="H49" s="229">
        <v>0.1130593492018071</v>
      </c>
      <c r="I49" s="229">
        <v>0.1129856932958338</v>
      </c>
      <c r="J49" s="229">
        <v>0.112963098165512</v>
      </c>
      <c r="K49" s="229">
        <v>0.1132995756162317</v>
      </c>
      <c r="L49" s="229">
        <v>0.1132962384859687</v>
      </c>
      <c r="M49" s="229">
        <v>0.113296051742294</v>
      </c>
      <c r="N49" s="229">
        <v>7.5475173901788525E-2</v>
      </c>
      <c r="O49" s="229">
        <v>3.7727058214002719E-2</v>
      </c>
      <c r="P49" s="229">
        <v>0.15071698537140779</v>
      </c>
      <c r="Q49" s="229">
        <v>0.1130215491713534</v>
      </c>
      <c r="R49" s="229">
        <v>0.1880875839459385</v>
      </c>
      <c r="S49" s="229">
        <v>0.112684379396183</v>
      </c>
      <c r="T49" s="229">
        <v>7.519993846776532E-2</v>
      </c>
      <c r="U49" s="229">
        <v>0.1127587204015575</v>
      </c>
      <c r="V49" s="229">
        <v>7.5162119808274655E-2</v>
      </c>
      <c r="W49" s="229">
        <v>4.5082835004680737E-2</v>
      </c>
      <c r="X49" s="229">
        <v>7.1606467907987761E-2</v>
      </c>
      <c r="Y49" s="229">
        <v>8.0099448170787818E-2</v>
      </c>
      <c r="DA49" s="73" t="s">
        <v>2802</v>
      </c>
    </row>
    <row r="50" spans="1:105" ht="12" customHeight="1" x14ac:dyDescent="0.25">
      <c r="A50" s="64" t="s">
        <v>159</v>
      </c>
      <c r="B50" s="229">
        <v>2.6106853073539198</v>
      </c>
      <c r="C50" s="229">
        <v>2.6923495266216979</v>
      </c>
      <c r="D50" s="229">
        <v>2.641980775386692</v>
      </c>
      <c r="E50" s="229">
        <v>2.9293272633503209</v>
      </c>
      <c r="F50" s="229">
        <v>3.374694914660902</v>
      </c>
      <c r="G50" s="229">
        <v>4.7594031391360492</v>
      </c>
      <c r="H50" s="229">
        <v>1.7283658228164649</v>
      </c>
      <c r="I50" s="229">
        <v>1.9020205428304919</v>
      </c>
      <c r="J50" s="229">
        <v>1.830636626949782</v>
      </c>
      <c r="K50" s="229">
        <v>1.7233057733443591</v>
      </c>
      <c r="L50" s="229">
        <v>1.7224724503582749</v>
      </c>
      <c r="M50" s="229">
        <v>1.663717632817953</v>
      </c>
      <c r="N50" s="229">
        <v>1.391969854148396</v>
      </c>
      <c r="O50" s="229">
        <v>0.41212988213404922</v>
      </c>
      <c r="P50" s="229">
        <v>0.43957492046266422</v>
      </c>
      <c r="Q50" s="229">
        <v>0.70905963883832535</v>
      </c>
      <c r="R50" s="229">
        <v>0.75057626038833525</v>
      </c>
      <c r="S50" s="229">
        <v>0.64682823065129158</v>
      </c>
      <c r="T50" s="229">
        <v>0.578753724276312</v>
      </c>
      <c r="U50" s="229">
        <v>0.59349680405975391</v>
      </c>
      <c r="V50" s="229">
        <v>0.56061838972569755</v>
      </c>
      <c r="W50" s="229">
        <v>0.55891628737105237</v>
      </c>
      <c r="X50" s="229">
        <v>0.35689893043700388</v>
      </c>
      <c r="Y50" s="229">
        <v>0.33658817992179912</v>
      </c>
      <c r="DA50" s="73" t="s">
        <v>2803</v>
      </c>
    </row>
    <row r="51" spans="1:105" ht="12" customHeight="1" x14ac:dyDescent="0.25">
      <c r="A51" s="64" t="s">
        <v>32</v>
      </c>
      <c r="B51" s="229">
        <v>2.5818340412580949</v>
      </c>
      <c r="C51" s="229">
        <v>2.3824880646094688</v>
      </c>
      <c r="D51" s="229">
        <v>2.524336518651833</v>
      </c>
      <c r="E51" s="229">
        <v>2.4674833952484558</v>
      </c>
      <c r="F51" s="229">
        <v>1.503191946179975</v>
      </c>
      <c r="G51" s="229">
        <v>0.96429891851198191</v>
      </c>
      <c r="H51" s="229">
        <v>1.926878433588328</v>
      </c>
      <c r="I51" s="229">
        <v>1.7273985753598191</v>
      </c>
      <c r="J51" s="229">
        <v>1.4439278845894199</v>
      </c>
      <c r="K51" s="229">
        <v>1.2210575238476089</v>
      </c>
      <c r="L51" s="229">
        <v>1.164228504934727</v>
      </c>
      <c r="M51" s="229">
        <v>0.96545755096834185</v>
      </c>
      <c r="N51" s="229">
        <v>0.5674969115575984</v>
      </c>
      <c r="O51" s="229">
        <v>0.1702010686505237</v>
      </c>
      <c r="P51" s="229">
        <v>0.11332442229308221</v>
      </c>
      <c r="Q51" s="229">
        <v>8.4981774578234068E-2</v>
      </c>
      <c r="R51" s="229">
        <v>5.6568982859973867E-2</v>
      </c>
      <c r="S51" s="229">
        <v>5.6483824911823237E-2</v>
      </c>
      <c r="T51" s="229">
        <v>8.4815120647600523E-2</v>
      </c>
      <c r="U51" s="229">
        <v>5.6521088855182929E-2</v>
      </c>
      <c r="V51" s="229">
        <v>2.8256649488606098E-2</v>
      </c>
      <c r="W51" s="229">
        <v>1.499958435167887E-2</v>
      </c>
      <c r="X51" s="229">
        <v>4.4589884943602352E-2</v>
      </c>
      <c r="Y51" s="229">
        <v>1.484564134334849E-2</v>
      </c>
      <c r="DA51" s="73" t="s">
        <v>2804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2805</v>
      </c>
    </row>
    <row r="53" spans="1:105" ht="12" customHeight="1" x14ac:dyDescent="0.25">
      <c r="A53" s="64" t="s">
        <v>35</v>
      </c>
      <c r="B53" s="229">
        <v>18.968367316144398</v>
      </c>
      <c r="C53" s="229">
        <v>13.114533628493881</v>
      </c>
      <c r="D53" s="229">
        <v>13.229146498234069</v>
      </c>
      <c r="E53" s="229">
        <v>12.26328179248242</v>
      </c>
      <c r="F53" s="229">
        <v>12.994336737842801</v>
      </c>
      <c r="G53" s="229">
        <v>11.94050001978111</v>
      </c>
      <c r="H53" s="229">
        <v>7.115240022674187</v>
      </c>
      <c r="I53" s="229">
        <v>4.6524107969296846</v>
      </c>
      <c r="J53" s="229">
        <v>4.4508835968346094</v>
      </c>
      <c r="K53" s="229">
        <v>6.7277333525788219</v>
      </c>
      <c r="L53" s="229">
        <v>4.2950695240602998</v>
      </c>
      <c r="M53" s="229">
        <v>4.4685637097114856</v>
      </c>
      <c r="N53" s="229">
        <v>4.4905989163566833</v>
      </c>
      <c r="O53" s="229">
        <v>4.7818607003319604</v>
      </c>
      <c r="P53" s="229">
        <v>4.6120517473223952</v>
      </c>
      <c r="Q53" s="229">
        <v>4.1101687749735829</v>
      </c>
      <c r="R53" s="229">
        <v>5.6194012384037348</v>
      </c>
      <c r="S53" s="229">
        <v>4.0218075396620137</v>
      </c>
      <c r="T53" s="229">
        <v>5.2450543365147437</v>
      </c>
      <c r="U53" s="229">
        <v>4.8308572073661429</v>
      </c>
      <c r="V53" s="229">
        <v>4.7654330357114283</v>
      </c>
      <c r="W53" s="229">
        <v>4.4358215929597833</v>
      </c>
      <c r="X53" s="229">
        <v>3.473810122674065</v>
      </c>
      <c r="Y53" s="229">
        <v>3.935624374082324</v>
      </c>
      <c r="DA53" s="73" t="s">
        <v>2806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2807</v>
      </c>
    </row>
    <row r="55" spans="1:105" ht="12" customHeight="1" x14ac:dyDescent="0.25">
      <c r="A55" s="64" t="s">
        <v>38</v>
      </c>
      <c r="B55" s="229">
        <v>0.1758532392371237</v>
      </c>
      <c r="C55" s="229">
        <v>0.17585323923711749</v>
      </c>
      <c r="D55" s="229">
        <v>0.17585323923699769</v>
      </c>
      <c r="E55" s="229">
        <v>0.17585323923701721</v>
      </c>
      <c r="F55" s="229">
        <v>0.17585323923698229</v>
      </c>
      <c r="G55" s="229">
        <v>0.17585323923712029</v>
      </c>
      <c r="H55" s="229">
        <v>0.18224727464099921</v>
      </c>
      <c r="I55" s="229">
        <v>0.18224727464102511</v>
      </c>
      <c r="J55" s="229">
        <v>0.18224727464085611</v>
      </c>
      <c r="K55" s="229">
        <v>6.3940354041709096E-3</v>
      </c>
      <c r="L55" s="229">
        <v>6.3940354041609592E-3</v>
      </c>
      <c r="M55" s="229">
        <v>6.394035404171783E-3</v>
      </c>
      <c r="N55" s="229">
        <v>4.1564107730747542E-2</v>
      </c>
      <c r="O55" s="229">
        <v>4.4764003036449618E-2</v>
      </c>
      <c r="P55" s="229">
        <v>9.3522119997877795E-2</v>
      </c>
      <c r="Q55" s="229">
        <v>9.3522119997676567E-2</v>
      </c>
      <c r="R55" s="229">
        <v>0.19663529310201219</v>
      </c>
      <c r="S55" s="229">
        <v>0.19663529310213471</v>
      </c>
      <c r="T55" s="229">
        <v>0.1990352145813612</v>
      </c>
      <c r="U55" s="229">
        <v>0.19903521458107851</v>
      </c>
      <c r="V55" s="229">
        <v>0.19903521458139581</v>
      </c>
      <c r="W55" s="229">
        <v>0.19903521458137791</v>
      </c>
      <c r="X55" s="229">
        <v>0.19903521458076509</v>
      </c>
      <c r="Y55" s="229">
        <v>0.19903521458101961</v>
      </c>
      <c r="DA55" s="73" t="s">
        <v>2808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2809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2810</v>
      </c>
    </row>
    <row r="58" spans="1:105" ht="12" customHeight="1" x14ac:dyDescent="0.25">
      <c r="A58" s="60" t="s">
        <v>2755</v>
      </c>
      <c r="B58" s="329">
        <v>61.417340880439887</v>
      </c>
      <c r="C58" s="329">
        <v>62.012814101003862</v>
      </c>
      <c r="D58" s="329">
        <v>66.091657157806779</v>
      </c>
      <c r="E58" s="329">
        <v>65.099702919539652</v>
      </c>
      <c r="F58" s="329">
        <v>63.881022723748977</v>
      </c>
      <c r="G58" s="329">
        <v>61.979405796500977</v>
      </c>
      <c r="H58" s="329">
        <v>42.221496196770282</v>
      </c>
      <c r="I58" s="329">
        <v>41.858164110529628</v>
      </c>
      <c r="J58" s="329">
        <v>35.497120708498308</v>
      </c>
      <c r="K58" s="329">
        <v>29.771085217406629</v>
      </c>
      <c r="L58" s="329">
        <v>30.81586127469145</v>
      </c>
      <c r="M58" s="329">
        <v>28.902376932759111</v>
      </c>
      <c r="N58" s="329">
        <v>28.413060906997281</v>
      </c>
      <c r="O58" s="329">
        <v>26.256323624928889</v>
      </c>
      <c r="P58" s="329">
        <v>23.840764339609791</v>
      </c>
      <c r="Q58" s="329">
        <v>24.673492524423729</v>
      </c>
      <c r="R58" s="329">
        <v>24.006326284170111</v>
      </c>
      <c r="S58" s="329">
        <v>23.781928386527181</v>
      </c>
      <c r="T58" s="329">
        <v>22.135481543807071</v>
      </c>
      <c r="U58" s="329">
        <v>29.56899014033446</v>
      </c>
      <c r="V58" s="329">
        <v>26.092723711709521</v>
      </c>
      <c r="W58" s="329">
        <v>19.185687689401838</v>
      </c>
      <c r="X58" s="329">
        <v>19.90152373482924</v>
      </c>
      <c r="Y58" s="329">
        <v>18.702948216232379</v>
      </c>
      <c r="DA58" s="72" t="s">
        <v>2811</v>
      </c>
    </row>
    <row r="59" spans="1:105" ht="12" customHeight="1" x14ac:dyDescent="0.25">
      <c r="A59" s="132" t="s">
        <v>2757</v>
      </c>
      <c r="B59" s="316">
        <v>15.46009796617456</v>
      </c>
      <c r="C59" s="316">
        <v>15.609991696417181</v>
      </c>
      <c r="D59" s="316">
        <v>16.636726366835109</v>
      </c>
      <c r="E59" s="316">
        <v>16.387029628394</v>
      </c>
      <c r="F59" s="316">
        <v>16.080260970775981</v>
      </c>
      <c r="G59" s="316">
        <v>15.60158209005693</v>
      </c>
      <c r="H59" s="316">
        <v>10.628080899028649</v>
      </c>
      <c r="I59" s="316">
        <v>10.536622207281161</v>
      </c>
      <c r="J59" s="316">
        <v>8.935407424082813</v>
      </c>
      <c r="K59" s="316">
        <v>7.4940381238000144</v>
      </c>
      <c r="L59" s="316">
        <v>7.7570312779611568</v>
      </c>
      <c r="M59" s="316">
        <v>7.2753651074800318</v>
      </c>
      <c r="N59" s="316">
        <v>7.1521934822313371</v>
      </c>
      <c r="O59" s="316">
        <v>6.6092951868950509</v>
      </c>
      <c r="P59" s="316">
        <v>6.0012456904696938</v>
      </c>
      <c r="Q59" s="316">
        <v>6.2108617228778709</v>
      </c>
      <c r="R59" s="316">
        <v>6.0429212798989989</v>
      </c>
      <c r="S59" s="316">
        <v>5.9864353846904068</v>
      </c>
      <c r="T59" s="316">
        <v>5.5719884366516874</v>
      </c>
      <c r="U59" s="316">
        <v>7.4431663399482897</v>
      </c>
      <c r="V59" s="316">
        <v>6.5681134839855631</v>
      </c>
      <c r="W59" s="316">
        <v>4.8294603278900041</v>
      </c>
      <c r="X59" s="316">
        <v>5.0096520332191288</v>
      </c>
      <c r="Y59" s="316">
        <v>4.7079441658362358</v>
      </c>
      <c r="DA59" s="139" t="s">
        <v>2812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101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0.99999999999999978</v>
      </c>
      <c r="D63" s="232">
        <f t="shared" si="1"/>
        <v>1</v>
      </c>
      <c r="E63" s="232">
        <f t="shared" si="1"/>
        <v>0.99999999999999989</v>
      </c>
      <c r="F63" s="232">
        <f t="shared" si="1"/>
        <v>1</v>
      </c>
      <c r="G63" s="232">
        <f t="shared" si="1"/>
        <v>1.0000000000000002</v>
      </c>
      <c r="H63" s="232">
        <f t="shared" si="1"/>
        <v>0.99999999999999978</v>
      </c>
      <c r="I63" s="232">
        <f t="shared" si="1"/>
        <v>1</v>
      </c>
      <c r="J63" s="232">
        <f t="shared" si="1"/>
        <v>0.99999999999999989</v>
      </c>
      <c r="K63" s="232">
        <f t="shared" si="1"/>
        <v>1</v>
      </c>
      <c r="L63" s="232">
        <f t="shared" si="1"/>
        <v>0.99999999999999978</v>
      </c>
      <c r="M63" s="232">
        <f t="shared" si="1"/>
        <v>1.0000000000000002</v>
      </c>
      <c r="N63" s="232">
        <f t="shared" si="1"/>
        <v>0.99999999999999989</v>
      </c>
      <c r="O63" s="232">
        <f t="shared" si="1"/>
        <v>1.0000000000000004</v>
      </c>
      <c r="P63" s="232">
        <f t="shared" si="1"/>
        <v>0.99999999999999989</v>
      </c>
      <c r="Q63" s="232">
        <f t="shared" si="1"/>
        <v>1</v>
      </c>
      <c r="R63" s="232">
        <f t="shared" si="1"/>
        <v>0.99999999999999978</v>
      </c>
      <c r="S63" s="232">
        <f t="shared" si="1"/>
        <v>0.99999999999999967</v>
      </c>
      <c r="T63" s="232">
        <f t="shared" si="1"/>
        <v>0.99999999999999989</v>
      </c>
      <c r="U63" s="232">
        <f t="shared" si="1"/>
        <v>1</v>
      </c>
      <c r="V63" s="232">
        <f t="shared" si="1"/>
        <v>0.99999999999999989</v>
      </c>
      <c r="W63" s="232">
        <f t="shared" si="1"/>
        <v>0.99999999999999978</v>
      </c>
      <c r="X63" s="232">
        <f t="shared" si="1"/>
        <v>0.99999999999999978</v>
      </c>
      <c r="Y63" s="232">
        <f t="shared" si="1"/>
        <v>0.99999999999999978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2.0513657969115758E-2</v>
      </c>
      <c r="C64" s="299">
        <f t="shared" si="2"/>
        <v>2.5023172451185398E-2</v>
      </c>
      <c r="D64" s="299">
        <f t="shared" si="2"/>
        <v>2.5875935351335599E-2</v>
      </c>
      <c r="E64" s="299">
        <f t="shared" si="2"/>
        <v>2.6288785385412058E-2</v>
      </c>
      <c r="F64" s="299">
        <f t="shared" si="2"/>
        <v>2.5780660231796738E-2</v>
      </c>
      <c r="G64" s="299">
        <f t="shared" si="2"/>
        <v>2.5484043071043114E-2</v>
      </c>
      <c r="H64" s="299">
        <f t="shared" si="2"/>
        <v>2.7130000743103219E-2</v>
      </c>
      <c r="I64" s="299">
        <f t="shared" si="2"/>
        <v>3.1187892210871506E-2</v>
      </c>
      <c r="J64" s="299">
        <f t="shared" si="2"/>
        <v>2.9588125779055729E-2</v>
      </c>
      <c r="K64" s="299">
        <f t="shared" si="2"/>
        <v>2.3450717582824254E-2</v>
      </c>
      <c r="L64" s="299">
        <f t="shared" si="2"/>
        <v>2.8796696487707954E-2</v>
      </c>
      <c r="M64" s="299">
        <f t="shared" si="2"/>
        <v>2.79244909436746E-2</v>
      </c>
      <c r="N64" s="299">
        <f t="shared" si="2"/>
        <v>2.9186617843353146E-2</v>
      </c>
      <c r="O64" s="299">
        <f t="shared" si="2"/>
        <v>3.0939190306155811E-2</v>
      </c>
      <c r="P64" s="299">
        <f t="shared" si="2"/>
        <v>2.925438927260595E-2</v>
      </c>
      <c r="Q64" s="299">
        <f t="shared" si="2"/>
        <v>3.0720987518420024E-2</v>
      </c>
      <c r="R64" s="299">
        <f t="shared" si="2"/>
        <v>2.5572330842711776E-2</v>
      </c>
      <c r="S64" s="299">
        <f t="shared" si="2"/>
        <v>3.0325520852113295E-2</v>
      </c>
      <c r="T64" s="299">
        <f t="shared" si="2"/>
        <v>2.5764382661954393E-2</v>
      </c>
      <c r="U64" s="299">
        <f t="shared" si="2"/>
        <v>3.1509021215368832E-2</v>
      </c>
      <c r="V64" s="299">
        <f t="shared" si="2"/>
        <v>2.9878407555740092E-2</v>
      </c>
      <c r="W64" s="299">
        <f t="shared" si="2"/>
        <v>2.5985175227290006E-2</v>
      </c>
      <c r="X64" s="299">
        <f t="shared" si="2"/>
        <v>3.0325177873148208E-2</v>
      </c>
      <c r="Y64" s="299">
        <f t="shared" si="2"/>
        <v>2.7700001743161708E-2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4.3236769334874369E-3</v>
      </c>
      <c r="C65" s="233">
        <f t="shared" si="3"/>
        <v>5.2741502121541059E-3</v>
      </c>
      <c r="D65" s="233">
        <f t="shared" si="3"/>
        <v>5.4538875991508237E-3</v>
      </c>
      <c r="E65" s="233">
        <f t="shared" si="3"/>
        <v>5.5409042673634544E-3</v>
      </c>
      <c r="F65" s="233">
        <f t="shared" si="3"/>
        <v>5.4338064006973037E-3</v>
      </c>
      <c r="G65" s="233">
        <f t="shared" si="3"/>
        <v>5.3712882102332875E-3</v>
      </c>
      <c r="H65" s="233">
        <f t="shared" si="3"/>
        <v>5.7182077713811476E-3</v>
      </c>
      <c r="I65" s="233">
        <f t="shared" si="3"/>
        <v>6.573492175761881E-3</v>
      </c>
      <c r="J65" s="233">
        <f t="shared" si="3"/>
        <v>6.2363083721407499E-3</v>
      </c>
      <c r="K65" s="233">
        <f t="shared" si="3"/>
        <v>4.942722884394281E-3</v>
      </c>
      <c r="L65" s="233">
        <f t="shared" si="3"/>
        <v>6.0694983094674538E-3</v>
      </c>
      <c r="M65" s="233">
        <f t="shared" si="3"/>
        <v>5.8856629838675767E-3</v>
      </c>
      <c r="N65" s="233">
        <f t="shared" si="3"/>
        <v>6.1516822853246826E-3</v>
      </c>
      <c r="O65" s="233">
        <f t="shared" si="3"/>
        <v>6.521073114746403E-3</v>
      </c>
      <c r="P65" s="233">
        <f t="shared" si="3"/>
        <v>6.1659665132206068E-3</v>
      </c>
      <c r="Q65" s="233">
        <f t="shared" si="3"/>
        <v>6.4750823723066005E-3</v>
      </c>
      <c r="R65" s="233">
        <f t="shared" si="3"/>
        <v>5.3898966808652651E-3</v>
      </c>
      <c r="S65" s="233">
        <f t="shared" si="3"/>
        <v>6.3917296077412623E-3</v>
      </c>
      <c r="T65" s="233">
        <f t="shared" si="3"/>
        <v>5.4303755667930598E-3</v>
      </c>
      <c r="U65" s="233">
        <f t="shared" si="3"/>
        <v>6.6411767433562727E-3</v>
      </c>
      <c r="V65" s="233">
        <f t="shared" si="3"/>
        <v>6.2974912496144555E-3</v>
      </c>
      <c r="W65" s="233">
        <f t="shared" si="3"/>
        <v>5.4769121583295088E-3</v>
      </c>
      <c r="X65" s="233">
        <f t="shared" si="3"/>
        <v>6.3916573178433665E-3</v>
      </c>
      <c r="Y65" s="233">
        <f t="shared" si="3"/>
        <v>5.838347250148322E-3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1.675392586422381E-2</v>
      </c>
      <c r="C66" s="233">
        <f t="shared" si="4"/>
        <v>2.0436938978217686E-2</v>
      </c>
      <c r="D66" s="233">
        <f t="shared" si="4"/>
        <v>2.1133407956611824E-2</v>
      </c>
      <c r="E66" s="233">
        <f t="shared" si="4"/>
        <v>2.147059106039435E-2</v>
      </c>
      <c r="F66" s="233">
        <f t="shared" si="4"/>
        <v>2.1055594809299825E-2</v>
      </c>
      <c r="G66" s="233">
        <f t="shared" si="4"/>
        <v>2.0813341480868372E-2</v>
      </c>
      <c r="H66" s="233">
        <f t="shared" si="4"/>
        <v>2.2157628923647341E-2</v>
      </c>
      <c r="I66" s="233">
        <f t="shared" si="4"/>
        <v>2.5471792244416962E-2</v>
      </c>
      <c r="J66" s="233">
        <f t="shared" si="4"/>
        <v>2.4165230136426862E-2</v>
      </c>
      <c r="K66" s="233">
        <f t="shared" si="4"/>
        <v>1.9152682785147521E-2</v>
      </c>
      <c r="L66" s="233">
        <f t="shared" si="4"/>
        <v>2.3518853576284405E-2</v>
      </c>
      <c r="M66" s="233">
        <f t="shared" si="4"/>
        <v>2.2806505391231306E-2</v>
      </c>
      <c r="N66" s="233">
        <f t="shared" si="4"/>
        <v>2.3837310357380823E-2</v>
      </c>
      <c r="O66" s="233">
        <f t="shared" si="4"/>
        <v>2.5268672289888546E-2</v>
      </c>
      <c r="P66" s="233">
        <f t="shared" si="4"/>
        <v>2.3892660675842965E-2</v>
      </c>
      <c r="Q66" s="233">
        <f t="shared" si="4"/>
        <v>2.5090461590724294E-2</v>
      </c>
      <c r="R66" s="233">
        <f t="shared" si="4"/>
        <v>2.0885447917637533E-2</v>
      </c>
      <c r="S66" s="233">
        <f t="shared" si="4"/>
        <v>2.4767475840496347E-2</v>
      </c>
      <c r="T66" s="233">
        <f t="shared" si="4"/>
        <v>2.1042300583628375E-2</v>
      </c>
      <c r="U66" s="233">
        <f t="shared" si="4"/>
        <v>2.5734064899167283E-2</v>
      </c>
      <c r="V66" s="233">
        <f t="shared" si="4"/>
        <v>2.4402309226544638E-2</v>
      </c>
      <c r="W66" s="233">
        <f t="shared" si="4"/>
        <v>2.1222626407358784E-2</v>
      </c>
      <c r="X66" s="233">
        <f t="shared" si="4"/>
        <v>2.4767195722529927E-2</v>
      </c>
      <c r="Y66" s="233">
        <f t="shared" si="4"/>
        <v>2.2623160449613659E-2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2.3563982768257503E-2</v>
      </c>
      <c r="C67" s="233">
        <f t="shared" si="5"/>
        <v>2.874404971237246E-2</v>
      </c>
      <c r="D67" s="233">
        <f t="shared" si="5"/>
        <v>2.9723616121971445E-2</v>
      </c>
      <c r="E67" s="233">
        <f t="shared" si="5"/>
        <v>3.0197855826245495E-2</v>
      </c>
      <c r="F67" s="233">
        <f t="shared" si="5"/>
        <v>2.9614173852901864E-2</v>
      </c>
      <c r="G67" s="233">
        <f t="shared" si="5"/>
        <v>2.9273450532112846E-2</v>
      </c>
      <c r="H67" s="233">
        <f t="shared" si="5"/>
        <v>3.1164157605424601E-2</v>
      </c>
      <c r="I67" s="233">
        <f t="shared" si="5"/>
        <v>3.5825446428993352E-2</v>
      </c>
      <c r="J67" s="233">
        <f t="shared" si="5"/>
        <v>3.3987799106936105E-2</v>
      </c>
      <c r="K67" s="233">
        <f t="shared" si="5"/>
        <v>2.69377751085105E-2</v>
      </c>
      <c r="L67" s="233">
        <f t="shared" si="5"/>
        <v>3.3078686445913351E-2</v>
      </c>
      <c r="M67" s="233">
        <f t="shared" si="5"/>
        <v>3.2076786324495531E-2</v>
      </c>
      <c r="N67" s="233">
        <f t="shared" si="5"/>
        <v>3.3526588040023585E-2</v>
      </c>
      <c r="O67" s="233">
        <f t="shared" si="5"/>
        <v>3.5539763231682731E-2</v>
      </c>
      <c r="P67" s="233">
        <f t="shared" si="5"/>
        <v>3.3604436895332462E-2</v>
      </c>
      <c r="Q67" s="233">
        <f t="shared" si="5"/>
        <v>3.5289114286578306E-2</v>
      </c>
      <c r="R67" s="233">
        <f t="shared" si="5"/>
        <v>2.9374866453806579E-2</v>
      </c>
      <c r="S67" s="233">
        <f t="shared" si="5"/>
        <v>3.4834842809287329E-2</v>
      </c>
      <c r="T67" s="233">
        <f t="shared" si="5"/>
        <v>2.9595475852971707E-2</v>
      </c>
      <c r="U67" s="233">
        <f t="shared" si="5"/>
        <v>3.6194326437607872E-2</v>
      </c>
      <c r="V67" s="233">
        <f t="shared" si="5"/>
        <v>3.4321244989383187E-2</v>
      </c>
      <c r="W67" s="233">
        <f t="shared" si="5"/>
        <v>2.9849099668517485E-2</v>
      </c>
      <c r="X67" s="233">
        <f t="shared" si="5"/>
        <v>3.4834448830288786E-2</v>
      </c>
      <c r="Y67" s="233">
        <f t="shared" si="5"/>
        <v>3.1818916194238434E-2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0.14485658385452169</v>
      </c>
      <c r="C68" s="300">
        <f t="shared" si="6"/>
        <v>0.13082926443058582</v>
      </c>
      <c r="D68" s="300">
        <f t="shared" si="6"/>
        <v>0.12863181283301001</v>
      </c>
      <c r="E68" s="300">
        <f t="shared" si="6"/>
        <v>0.12750765995842145</v>
      </c>
      <c r="F68" s="300">
        <f t="shared" si="6"/>
        <v>0.1290693070407207</v>
      </c>
      <c r="G68" s="300">
        <f t="shared" si="6"/>
        <v>0.12970875653228559</v>
      </c>
      <c r="H68" s="300">
        <f t="shared" si="6"/>
        <v>0.12522872999290469</v>
      </c>
      <c r="I68" s="300">
        <f t="shared" si="6"/>
        <v>0.11824545967373953</v>
      </c>
      <c r="J68" s="300">
        <f t="shared" si="6"/>
        <v>0.12027296512104195</v>
      </c>
      <c r="K68" s="300">
        <f t="shared" si="6"/>
        <v>0.13514757571436417</v>
      </c>
      <c r="L68" s="300">
        <f t="shared" si="6"/>
        <v>0.12186395710793263</v>
      </c>
      <c r="M68" s="300">
        <f t="shared" si="6"/>
        <v>0.12370089010949217</v>
      </c>
      <c r="N68" s="300">
        <f t="shared" si="6"/>
        <v>0.12174590618675676</v>
      </c>
      <c r="O68" s="300">
        <f t="shared" si="6"/>
        <v>0.11974902321967418</v>
      </c>
      <c r="P68" s="300">
        <f t="shared" si="6"/>
        <v>0.12818666788721811</v>
      </c>
      <c r="Q68" s="300">
        <f t="shared" si="6"/>
        <v>0.12666879474874732</v>
      </c>
      <c r="R68" s="300">
        <f t="shared" si="6"/>
        <v>0.13703367002352054</v>
      </c>
      <c r="S68" s="300">
        <f t="shared" si="6"/>
        <v>0.12827722784515533</v>
      </c>
      <c r="T68" s="300">
        <f t="shared" si="6"/>
        <v>0.13840704992897265</v>
      </c>
      <c r="U68" s="300">
        <f t="shared" si="6"/>
        <v>0.12876459996667178</v>
      </c>
      <c r="V68" s="300">
        <f t="shared" si="6"/>
        <v>0.13276180651280617</v>
      </c>
      <c r="W68" s="300">
        <f t="shared" si="6"/>
        <v>0.14091057292227774</v>
      </c>
      <c r="X68" s="300">
        <f t="shared" si="6"/>
        <v>0.13530810697717841</v>
      </c>
      <c r="Y68" s="300">
        <f t="shared" si="6"/>
        <v>0.14127237873675236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5.433498522723032E-2</v>
      </c>
      <c r="C69" s="301">
        <f t="shared" si="7"/>
        <v>4.961062468395068E-2</v>
      </c>
      <c r="D69" s="301">
        <f t="shared" si="7"/>
        <v>4.867210896040465E-2</v>
      </c>
      <c r="E69" s="301">
        <f t="shared" si="7"/>
        <v>4.8226306110051853E-2</v>
      </c>
      <c r="F69" s="301">
        <f t="shared" si="7"/>
        <v>4.8766017061935688E-2</v>
      </c>
      <c r="G69" s="301">
        <f t="shared" si="7"/>
        <v>4.9114848958339001E-2</v>
      </c>
      <c r="H69" s="301">
        <f t="shared" si="7"/>
        <v>4.7309493130199894E-2</v>
      </c>
      <c r="I69" s="301">
        <f t="shared" si="7"/>
        <v>4.2520081808551331E-2</v>
      </c>
      <c r="J69" s="301">
        <f t="shared" si="7"/>
        <v>4.4481968931744276E-2</v>
      </c>
      <c r="K69" s="301">
        <f t="shared" si="7"/>
        <v>5.1318413535688709E-2</v>
      </c>
      <c r="L69" s="301">
        <f t="shared" si="7"/>
        <v>4.539706364339912E-2</v>
      </c>
      <c r="M69" s="301">
        <f t="shared" si="7"/>
        <v>4.639635602638386E-2</v>
      </c>
      <c r="N69" s="301">
        <f t="shared" si="7"/>
        <v>4.4883772897096143E-2</v>
      </c>
      <c r="O69" s="301">
        <f t="shared" si="7"/>
        <v>4.2702839398514936E-2</v>
      </c>
      <c r="P69" s="301">
        <f t="shared" si="7"/>
        <v>4.4162409698892797E-2</v>
      </c>
      <c r="Q69" s="301">
        <f t="shared" si="7"/>
        <v>4.2338859785332958E-2</v>
      </c>
      <c r="R69" s="301">
        <f t="shared" si="7"/>
        <v>4.8275003537023485E-2</v>
      </c>
      <c r="S69" s="301">
        <f t="shared" si="7"/>
        <v>4.2713185028746346E-2</v>
      </c>
      <c r="T69" s="301">
        <f t="shared" si="7"/>
        <v>4.7881716560053793E-2</v>
      </c>
      <c r="U69" s="301">
        <f t="shared" si="7"/>
        <v>4.1070196901812787E-2</v>
      </c>
      <c r="V69" s="301">
        <f t="shared" si="7"/>
        <v>4.2882566342192625E-2</v>
      </c>
      <c r="W69" s="301">
        <f t="shared" si="7"/>
        <v>4.7345210672027488E-2</v>
      </c>
      <c r="X69" s="301">
        <f t="shared" si="7"/>
        <v>4.2032938737376541E-2</v>
      </c>
      <c r="Y69" s="301">
        <f t="shared" si="7"/>
        <v>4.4995970617493802E-2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0.40855729276628955</v>
      </c>
      <c r="C70" s="301">
        <f t="shared" si="8"/>
        <v>0.37303373560432146</v>
      </c>
      <c r="D70" s="301">
        <f t="shared" si="8"/>
        <v>0.36597681929842724</v>
      </c>
      <c r="E70" s="301">
        <f t="shared" si="8"/>
        <v>0.36262472478904362</v>
      </c>
      <c r="F70" s="301">
        <f t="shared" si="8"/>
        <v>0.36668293598493956</v>
      </c>
      <c r="G70" s="301">
        <f t="shared" si="8"/>
        <v>0.36930588351366439</v>
      </c>
      <c r="H70" s="301">
        <f t="shared" si="8"/>
        <v>0.35573099642131056</v>
      </c>
      <c r="I70" s="301">
        <f t="shared" si="8"/>
        <v>0.31971830744506863</v>
      </c>
      <c r="J70" s="301">
        <f t="shared" si="8"/>
        <v>0.33447018946753859</v>
      </c>
      <c r="K70" s="301">
        <f t="shared" si="8"/>
        <v>0.38587499408565951</v>
      </c>
      <c r="L70" s="301">
        <f t="shared" si="8"/>
        <v>0.34135099778017425</v>
      </c>
      <c r="M70" s="301">
        <f t="shared" si="8"/>
        <v>0.34886490781377083</v>
      </c>
      <c r="N70" s="301">
        <f t="shared" si="8"/>
        <v>0.33749144620701149</v>
      </c>
      <c r="O70" s="301">
        <f t="shared" si="8"/>
        <v>0.32109250393883354</v>
      </c>
      <c r="P70" s="301">
        <f t="shared" si="8"/>
        <v>0.33206734985129005</v>
      </c>
      <c r="Q70" s="301">
        <f t="shared" si="8"/>
        <v>0.31835565723202286</v>
      </c>
      <c r="R70" s="301">
        <f t="shared" si="8"/>
        <v>0.36299089198031104</v>
      </c>
      <c r="S70" s="301">
        <f t="shared" si="8"/>
        <v>0.32117029511999656</v>
      </c>
      <c r="T70" s="301">
        <f t="shared" si="8"/>
        <v>0.36003367644194273</v>
      </c>
      <c r="U70" s="301">
        <f t="shared" si="8"/>
        <v>0.30881628824247709</v>
      </c>
      <c r="V70" s="301">
        <f t="shared" si="8"/>
        <v>0.3224439123037946</v>
      </c>
      <c r="W70" s="301">
        <f t="shared" si="8"/>
        <v>0.35599956486082207</v>
      </c>
      <c r="X70" s="301">
        <f t="shared" si="8"/>
        <v>0.31605536627527347</v>
      </c>
      <c r="Y70" s="301">
        <f t="shared" si="8"/>
        <v>0.33833508675846308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9.1277860023079388E-2</v>
      </c>
      <c r="C71" s="301">
        <f t="shared" si="9"/>
        <v>0.11134345886879053</v>
      </c>
      <c r="D71" s="301">
        <f t="shared" si="9"/>
        <v>0.11513792462180128</v>
      </c>
      <c r="E71" s="301">
        <f t="shared" si="9"/>
        <v>0.11697494792001992</v>
      </c>
      <c r="F71" s="301">
        <f t="shared" si="9"/>
        <v>0.11471398711450519</v>
      </c>
      <c r="G71" s="301">
        <f t="shared" si="9"/>
        <v>0.11339415523856802</v>
      </c>
      <c r="H71" s="301">
        <f t="shared" si="9"/>
        <v>0.12071803156625215</v>
      </c>
      <c r="I71" s="301">
        <f t="shared" si="9"/>
        <v>0.13877408231748589</v>
      </c>
      <c r="J71" s="301">
        <f t="shared" si="9"/>
        <v>0.13165573917981882</v>
      </c>
      <c r="K71" s="301">
        <f t="shared" si="9"/>
        <v>0.10434664164667591</v>
      </c>
      <c r="L71" s="301">
        <f t="shared" si="9"/>
        <v>0.1281341843122</v>
      </c>
      <c r="M71" s="301">
        <f t="shared" si="9"/>
        <v>0.12425320629845468</v>
      </c>
      <c r="N71" s="301">
        <f t="shared" si="9"/>
        <v>0.12986918384149782</v>
      </c>
      <c r="O71" s="301">
        <f t="shared" si="9"/>
        <v>0.13766745483640516</v>
      </c>
      <c r="P71" s="301">
        <f t="shared" si="9"/>
        <v>0.13017074054299957</v>
      </c>
      <c r="Q71" s="301">
        <f t="shared" si="9"/>
        <v>0.13669653665372028</v>
      </c>
      <c r="R71" s="301">
        <f t="shared" si="9"/>
        <v>0.11378700174484474</v>
      </c>
      <c r="S71" s="301">
        <f t="shared" si="9"/>
        <v>0.13493686263237872</v>
      </c>
      <c r="T71" s="301">
        <f t="shared" si="9"/>
        <v>0.11464155821158499</v>
      </c>
      <c r="U71" s="301">
        <f t="shared" si="9"/>
        <v>0.14020298243690807</v>
      </c>
      <c r="V71" s="301">
        <f t="shared" si="9"/>
        <v>0.13294738104200346</v>
      </c>
      <c r="W71" s="301">
        <f t="shared" si="9"/>
        <v>0.1156239999049769</v>
      </c>
      <c r="X71" s="301">
        <f t="shared" si="9"/>
        <v>0.13493533650836839</v>
      </c>
      <c r="Y71" s="301">
        <f t="shared" si="9"/>
        <v>0.12325431600536516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0.20931917302826408</v>
      </c>
      <c r="C72" s="301">
        <f t="shared" si="10"/>
        <v>0.22338050256472372</v>
      </c>
      <c r="D72" s="301">
        <f t="shared" si="10"/>
        <v>0.2259688139918955</v>
      </c>
      <c r="E72" s="301">
        <f t="shared" si="10"/>
        <v>0.22720924546526133</v>
      </c>
      <c r="F72" s="301">
        <f t="shared" si="10"/>
        <v>0.22558091747063508</v>
      </c>
      <c r="G72" s="301">
        <f t="shared" si="10"/>
        <v>0.2246147926201093</v>
      </c>
      <c r="H72" s="301">
        <f t="shared" si="10"/>
        <v>0.2297971205878466</v>
      </c>
      <c r="I72" s="301">
        <f t="shared" si="10"/>
        <v>0.24139596310859099</v>
      </c>
      <c r="J72" s="301">
        <f t="shared" si="10"/>
        <v>0.23692071642501064</v>
      </c>
      <c r="K72" s="301">
        <f t="shared" si="10"/>
        <v>0.21853561909933661</v>
      </c>
      <c r="L72" s="301">
        <f t="shared" si="10"/>
        <v>0.23459144691098199</v>
      </c>
      <c r="M72" s="301">
        <f t="shared" si="10"/>
        <v>0.2320192648155506</v>
      </c>
      <c r="N72" s="301">
        <f t="shared" si="10"/>
        <v>0.23560518946795445</v>
      </c>
      <c r="O72" s="301">
        <f t="shared" si="10"/>
        <v>0.24055326193214888</v>
      </c>
      <c r="P72" s="301">
        <f t="shared" si="10"/>
        <v>0.23470553090916202</v>
      </c>
      <c r="Q72" s="301">
        <f t="shared" si="10"/>
        <v>0.23868015518913174</v>
      </c>
      <c r="R72" s="301">
        <f t="shared" si="10"/>
        <v>0.22365740376742368</v>
      </c>
      <c r="S72" s="301">
        <f t="shared" si="10"/>
        <v>0.2374093603367381</v>
      </c>
      <c r="T72" s="301">
        <f t="shared" si="10"/>
        <v>0.22392189098324564</v>
      </c>
      <c r="U72" s="301">
        <f t="shared" si="10"/>
        <v>0.2403650367952542</v>
      </c>
      <c r="V72" s="301">
        <f t="shared" si="10"/>
        <v>0.23546894694641834</v>
      </c>
      <c r="W72" s="301">
        <f t="shared" si="10"/>
        <v>0.22402005247198412</v>
      </c>
      <c r="X72" s="301">
        <f t="shared" si="10"/>
        <v>0.23617671487947398</v>
      </c>
      <c r="Y72" s="301">
        <f t="shared" si="10"/>
        <v>0.22837988063970674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6.2141244231655901E-2</v>
      </c>
      <c r="C73" s="302">
        <f t="shared" si="11"/>
        <v>5.670482676438561E-2</v>
      </c>
      <c r="D73" s="302">
        <f t="shared" si="11"/>
        <v>5.5640858881323398E-2</v>
      </c>
      <c r="E73" s="302">
        <f t="shared" si="11"/>
        <v>5.5106499695866937E-2</v>
      </c>
      <c r="F73" s="302">
        <f t="shared" si="11"/>
        <v>5.5669457875359984E-2</v>
      </c>
      <c r="G73" s="302">
        <f t="shared" si="11"/>
        <v>5.5956441186556315E-2</v>
      </c>
      <c r="H73" s="302">
        <f t="shared" si="11"/>
        <v>5.4084615315470153E-2</v>
      </c>
      <c r="I73" s="302">
        <f t="shared" si="11"/>
        <v>4.8553485768254932E-2</v>
      </c>
      <c r="J73" s="302">
        <f t="shared" si="11"/>
        <v>5.0774622676418316E-2</v>
      </c>
      <c r="K73" s="302">
        <f t="shared" si="11"/>
        <v>5.8612153055580866E-2</v>
      </c>
      <c r="L73" s="302">
        <f t="shared" si="11"/>
        <v>5.180094982838053E-2</v>
      </c>
      <c r="M73" s="302">
        <f t="shared" si="11"/>
        <v>5.2933945283138877E-2</v>
      </c>
      <c r="N73" s="302">
        <f t="shared" si="11"/>
        <v>5.1209617465866317E-2</v>
      </c>
      <c r="O73" s="302">
        <f t="shared" si="11"/>
        <v>4.8846095251793592E-2</v>
      </c>
      <c r="P73" s="302">
        <f t="shared" si="11"/>
        <v>5.0518549457947828E-2</v>
      </c>
      <c r="Q73" s="302">
        <f t="shared" si="11"/>
        <v>4.8373474859881568E-2</v>
      </c>
      <c r="R73" s="302">
        <f t="shared" si="11"/>
        <v>5.5193741991066331E-2</v>
      </c>
      <c r="S73" s="302">
        <f t="shared" si="11"/>
        <v>4.8843393501608899E-2</v>
      </c>
      <c r="T73" s="302">
        <f t="shared" si="11"/>
        <v>5.4776008408694912E-2</v>
      </c>
      <c r="U73" s="302">
        <f t="shared" si="11"/>
        <v>4.6992885821431588E-2</v>
      </c>
      <c r="V73" s="302">
        <f t="shared" si="11"/>
        <v>4.90667991768753E-2</v>
      </c>
      <c r="W73" s="302">
        <f t="shared" si="11"/>
        <v>5.41549218397364E-2</v>
      </c>
      <c r="X73" s="302">
        <f t="shared" si="11"/>
        <v>4.8137169871027487E-2</v>
      </c>
      <c r="Y73" s="302">
        <f t="shared" si="11"/>
        <v>5.1526668750846986E-2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4.1907598862438167E-2</v>
      </c>
      <c r="C74" s="302">
        <f t="shared" si="12"/>
        <v>3.8263784371621465E-2</v>
      </c>
      <c r="D74" s="302">
        <f t="shared" si="12"/>
        <v>3.7539924039204413E-2</v>
      </c>
      <c r="E74" s="302">
        <f t="shared" si="12"/>
        <v>3.7196084302316926E-2</v>
      </c>
      <c r="F74" s="302">
        <f t="shared" si="12"/>
        <v>3.7612353672385274E-2</v>
      </c>
      <c r="G74" s="302">
        <f t="shared" si="12"/>
        <v>3.7881401452995823E-2</v>
      </c>
      <c r="H74" s="302">
        <f t="shared" si="12"/>
        <v>3.6488962906574697E-2</v>
      </c>
      <c r="I74" s="302">
        <f t="shared" si="12"/>
        <v>3.2794975917980106E-2</v>
      </c>
      <c r="J74" s="302">
        <f t="shared" si="12"/>
        <v>3.4308144242740209E-2</v>
      </c>
      <c r="K74" s="302">
        <f t="shared" si="12"/>
        <v>3.9580971260346577E-2</v>
      </c>
      <c r="L74" s="302">
        <f t="shared" si="12"/>
        <v>3.5013940369062711E-2</v>
      </c>
      <c r="M74" s="302">
        <f t="shared" si="12"/>
        <v>3.5784676648041698E-2</v>
      </c>
      <c r="N74" s="302">
        <f t="shared" si="12"/>
        <v>3.4618048429350061E-2</v>
      </c>
      <c r="O74" s="302">
        <f t="shared" si="12"/>
        <v>3.2935933566854605E-2</v>
      </c>
      <c r="P74" s="302">
        <f t="shared" si="12"/>
        <v>3.4061673942120396E-2</v>
      </c>
      <c r="Q74" s="302">
        <f t="shared" si="12"/>
        <v>3.2655202624174769E-2</v>
      </c>
      <c r="R74" s="302">
        <f t="shared" si="12"/>
        <v>3.7233643753683765E-2</v>
      </c>
      <c r="S74" s="302">
        <f t="shared" si="12"/>
        <v>3.2943912965761289E-2</v>
      </c>
      <c r="T74" s="302">
        <f t="shared" si="12"/>
        <v>3.6930308567344035E-2</v>
      </c>
      <c r="U74" s="302">
        <f t="shared" si="12"/>
        <v>3.1676705712987925E-2</v>
      </c>
      <c r="V74" s="302">
        <f t="shared" si="12"/>
        <v>3.3074553732644993E-2</v>
      </c>
      <c r="W74" s="302">
        <f t="shared" si="12"/>
        <v>3.6516511205502228E-2</v>
      </c>
      <c r="X74" s="302">
        <f t="shared" si="12"/>
        <v>3.2419251210776573E-2</v>
      </c>
      <c r="Y74" s="302">
        <f t="shared" si="12"/>
        <v>3.4704584517287536E-2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0.10527032993417001</v>
      </c>
      <c r="C76" s="302">
        <f t="shared" si="14"/>
        <v>0.12841189142871667</v>
      </c>
      <c r="D76" s="302">
        <f t="shared" si="14"/>
        <v>0.13278803107136769</v>
      </c>
      <c r="E76" s="302">
        <f t="shared" si="14"/>
        <v>0.13490666146707747</v>
      </c>
      <c r="F76" s="302">
        <f t="shared" si="14"/>
        <v>0.13229910592288985</v>
      </c>
      <c r="G76" s="302">
        <f t="shared" si="14"/>
        <v>0.13077694998055719</v>
      </c>
      <c r="H76" s="302">
        <f t="shared" si="14"/>
        <v>0.13922354236580176</v>
      </c>
      <c r="I76" s="302">
        <f t="shared" si="14"/>
        <v>0.16004750142235594</v>
      </c>
      <c r="J76" s="302">
        <f t="shared" si="14"/>
        <v>0.15183794950585211</v>
      </c>
      <c r="K76" s="302">
        <f t="shared" si="14"/>
        <v>0.12034249478340917</v>
      </c>
      <c r="L76" s="302">
        <f t="shared" si="14"/>
        <v>0.14777655671353873</v>
      </c>
      <c r="M76" s="302">
        <f t="shared" si="14"/>
        <v>0.14330064288437006</v>
      </c>
      <c r="N76" s="302">
        <f t="shared" si="14"/>
        <v>0.14977752357273805</v>
      </c>
      <c r="O76" s="302">
        <f t="shared" si="14"/>
        <v>0.15877123311350069</v>
      </c>
      <c r="P76" s="302">
        <f t="shared" si="14"/>
        <v>0.15012530750909378</v>
      </c>
      <c r="Q76" s="302">
        <f t="shared" si="14"/>
        <v>0.15765147770507545</v>
      </c>
      <c r="R76" s="302">
        <f t="shared" si="14"/>
        <v>0.13123001802267362</v>
      </c>
      <c r="S76" s="302">
        <f t="shared" si="14"/>
        <v>0.15562205386936789</v>
      </c>
      <c r="T76" s="302">
        <f t="shared" si="14"/>
        <v>0.13221557400720668</v>
      </c>
      <c r="U76" s="302">
        <f t="shared" si="14"/>
        <v>0.16169544526083468</v>
      </c>
      <c r="V76" s="302">
        <f t="shared" si="14"/>
        <v>0.15332759403689805</v>
      </c>
      <c r="W76" s="302">
        <f t="shared" si="14"/>
        <v>0.13334861942674553</v>
      </c>
      <c r="X76" s="302">
        <f t="shared" si="14"/>
        <v>0.1556202937976699</v>
      </c>
      <c r="Y76" s="302">
        <f t="shared" si="14"/>
        <v>0.14214862737157222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2.6498861565530715E-2</v>
      </c>
      <c r="C77" s="235">
        <f t="shared" si="15"/>
        <v>3.2324102493698034E-2</v>
      </c>
      <c r="D77" s="235">
        <f t="shared" si="15"/>
        <v>3.3425673265391802E-2</v>
      </c>
      <c r="E77" s="235">
        <f t="shared" si="15"/>
        <v>3.3958979217786435E-2</v>
      </c>
      <c r="F77" s="235">
        <f t="shared" si="15"/>
        <v>3.3302600032568047E-2</v>
      </c>
      <c r="G77" s="235">
        <f t="shared" si="15"/>
        <v>3.291943984277626E-2</v>
      </c>
      <c r="H77" s="235">
        <f t="shared" si="15"/>
        <v>3.504563325792967E-2</v>
      </c>
      <c r="I77" s="235">
        <f t="shared" si="15"/>
        <v>4.0287482586519999E-2</v>
      </c>
      <c r="J77" s="235">
        <f t="shared" si="15"/>
        <v>3.8220957480286241E-2</v>
      </c>
      <c r="K77" s="235">
        <f t="shared" si="15"/>
        <v>3.029285755739855E-2</v>
      </c>
      <c r="L77" s="235">
        <f t="shared" si="15"/>
        <v>3.7198615425938587E-2</v>
      </c>
      <c r="M77" s="235">
        <f t="shared" si="15"/>
        <v>3.6071929293078946E-2</v>
      </c>
      <c r="N77" s="235">
        <f t="shared" si="15"/>
        <v>3.7702302873601129E-2</v>
      </c>
      <c r="O77" s="235">
        <f t="shared" si="15"/>
        <v>3.9966217731950061E-2</v>
      </c>
      <c r="P77" s="235">
        <f t="shared" si="15"/>
        <v>3.7789847753435427E-2</v>
      </c>
      <c r="Q77" s="235">
        <f t="shared" si="15"/>
        <v>3.968435062301566E-2</v>
      </c>
      <c r="R77" s="235">
        <f t="shared" si="15"/>
        <v>3.3033487051855159E-2</v>
      </c>
      <c r="S77" s="235">
        <f t="shared" si="15"/>
        <v>3.9173499927346436E-2</v>
      </c>
      <c r="T77" s="235">
        <f t="shared" si="15"/>
        <v>3.3281573208852618E-2</v>
      </c>
      <c r="U77" s="235">
        <f t="shared" si="15"/>
        <v>4.0702306361375881E-2</v>
      </c>
      <c r="V77" s="235">
        <f t="shared" si="15"/>
        <v>3.8595933831502408E-2</v>
      </c>
      <c r="W77" s="235">
        <f t="shared" si="15"/>
        <v>3.3566785706415726E-2</v>
      </c>
      <c r="X77" s="235">
        <f t="shared" si="15"/>
        <v>3.9173056878518672E-2</v>
      </c>
      <c r="Y77" s="235">
        <f t="shared" si="15"/>
        <v>3.5781941605056496E-2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341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0.48293202355144316</v>
      </c>
      <c r="C81" s="322">
        <f>IF(C$5=0,0,C$5/TEL_fec!C$5)</f>
        <v>0.48060795918156402</v>
      </c>
      <c r="D81" s="322">
        <f>IF(D$5=0,0,D$5/TEL_fec!D$5)</f>
        <v>0.48052663319998384</v>
      </c>
      <c r="E81" s="322">
        <f>IF(E$5=0,0,E$5/TEL_fec!E$5)</f>
        <v>0.48000710224949711</v>
      </c>
      <c r="F81" s="322">
        <f>IF(F$5=0,0,F$5/TEL_fec!F$5)</f>
        <v>0.48188709034323007</v>
      </c>
      <c r="G81" s="322">
        <f>IF(G$5=0,0,G$5/TEL_fec!G$5)</f>
        <v>0.48148575785901837</v>
      </c>
      <c r="H81" s="322">
        <f>IF(H$5=0,0,H$5/TEL_fec!H$5)</f>
        <v>0.47844731416197095</v>
      </c>
      <c r="I81" s="322">
        <f>IF(I$5=0,0,I$5/TEL_fec!I$5)</f>
        <v>0.47777131584445531</v>
      </c>
      <c r="J81" s="322">
        <f>IF(J$5=0,0,J$5/TEL_fec!J$5)</f>
        <v>0.47745605619266235</v>
      </c>
      <c r="K81" s="322">
        <f>IF(K$5=0,0,K$5/TEL_fec!K$5)</f>
        <v>0.48041349428892605</v>
      </c>
      <c r="L81" s="322">
        <f>IF(L$5=0,0,L$5/TEL_fec!L$5)</f>
        <v>0.47863441297180587</v>
      </c>
      <c r="M81" s="322">
        <f>IF(M$5=0,0,M$5/TEL_fec!M$5)</f>
        <v>0.47949031813207393</v>
      </c>
      <c r="N81" s="322">
        <f>IF(N$5=0,0,N$5/TEL_fec!N$5)</f>
        <v>0.48202231323977585</v>
      </c>
      <c r="O81" s="322">
        <f>IF(O$5=0,0,O$5/TEL_fec!O$5)</f>
        <v>0.48723328374990782</v>
      </c>
      <c r="P81" s="322">
        <f>IF(P$5=0,0,P$5/TEL_fec!P$5)</f>
        <v>0.48884284400749412</v>
      </c>
      <c r="Q81" s="322">
        <f>IF(Q$5=0,0,Q$5/TEL_fec!Q$5)</f>
        <v>0.48862135214200242</v>
      </c>
      <c r="R81" s="322">
        <f>IF(R$5=0,0,R$5/TEL_fec!R$5)</f>
        <v>0.48843976069040485</v>
      </c>
      <c r="S81" s="322">
        <f>IF(S$5=0,0,S$5/TEL_fec!S$5)</f>
        <v>0.48852338177628973</v>
      </c>
      <c r="T81" s="322">
        <f>IF(T$5=0,0,T$5/TEL_fec!T$5)</f>
        <v>0.48916023456640267</v>
      </c>
      <c r="U81" s="322">
        <f>IF(U$5=0,0,U$5/TEL_fec!U$5)</f>
        <v>0.49029287184643416</v>
      </c>
      <c r="V81" s="322">
        <f>IF(V$5=0,0,V$5/TEL_fec!V$5)</f>
        <v>0.49070932744489604</v>
      </c>
      <c r="W81" s="322">
        <f>IF(W$5=0,0,W$5/TEL_fec!W$5)</f>
        <v>0.49029266389820003</v>
      </c>
      <c r="X81" s="322">
        <f>IF(X$5=0,0,X$5/TEL_fec!X$5)</f>
        <v>0.49151107773189889</v>
      </c>
      <c r="Y81" s="322">
        <f>IF(Y$5=0,0,Y$5/TEL_fec!Y$5)</f>
        <v>0.49225181107154176</v>
      </c>
      <c r="DA81" s="95"/>
    </row>
    <row r="82" spans="1:105" ht="12" customHeight="1" x14ac:dyDescent="0.25">
      <c r="A82" s="55" t="s">
        <v>91</v>
      </c>
      <c r="B82" s="334">
        <f>IF(B$6=0,0,B$6/TEL_fec!B$6)</f>
        <v>0.48260999394082349</v>
      </c>
      <c r="C82" s="334">
        <f>IF(C$6=0,0,C$6/TEL_fec!C$6)</f>
        <v>0.48260999394082343</v>
      </c>
      <c r="D82" s="334">
        <f>IF(D$6=0,0,D$6/TEL_fec!D$6)</f>
        <v>0.48260999394082327</v>
      </c>
      <c r="E82" s="334">
        <f>IF(E$6=0,0,E$6/TEL_fec!E$6)</f>
        <v>0.48260999394082321</v>
      </c>
      <c r="F82" s="334">
        <f>IF(F$6=0,0,F$6/TEL_fec!F$6)</f>
        <v>0.48260999394082343</v>
      </c>
      <c r="G82" s="334">
        <f>IF(G$6=0,0,G$6/TEL_fec!G$6)</f>
        <v>0.4826099939408231</v>
      </c>
      <c r="H82" s="334">
        <f>IF(H$6=0,0,H$6/TEL_fec!H$6)</f>
        <v>0.48260999394082332</v>
      </c>
      <c r="I82" s="334">
        <f>IF(I$6=0,0,I$6/TEL_fec!I$6)</f>
        <v>0.48260999394082316</v>
      </c>
      <c r="J82" s="334">
        <f>IF(J$6=0,0,J$6/TEL_fec!J$6)</f>
        <v>0.48260999394082327</v>
      </c>
      <c r="K82" s="334">
        <f>IF(K$6=0,0,K$6/TEL_fec!K$6)</f>
        <v>0.4826099939408231</v>
      </c>
      <c r="L82" s="334">
        <f>IF(L$6=0,0,L$6/TEL_fec!L$6)</f>
        <v>0.48260999394082316</v>
      </c>
      <c r="M82" s="334">
        <f>IF(M$6=0,0,M$6/TEL_fec!M$6)</f>
        <v>0.48260999394082349</v>
      </c>
      <c r="N82" s="334">
        <f>IF(N$6=0,0,N$6/TEL_fec!N$6)</f>
        <v>0.48260999394082321</v>
      </c>
      <c r="O82" s="334">
        <f>IF(O$6=0,0,O$6/TEL_fec!O$6)</f>
        <v>0.48260999394082299</v>
      </c>
      <c r="P82" s="334">
        <f>IF(P$6=0,0,P$6/TEL_fec!P$6)</f>
        <v>0.48260999394082332</v>
      </c>
      <c r="Q82" s="334">
        <f>IF(Q$6=0,0,Q$6/TEL_fec!Q$6)</f>
        <v>0.48260999394082316</v>
      </c>
      <c r="R82" s="334">
        <f>IF(R$6=0,0,R$6/TEL_fec!R$6)</f>
        <v>0.48260999394082316</v>
      </c>
      <c r="S82" s="334">
        <f>IF(S$6=0,0,S$6/TEL_fec!S$6)</f>
        <v>0.48260999394082321</v>
      </c>
      <c r="T82" s="334">
        <f>IF(T$6=0,0,T$6/TEL_fec!T$6)</f>
        <v>0.48260999394082327</v>
      </c>
      <c r="U82" s="334">
        <f>IF(U$6=0,0,U$6/TEL_fec!U$6)</f>
        <v>0.4826099939408231</v>
      </c>
      <c r="V82" s="334">
        <f>IF(V$6=0,0,V$6/TEL_fec!V$6)</f>
        <v>0.4826099939408231</v>
      </c>
      <c r="W82" s="334">
        <f>IF(W$6=0,0,W$6/TEL_fec!W$6)</f>
        <v>0.48260999394082321</v>
      </c>
      <c r="X82" s="334">
        <f>IF(X$6=0,0,X$6/TEL_fec!X$6)</f>
        <v>0.48260999394082332</v>
      </c>
      <c r="Y82" s="334">
        <f>IF(Y$6=0,0,Y$6/TEL_fec!Y$6)</f>
        <v>0.48260999394082321</v>
      </c>
      <c r="DA82" s="67"/>
    </row>
    <row r="83" spans="1:105" ht="12" customHeight="1" x14ac:dyDescent="0.25">
      <c r="A83" s="173" t="s">
        <v>92</v>
      </c>
      <c r="B83" s="335">
        <f>IF(B$7=0,0,B$7/TEL_fec!B$7)</f>
        <v>0.12397127436197911</v>
      </c>
      <c r="C83" s="335">
        <f>IF(C$7=0,0,C$7/TEL_fec!C$7)</f>
        <v>0.12397127436197915</v>
      </c>
      <c r="D83" s="335">
        <f>IF(D$7=0,0,D$7/TEL_fec!D$7)</f>
        <v>0.12397127436197916</v>
      </c>
      <c r="E83" s="335">
        <f>IF(E$7=0,0,E$7/TEL_fec!E$7)</f>
        <v>0.12397127436197916</v>
      </c>
      <c r="F83" s="335">
        <f>IF(F$7=0,0,F$7/TEL_fec!F$7)</f>
        <v>0.12397127436197915</v>
      </c>
      <c r="G83" s="335">
        <f>IF(G$7=0,0,G$7/TEL_fec!G$7)</f>
        <v>0.12397127436197915</v>
      </c>
      <c r="H83" s="335">
        <f>IF(H$7=0,0,H$7/TEL_fec!H$7)</f>
        <v>0.12397127436197913</v>
      </c>
      <c r="I83" s="335">
        <f>IF(I$7=0,0,I$7/TEL_fec!I$7)</f>
        <v>0.12397127436197911</v>
      </c>
      <c r="J83" s="335">
        <f>IF(J$7=0,0,J$7/TEL_fec!J$7)</f>
        <v>0.12397127436197915</v>
      </c>
      <c r="K83" s="335">
        <f>IF(K$7=0,0,K$7/TEL_fec!K$7)</f>
        <v>0.12397127436197913</v>
      </c>
      <c r="L83" s="335">
        <f>IF(L$7=0,0,L$7/TEL_fec!L$7)</f>
        <v>0.12397127436197916</v>
      </c>
      <c r="M83" s="335">
        <f>IF(M$7=0,0,M$7/TEL_fec!M$7)</f>
        <v>0.12397127436197915</v>
      </c>
      <c r="N83" s="335">
        <f>IF(N$7=0,0,N$7/TEL_fec!N$7)</f>
        <v>0.12397127436197909</v>
      </c>
      <c r="O83" s="335">
        <f>IF(O$7=0,0,O$7/TEL_fec!O$7)</f>
        <v>0.12397127436197912</v>
      </c>
      <c r="P83" s="335">
        <f>IF(P$7=0,0,P$7/TEL_fec!P$7)</f>
        <v>0.12397127436197915</v>
      </c>
      <c r="Q83" s="335">
        <f>IF(Q$7=0,0,Q$7/TEL_fec!Q$7)</f>
        <v>0.12397127436197918</v>
      </c>
      <c r="R83" s="335">
        <f>IF(R$7=0,0,R$7/TEL_fec!R$7)</f>
        <v>0.12397127436197915</v>
      </c>
      <c r="S83" s="335">
        <f>IF(S$7=0,0,S$7/TEL_fec!S$7)</f>
        <v>0.12397127436197915</v>
      </c>
      <c r="T83" s="335">
        <f>IF(T$7=0,0,T$7/TEL_fec!T$7)</f>
        <v>0.12397127436197915</v>
      </c>
      <c r="U83" s="335">
        <f>IF(U$7=0,0,U$7/TEL_fec!U$7)</f>
        <v>0.12397127436197912</v>
      </c>
      <c r="V83" s="335">
        <f>IF(V$7=0,0,V$7/TEL_fec!V$7)</f>
        <v>0.12397127436197918</v>
      </c>
      <c r="W83" s="335">
        <f>IF(W$7=0,0,W$7/TEL_fec!W$7)</f>
        <v>0.12397127436197915</v>
      </c>
      <c r="X83" s="335">
        <f>IF(X$7=0,0,X$7/TEL_fec!X$7)</f>
        <v>0.12397127436197915</v>
      </c>
      <c r="Y83" s="335">
        <f>IF(Y$7=0,0,Y$7/TEL_fec!Y$7)</f>
        <v>0.12397127436197916</v>
      </c>
      <c r="DA83" s="177"/>
    </row>
    <row r="84" spans="1:105" ht="12" customHeight="1" x14ac:dyDescent="0.25">
      <c r="A84" s="173" t="s">
        <v>93</v>
      </c>
      <c r="B84" s="335">
        <f>IF(B$8=0,0,B$8/TEL_fec!B$8)</f>
        <v>0.66835401503182035</v>
      </c>
      <c r="C84" s="335">
        <f>IF(C$8=0,0,C$8/TEL_fec!C$8)</f>
        <v>0.66835401503182013</v>
      </c>
      <c r="D84" s="335">
        <f>IF(D$8=0,0,D$8/TEL_fec!D$8)</f>
        <v>0.66835401503182024</v>
      </c>
      <c r="E84" s="335">
        <f>IF(E$8=0,0,E$8/TEL_fec!E$8)</f>
        <v>0.66835401503182001</v>
      </c>
      <c r="F84" s="335">
        <f>IF(F$8=0,0,F$8/TEL_fec!F$8)</f>
        <v>0.66835401503182046</v>
      </c>
      <c r="G84" s="335">
        <f>IF(G$8=0,0,G$8/TEL_fec!G$8)</f>
        <v>0.66835401503182024</v>
      </c>
      <c r="H84" s="335">
        <f>IF(H$8=0,0,H$8/TEL_fec!H$8)</f>
        <v>0.66835401503182013</v>
      </c>
      <c r="I84" s="335">
        <f>IF(I$8=0,0,I$8/TEL_fec!I$8)</f>
        <v>0.66835401503182024</v>
      </c>
      <c r="J84" s="335">
        <f>IF(J$8=0,0,J$8/TEL_fec!J$8)</f>
        <v>0.66835401503182024</v>
      </c>
      <c r="K84" s="335">
        <f>IF(K$8=0,0,K$8/TEL_fec!K$8)</f>
        <v>0.66835401503182024</v>
      </c>
      <c r="L84" s="335">
        <f>IF(L$8=0,0,L$8/TEL_fec!L$8)</f>
        <v>0.66835401503182013</v>
      </c>
      <c r="M84" s="335">
        <f>IF(M$8=0,0,M$8/TEL_fec!M$8)</f>
        <v>0.66835401503182024</v>
      </c>
      <c r="N84" s="335">
        <f>IF(N$8=0,0,N$8/TEL_fec!N$8)</f>
        <v>0.66835401503182013</v>
      </c>
      <c r="O84" s="335">
        <f>IF(O$8=0,0,O$8/TEL_fec!O$8)</f>
        <v>0.66835401503182024</v>
      </c>
      <c r="P84" s="335">
        <f>IF(P$8=0,0,P$8/TEL_fec!P$8)</f>
        <v>0.66835401503182024</v>
      </c>
      <c r="Q84" s="335">
        <f>IF(Q$8=0,0,Q$8/TEL_fec!Q$8)</f>
        <v>0.66835401503182013</v>
      </c>
      <c r="R84" s="335">
        <f>IF(R$8=0,0,R$8/TEL_fec!R$8)</f>
        <v>0.66835401503182035</v>
      </c>
      <c r="S84" s="335">
        <f>IF(S$8=0,0,S$8/TEL_fec!S$8)</f>
        <v>0.66835401503182024</v>
      </c>
      <c r="T84" s="335">
        <f>IF(T$8=0,0,T$8/TEL_fec!T$8)</f>
        <v>0.66835401503182024</v>
      </c>
      <c r="U84" s="335">
        <f>IF(U$8=0,0,U$8/TEL_fec!U$8)</f>
        <v>0.66835401503182024</v>
      </c>
      <c r="V84" s="335">
        <f>IF(V$8=0,0,V$8/TEL_fec!V$8)</f>
        <v>0.66835401503182024</v>
      </c>
      <c r="W84" s="335">
        <f>IF(W$8=0,0,W$8/TEL_fec!W$8)</f>
        <v>0.66835401503182013</v>
      </c>
      <c r="X84" s="335">
        <f>IF(X$8=0,0,X$8/TEL_fec!X$8)</f>
        <v>0.66835401503182024</v>
      </c>
      <c r="Y84" s="335">
        <f>IF(Y$8=0,0,Y$8/TEL_fec!Y$8)</f>
        <v>0.66835401503182013</v>
      </c>
      <c r="DA84" s="177"/>
    </row>
    <row r="85" spans="1:105" ht="12" customHeight="1" x14ac:dyDescent="0.25">
      <c r="A85" s="173" t="s">
        <v>94</v>
      </c>
      <c r="B85" s="335">
        <f>IF(B$9=0,0,B$9/TEL_fec!B$9)</f>
        <v>0.4804564086870432</v>
      </c>
      <c r="C85" s="335">
        <f>IF(C$9=0,0,C$9/TEL_fec!C$9)</f>
        <v>0.4804564086870432</v>
      </c>
      <c r="D85" s="335">
        <f>IF(D$9=0,0,D$9/TEL_fec!D$9)</f>
        <v>0.48045640868704309</v>
      </c>
      <c r="E85" s="335">
        <f>IF(E$9=0,0,E$9/TEL_fec!E$9)</f>
        <v>0.48045640868704304</v>
      </c>
      <c r="F85" s="335">
        <f>IF(F$9=0,0,F$9/TEL_fec!F$9)</f>
        <v>0.48045640868704315</v>
      </c>
      <c r="G85" s="335">
        <f>IF(G$9=0,0,G$9/TEL_fec!G$9)</f>
        <v>0.4804564086870432</v>
      </c>
      <c r="H85" s="335">
        <f>IF(H$9=0,0,H$9/TEL_fec!H$9)</f>
        <v>0.48045640868704315</v>
      </c>
      <c r="I85" s="335">
        <f>IF(I$9=0,0,I$9/TEL_fec!I$9)</f>
        <v>0.48045640868704326</v>
      </c>
      <c r="J85" s="335">
        <f>IF(J$9=0,0,J$9/TEL_fec!J$9)</f>
        <v>0.4804564086870432</v>
      </c>
      <c r="K85" s="335">
        <f>IF(K$9=0,0,K$9/TEL_fec!K$9)</f>
        <v>0.48045640868704304</v>
      </c>
      <c r="L85" s="335">
        <f>IF(L$9=0,0,L$9/TEL_fec!L$9)</f>
        <v>0.48045640868704315</v>
      </c>
      <c r="M85" s="335">
        <f>IF(M$9=0,0,M$9/TEL_fec!M$9)</f>
        <v>0.48045640868704331</v>
      </c>
      <c r="N85" s="335">
        <f>IF(N$9=0,0,N$9/TEL_fec!N$9)</f>
        <v>0.48045640868704309</v>
      </c>
      <c r="O85" s="335">
        <f>IF(O$9=0,0,O$9/TEL_fec!O$9)</f>
        <v>0.48045640868704337</v>
      </c>
      <c r="P85" s="335">
        <f>IF(P$9=0,0,P$9/TEL_fec!P$9)</f>
        <v>0.48045640868704304</v>
      </c>
      <c r="Q85" s="335">
        <f>IF(Q$9=0,0,Q$9/TEL_fec!Q$9)</f>
        <v>0.48045640868704309</v>
      </c>
      <c r="R85" s="335">
        <f>IF(R$9=0,0,R$9/TEL_fec!R$9)</f>
        <v>0.48045640868704309</v>
      </c>
      <c r="S85" s="335">
        <f>IF(S$9=0,0,S$9/TEL_fec!S$9)</f>
        <v>0.48045640868704326</v>
      </c>
      <c r="T85" s="335">
        <f>IF(T$9=0,0,T$9/TEL_fec!T$9)</f>
        <v>0.48045640868704337</v>
      </c>
      <c r="U85" s="335">
        <f>IF(U$9=0,0,U$9/TEL_fec!U$9)</f>
        <v>0.48045640868704326</v>
      </c>
      <c r="V85" s="335">
        <f>IF(V$9=0,0,V$9/TEL_fec!V$9)</f>
        <v>0.48045640868704331</v>
      </c>
      <c r="W85" s="335">
        <f>IF(W$9=0,0,W$9/TEL_fec!W$9)</f>
        <v>0.4804564086870432</v>
      </c>
      <c r="X85" s="335">
        <f>IF(X$9=0,0,X$9/TEL_fec!X$9)</f>
        <v>0.4804564086870432</v>
      </c>
      <c r="Y85" s="335">
        <f>IF(Y$9=0,0,Y$9/TEL_fec!Y$9)</f>
        <v>0.48045640868704309</v>
      </c>
      <c r="DA85" s="177"/>
    </row>
    <row r="86" spans="1:105" ht="12" customHeight="1" x14ac:dyDescent="0.25">
      <c r="A86" s="56" t="s">
        <v>95</v>
      </c>
      <c r="B86" s="336">
        <f>IF(B$10=0,0,B$10/TEL_fec!B$10)</f>
        <v>0.67089097108521933</v>
      </c>
      <c r="C86" s="336">
        <f>IF(C$10=0,0,C$10/TEL_fec!C$10)</f>
        <v>0.6788081877439418</v>
      </c>
      <c r="D86" s="336">
        <f>IF(D$10=0,0,D$10/TEL_fec!D$10)</f>
        <v>0.68219410419186977</v>
      </c>
      <c r="E86" s="336">
        <f>IF(E$10=0,0,E$10/TEL_fec!E$10)</f>
        <v>0.6821899359099669</v>
      </c>
      <c r="F86" s="336">
        <f>IF(F$10=0,0,F$10/TEL_fec!F$10)</f>
        <v>0.67844010574027047</v>
      </c>
      <c r="G86" s="336">
        <f>IF(G$10=0,0,G$10/TEL_fec!G$10)</f>
        <v>0.67191270380529755</v>
      </c>
      <c r="H86" s="336">
        <f>IF(H$10=0,0,H$10/TEL_fec!H$10)</f>
        <v>0.68679033503293729</v>
      </c>
      <c r="I86" s="336">
        <f>IF(I$10=0,0,I$10/TEL_fec!I$10)</f>
        <v>0.70705951117812393</v>
      </c>
      <c r="J86" s="336">
        <f>IF(J$10=0,0,J$10/TEL_fec!J$10)</f>
        <v>0.69509168693121137</v>
      </c>
      <c r="K86" s="336">
        <f>IF(K$10=0,0,K$10/TEL_fec!K$10)</f>
        <v>0.67193986492116875</v>
      </c>
      <c r="L86" s="336">
        <f>IF(L$10=0,0,L$10/TEL_fec!L$10)</f>
        <v>0.68934291889297383</v>
      </c>
      <c r="M86" s="336">
        <f>IF(M$10=0,0,M$10/TEL_fec!M$10)</f>
        <v>0.68486990812455184</v>
      </c>
      <c r="N86" s="336">
        <f>IF(N$10=0,0,N$10/TEL_fec!N$10)</f>
        <v>0.69255909584499142</v>
      </c>
      <c r="O86" s="336">
        <f>IF(O$10=0,0,O$10/TEL_fec!O$10)</f>
        <v>0.71088493042336243</v>
      </c>
      <c r="P86" s="336">
        <f>IF(P$10=0,0,P$10/TEL_fec!P$10)</f>
        <v>0.72022322834939745</v>
      </c>
      <c r="Q86" s="336">
        <f>IF(Q$10=0,0,Q$10/TEL_fec!Q$10)</f>
        <v>0.72779608825102471</v>
      </c>
      <c r="R86" s="336">
        <f>IF(R$10=0,0,R$10/TEL_fec!R$10)</f>
        <v>0.70483747371415417</v>
      </c>
      <c r="S86" s="336">
        <f>IF(S$10=0,0,S$10/TEL_fec!S$10)</f>
        <v>0.72954214608828372</v>
      </c>
      <c r="T86" s="336">
        <f>IF(T$10=0,0,T$10/TEL_fec!T$10)</f>
        <v>0.71119921151369736</v>
      </c>
      <c r="U86" s="336">
        <f>IF(U$10=0,0,U$10/TEL_fec!U$10)</f>
        <v>0.74389621552571206</v>
      </c>
      <c r="V86" s="336">
        <f>IF(V$10=0,0,V$10/TEL_fec!V$10)</f>
        <v>0.73874076675894407</v>
      </c>
      <c r="W86" s="336">
        <f>IF(W$10=0,0,W$10/TEL_fec!W$10)</f>
        <v>0.71979583133067804</v>
      </c>
      <c r="X86" s="336">
        <f>IF(X$10=0,0,X$10/TEL_fec!X$10)</f>
        <v>0.75152626689098556</v>
      </c>
      <c r="Y86" s="336">
        <f>IF(Y$10=0,0,Y$10/TEL_fec!Y$10)</f>
        <v>0.74146210187335249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0.53068825492523386</v>
      </c>
      <c r="C87" s="349">
        <f>IF(C$16=0,0,C$16/TEL_fec!C$16)</f>
        <v>0.52716324207013521</v>
      </c>
      <c r="D87" s="349">
        <f>IF(D$16=0,0,D$16/TEL_fec!D$16)</f>
        <v>0.52676197868609165</v>
      </c>
      <c r="E87" s="349">
        <f>IF(E$16=0,0,E$16/TEL_fec!E$16)</f>
        <v>0.52584630123936682</v>
      </c>
      <c r="F87" s="349">
        <f>IF(F$16=0,0,F$16/TEL_fec!F$16)</f>
        <v>0.53000638167818348</v>
      </c>
      <c r="G87" s="349">
        <f>IF(G$16=0,0,G$16/TEL_fec!G$16)</f>
        <v>0.5301300321719522</v>
      </c>
      <c r="H87" s="349">
        <f>IF(H$16=0,0,H$16/TEL_fec!H$16)</f>
        <v>0.52216496761027542</v>
      </c>
      <c r="I87" s="349">
        <f>IF(I$16=0,0,I$16/TEL_fec!I$16)</f>
        <v>0.51737710924977731</v>
      </c>
      <c r="J87" s="349">
        <f>IF(J$16=0,0,J$16/TEL_fec!J$16)</f>
        <v>0.51885658455702821</v>
      </c>
      <c r="K87" s="349">
        <f>IF(K$16=0,0,K$16/TEL_fec!K$16)</f>
        <v>0.52736659586925572</v>
      </c>
      <c r="L87" s="349">
        <f>IF(L$16=0,0,L$16/TEL_fec!L$16)</f>
        <v>0.52241745126457018</v>
      </c>
      <c r="M87" s="349">
        <f>IF(M$16=0,0,M$16/TEL_fec!M$16)</f>
        <v>0.52481383929944636</v>
      </c>
      <c r="N87" s="349">
        <f>IF(N$16=0,0,N$16/TEL_fec!N$16)</f>
        <v>0.52910847219936807</v>
      </c>
      <c r="O87" s="349">
        <f>IF(O$16=0,0,O$16/TEL_fec!O$16)</f>
        <v>0.53827566111713376</v>
      </c>
      <c r="P87" s="349">
        <f>IF(P$16=0,0,P$16/TEL_fec!P$16)</f>
        <v>0.53777541800242845</v>
      </c>
      <c r="Q87" s="349">
        <f>IF(Q$16=0,0,Q$16/TEL_fec!Q$16)</f>
        <v>0.53634122369330672</v>
      </c>
      <c r="R87" s="349">
        <f>IF(R$16=0,0,R$16/TEL_fec!R$16)</f>
        <v>0.53686517903785547</v>
      </c>
      <c r="S87" s="349">
        <f>IF(S$16=0,0,S$16/TEL_fec!S$16)</f>
        <v>0.53510045411116769</v>
      </c>
      <c r="T87" s="349">
        <f>IF(T$16=0,0,T$16/TEL_fec!T$16)</f>
        <v>0.53683389569992446</v>
      </c>
      <c r="U87" s="349">
        <f>IF(U$16=0,0,U$16/TEL_fec!U$16)</f>
        <v>0.53657360586828773</v>
      </c>
      <c r="V87" s="349">
        <f>IF(V$16=0,0,V$16/TEL_fec!V$16)</f>
        <v>0.53710401994801182</v>
      </c>
      <c r="W87" s="349">
        <f>IF(W$16=0,0,W$16/TEL_fec!W$16)</f>
        <v>0.53691844298417013</v>
      </c>
      <c r="X87" s="349">
        <f>IF(X$16=0,0,X$16/TEL_fec!X$16)</f>
        <v>0.53568706872809924</v>
      </c>
      <c r="Y87" s="349">
        <f>IF(Y$16=0,0,Y$16/TEL_fec!Y$16)</f>
        <v>0.53719963952131289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0.46945499474155294</v>
      </c>
      <c r="C88" s="349">
        <f>IF(C$27=0,0,C$27/TEL_fec!C$27)</f>
        <v>0.46633671413896571</v>
      </c>
      <c r="D88" s="349">
        <f>IF(D$27=0,0,D$27/TEL_fec!D$27)</f>
        <v>0.46598175037615774</v>
      </c>
      <c r="E88" s="349">
        <f>IF(E$27=0,0,E$27/TEL_fec!E$27)</f>
        <v>0.46517172801943979</v>
      </c>
      <c r="F88" s="349">
        <f>IF(F$27=0,0,F$27/TEL_fec!F$27)</f>
        <v>0.4688517991768546</v>
      </c>
      <c r="G88" s="349">
        <f>IF(G$27=0,0,G$27/TEL_fec!G$27)</f>
        <v>0.46896118230595774</v>
      </c>
      <c r="H88" s="349">
        <f>IF(H$27=0,0,H$27/TEL_fec!H$27)</f>
        <v>0.46191516365524349</v>
      </c>
      <c r="I88" s="349">
        <f>IF(I$27=0,0,I$27/TEL_fec!I$27)</f>
        <v>0.4576797504901875</v>
      </c>
      <c r="J88" s="349">
        <f>IF(J$27=0,0,J$27/TEL_fec!J$27)</f>
        <v>0.45898851710814031</v>
      </c>
      <c r="K88" s="349">
        <f>IF(K$27=0,0,K$27/TEL_fec!K$27)</f>
        <v>0.46651660403818762</v>
      </c>
      <c r="L88" s="349">
        <f>IF(L$27=0,0,L$27/TEL_fec!L$27)</f>
        <v>0.46213851458019661</v>
      </c>
      <c r="M88" s="349">
        <f>IF(M$27=0,0,M$27/TEL_fec!M$27)</f>
        <v>0.46425839630335636</v>
      </c>
      <c r="N88" s="349">
        <f>IF(N$27=0,0,N$27/TEL_fec!N$27)</f>
        <v>0.46805749463790269</v>
      </c>
      <c r="O88" s="349">
        <f>IF(O$27=0,0,O$27/TEL_fec!O$27)</f>
        <v>0.47616693098823371</v>
      </c>
      <c r="P88" s="349">
        <f>IF(P$27=0,0,P$27/TEL_fec!P$27)</f>
        <v>0.47572440823291756</v>
      </c>
      <c r="Q88" s="349">
        <f>IF(Q$27=0,0,Q$27/TEL_fec!Q$27)</f>
        <v>0.47445569788254066</v>
      </c>
      <c r="R88" s="349">
        <f>IF(R$27=0,0,R$27/TEL_fec!R$27)</f>
        <v>0.47491919684117956</v>
      </c>
      <c r="S88" s="349">
        <f>IF(S$27=0,0,S$27/TEL_fec!S$27)</f>
        <v>0.47335809402141726</v>
      </c>
      <c r="T88" s="349">
        <f>IF(T$27=0,0,T$27/TEL_fec!T$27)</f>
        <v>0.47489152311916372</v>
      </c>
      <c r="U88" s="349">
        <f>IF(U$27=0,0,U$27/TEL_fec!U$27)</f>
        <v>0.47466126672963932</v>
      </c>
      <c r="V88" s="349">
        <f>IF(V$27=0,0,V$27/TEL_fec!V$27)</f>
        <v>0.47513047918477974</v>
      </c>
      <c r="W88" s="349">
        <f>IF(W$27=0,0,W$27/TEL_fec!W$27)</f>
        <v>0.47496631494753488</v>
      </c>
      <c r="X88" s="349">
        <f>IF(X$27=0,0,X$27/TEL_fec!X$27)</f>
        <v>0.47387702233639534</v>
      </c>
      <c r="Y88" s="349">
        <f>IF(Y$27=0,0,Y$27/TEL_fec!Y$27)</f>
        <v>0.47521506573039191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0.58978661649753006</v>
      </c>
      <c r="C89" s="349">
        <f>IF(C$38=0,0,C$38/TEL_fec!C$38)</f>
        <v>0.58978661649753006</v>
      </c>
      <c r="D89" s="349">
        <f>IF(D$38=0,0,D$38/TEL_fec!D$38)</f>
        <v>0.58978661649753006</v>
      </c>
      <c r="E89" s="349">
        <f>IF(E$38=0,0,E$38/TEL_fec!E$38)</f>
        <v>0.58978661649752995</v>
      </c>
      <c r="F89" s="349">
        <f>IF(F$38=0,0,F$38/TEL_fec!F$38)</f>
        <v>0.58978661649753017</v>
      </c>
      <c r="G89" s="349">
        <f>IF(G$38=0,0,G$38/TEL_fec!G$38)</f>
        <v>0.58978661649752995</v>
      </c>
      <c r="H89" s="349">
        <f>IF(H$38=0,0,H$38/TEL_fec!H$38)</f>
        <v>0.58978661649753006</v>
      </c>
      <c r="I89" s="349">
        <f>IF(I$38=0,0,I$38/TEL_fec!I$38)</f>
        <v>0.58978661649753017</v>
      </c>
      <c r="J89" s="349">
        <f>IF(J$38=0,0,J$38/TEL_fec!J$38)</f>
        <v>0.58978661649753006</v>
      </c>
      <c r="K89" s="349">
        <f>IF(K$38=0,0,K$38/TEL_fec!K$38)</f>
        <v>0.58978661649752995</v>
      </c>
      <c r="L89" s="349">
        <f>IF(L$38=0,0,L$38/TEL_fec!L$38)</f>
        <v>0.58978661649753006</v>
      </c>
      <c r="M89" s="349">
        <f>IF(M$38=0,0,M$38/TEL_fec!M$38)</f>
        <v>0.58978661649753006</v>
      </c>
      <c r="N89" s="349">
        <f>IF(N$38=0,0,N$38/TEL_fec!N$38)</f>
        <v>0.58978661649753006</v>
      </c>
      <c r="O89" s="349">
        <f>IF(O$38=0,0,O$38/TEL_fec!O$38)</f>
        <v>0.58978661649753006</v>
      </c>
      <c r="P89" s="349">
        <f>IF(P$38=0,0,P$38/TEL_fec!P$38)</f>
        <v>0.58978661649753017</v>
      </c>
      <c r="Q89" s="349">
        <f>IF(Q$38=0,0,Q$38/TEL_fec!Q$38)</f>
        <v>0.58978661649753028</v>
      </c>
      <c r="R89" s="349">
        <f>IF(R$38=0,0,R$38/TEL_fec!R$38)</f>
        <v>0.58978661649753017</v>
      </c>
      <c r="S89" s="349">
        <f>IF(S$38=0,0,S$38/TEL_fec!S$38)</f>
        <v>0.58978661649753017</v>
      </c>
      <c r="T89" s="349">
        <f>IF(T$38=0,0,T$38/TEL_fec!T$38)</f>
        <v>0.58978661649753017</v>
      </c>
      <c r="U89" s="349">
        <f>IF(U$38=0,0,U$38/TEL_fec!U$38)</f>
        <v>0.58978661649752995</v>
      </c>
      <c r="V89" s="349">
        <f>IF(V$38=0,0,V$38/TEL_fec!V$38)</f>
        <v>0.58978661649753017</v>
      </c>
      <c r="W89" s="349">
        <f>IF(W$38=0,0,W$38/TEL_fec!W$38)</f>
        <v>0.58978661649753006</v>
      </c>
      <c r="X89" s="349">
        <f>IF(X$38=0,0,X$38/TEL_fec!X$38)</f>
        <v>0.58978661649753017</v>
      </c>
      <c r="Y89" s="349">
        <f>IF(Y$38=0,0,Y$38/TEL_fec!Y$38)</f>
        <v>0.58978661649753028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0.40327247812607864</v>
      </c>
      <c r="C90" s="349">
        <f>IF(C$39=0,0,C$39/TEL_fec!C$39)</f>
        <v>0.4053564093376647</v>
      </c>
      <c r="D90" s="349">
        <f>IF(D$39=0,0,D$39/TEL_fec!D$39)</f>
        <v>0.40586806546166931</v>
      </c>
      <c r="E90" s="349">
        <f>IF(E$39=0,0,E$39/TEL_fec!E$39)</f>
        <v>0.40582337566043025</v>
      </c>
      <c r="F90" s="349">
        <f>IF(F$39=0,0,F$39/TEL_fec!F$39)</f>
        <v>0.40676927829752924</v>
      </c>
      <c r="G90" s="349">
        <f>IF(G$39=0,0,G$39/TEL_fec!G$39)</f>
        <v>0.40639592883778103</v>
      </c>
      <c r="H90" s="349">
        <f>IF(H$39=0,0,H$39/TEL_fec!H$39)</f>
        <v>0.40536890576501827</v>
      </c>
      <c r="I90" s="349">
        <f>IF(I$39=0,0,I$39/TEL_fec!I$39)</f>
        <v>0.40700345040398395</v>
      </c>
      <c r="J90" s="349">
        <f>IF(J$39=0,0,J$39/TEL_fec!J$39)</f>
        <v>0.40616679319577498</v>
      </c>
      <c r="K90" s="349">
        <f>IF(K$39=0,0,K$39/TEL_fec!K$39)</f>
        <v>0.40400185139528971</v>
      </c>
      <c r="L90" s="349">
        <f>IF(L$39=0,0,L$39/TEL_fec!L$39)</f>
        <v>0.40634632774452623</v>
      </c>
      <c r="M90" s="349">
        <f>IF(M$39=0,0,M$39/TEL_fec!M$39)</f>
        <v>0.4064311769481293</v>
      </c>
      <c r="N90" s="349">
        <f>IF(N$39=0,0,N$39/TEL_fec!N$39)</f>
        <v>0.40876669433484042</v>
      </c>
      <c r="O90" s="349">
        <f>IF(O$39=0,0,O$39/TEL_fec!O$39)</f>
        <v>0.41280238058971358</v>
      </c>
      <c r="P90" s="349">
        <f>IF(P$39=0,0,P$39/TEL_fec!P$39)</f>
        <v>0.41192596213375782</v>
      </c>
      <c r="Q90" s="349">
        <f>IF(Q$39=0,0,Q$39/TEL_fec!Q$39)</f>
        <v>0.41230042489054991</v>
      </c>
      <c r="R90" s="349">
        <f>IF(R$39=0,0,R$39/TEL_fec!R$39)</f>
        <v>0.40955700070482065</v>
      </c>
      <c r="S90" s="349">
        <f>IF(S$39=0,0,S$39/TEL_fec!S$39)</f>
        <v>0.4120722258664844</v>
      </c>
      <c r="T90" s="349">
        <f>IF(T$39=0,0,T$39/TEL_fec!T$39)</f>
        <v>0.40981351268853311</v>
      </c>
      <c r="U90" s="349">
        <f>IF(U$39=0,0,U$39/TEL_fec!U$39)</f>
        <v>0.41320376778457657</v>
      </c>
      <c r="V90" s="349">
        <f>IF(V$39=0,0,V$39/TEL_fec!V$39)</f>
        <v>0.41246563137028891</v>
      </c>
      <c r="W90" s="349">
        <f>IF(W$39=0,0,W$39/TEL_fec!W$39)</f>
        <v>0.41011105202946985</v>
      </c>
      <c r="X90" s="349">
        <f>IF(X$39=0,0,X$39/TEL_fec!X$39)</f>
        <v>0.41262169752692102</v>
      </c>
      <c r="Y90" s="349">
        <f>IF(Y$39=0,0,Y$39/TEL_fec!Y$39)</f>
        <v>0.41150156715907454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0.46659528108069942</v>
      </c>
      <c r="C91" s="337">
        <f>IF(C$59=0,0,C$59/TEL_fec!C$59)</f>
        <v>0.46659528108069931</v>
      </c>
      <c r="D91" s="337">
        <f>IF(D$59=0,0,D$59/TEL_fec!D$59)</f>
        <v>0.4665952810806992</v>
      </c>
      <c r="E91" s="337">
        <f>IF(E$59=0,0,E$59/TEL_fec!E$59)</f>
        <v>0.46659528108069925</v>
      </c>
      <c r="F91" s="337">
        <f>IF(F$59=0,0,F$59/TEL_fec!F$59)</f>
        <v>0.46659528108069931</v>
      </c>
      <c r="G91" s="337">
        <f>IF(G$59=0,0,G$59/TEL_fec!G$59)</f>
        <v>0.46659528108069931</v>
      </c>
      <c r="H91" s="337">
        <f>IF(H$59=0,0,H$59/TEL_fec!H$59)</f>
        <v>0.4665952810806992</v>
      </c>
      <c r="I91" s="337">
        <f>IF(I$59=0,0,I$59/TEL_fec!I$59)</f>
        <v>0.46659528108069942</v>
      </c>
      <c r="J91" s="337">
        <f>IF(J$59=0,0,J$59/TEL_fec!J$59)</f>
        <v>0.46659528108069936</v>
      </c>
      <c r="K91" s="337">
        <f>IF(K$59=0,0,K$59/TEL_fec!K$59)</f>
        <v>0.46659528108069942</v>
      </c>
      <c r="L91" s="337">
        <f>IF(L$59=0,0,L$59/TEL_fec!L$59)</f>
        <v>0.46659528108069925</v>
      </c>
      <c r="M91" s="337">
        <f>IF(M$59=0,0,M$59/TEL_fec!M$59)</f>
        <v>0.46659528108069936</v>
      </c>
      <c r="N91" s="337">
        <f>IF(N$59=0,0,N$59/TEL_fec!N$59)</f>
        <v>0.46659528108069936</v>
      </c>
      <c r="O91" s="337">
        <f>IF(O$59=0,0,O$59/TEL_fec!O$59)</f>
        <v>0.46659528108069959</v>
      </c>
      <c r="P91" s="337">
        <f>IF(P$59=0,0,P$59/TEL_fec!P$59)</f>
        <v>0.46659528108069948</v>
      </c>
      <c r="Q91" s="337">
        <f>IF(Q$59=0,0,Q$59/TEL_fec!Q$59)</f>
        <v>0.46659528108069942</v>
      </c>
      <c r="R91" s="337">
        <f>IF(R$59=0,0,R$59/TEL_fec!R$59)</f>
        <v>0.46659528108069942</v>
      </c>
      <c r="S91" s="337">
        <f>IF(S$59=0,0,S$59/TEL_fec!S$59)</f>
        <v>0.46659528108069931</v>
      </c>
      <c r="T91" s="337">
        <f>IF(T$59=0,0,T$59/TEL_fec!T$59)</f>
        <v>0.4665952810806992</v>
      </c>
      <c r="U91" s="337">
        <f>IF(U$59=0,0,U$59/TEL_fec!U$59)</f>
        <v>0.46659528108069942</v>
      </c>
      <c r="V91" s="337">
        <f>IF(V$59=0,0,V$59/TEL_fec!V$59)</f>
        <v>0.46659528108069936</v>
      </c>
      <c r="W91" s="337">
        <f>IF(W$59=0,0,W$59/TEL_fec!W$59)</f>
        <v>0.46659528108069931</v>
      </c>
      <c r="X91" s="337">
        <f>IF(X$59=0,0,X$59/TEL_fec!X$59)</f>
        <v>0.46659528108069925</v>
      </c>
      <c r="Y91" s="337">
        <f>IF(Y$59=0,0,Y$59/TEL_fec!Y$59)</f>
        <v>0.46659528108069925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ES: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2127.4428113982531</v>
      </c>
      <c r="C5" s="223">
        <v>1627.3278950386309</v>
      </c>
      <c r="D5" s="223">
        <v>1643.2547144375519</v>
      </c>
      <c r="E5" s="223">
        <v>1590.402933717804</v>
      </c>
      <c r="F5" s="223">
        <v>1584.5919267575041</v>
      </c>
      <c r="G5" s="223">
        <v>1591.8860123986869</v>
      </c>
      <c r="H5" s="223">
        <v>987.39266003763998</v>
      </c>
      <c r="I5" s="223">
        <v>777.35657123827991</v>
      </c>
      <c r="J5" s="223">
        <v>726.4403038777491</v>
      </c>
      <c r="K5" s="223">
        <v>879.68378051797708</v>
      </c>
      <c r="L5" s="223">
        <v>668.79044387751526</v>
      </c>
      <c r="M5" s="223">
        <v>654.56647883860865</v>
      </c>
      <c r="N5" s="223">
        <v>573.82424495798887</v>
      </c>
      <c r="O5" s="223">
        <v>435.99377267783399</v>
      </c>
      <c r="P5" s="223">
        <v>430.3714978785074</v>
      </c>
      <c r="Q5" s="223">
        <v>411.38115299775251</v>
      </c>
      <c r="R5" s="223">
        <v>546.9731690381052</v>
      </c>
      <c r="S5" s="223">
        <v>396.49704989649439</v>
      </c>
      <c r="T5" s="223">
        <v>491.41532832183469</v>
      </c>
      <c r="U5" s="223">
        <v>449.28372211709183</v>
      </c>
      <c r="V5" s="223">
        <v>437.04117566057431</v>
      </c>
      <c r="W5" s="223">
        <v>413.92496034112958</v>
      </c>
      <c r="X5" s="223">
        <v>316.45118846921321</v>
      </c>
      <c r="Y5" s="223">
        <v>350.05709634439881</v>
      </c>
      <c r="DA5" s="89" t="s">
        <v>2813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2814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2815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2816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2817</v>
      </c>
    </row>
    <row r="10" spans="1:105" ht="12" customHeight="1" x14ac:dyDescent="0.25">
      <c r="A10" s="56" t="s">
        <v>95</v>
      </c>
      <c r="B10" s="260">
        <v>293.21786849623788</v>
      </c>
      <c r="C10" s="260">
        <v>205.49828434049931</v>
      </c>
      <c r="D10" s="260">
        <v>202.80268458580269</v>
      </c>
      <c r="E10" s="260">
        <v>194.53597145846621</v>
      </c>
      <c r="F10" s="260">
        <v>202.76345617263681</v>
      </c>
      <c r="G10" s="260">
        <v>209.15670886987189</v>
      </c>
      <c r="H10" s="260">
        <v>115.62605326757389</v>
      </c>
      <c r="I10" s="260">
        <v>78.504491444975727</v>
      </c>
      <c r="J10" s="260">
        <v>79.332567213930844</v>
      </c>
      <c r="K10" s="260">
        <v>114.3182678153793</v>
      </c>
      <c r="L10" s="260">
        <v>75.2674518527065</v>
      </c>
      <c r="M10" s="260">
        <v>76.724071342007448</v>
      </c>
      <c r="N10" s="260">
        <v>66.813713852279875</v>
      </c>
      <c r="O10" s="260">
        <v>49.235045920108263</v>
      </c>
      <c r="P10" s="260">
        <v>49.40942663948401</v>
      </c>
      <c r="Q10" s="260">
        <v>44.974517538040821</v>
      </c>
      <c r="R10" s="260">
        <v>70.14174255447918</v>
      </c>
      <c r="S10" s="260">
        <v>44.256513586387562</v>
      </c>
      <c r="T10" s="260">
        <v>62.316498111083192</v>
      </c>
      <c r="U10" s="260">
        <v>47.068699567741852</v>
      </c>
      <c r="V10" s="260">
        <v>48.518551300181443</v>
      </c>
      <c r="W10" s="260">
        <v>51.822807164029697</v>
      </c>
      <c r="X10" s="260">
        <v>33.695315983133099</v>
      </c>
      <c r="Y10" s="260">
        <v>40.545525974983242</v>
      </c>
      <c r="DA10" s="68" t="s">
        <v>2818</v>
      </c>
    </row>
    <row r="11" spans="1:105" ht="12" customHeight="1" x14ac:dyDescent="0.25">
      <c r="A11" s="37" t="s">
        <v>159</v>
      </c>
      <c r="B11" s="226">
        <v>47.377904212066483</v>
      </c>
      <c r="C11" s="226">
        <v>45.883003821061187</v>
      </c>
      <c r="D11" s="226">
        <v>44.318299957988962</v>
      </c>
      <c r="E11" s="226">
        <v>48.758504175550293</v>
      </c>
      <c r="F11" s="226">
        <v>54.071339763105023</v>
      </c>
      <c r="G11" s="226">
        <v>74.920253940755799</v>
      </c>
      <c r="H11" s="226">
        <v>29.346322380538211</v>
      </c>
      <c r="I11" s="226">
        <v>28.579471053355309</v>
      </c>
      <c r="J11" s="226">
        <v>28.99177239969503</v>
      </c>
      <c r="K11" s="226">
        <v>30.178296427509711</v>
      </c>
      <c r="L11" s="226">
        <v>27.066675131615639</v>
      </c>
      <c r="M11" s="226">
        <v>26.291746710633689</v>
      </c>
      <c r="N11" s="226">
        <v>20.222289960142831</v>
      </c>
      <c r="O11" s="226">
        <v>5.3018645137423439</v>
      </c>
      <c r="P11" s="226">
        <v>5.8175850226870196</v>
      </c>
      <c r="Q11" s="226">
        <v>8.7502670136113281</v>
      </c>
      <c r="R11" s="226">
        <v>11.051459556434621</v>
      </c>
      <c r="S11" s="226">
        <v>8.1364002721986459</v>
      </c>
      <c r="T11" s="226">
        <v>8.3416815573855772</v>
      </c>
      <c r="U11" s="226">
        <v>6.9100839911003931</v>
      </c>
      <c r="V11" s="226">
        <v>6.8637161635047423</v>
      </c>
      <c r="W11" s="226">
        <v>7.7736677638420746</v>
      </c>
      <c r="X11" s="226">
        <v>4.2392716862150106</v>
      </c>
      <c r="Y11" s="226">
        <v>4.3390415283188926</v>
      </c>
      <c r="DA11" s="69" t="s">
        <v>2819</v>
      </c>
    </row>
    <row r="12" spans="1:105" ht="12" customHeight="1" x14ac:dyDescent="0.25">
      <c r="A12" s="37" t="s">
        <v>35</v>
      </c>
      <c r="B12" s="226">
        <v>245.83996428417149</v>
      </c>
      <c r="C12" s="226">
        <v>159.6152805194381</v>
      </c>
      <c r="D12" s="226">
        <v>158.48438462781371</v>
      </c>
      <c r="E12" s="226">
        <v>145.77746728291589</v>
      </c>
      <c r="F12" s="226">
        <v>148.69211640953179</v>
      </c>
      <c r="G12" s="226">
        <v>134.23645492911609</v>
      </c>
      <c r="H12" s="226">
        <v>86.279730887035683</v>
      </c>
      <c r="I12" s="226">
        <v>49.925020391620407</v>
      </c>
      <c r="J12" s="226">
        <v>50.340794814235821</v>
      </c>
      <c r="K12" s="226">
        <v>84.139971387869622</v>
      </c>
      <c r="L12" s="226">
        <v>48.200776721090868</v>
      </c>
      <c r="M12" s="226">
        <v>50.432324631373753</v>
      </c>
      <c r="N12" s="226">
        <v>46.591423892137037</v>
      </c>
      <c r="O12" s="226">
        <v>43.933181406365918</v>
      </c>
      <c r="P12" s="226">
        <v>43.591841616796991</v>
      </c>
      <c r="Q12" s="226">
        <v>36.224250524429493</v>
      </c>
      <c r="R12" s="226">
        <v>59.090282998044557</v>
      </c>
      <c r="S12" s="226">
        <v>36.120113314188913</v>
      </c>
      <c r="T12" s="226">
        <v>53.974816553697607</v>
      </c>
      <c r="U12" s="226">
        <v>40.158615576641452</v>
      </c>
      <c r="V12" s="226">
        <v>41.654835136676702</v>
      </c>
      <c r="W12" s="226">
        <v>44.04913940018762</v>
      </c>
      <c r="X12" s="226">
        <v>29.45604429691809</v>
      </c>
      <c r="Y12" s="226">
        <v>36.206484446664348</v>
      </c>
      <c r="DA12" s="69" t="s">
        <v>2820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2821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2822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2823</v>
      </c>
    </row>
    <row r="16" spans="1:105" ht="12" customHeight="1" x14ac:dyDescent="0.25">
      <c r="A16" s="57" t="s">
        <v>2707</v>
      </c>
      <c r="B16" s="261">
        <v>150.6132392978823</v>
      </c>
      <c r="C16" s="261">
        <v>116.7138453520935</v>
      </c>
      <c r="D16" s="261">
        <v>118.2440989384416</v>
      </c>
      <c r="E16" s="261">
        <v>114.5783838701729</v>
      </c>
      <c r="F16" s="261">
        <v>113.42690297750261</v>
      </c>
      <c r="G16" s="261">
        <v>113.4992398521409</v>
      </c>
      <c r="H16" s="261">
        <v>71.493938949790532</v>
      </c>
      <c r="I16" s="261">
        <v>57.275808910305571</v>
      </c>
      <c r="J16" s="261">
        <v>53.024392537443482</v>
      </c>
      <c r="K16" s="261">
        <v>62.901309505055913</v>
      </c>
      <c r="L16" s="261">
        <v>48.777052508243393</v>
      </c>
      <c r="M16" s="261">
        <v>47.488308579754303</v>
      </c>
      <c r="N16" s="261">
        <v>41.6365633720876</v>
      </c>
      <c r="O16" s="261">
        <v>31.752420212397158</v>
      </c>
      <c r="P16" s="261">
        <v>31.236884814202622</v>
      </c>
      <c r="Q16" s="261">
        <v>30.039112711143979</v>
      </c>
      <c r="R16" s="261">
        <v>39.034208211535997</v>
      </c>
      <c r="S16" s="261">
        <v>28.791584452089619</v>
      </c>
      <c r="T16" s="261">
        <v>35.109818915380522</v>
      </c>
      <c r="U16" s="261">
        <v>32.898109419000797</v>
      </c>
      <c r="V16" s="261">
        <v>31.77379633059974</v>
      </c>
      <c r="W16" s="261">
        <v>29.603246416536471</v>
      </c>
      <c r="X16" s="261">
        <v>23.08063770725273</v>
      </c>
      <c r="Y16" s="261">
        <v>25.281652841811031</v>
      </c>
      <c r="DA16" s="70" t="s">
        <v>2824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2825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2826</v>
      </c>
    </row>
    <row r="19" spans="1:105" ht="12" customHeight="1" x14ac:dyDescent="0.25">
      <c r="A19" s="46" t="s">
        <v>31</v>
      </c>
      <c r="B19" s="229">
        <v>0.7352346760243047</v>
      </c>
      <c r="C19" s="229">
        <v>0.73500492778314086</v>
      </c>
      <c r="D19" s="229">
        <v>0.73501483322177186</v>
      </c>
      <c r="E19" s="229">
        <v>0.73497757964303689</v>
      </c>
      <c r="F19" s="229">
        <v>0.73498312026729951</v>
      </c>
      <c r="G19" s="229">
        <v>0.73497270961689487</v>
      </c>
      <c r="H19" s="229">
        <v>0.73431842143436499</v>
      </c>
      <c r="I19" s="229">
        <v>0.73384002766166478</v>
      </c>
      <c r="J19" s="229">
        <v>0.73369327270024731</v>
      </c>
      <c r="K19" s="229">
        <v>0.73587868763678432</v>
      </c>
      <c r="L19" s="229">
        <v>0.73585701303628315</v>
      </c>
      <c r="M19" s="229">
        <v>0.73585580013950502</v>
      </c>
      <c r="N19" s="229">
        <v>0.49020988488194511</v>
      </c>
      <c r="O19" s="229">
        <v>0.24503655848592171</v>
      </c>
      <c r="P19" s="229">
        <v>0.97890408500166248</v>
      </c>
      <c r="Q19" s="229">
        <v>0.73407291092250637</v>
      </c>
      <c r="R19" s="229">
        <v>1.2216254445977079</v>
      </c>
      <c r="S19" s="229">
        <v>0.73188299935122547</v>
      </c>
      <c r="T19" s="229">
        <v>0.48842223573252419</v>
      </c>
      <c r="U19" s="229">
        <v>0.73236584283210404</v>
      </c>
      <c r="V19" s="229">
        <v>0.48817660422540859</v>
      </c>
      <c r="W19" s="229">
        <v>0.29281219525977897</v>
      </c>
      <c r="X19" s="229">
        <v>0.46508270965567911</v>
      </c>
      <c r="Y19" s="229">
        <v>0.52024446234470711</v>
      </c>
      <c r="DA19" s="73" t="s">
        <v>2827</v>
      </c>
    </row>
    <row r="20" spans="1:105" ht="12" customHeight="1" x14ac:dyDescent="0.25">
      <c r="A20" s="46" t="s">
        <v>159</v>
      </c>
      <c r="B20" s="229">
        <v>20.441795219755381</v>
      </c>
      <c r="C20" s="229">
        <v>21.081230100072329</v>
      </c>
      <c r="D20" s="229">
        <v>20.686840283988229</v>
      </c>
      <c r="E20" s="229">
        <v>22.9367775121645</v>
      </c>
      <c r="F20" s="229">
        <v>26.424028273468199</v>
      </c>
      <c r="G20" s="229">
        <v>37.266362232332703</v>
      </c>
      <c r="H20" s="229">
        <v>13.53318996943683</v>
      </c>
      <c r="I20" s="229">
        <v>14.8929150253336</v>
      </c>
      <c r="J20" s="229">
        <v>14.333975429547269</v>
      </c>
      <c r="K20" s="229">
        <v>13.493569531531399</v>
      </c>
      <c r="L20" s="229">
        <v>13.487044571289941</v>
      </c>
      <c r="M20" s="229">
        <v>13.026991440814911</v>
      </c>
      <c r="N20" s="229">
        <v>10.89919287875197</v>
      </c>
      <c r="O20" s="229">
        <v>3.2269973829457999</v>
      </c>
      <c r="P20" s="229">
        <v>3.441893391948323</v>
      </c>
      <c r="Q20" s="229">
        <v>5.5519720798588734</v>
      </c>
      <c r="R20" s="229">
        <v>5.877049282212905</v>
      </c>
      <c r="S20" s="229">
        <v>5.064697072483237</v>
      </c>
      <c r="T20" s="229">
        <v>4.5316703169859611</v>
      </c>
      <c r="U20" s="229">
        <v>4.647109361666188</v>
      </c>
      <c r="V20" s="229">
        <v>4.3896697495176582</v>
      </c>
      <c r="W20" s="229">
        <v>4.3763422038043904</v>
      </c>
      <c r="X20" s="229">
        <v>2.7945362965012119</v>
      </c>
      <c r="Y20" s="229">
        <v>2.6355021143185371</v>
      </c>
      <c r="DA20" s="73" t="s">
        <v>2828</v>
      </c>
    </row>
    <row r="21" spans="1:105" ht="12" customHeight="1" x14ac:dyDescent="0.25">
      <c r="A21" s="46" t="s">
        <v>32</v>
      </c>
      <c r="B21" s="229">
        <v>23.365451518111939</v>
      </c>
      <c r="C21" s="229">
        <v>21.561381745120471</v>
      </c>
      <c r="D21" s="229">
        <v>22.845102202315669</v>
      </c>
      <c r="E21" s="229">
        <v>22.330584662726832</v>
      </c>
      <c r="F21" s="229">
        <v>13.60380178571419</v>
      </c>
      <c r="G21" s="229">
        <v>8.7268504750523341</v>
      </c>
      <c r="H21" s="229">
        <v>17.438140446612419</v>
      </c>
      <c r="I21" s="229">
        <v>15.632859052922649</v>
      </c>
      <c r="J21" s="229">
        <v>13.067465392385911</v>
      </c>
      <c r="K21" s="229">
        <v>11.050501278689691</v>
      </c>
      <c r="L21" s="229">
        <v>10.53620188337155</v>
      </c>
      <c r="M21" s="229">
        <v>8.7373360330137597</v>
      </c>
      <c r="N21" s="229">
        <v>5.1358148361914022</v>
      </c>
      <c r="O21" s="229">
        <v>1.540310009990727</v>
      </c>
      <c r="P21" s="229">
        <v>1.025579589002855</v>
      </c>
      <c r="Q21" s="229">
        <v>0.76908023602604214</v>
      </c>
      <c r="R21" s="229">
        <v>0.51194608380000595</v>
      </c>
      <c r="S21" s="229">
        <v>0.51117540920315019</v>
      </c>
      <c r="T21" s="229">
        <v>0.76757202741375563</v>
      </c>
      <c r="U21" s="229">
        <v>0.51151264577530409</v>
      </c>
      <c r="V21" s="229">
        <v>0.25572107391092691</v>
      </c>
      <c r="W21" s="229">
        <v>0.1357453869460187</v>
      </c>
      <c r="X21" s="229">
        <v>0.40353592763857271</v>
      </c>
      <c r="Y21" s="229">
        <v>0.13435221145905249</v>
      </c>
      <c r="DA21" s="73" t="s">
        <v>2829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2830</v>
      </c>
    </row>
    <row r="23" spans="1:105" ht="12" customHeight="1" x14ac:dyDescent="0.25">
      <c r="A23" s="46" t="s">
        <v>35</v>
      </c>
      <c r="B23" s="229">
        <v>106.07075788399069</v>
      </c>
      <c r="C23" s="229">
        <v>73.336228579117574</v>
      </c>
      <c r="D23" s="229">
        <v>73.97714161891588</v>
      </c>
      <c r="E23" s="229">
        <v>68.57604411563851</v>
      </c>
      <c r="F23" s="229">
        <v>72.664089798052942</v>
      </c>
      <c r="G23" s="229">
        <v>66.771054435138964</v>
      </c>
      <c r="H23" s="229">
        <v>39.788290112306917</v>
      </c>
      <c r="I23" s="229">
        <v>26.016194804387659</v>
      </c>
      <c r="J23" s="229">
        <v>24.88925844281005</v>
      </c>
      <c r="K23" s="229">
        <v>37.621360007198042</v>
      </c>
      <c r="L23" s="229">
        <v>24.017949040545609</v>
      </c>
      <c r="M23" s="229">
        <v>24.988125305786131</v>
      </c>
      <c r="N23" s="229">
        <v>25.111345772262279</v>
      </c>
      <c r="O23" s="229">
        <v>26.74007626097471</v>
      </c>
      <c r="P23" s="229">
        <v>25.79050774824978</v>
      </c>
      <c r="Q23" s="229">
        <v>22.983987484336559</v>
      </c>
      <c r="R23" s="229">
        <v>31.423587400925381</v>
      </c>
      <c r="S23" s="229">
        <v>22.483828971052009</v>
      </c>
      <c r="T23" s="229">
        <v>29.322154335248278</v>
      </c>
      <c r="U23" s="229">
        <v>27.0071215687272</v>
      </c>
      <c r="V23" s="229">
        <v>26.640228902945751</v>
      </c>
      <c r="W23" s="229">
        <v>24.798346630526279</v>
      </c>
      <c r="X23" s="229">
        <v>19.417482773457259</v>
      </c>
      <c r="Y23" s="229">
        <v>21.991554053688731</v>
      </c>
      <c r="DA23" s="73" t="s">
        <v>2831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2832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2833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2834</v>
      </c>
    </row>
    <row r="27" spans="1:105" ht="12" customHeight="1" x14ac:dyDescent="0.25">
      <c r="A27" s="57" t="s">
        <v>2719</v>
      </c>
      <c r="B27" s="261">
        <v>1280.2125340319999</v>
      </c>
      <c r="C27" s="261">
        <v>992.06768549279514</v>
      </c>
      <c r="D27" s="261">
        <v>1005.074840976753</v>
      </c>
      <c r="E27" s="261">
        <v>973.91626289646956</v>
      </c>
      <c r="F27" s="261">
        <v>964.12867530877247</v>
      </c>
      <c r="G27" s="261">
        <v>964.74353874319786</v>
      </c>
      <c r="H27" s="261">
        <v>607.69848107321945</v>
      </c>
      <c r="I27" s="261">
        <v>486.84437573759749</v>
      </c>
      <c r="J27" s="261">
        <v>450.70733656826962</v>
      </c>
      <c r="K27" s="261">
        <v>534.66113079297543</v>
      </c>
      <c r="L27" s="261">
        <v>414.60494632006902</v>
      </c>
      <c r="M27" s="261">
        <v>403.65062292791151</v>
      </c>
      <c r="N27" s="261">
        <v>353.91078866274472</v>
      </c>
      <c r="O27" s="261">
        <v>269.89557180537588</v>
      </c>
      <c r="P27" s="261">
        <v>265.51352092072233</v>
      </c>
      <c r="Q27" s="261">
        <v>255.33245804472389</v>
      </c>
      <c r="R27" s="261">
        <v>331.79076979805598</v>
      </c>
      <c r="S27" s="261">
        <v>244.72846784276189</v>
      </c>
      <c r="T27" s="261">
        <v>298.43346078073438</v>
      </c>
      <c r="U27" s="261">
        <v>279.63393006150687</v>
      </c>
      <c r="V27" s="261">
        <v>270.07726881009779</v>
      </c>
      <c r="W27" s="261">
        <v>251.62759454056001</v>
      </c>
      <c r="X27" s="261">
        <v>196.1854205116482</v>
      </c>
      <c r="Y27" s="261">
        <v>214.89404915539379</v>
      </c>
      <c r="DA27" s="70" t="s">
        <v>2835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2836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2837</v>
      </c>
    </row>
    <row r="30" spans="1:105" ht="12" customHeight="1" x14ac:dyDescent="0.25">
      <c r="A30" s="46" t="s">
        <v>31</v>
      </c>
      <c r="B30" s="229">
        <v>6.2494947462065911</v>
      </c>
      <c r="C30" s="229">
        <v>6.2475418861566983</v>
      </c>
      <c r="D30" s="229">
        <v>6.2476260823850609</v>
      </c>
      <c r="E30" s="229">
        <v>6.2473094269658143</v>
      </c>
      <c r="F30" s="229">
        <v>6.2473565222720451</v>
      </c>
      <c r="G30" s="229">
        <v>6.2472680317436078</v>
      </c>
      <c r="H30" s="229">
        <v>6.2417065821921023</v>
      </c>
      <c r="I30" s="229">
        <v>6.2376402351241529</v>
      </c>
      <c r="J30" s="229">
        <v>6.2363928179521011</v>
      </c>
      <c r="K30" s="229">
        <v>6.2549688449126686</v>
      </c>
      <c r="L30" s="229">
        <v>6.25478461080841</v>
      </c>
      <c r="M30" s="229">
        <v>6.2547743011857921</v>
      </c>
      <c r="N30" s="229">
        <v>4.1667840214965342</v>
      </c>
      <c r="O30" s="229">
        <v>2.0828107471303352</v>
      </c>
      <c r="P30" s="229">
        <v>8.320684722514132</v>
      </c>
      <c r="Q30" s="229">
        <v>6.2396197428413069</v>
      </c>
      <c r="R30" s="229">
        <v>10.38381627908052</v>
      </c>
      <c r="S30" s="229">
        <v>6.2210054944854196</v>
      </c>
      <c r="T30" s="229">
        <v>4.1515890037264551</v>
      </c>
      <c r="U30" s="229">
        <v>6.2251096640728854</v>
      </c>
      <c r="V30" s="229">
        <v>4.1495011359159717</v>
      </c>
      <c r="W30" s="229">
        <v>2.488903659708122</v>
      </c>
      <c r="X30" s="229">
        <v>3.953203032073271</v>
      </c>
      <c r="Y30" s="229">
        <v>4.4220779299300119</v>
      </c>
      <c r="DA30" s="73" t="s">
        <v>2838</v>
      </c>
    </row>
    <row r="31" spans="1:105" ht="12" customHeight="1" x14ac:dyDescent="0.25">
      <c r="A31" s="46" t="s">
        <v>159</v>
      </c>
      <c r="B31" s="229">
        <v>173.7552593679207</v>
      </c>
      <c r="C31" s="229">
        <v>179.19045585061491</v>
      </c>
      <c r="D31" s="229">
        <v>175.83814241389999</v>
      </c>
      <c r="E31" s="229">
        <v>194.96260885339831</v>
      </c>
      <c r="F31" s="229">
        <v>224.60424032447969</v>
      </c>
      <c r="G31" s="229">
        <v>316.76407897482812</v>
      </c>
      <c r="H31" s="229">
        <v>115.032114740213</v>
      </c>
      <c r="I31" s="229">
        <v>126.5897777153356</v>
      </c>
      <c r="J31" s="229">
        <v>121.8387911511518</v>
      </c>
      <c r="K31" s="229">
        <v>114.6953410180169</v>
      </c>
      <c r="L31" s="229">
        <v>114.6398788559646</v>
      </c>
      <c r="M31" s="229">
        <v>110.7294272469267</v>
      </c>
      <c r="N31" s="229">
        <v>92.643139469391798</v>
      </c>
      <c r="O31" s="229">
        <v>27.429477755039301</v>
      </c>
      <c r="P31" s="229">
        <v>29.256093831560761</v>
      </c>
      <c r="Q31" s="229">
        <v>47.191762678800437</v>
      </c>
      <c r="R31" s="229">
        <v>49.954918898809687</v>
      </c>
      <c r="S31" s="229">
        <v>43.049925116107531</v>
      </c>
      <c r="T31" s="229">
        <v>38.519197694380672</v>
      </c>
      <c r="U31" s="229">
        <v>39.500429574162617</v>
      </c>
      <c r="V31" s="229">
        <v>37.312192870900098</v>
      </c>
      <c r="W31" s="229">
        <v>37.198908732337323</v>
      </c>
      <c r="X31" s="229">
        <v>23.753558520260299</v>
      </c>
      <c r="Y31" s="229">
        <v>22.40176797170756</v>
      </c>
      <c r="DA31" s="73" t="s">
        <v>2839</v>
      </c>
    </row>
    <row r="32" spans="1:105" ht="12" customHeight="1" x14ac:dyDescent="0.25">
      <c r="A32" s="46" t="s">
        <v>32</v>
      </c>
      <c r="B32" s="229">
        <v>198.6063379039515</v>
      </c>
      <c r="C32" s="229">
        <v>183.271744833524</v>
      </c>
      <c r="D32" s="229">
        <v>194.18336871968319</v>
      </c>
      <c r="E32" s="229">
        <v>189.80996963317801</v>
      </c>
      <c r="F32" s="229">
        <v>115.63231517857059</v>
      </c>
      <c r="G32" s="229">
        <v>74.178229037944845</v>
      </c>
      <c r="H32" s="229">
        <v>148.2241937962055</v>
      </c>
      <c r="I32" s="229">
        <v>132.87930194984261</v>
      </c>
      <c r="J32" s="229">
        <v>111.0734558352803</v>
      </c>
      <c r="K32" s="229">
        <v>93.929260868862372</v>
      </c>
      <c r="L32" s="229">
        <v>89.557716008658204</v>
      </c>
      <c r="M32" s="229">
        <v>74.267356280616937</v>
      </c>
      <c r="N32" s="229">
        <v>43.654426107626918</v>
      </c>
      <c r="O32" s="229">
        <v>13.092635084921181</v>
      </c>
      <c r="P32" s="229">
        <v>8.7174265065242658</v>
      </c>
      <c r="Q32" s="229">
        <v>6.5371820062213599</v>
      </c>
      <c r="R32" s="229">
        <v>4.351541712300051</v>
      </c>
      <c r="S32" s="229">
        <v>4.3449909782267779</v>
      </c>
      <c r="T32" s="229">
        <v>6.5243622330169231</v>
      </c>
      <c r="U32" s="229">
        <v>4.347857489090087</v>
      </c>
      <c r="V32" s="229">
        <v>2.173629128242879</v>
      </c>
      <c r="W32" s="229">
        <v>1.153835789041159</v>
      </c>
      <c r="X32" s="229">
        <v>3.4300553849278681</v>
      </c>
      <c r="Y32" s="229">
        <v>1.1419937974019461</v>
      </c>
      <c r="DA32" s="73" t="s">
        <v>2840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2841</v>
      </c>
    </row>
    <row r="34" spans="1:105" ht="12" customHeight="1" x14ac:dyDescent="0.25">
      <c r="A34" s="46" t="s">
        <v>35</v>
      </c>
      <c r="B34" s="229">
        <v>901.60144201392097</v>
      </c>
      <c r="C34" s="229">
        <v>623.35794292249943</v>
      </c>
      <c r="D34" s="229">
        <v>628.80570376078515</v>
      </c>
      <c r="E34" s="229">
        <v>582.89637498292745</v>
      </c>
      <c r="F34" s="229">
        <v>617.64476328345017</v>
      </c>
      <c r="G34" s="229">
        <v>567.55396269868129</v>
      </c>
      <c r="H34" s="229">
        <v>338.20046595460877</v>
      </c>
      <c r="I34" s="229">
        <v>221.13765583729511</v>
      </c>
      <c r="J34" s="229">
        <v>211.55869676388551</v>
      </c>
      <c r="K34" s="229">
        <v>319.78156006118348</v>
      </c>
      <c r="L34" s="229">
        <v>204.15256684463779</v>
      </c>
      <c r="M34" s="229">
        <v>212.39906509918211</v>
      </c>
      <c r="N34" s="229">
        <v>213.44643906422951</v>
      </c>
      <c r="O34" s="229">
        <v>227.2906482182851</v>
      </c>
      <c r="P34" s="229">
        <v>219.2193158601232</v>
      </c>
      <c r="Q34" s="229">
        <v>195.36389361686071</v>
      </c>
      <c r="R34" s="229">
        <v>267.10049290786571</v>
      </c>
      <c r="S34" s="229">
        <v>191.11254625394221</v>
      </c>
      <c r="T34" s="229">
        <v>249.2383118496104</v>
      </c>
      <c r="U34" s="229">
        <v>229.56053333418129</v>
      </c>
      <c r="V34" s="229">
        <v>226.44194567503891</v>
      </c>
      <c r="W34" s="229">
        <v>210.7859463594734</v>
      </c>
      <c r="X34" s="229">
        <v>165.0486035743867</v>
      </c>
      <c r="Y34" s="229">
        <v>186.9282094563543</v>
      </c>
      <c r="DA34" s="73" t="s">
        <v>2842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2843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2844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2845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</v>
      </c>
      <c r="M38" s="261">
        <v>0</v>
      </c>
      <c r="N38" s="261">
        <v>0</v>
      </c>
      <c r="O38" s="261">
        <v>0</v>
      </c>
      <c r="P38" s="261">
        <v>0</v>
      </c>
      <c r="Q38" s="261">
        <v>0</v>
      </c>
      <c r="R38" s="261">
        <v>0</v>
      </c>
      <c r="S38" s="261">
        <v>0</v>
      </c>
      <c r="T38" s="261">
        <v>0</v>
      </c>
      <c r="U38" s="261">
        <v>0</v>
      </c>
      <c r="V38" s="261">
        <v>0</v>
      </c>
      <c r="W38" s="261">
        <v>0</v>
      </c>
      <c r="X38" s="261">
        <v>0</v>
      </c>
      <c r="Y38" s="261">
        <v>0</v>
      </c>
      <c r="DA38" s="70" t="s">
        <v>2846</v>
      </c>
    </row>
    <row r="39" spans="1:105" ht="12" customHeight="1" x14ac:dyDescent="0.25">
      <c r="A39" s="57" t="s">
        <v>2733</v>
      </c>
      <c r="B39" s="261">
        <f t="shared" ref="B39:Y39" si="0">B40+B46+B57+B58</f>
        <v>403.39916957213325</v>
      </c>
      <c r="C39" s="261">
        <f t="shared" si="0"/>
        <v>313.04807985324351</v>
      </c>
      <c r="D39" s="261">
        <f t="shared" si="0"/>
        <v>317.1330899365542</v>
      </c>
      <c r="E39" s="261">
        <f t="shared" si="0"/>
        <v>307.3723154926949</v>
      </c>
      <c r="F39" s="261">
        <f t="shared" si="0"/>
        <v>304.27289229859161</v>
      </c>
      <c r="G39" s="261">
        <f t="shared" si="0"/>
        <v>304.48652493347601</v>
      </c>
      <c r="H39" s="261">
        <f t="shared" si="0"/>
        <v>192.57418674705616</v>
      </c>
      <c r="I39" s="261">
        <f t="shared" si="0"/>
        <v>154.73189514540113</v>
      </c>
      <c r="J39" s="261">
        <f t="shared" si="0"/>
        <v>143.37600755810513</v>
      </c>
      <c r="K39" s="261">
        <f t="shared" si="0"/>
        <v>167.80307240456651</v>
      </c>
      <c r="L39" s="261">
        <f t="shared" si="0"/>
        <v>130.14099319649637</v>
      </c>
      <c r="M39" s="261">
        <f t="shared" si="0"/>
        <v>126.70347598893541</v>
      </c>
      <c r="N39" s="261">
        <f t="shared" si="0"/>
        <v>111.46317907087675</v>
      </c>
      <c r="O39" s="261">
        <f t="shared" si="0"/>
        <v>85.110734739952633</v>
      </c>
      <c r="P39" s="261">
        <f t="shared" si="0"/>
        <v>84.211665504098448</v>
      </c>
      <c r="Q39" s="261">
        <f t="shared" si="0"/>
        <v>81.035064703843915</v>
      </c>
      <c r="R39" s="261">
        <f t="shared" si="0"/>
        <v>106.00644847403412</v>
      </c>
      <c r="S39" s="261">
        <f t="shared" si="0"/>
        <v>78.720484015255479</v>
      </c>
      <c r="T39" s="261">
        <f t="shared" si="0"/>
        <v>95.555550514636678</v>
      </c>
      <c r="U39" s="261">
        <f t="shared" si="0"/>
        <v>89.682983068842276</v>
      </c>
      <c r="V39" s="261">
        <f t="shared" si="0"/>
        <v>86.671559219695183</v>
      </c>
      <c r="W39" s="261">
        <f t="shared" si="0"/>
        <v>80.871312220003347</v>
      </c>
      <c r="X39" s="261">
        <f t="shared" si="0"/>
        <v>63.489814267179213</v>
      </c>
      <c r="Y39" s="261">
        <f t="shared" si="0"/>
        <v>69.335868372210655</v>
      </c>
      <c r="DA39" s="70"/>
    </row>
    <row r="40" spans="1:105" ht="12" customHeight="1" x14ac:dyDescent="0.25">
      <c r="A40" s="60" t="s">
        <v>2734</v>
      </c>
      <c r="B40" s="329">
        <v>242.74504765439201</v>
      </c>
      <c r="C40" s="329">
        <v>188.553311477677</v>
      </c>
      <c r="D40" s="329">
        <v>191.00605106888321</v>
      </c>
      <c r="E40" s="329">
        <v>185.1553726978438</v>
      </c>
      <c r="F40" s="329">
        <v>183.28419578925539</v>
      </c>
      <c r="G40" s="329">
        <v>183.42066909119239</v>
      </c>
      <c r="H40" s="329">
        <v>116.3139852006129</v>
      </c>
      <c r="I40" s="329">
        <v>93.637698974408465</v>
      </c>
      <c r="J40" s="329">
        <v>86.816655518165391</v>
      </c>
      <c r="K40" s="329">
        <v>100.7083422658402</v>
      </c>
      <c r="L40" s="329">
        <v>78.112137187703411</v>
      </c>
      <c r="M40" s="329">
        <v>76.049280170530807</v>
      </c>
      <c r="N40" s="329">
        <v>67.050844807316622</v>
      </c>
      <c r="O40" s="329">
        <v>51.241486513395657</v>
      </c>
      <c r="P40" s="329">
        <v>50.89232170228231</v>
      </c>
      <c r="Q40" s="329">
        <v>48.993344478623669</v>
      </c>
      <c r="R40" s="329">
        <v>64.369959715062379</v>
      </c>
      <c r="S40" s="329">
        <v>48.009460599693213</v>
      </c>
      <c r="T40" s="329">
        <v>58.105077004897439</v>
      </c>
      <c r="U40" s="329">
        <v>54.591666355241408</v>
      </c>
      <c r="V40" s="329">
        <v>52.779509800388787</v>
      </c>
      <c r="W40" s="329">
        <v>49.294516042364428</v>
      </c>
      <c r="X40" s="329">
        <v>38.870467379442971</v>
      </c>
      <c r="Y40" s="329">
        <v>42.368772007612208</v>
      </c>
      <c r="DA40" s="72" t="s">
        <v>2847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2848</v>
      </c>
    </row>
    <row r="42" spans="1:105" ht="12" customHeight="1" x14ac:dyDescent="0.25">
      <c r="A42" s="59" t="s">
        <v>31</v>
      </c>
      <c r="B42" s="295">
        <v>1.184985976668989</v>
      </c>
      <c r="C42" s="295">
        <v>1.1874136497503049</v>
      </c>
      <c r="D42" s="295">
        <v>1.187308982276007</v>
      </c>
      <c r="E42" s="295">
        <v>1.187702628425634</v>
      </c>
      <c r="F42" s="295">
        <v>1.1876440824941541</v>
      </c>
      <c r="G42" s="295">
        <v>1.187754088373788</v>
      </c>
      <c r="H42" s="295">
        <v>1.1946677334876989</v>
      </c>
      <c r="I42" s="295">
        <v>1.199722761020503</v>
      </c>
      <c r="J42" s="295">
        <v>1.2012734717711819</v>
      </c>
      <c r="K42" s="295">
        <v>1.1781809206166971</v>
      </c>
      <c r="L42" s="295">
        <v>1.1784099488813859</v>
      </c>
      <c r="M42" s="295">
        <v>1.178422765172507</v>
      </c>
      <c r="N42" s="295">
        <v>0.78942602972527343</v>
      </c>
      <c r="O42" s="295">
        <v>0.39543560531625149</v>
      </c>
      <c r="P42" s="295">
        <v>1.594867795105215</v>
      </c>
      <c r="Q42" s="295">
        <v>1.1972619612000099</v>
      </c>
      <c r="R42" s="295">
        <v>2.0145401753636669</v>
      </c>
      <c r="S42" s="295">
        <v>1.220402026828634</v>
      </c>
      <c r="T42" s="295">
        <v>0.80831552240533466</v>
      </c>
      <c r="U42" s="295">
        <v>1.2152999806965721</v>
      </c>
      <c r="V42" s="295">
        <v>0.81091102866489362</v>
      </c>
      <c r="W42" s="295">
        <v>0.48758285674270591</v>
      </c>
      <c r="X42" s="295">
        <v>0.78325315460123945</v>
      </c>
      <c r="Y42" s="295">
        <v>0.8718622611909389</v>
      </c>
      <c r="DA42" s="122" t="s">
        <v>2849</v>
      </c>
    </row>
    <row r="43" spans="1:105" ht="12" customHeight="1" x14ac:dyDescent="0.25">
      <c r="A43" s="59" t="s">
        <v>159</v>
      </c>
      <c r="B43" s="295">
        <v>32.946270712276018</v>
      </c>
      <c r="C43" s="295">
        <v>34.057105507921833</v>
      </c>
      <c r="D43" s="295">
        <v>33.416565454098112</v>
      </c>
      <c r="E43" s="295">
        <v>37.065172725462801</v>
      </c>
      <c r="F43" s="295">
        <v>42.698042919991913</v>
      </c>
      <c r="G43" s="295">
        <v>60.224377750493566</v>
      </c>
      <c r="H43" s="295">
        <v>22.01724063528841</v>
      </c>
      <c r="I43" s="295">
        <v>24.347771258499229</v>
      </c>
      <c r="J43" s="295">
        <v>23.468968667469269</v>
      </c>
      <c r="K43" s="295">
        <v>21.603922548864421</v>
      </c>
      <c r="L43" s="295">
        <v>21.598309484387709</v>
      </c>
      <c r="M43" s="295">
        <v>20.861836344367131</v>
      </c>
      <c r="N43" s="295">
        <v>17.551883033846259</v>
      </c>
      <c r="O43" s="295">
        <v>5.207670526242909</v>
      </c>
      <c r="P43" s="295">
        <v>5.6076637222271994</v>
      </c>
      <c r="Q43" s="295">
        <v>9.0551835954633813</v>
      </c>
      <c r="R43" s="295">
        <v>9.6916382545625286</v>
      </c>
      <c r="S43" s="295">
        <v>8.4452932750325918</v>
      </c>
      <c r="T43" s="295">
        <v>7.4996983995815496</v>
      </c>
      <c r="U43" s="295">
        <v>7.7114900603338263</v>
      </c>
      <c r="V43" s="295">
        <v>7.2916882564018204</v>
      </c>
      <c r="W43" s="295">
        <v>7.2873653090900472</v>
      </c>
      <c r="X43" s="295">
        <v>4.7063228205209438</v>
      </c>
      <c r="Y43" s="295">
        <v>4.4167598102000962</v>
      </c>
      <c r="DA43" s="122" t="s">
        <v>2850</v>
      </c>
    </row>
    <row r="44" spans="1:105" ht="12" customHeight="1" x14ac:dyDescent="0.25">
      <c r="A44" s="59" t="s">
        <v>32</v>
      </c>
      <c r="B44" s="295">
        <v>37.65836037171146</v>
      </c>
      <c r="C44" s="295">
        <v>34.832799106330476</v>
      </c>
      <c r="D44" s="295">
        <v>36.902921981764621</v>
      </c>
      <c r="E44" s="295">
        <v>36.085582516793288</v>
      </c>
      <c r="F44" s="295">
        <v>21.98210305068104</v>
      </c>
      <c r="G44" s="295">
        <v>14.10304382018904</v>
      </c>
      <c r="H44" s="295">
        <v>28.370231653594281</v>
      </c>
      <c r="I44" s="295">
        <v>25.55747318033152</v>
      </c>
      <c r="J44" s="295">
        <v>21.395316139929381</v>
      </c>
      <c r="K44" s="295">
        <v>17.69244032819277</v>
      </c>
      <c r="L44" s="295">
        <v>16.87279580520304</v>
      </c>
      <c r="M44" s="295">
        <v>13.992246424249799</v>
      </c>
      <c r="N44" s="295">
        <v>8.2706327240119215</v>
      </c>
      <c r="O44" s="295">
        <v>2.4857246809984028</v>
      </c>
      <c r="P44" s="295">
        <v>1.6709133028238601</v>
      </c>
      <c r="Q44" s="295">
        <v>1.2543583859368299</v>
      </c>
      <c r="R44" s="295">
        <v>0.84423254115735502</v>
      </c>
      <c r="S44" s="295">
        <v>0.85237600273470038</v>
      </c>
      <c r="T44" s="295">
        <v>1.270295123628328</v>
      </c>
      <c r="U44" s="295">
        <v>0.84881253627675246</v>
      </c>
      <c r="V44" s="295">
        <v>0.42477873233075369</v>
      </c>
      <c r="W44" s="295">
        <v>0.22603950459803601</v>
      </c>
      <c r="X44" s="295">
        <v>0.67960124458690496</v>
      </c>
      <c r="Y44" s="295">
        <v>0.2251568855740736</v>
      </c>
      <c r="DA44" s="122" t="s">
        <v>2851</v>
      </c>
    </row>
    <row r="45" spans="1:105" ht="12" customHeight="1" x14ac:dyDescent="0.25">
      <c r="A45" s="59" t="s">
        <v>35</v>
      </c>
      <c r="B45" s="295">
        <v>170.95543059373551</v>
      </c>
      <c r="C45" s="295">
        <v>118.4759932136744</v>
      </c>
      <c r="D45" s="295">
        <v>119.4992546507445</v>
      </c>
      <c r="E45" s="295">
        <v>110.81691482716209</v>
      </c>
      <c r="F45" s="295">
        <v>117.41640573608829</v>
      </c>
      <c r="G45" s="295">
        <v>107.905493432136</v>
      </c>
      <c r="H45" s="295">
        <v>64.73184517824248</v>
      </c>
      <c r="I45" s="295">
        <v>42.53273177455722</v>
      </c>
      <c r="J45" s="295">
        <v>40.751097238995563</v>
      </c>
      <c r="K45" s="295">
        <v>60.233798468166313</v>
      </c>
      <c r="L45" s="295">
        <v>38.46262194923127</v>
      </c>
      <c r="M45" s="295">
        <v>40.016774636741381</v>
      </c>
      <c r="N45" s="295">
        <v>40.438903019733161</v>
      </c>
      <c r="O45" s="295">
        <v>43.152655700838103</v>
      </c>
      <c r="P45" s="295">
        <v>42.018876882126037</v>
      </c>
      <c r="Q45" s="295">
        <v>37.486540536023448</v>
      </c>
      <c r="R45" s="295">
        <v>51.819548743978821</v>
      </c>
      <c r="S45" s="295">
        <v>37.491389295097278</v>
      </c>
      <c r="T45" s="295">
        <v>48.526767959282218</v>
      </c>
      <c r="U45" s="295">
        <v>44.816063777934261</v>
      </c>
      <c r="V45" s="295">
        <v>44.252131782991327</v>
      </c>
      <c r="W45" s="295">
        <v>41.29352837193364</v>
      </c>
      <c r="X45" s="295">
        <v>32.70129015973388</v>
      </c>
      <c r="Y45" s="295">
        <v>36.854993050647103</v>
      </c>
      <c r="DA45" s="122" t="s">
        <v>2852</v>
      </c>
    </row>
    <row r="46" spans="1:105" ht="12" customHeight="1" x14ac:dyDescent="0.25">
      <c r="A46" s="60" t="s">
        <v>2741</v>
      </c>
      <c r="B46" s="329">
        <v>160.65412191774121</v>
      </c>
      <c r="C46" s="329">
        <v>124.49476837556649</v>
      </c>
      <c r="D46" s="329">
        <v>126.127038867671</v>
      </c>
      <c r="E46" s="329">
        <v>122.21694279485109</v>
      </c>
      <c r="F46" s="329">
        <v>120.98869650933619</v>
      </c>
      <c r="G46" s="329">
        <v>121.0658558422836</v>
      </c>
      <c r="H46" s="329">
        <v>76.260201546443255</v>
      </c>
      <c r="I46" s="329">
        <v>61.094196170992653</v>
      </c>
      <c r="J46" s="329">
        <v>56.559352039939739</v>
      </c>
      <c r="K46" s="329">
        <v>67.094730138726305</v>
      </c>
      <c r="L46" s="329">
        <v>52.028856008792971</v>
      </c>
      <c r="M46" s="329">
        <v>50.654195818404602</v>
      </c>
      <c r="N46" s="329">
        <v>44.412334263560119</v>
      </c>
      <c r="O46" s="329">
        <v>33.869248226556977</v>
      </c>
      <c r="P46" s="329">
        <v>33.319343801816139</v>
      </c>
      <c r="Q46" s="329">
        <v>32.041720225220253</v>
      </c>
      <c r="R46" s="329">
        <v>41.636488758971737</v>
      </c>
      <c r="S46" s="329">
        <v>30.71102341556227</v>
      </c>
      <c r="T46" s="329">
        <v>37.450473509739233</v>
      </c>
      <c r="U46" s="329">
        <v>35.091316713600861</v>
      </c>
      <c r="V46" s="329">
        <v>33.892049419306403</v>
      </c>
      <c r="W46" s="329">
        <v>31.576796177638911</v>
      </c>
      <c r="X46" s="329">
        <v>24.619346887736238</v>
      </c>
      <c r="Y46" s="329">
        <v>26.96709636459844</v>
      </c>
      <c r="DA46" s="72" t="s">
        <v>2853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2854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2855</v>
      </c>
    </row>
    <row r="49" spans="1:105" ht="12" customHeight="1" x14ac:dyDescent="0.25">
      <c r="A49" s="64" t="s">
        <v>31</v>
      </c>
      <c r="B49" s="229">
        <v>0.78425032109259207</v>
      </c>
      <c r="C49" s="229">
        <v>0.78400525630201723</v>
      </c>
      <c r="D49" s="229">
        <v>0.78401582210322374</v>
      </c>
      <c r="E49" s="229">
        <v>0.78397608495257287</v>
      </c>
      <c r="F49" s="229">
        <v>0.78398199495178589</v>
      </c>
      <c r="G49" s="229">
        <v>0.78397089025802125</v>
      </c>
      <c r="H49" s="229">
        <v>0.78327298286332292</v>
      </c>
      <c r="I49" s="229">
        <v>0.78276269617244287</v>
      </c>
      <c r="J49" s="229">
        <v>0.78260615754693075</v>
      </c>
      <c r="K49" s="229">
        <v>0.78493726681257026</v>
      </c>
      <c r="L49" s="229">
        <v>0.78491414723870256</v>
      </c>
      <c r="M49" s="229">
        <v>0.78491285348213868</v>
      </c>
      <c r="N49" s="229">
        <v>0.52289054387407519</v>
      </c>
      <c r="O49" s="229">
        <v>0.26137232905164998</v>
      </c>
      <c r="P49" s="229">
        <v>1.0441643573351069</v>
      </c>
      <c r="Q49" s="229">
        <v>0.78301110498400717</v>
      </c>
      <c r="R49" s="229">
        <v>1.303067140904222</v>
      </c>
      <c r="S49" s="229">
        <v>0.78067519930797413</v>
      </c>
      <c r="T49" s="229">
        <v>0.52098371811469257</v>
      </c>
      <c r="U49" s="229">
        <v>0.78119023235424434</v>
      </c>
      <c r="V49" s="229">
        <v>0.52072171117376931</v>
      </c>
      <c r="W49" s="229">
        <v>0.31233300827709781</v>
      </c>
      <c r="X49" s="229">
        <v>0.49608822363272442</v>
      </c>
      <c r="Y49" s="229">
        <v>0.55492742650102111</v>
      </c>
      <c r="DA49" s="73" t="s">
        <v>2856</v>
      </c>
    </row>
    <row r="50" spans="1:105" ht="12" customHeight="1" x14ac:dyDescent="0.25">
      <c r="A50" s="64" t="s">
        <v>159</v>
      </c>
      <c r="B50" s="229">
        <v>21.804581567739071</v>
      </c>
      <c r="C50" s="229">
        <v>22.486645440077169</v>
      </c>
      <c r="D50" s="229">
        <v>22.065962969587449</v>
      </c>
      <c r="E50" s="229">
        <v>24.465896012975481</v>
      </c>
      <c r="F50" s="229">
        <v>28.185630158366081</v>
      </c>
      <c r="G50" s="229">
        <v>39.750786381154889</v>
      </c>
      <c r="H50" s="229">
        <v>14.43540263406595</v>
      </c>
      <c r="I50" s="229">
        <v>15.88577602702251</v>
      </c>
      <c r="J50" s="229">
        <v>15.2895737915171</v>
      </c>
      <c r="K50" s="229">
        <v>14.393140833633501</v>
      </c>
      <c r="L50" s="229">
        <v>14.38618087604261</v>
      </c>
      <c r="M50" s="229">
        <v>13.895457536869239</v>
      </c>
      <c r="N50" s="229">
        <v>11.62580573733544</v>
      </c>
      <c r="O50" s="229">
        <v>3.4421305418088539</v>
      </c>
      <c r="P50" s="229">
        <v>3.671352951411547</v>
      </c>
      <c r="Q50" s="229">
        <v>5.9221035518494674</v>
      </c>
      <c r="R50" s="229">
        <v>6.2688525676937674</v>
      </c>
      <c r="S50" s="229">
        <v>5.4023435439821199</v>
      </c>
      <c r="T50" s="229">
        <v>4.8337816714516926</v>
      </c>
      <c r="U50" s="229">
        <v>4.9569166524439341</v>
      </c>
      <c r="V50" s="229">
        <v>4.682314399485505</v>
      </c>
      <c r="W50" s="229">
        <v>4.6680983507246836</v>
      </c>
      <c r="X50" s="229">
        <v>2.980838716267959</v>
      </c>
      <c r="Y50" s="229">
        <v>2.811202255273106</v>
      </c>
      <c r="DA50" s="73" t="s">
        <v>2857</v>
      </c>
    </row>
    <row r="51" spans="1:105" ht="12" customHeight="1" x14ac:dyDescent="0.25">
      <c r="A51" s="64" t="s">
        <v>32</v>
      </c>
      <c r="B51" s="229">
        <v>24.92314828598608</v>
      </c>
      <c r="C51" s="229">
        <v>22.99880719479518</v>
      </c>
      <c r="D51" s="229">
        <v>24.368109015803391</v>
      </c>
      <c r="E51" s="229">
        <v>23.819290306908631</v>
      </c>
      <c r="F51" s="229">
        <v>14.5107219047618</v>
      </c>
      <c r="G51" s="229">
        <v>9.308640506722492</v>
      </c>
      <c r="H51" s="229">
        <v>18.600683143053249</v>
      </c>
      <c r="I51" s="229">
        <v>16.675049656450842</v>
      </c>
      <c r="J51" s="229">
        <v>13.93862975187832</v>
      </c>
      <c r="K51" s="229">
        <v>11.787201363935671</v>
      </c>
      <c r="L51" s="229">
        <v>11.238615342262991</v>
      </c>
      <c r="M51" s="229">
        <v>9.3198251018813441</v>
      </c>
      <c r="N51" s="229">
        <v>5.4782024919374974</v>
      </c>
      <c r="O51" s="229">
        <v>1.6429973439901091</v>
      </c>
      <c r="P51" s="229">
        <v>1.093951561603046</v>
      </c>
      <c r="Q51" s="229">
        <v>0.82035225176111204</v>
      </c>
      <c r="R51" s="229">
        <v>0.54607582272000654</v>
      </c>
      <c r="S51" s="229">
        <v>0.54525376981669371</v>
      </c>
      <c r="T51" s="229">
        <v>0.81874349590800599</v>
      </c>
      <c r="U51" s="229">
        <v>0.54561348882699123</v>
      </c>
      <c r="V51" s="229">
        <v>0.27276914550498882</v>
      </c>
      <c r="W51" s="229">
        <v>0.14479507940908659</v>
      </c>
      <c r="X51" s="229">
        <v>0.43043832281447758</v>
      </c>
      <c r="Y51" s="229">
        <v>0.14330902555632261</v>
      </c>
      <c r="DA51" s="73" t="s">
        <v>2858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2859</v>
      </c>
    </row>
    <row r="53" spans="1:105" ht="12" customHeight="1" x14ac:dyDescent="0.25">
      <c r="A53" s="64" t="s">
        <v>35</v>
      </c>
      <c r="B53" s="229">
        <v>113.1421417429234</v>
      </c>
      <c r="C53" s="229">
        <v>78.225310484392097</v>
      </c>
      <c r="D53" s="229">
        <v>78.90895106017696</v>
      </c>
      <c r="E53" s="229">
        <v>73.147780390014447</v>
      </c>
      <c r="F53" s="229">
        <v>77.508362451256474</v>
      </c>
      <c r="G53" s="229">
        <v>71.222458064148242</v>
      </c>
      <c r="H53" s="229">
        <v>42.440842786460728</v>
      </c>
      <c r="I53" s="229">
        <v>27.750607791346852</v>
      </c>
      <c r="J53" s="229">
        <v>26.5485423389974</v>
      </c>
      <c r="K53" s="229">
        <v>40.129450674344582</v>
      </c>
      <c r="L53" s="229">
        <v>25.619145643248661</v>
      </c>
      <c r="M53" s="229">
        <v>26.654000326171872</v>
      </c>
      <c r="N53" s="229">
        <v>26.785435490413111</v>
      </c>
      <c r="O53" s="229">
        <v>28.522748011706369</v>
      </c>
      <c r="P53" s="229">
        <v>27.509874931466442</v>
      </c>
      <c r="Q53" s="229">
        <v>24.516253316625669</v>
      </c>
      <c r="R53" s="229">
        <v>33.518493227653749</v>
      </c>
      <c r="S53" s="229">
        <v>23.982750902455489</v>
      </c>
      <c r="T53" s="229">
        <v>31.276964624264831</v>
      </c>
      <c r="U53" s="229">
        <v>28.807596339975689</v>
      </c>
      <c r="V53" s="229">
        <v>28.416244163142139</v>
      </c>
      <c r="W53" s="229">
        <v>26.451569739228049</v>
      </c>
      <c r="X53" s="229">
        <v>20.711981625021082</v>
      </c>
      <c r="Y53" s="229">
        <v>23.45765765726799</v>
      </c>
      <c r="DA53" s="73" t="s">
        <v>2860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2861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2862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2863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2864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DA58" s="72" t="s">
        <v>2865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0</v>
      </c>
      <c r="Q59" s="316">
        <v>0</v>
      </c>
      <c r="R59" s="316">
        <v>0</v>
      </c>
      <c r="S59" s="316">
        <v>0</v>
      </c>
      <c r="T59" s="316">
        <v>0</v>
      </c>
      <c r="U59" s="316">
        <v>0</v>
      </c>
      <c r="V59" s="316">
        <v>0</v>
      </c>
      <c r="W59" s="316">
        <v>0</v>
      </c>
      <c r="X59" s="316">
        <v>0</v>
      </c>
      <c r="Y59" s="316">
        <v>0</v>
      </c>
      <c r="DA59" s="139" t="s">
        <v>2866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429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1.0000000000000002</v>
      </c>
      <c r="C63" s="232">
        <f t="shared" si="1"/>
        <v>1.0000000000000002</v>
      </c>
      <c r="D63" s="232">
        <f t="shared" si="1"/>
        <v>0.99999999999999967</v>
      </c>
      <c r="E63" s="232">
        <f t="shared" si="1"/>
        <v>0.99999999999999956</v>
      </c>
      <c r="F63" s="232">
        <f t="shared" si="1"/>
        <v>0.99999999999999956</v>
      </c>
      <c r="G63" s="232">
        <f t="shared" si="1"/>
        <v>0.99999999999999978</v>
      </c>
      <c r="H63" s="232">
        <f t="shared" si="1"/>
        <v>1</v>
      </c>
      <c r="I63" s="232">
        <f t="shared" si="1"/>
        <v>1</v>
      </c>
      <c r="J63" s="232">
        <f t="shared" si="1"/>
        <v>1</v>
      </c>
      <c r="K63" s="232">
        <f t="shared" si="1"/>
        <v>1.0000000000000002</v>
      </c>
      <c r="L63" s="232">
        <f t="shared" si="1"/>
        <v>1</v>
      </c>
      <c r="M63" s="232">
        <f t="shared" si="1"/>
        <v>1.0000000000000002</v>
      </c>
      <c r="N63" s="232">
        <f t="shared" si="1"/>
        <v>1.0000000000000002</v>
      </c>
      <c r="O63" s="232">
        <f t="shared" si="1"/>
        <v>1</v>
      </c>
      <c r="P63" s="232">
        <f t="shared" si="1"/>
        <v>1</v>
      </c>
      <c r="Q63" s="232">
        <f t="shared" si="1"/>
        <v>1.0000000000000002</v>
      </c>
      <c r="R63" s="232">
        <f t="shared" si="1"/>
        <v>1.0000000000000002</v>
      </c>
      <c r="S63" s="232">
        <f t="shared" si="1"/>
        <v>1.0000000000000004</v>
      </c>
      <c r="T63" s="232">
        <f t="shared" si="1"/>
        <v>1.0000000000000002</v>
      </c>
      <c r="U63" s="232">
        <f t="shared" si="1"/>
        <v>1</v>
      </c>
      <c r="V63" s="232">
        <f t="shared" si="1"/>
        <v>0.99999999999999956</v>
      </c>
      <c r="W63" s="232">
        <f t="shared" si="1"/>
        <v>0.99999999999999978</v>
      </c>
      <c r="X63" s="232">
        <f t="shared" si="1"/>
        <v>1.0000000000000002</v>
      </c>
      <c r="Y63" s="232">
        <f t="shared" si="1"/>
        <v>0.99999999999999967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0</v>
      </c>
      <c r="M64" s="299">
        <f t="shared" si="2"/>
        <v>0</v>
      </c>
      <c r="N64" s="299">
        <f t="shared" si="2"/>
        <v>0</v>
      </c>
      <c r="O64" s="299">
        <f t="shared" si="2"/>
        <v>0</v>
      </c>
      <c r="P64" s="299">
        <f t="shared" si="2"/>
        <v>0</v>
      </c>
      <c r="Q64" s="299">
        <f t="shared" si="2"/>
        <v>0</v>
      </c>
      <c r="R64" s="299">
        <f t="shared" si="2"/>
        <v>0</v>
      </c>
      <c r="S64" s="299">
        <f t="shared" si="2"/>
        <v>0</v>
      </c>
      <c r="T64" s="299">
        <f t="shared" si="2"/>
        <v>0</v>
      </c>
      <c r="U64" s="299">
        <f t="shared" si="2"/>
        <v>0</v>
      </c>
      <c r="V64" s="299">
        <f t="shared" si="2"/>
        <v>0</v>
      </c>
      <c r="W64" s="299">
        <f t="shared" si="2"/>
        <v>0</v>
      </c>
      <c r="X64" s="299">
        <f t="shared" si="2"/>
        <v>0</v>
      </c>
      <c r="Y64" s="299">
        <f t="shared" si="2"/>
        <v>0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0</v>
      </c>
      <c r="M65" s="233">
        <f t="shared" si="3"/>
        <v>0</v>
      </c>
      <c r="N65" s="233">
        <f t="shared" si="3"/>
        <v>0</v>
      </c>
      <c r="O65" s="233">
        <f t="shared" si="3"/>
        <v>0</v>
      </c>
      <c r="P65" s="233">
        <f t="shared" si="3"/>
        <v>0</v>
      </c>
      <c r="Q65" s="233">
        <f t="shared" si="3"/>
        <v>0</v>
      </c>
      <c r="R65" s="233">
        <f t="shared" si="3"/>
        <v>0</v>
      </c>
      <c r="S65" s="233">
        <f t="shared" si="3"/>
        <v>0</v>
      </c>
      <c r="T65" s="233">
        <f t="shared" si="3"/>
        <v>0</v>
      </c>
      <c r="U65" s="233">
        <f t="shared" si="3"/>
        <v>0</v>
      </c>
      <c r="V65" s="233">
        <f t="shared" si="3"/>
        <v>0</v>
      </c>
      <c r="W65" s="233">
        <f t="shared" si="3"/>
        <v>0</v>
      </c>
      <c r="X65" s="233">
        <f t="shared" si="3"/>
        <v>0</v>
      </c>
      <c r="Y65" s="233">
        <f t="shared" si="3"/>
        <v>0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0</v>
      </c>
      <c r="M66" s="233">
        <f t="shared" si="4"/>
        <v>0</v>
      </c>
      <c r="N66" s="233">
        <f t="shared" si="4"/>
        <v>0</v>
      </c>
      <c r="O66" s="233">
        <f t="shared" si="4"/>
        <v>0</v>
      </c>
      <c r="P66" s="233">
        <f t="shared" si="4"/>
        <v>0</v>
      </c>
      <c r="Q66" s="233">
        <f t="shared" si="4"/>
        <v>0</v>
      </c>
      <c r="R66" s="233">
        <f t="shared" si="4"/>
        <v>0</v>
      </c>
      <c r="S66" s="233">
        <f t="shared" si="4"/>
        <v>0</v>
      </c>
      <c r="T66" s="233">
        <f t="shared" si="4"/>
        <v>0</v>
      </c>
      <c r="U66" s="233">
        <f t="shared" si="4"/>
        <v>0</v>
      </c>
      <c r="V66" s="233">
        <f t="shared" si="4"/>
        <v>0</v>
      </c>
      <c r="W66" s="233">
        <f t="shared" si="4"/>
        <v>0</v>
      </c>
      <c r="X66" s="233">
        <f t="shared" si="4"/>
        <v>0</v>
      </c>
      <c r="Y66" s="233">
        <f t="shared" si="4"/>
        <v>0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0</v>
      </c>
      <c r="M67" s="233">
        <f t="shared" si="5"/>
        <v>0</v>
      </c>
      <c r="N67" s="233">
        <f t="shared" si="5"/>
        <v>0</v>
      </c>
      <c r="O67" s="233">
        <f t="shared" si="5"/>
        <v>0</v>
      </c>
      <c r="P67" s="233">
        <f t="shared" si="5"/>
        <v>0</v>
      </c>
      <c r="Q67" s="233">
        <f t="shared" si="5"/>
        <v>0</v>
      </c>
      <c r="R67" s="233">
        <f t="shared" si="5"/>
        <v>0</v>
      </c>
      <c r="S67" s="233">
        <f t="shared" si="5"/>
        <v>0</v>
      </c>
      <c r="T67" s="233">
        <f t="shared" si="5"/>
        <v>0</v>
      </c>
      <c r="U67" s="233">
        <f t="shared" si="5"/>
        <v>0</v>
      </c>
      <c r="V67" s="233">
        <f t="shared" si="5"/>
        <v>0</v>
      </c>
      <c r="W67" s="233">
        <f t="shared" si="5"/>
        <v>0</v>
      </c>
      <c r="X67" s="233">
        <f t="shared" si="5"/>
        <v>0</v>
      </c>
      <c r="Y67" s="233">
        <f t="shared" si="5"/>
        <v>0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0.1378264397638598</v>
      </c>
      <c r="C68" s="300">
        <f t="shared" si="6"/>
        <v>0.12627958075752213</v>
      </c>
      <c r="D68" s="300">
        <f t="shared" si="6"/>
        <v>0.12341524585567208</v>
      </c>
      <c r="E68" s="300">
        <f t="shared" si="6"/>
        <v>0.12231866990065805</v>
      </c>
      <c r="F68" s="300">
        <f t="shared" si="6"/>
        <v>0.1279594151331723</v>
      </c>
      <c r="G68" s="300">
        <f t="shared" si="6"/>
        <v>0.13138924975834809</v>
      </c>
      <c r="H68" s="300">
        <f t="shared" si="6"/>
        <v>0.11710240307353122</v>
      </c>
      <c r="I68" s="300">
        <f t="shared" si="6"/>
        <v>0.10098903688422294</v>
      </c>
      <c r="J68" s="300">
        <f t="shared" si="6"/>
        <v>0.10920727662060106</v>
      </c>
      <c r="K68" s="300">
        <f t="shared" si="6"/>
        <v>0.1299538201648622</v>
      </c>
      <c r="L68" s="300">
        <f t="shared" si="6"/>
        <v>0.1125426544917727</v>
      </c>
      <c r="M68" s="300">
        <f t="shared" si="6"/>
        <v>0.11721356626471045</v>
      </c>
      <c r="N68" s="300">
        <f t="shared" si="6"/>
        <v>0.11643585024395663</v>
      </c>
      <c r="O68" s="300">
        <f t="shared" si="6"/>
        <v>0.1129260301533921</v>
      </c>
      <c r="P68" s="300">
        <f t="shared" si="6"/>
        <v>0.11480645647549863</v>
      </c>
      <c r="Q68" s="300">
        <f t="shared" si="6"/>
        <v>0.10932566358548403</v>
      </c>
      <c r="R68" s="300">
        <f t="shared" si="6"/>
        <v>0.12823616682666333</v>
      </c>
      <c r="S68" s="300">
        <f t="shared" si="6"/>
        <v>0.11161877143333281</v>
      </c>
      <c r="T68" s="300">
        <f t="shared" si="6"/>
        <v>0.12681024485722037</v>
      </c>
      <c r="U68" s="300">
        <f t="shared" si="6"/>
        <v>0.104763865794975</v>
      </c>
      <c r="V68" s="300">
        <f t="shared" si="6"/>
        <v>0.11101597286994101</v>
      </c>
      <c r="W68" s="300">
        <f t="shared" si="6"/>
        <v>0.12519855560611945</v>
      </c>
      <c r="X68" s="300">
        <f t="shared" si="6"/>
        <v>0.1064787152360821</v>
      </c>
      <c r="Y68" s="300">
        <f t="shared" si="6"/>
        <v>0.1158254650409746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7.0795435012841718E-2</v>
      </c>
      <c r="C69" s="301">
        <f t="shared" si="7"/>
        <v>7.1721160626526864E-2</v>
      </c>
      <c r="D69" s="301">
        <f t="shared" si="7"/>
        <v>7.1957255256628799E-2</v>
      </c>
      <c r="E69" s="301">
        <f t="shared" si="7"/>
        <v>7.2043619538810111E-2</v>
      </c>
      <c r="F69" s="301">
        <f t="shared" si="7"/>
        <v>7.1581144054926604E-2</v>
      </c>
      <c r="G69" s="301">
        <f t="shared" si="7"/>
        <v>7.1298597366979743E-2</v>
      </c>
      <c r="H69" s="301">
        <f t="shared" si="7"/>
        <v>7.240679604309104E-2</v>
      </c>
      <c r="I69" s="301">
        <f t="shared" si="7"/>
        <v>7.368022736215997E-2</v>
      </c>
      <c r="J69" s="301">
        <f t="shared" si="7"/>
        <v>7.2992085178091706E-2</v>
      </c>
      <c r="K69" s="301">
        <f t="shared" si="7"/>
        <v>7.1504455235059855E-2</v>
      </c>
      <c r="L69" s="301">
        <f t="shared" si="7"/>
        <v>7.2933237839709023E-2</v>
      </c>
      <c r="M69" s="301">
        <f t="shared" si="7"/>
        <v>7.2549252237927575E-2</v>
      </c>
      <c r="N69" s="301">
        <f t="shared" si="7"/>
        <v>7.2559784181192827E-2</v>
      </c>
      <c r="O69" s="301">
        <f t="shared" si="7"/>
        <v>7.2827692050225143E-2</v>
      </c>
      <c r="P69" s="301">
        <f t="shared" si="7"/>
        <v>7.2581211739585746E-2</v>
      </c>
      <c r="Q69" s="301">
        <f t="shared" si="7"/>
        <v>7.3020148084684114E-2</v>
      </c>
      <c r="R69" s="301">
        <f t="shared" si="7"/>
        <v>7.1364027380320466E-2</v>
      </c>
      <c r="S69" s="301">
        <f t="shared" si="7"/>
        <v>7.2614876856222935E-2</v>
      </c>
      <c r="T69" s="301">
        <f t="shared" si="7"/>
        <v>7.1446324304289127E-2</v>
      </c>
      <c r="U69" s="301">
        <f t="shared" si="7"/>
        <v>7.3223461700281517E-2</v>
      </c>
      <c r="V69" s="301">
        <f t="shared" si="7"/>
        <v>7.2702065846712557E-2</v>
      </c>
      <c r="W69" s="301">
        <f t="shared" si="7"/>
        <v>7.1518389207887903E-2</v>
      </c>
      <c r="X69" s="301">
        <f t="shared" si="7"/>
        <v>7.293585408511806E-2</v>
      </c>
      <c r="Y69" s="301">
        <f t="shared" si="7"/>
        <v>7.2221512164227133E-2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0.6017611976091547</v>
      </c>
      <c r="C70" s="301">
        <f t="shared" si="8"/>
        <v>0.60962986532547858</v>
      </c>
      <c r="D70" s="301">
        <f t="shared" si="8"/>
        <v>0.61163666968134445</v>
      </c>
      <c r="E70" s="301">
        <f t="shared" si="8"/>
        <v>0.61237076607988583</v>
      </c>
      <c r="F70" s="301">
        <f t="shared" si="8"/>
        <v>0.60843972446687633</v>
      </c>
      <c r="G70" s="301">
        <f t="shared" si="8"/>
        <v>0.60603807761932793</v>
      </c>
      <c r="H70" s="301">
        <f t="shared" si="8"/>
        <v>0.61545776636627381</v>
      </c>
      <c r="I70" s="301">
        <f t="shared" si="8"/>
        <v>0.62628193257835996</v>
      </c>
      <c r="J70" s="301">
        <f t="shared" si="8"/>
        <v>0.62043272401377947</v>
      </c>
      <c r="K70" s="301">
        <f t="shared" si="8"/>
        <v>0.607787869498009</v>
      </c>
      <c r="L70" s="301">
        <f t="shared" si="8"/>
        <v>0.61993252163752699</v>
      </c>
      <c r="M70" s="301">
        <f t="shared" si="8"/>
        <v>0.6166686440223843</v>
      </c>
      <c r="N70" s="301">
        <f t="shared" si="8"/>
        <v>0.61675816554013929</v>
      </c>
      <c r="O70" s="301">
        <f t="shared" si="8"/>
        <v>0.6190353824269138</v>
      </c>
      <c r="P70" s="301">
        <f t="shared" si="8"/>
        <v>0.61694029978647891</v>
      </c>
      <c r="Q70" s="301">
        <f t="shared" si="8"/>
        <v>0.6206712587198151</v>
      </c>
      <c r="R70" s="301">
        <f t="shared" si="8"/>
        <v>0.60659423273272406</v>
      </c>
      <c r="S70" s="301">
        <f t="shared" si="8"/>
        <v>0.61722645327789527</v>
      </c>
      <c r="T70" s="301">
        <f t="shared" si="8"/>
        <v>0.60729375658645757</v>
      </c>
      <c r="U70" s="301">
        <f t="shared" si="8"/>
        <v>0.62239942445239316</v>
      </c>
      <c r="V70" s="301">
        <f t="shared" si="8"/>
        <v>0.61796755969705663</v>
      </c>
      <c r="W70" s="301">
        <f t="shared" si="8"/>
        <v>0.60790630826704717</v>
      </c>
      <c r="X70" s="301">
        <f t="shared" si="8"/>
        <v>0.61995475972350356</v>
      </c>
      <c r="Y70" s="301">
        <f t="shared" si="8"/>
        <v>0.61388285339593074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</v>
      </c>
      <c r="M71" s="301">
        <f t="shared" si="9"/>
        <v>0</v>
      </c>
      <c r="N71" s="301">
        <f t="shared" si="9"/>
        <v>0</v>
      </c>
      <c r="O71" s="301">
        <f t="shared" si="9"/>
        <v>0</v>
      </c>
      <c r="P71" s="301">
        <f t="shared" si="9"/>
        <v>0</v>
      </c>
      <c r="Q71" s="301">
        <f t="shared" si="9"/>
        <v>0</v>
      </c>
      <c r="R71" s="301">
        <f t="shared" si="9"/>
        <v>0</v>
      </c>
      <c r="S71" s="301">
        <f t="shared" si="9"/>
        <v>0</v>
      </c>
      <c r="T71" s="301">
        <f t="shared" si="9"/>
        <v>0</v>
      </c>
      <c r="U71" s="301">
        <f t="shared" si="9"/>
        <v>0</v>
      </c>
      <c r="V71" s="301">
        <f t="shared" si="9"/>
        <v>0</v>
      </c>
      <c r="W71" s="301">
        <f t="shared" si="9"/>
        <v>0</v>
      </c>
      <c r="X71" s="301">
        <f t="shared" si="9"/>
        <v>0</v>
      </c>
      <c r="Y71" s="301">
        <f t="shared" si="9"/>
        <v>0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0.18961692761414387</v>
      </c>
      <c r="C72" s="301">
        <f t="shared" si="10"/>
        <v>0.19236939329047273</v>
      </c>
      <c r="D72" s="301">
        <f t="shared" si="10"/>
        <v>0.19299082920635438</v>
      </c>
      <c r="E72" s="301">
        <f t="shared" si="10"/>
        <v>0.19326694448064571</v>
      </c>
      <c r="F72" s="301">
        <f t="shared" si="10"/>
        <v>0.1920197163450244</v>
      </c>
      <c r="G72" s="301">
        <f t="shared" si="10"/>
        <v>0.19127407525534407</v>
      </c>
      <c r="H72" s="301">
        <f t="shared" si="10"/>
        <v>0.19503303451710399</v>
      </c>
      <c r="I72" s="301">
        <f t="shared" si="10"/>
        <v>0.19904880317525714</v>
      </c>
      <c r="J72" s="301">
        <f t="shared" si="10"/>
        <v>0.19736791418752769</v>
      </c>
      <c r="K72" s="301">
        <f t="shared" si="10"/>
        <v>0.19075385510206905</v>
      </c>
      <c r="L72" s="301">
        <f t="shared" si="10"/>
        <v>0.1945915860309913</v>
      </c>
      <c r="M72" s="301">
        <f t="shared" si="10"/>
        <v>0.19356853747497768</v>
      </c>
      <c r="N72" s="301">
        <f t="shared" si="10"/>
        <v>0.19424620003471141</v>
      </c>
      <c r="O72" s="301">
        <f t="shared" si="10"/>
        <v>0.19521089536946884</v>
      </c>
      <c r="P72" s="301">
        <f t="shared" si="10"/>
        <v>0.19567203199843675</v>
      </c>
      <c r="Q72" s="301">
        <f t="shared" si="10"/>
        <v>0.19698292961001701</v>
      </c>
      <c r="R72" s="301">
        <f t="shared" si="10"/>
        <v>0.19380557306029231</v>
      </c>
      <c r="S72" s="301">
        <f t="shared" si="10"/>
        <v>0.19853989843254943</v>
      </c>
      <c r="T72" s="301">
        <f t="shared" si="10"/>
        <v>0.19444967425203316</v>
      </c>
      <c r="U72" s="301">
        <f t="shared" si="10"/>
        <v>0.19961324805235031</v>
      </c>
      <c r="V72" s="301">
        <f t="shared" si="10"/>
        <v>0.19831440158628941</v>
      </c>
      <c r="W72" s="301">
        <f t="shared" si="10"/>
        <v>0.1953767469189453</v>
      </c>
      <c r="X72" s="301">
        <f t="shared" si="10"/>
        <v>0.20063067095529644</v>
      </c>
      <c r="Y72" s="301">
        <f t="shared" si="10"/>
        <v>0.19807016939886721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0.1141017969337793</v>
      </c>
      <c r="C73" s="302">
        <f t="shared" si="11"/>
        <v>0.11586682195551067</v>
      </c>
      <c r="D73" s="302">
        <f t="shared" si="11"/>
        <v>0.11623642359928367</v>
      </c>
      <c r="E73" s="302">
        <f t="shared" si="11"/>
        <v>0.1164204169725816</v>
      </c>
      <c r="F73" s="302">
        <f t="shared" si="11"/>
        <v>0.11566649601976929</v>
      </c>
      <c r="G73" s="302">
        <f t="shared" si="11"/>
        <v>0.115222238063899</v>
      </c>
      <c r="H73" s="302">
        <f t="shared" si="11"/>
        <v>0.11779911873780685</v>
      </c>
      <c r="I73" s="302">
        <f t="shared" si="11"/>
        <v>0.12045656065561976</v>
      </c>
      <c r="J73" s="302">
        <f t="shared" si="11"/>
        <v>0.11950968999756319</v>
      </c>
      <c r="K73" s="302">
        <f t="shared" si="11"/>
        <v>0.11448243618467187</v>
      </c>
      <c r="L73" s="302">
        <f t="shared" si="11"/>
        <v>0.11679613233530166</v>
      </c>
      <c r="M73" s="302">
        <f t="shared" si="11"/>
        <v>0.11618266842118825</v>
      </c>
      <c r="N73" s="302">
        <f t="shared" si="11"/>
        <v>0.1168490969081057</v>
      </c>
      <c r="O73" s="302">
        <f t="shared" si="11"/>
        <v>0.11752802384922867</v>
      </c>
      <c r="P73" s="302">
        <f t="shared" si="11"/>
        <v>0.11825207280954526</v>
      </c>
      <c r="Q73" s="302">
        <f t="shared" si="11"/>
        <v>0.11909477165302061</v>
      </c>
      <c r="R73" s="302">
        <f t="shared" si="11"/>
        <v>0.11768394385461714</v>
      </c>
      <c r="S73" s="302">
        <f t="shared" si="11"/>
        <v>0.12108402978591162</v>
      </c>
      <c r="T73" s="302">
        <f t="shared" si="11"/>
        <v>0.11824026166079138</v>
      </c>
      <c r="U73" s="302">
        <f t="shared" si="11"/>
        <v>0.12150822223871664</v>
      </c>
      <c r="V73" s="302">
        <f t="shared" si="11"/>
        <v>0.12076553134979599</v>
      </c>
      <c r="W73" s="302">
        <f t="shared" si="11"/>
        <v>0.11909046509719817</v>
      </c>
      <c r="X73" s="302">
        <f t="shared" si="11"/>
        <v>0.12283242659783718</v>
      </c>
      <c r="Y73" s="302">
        <f t="shared" si="11"/>
        <v>0.12103388975702489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7.5515130680364542E-2</v>
      </c>
      <c r="C74" s="302">
        <f t="shared" si="12"/>
        <v>7.650257133496205E-2</v>
      </c>
      <c r="D74" s="302">
        <f t="shared" si="12"/>
        <v>7.6754405607070711E-2</v>
      </c>
      <c r="E74" s="302">
        <f t="shared" si="12"/>
        <v>7.6846527508064116E-2</v>
      </c>
      <c r="F74" s="302">
        <f t="shared" si="12"/>
        <v>7.63532203252551E-2</v>
      </c>
      <c r="G74" s="302">
        <f t="shared" si="12"/>
        <v>7.6051837191445038E-2</v>
      </c>
      <c r="H74" s="302">
        <f t="shared" si="12"/>
        <v>7.7233915779297141E-2</v>
      </c>
      <c r="I74" s="302">
        <f t="shared" si="12"/>
        <v>7.8592242519637368E-2</v>
      </c>
      <c r="J74" s="302">
        <f t="shared" si="12"/>
        <v>7.785822418996452E-2</v>
      </c>
      <c r="K74" s="302">
        <f t="shared" si="12"/>
        <v>7.627141891739718E-2</v>
      </c>
      <c r="L74" s="302">
        <f t="shared" si="12"/>
        <v>7.7795453695689659E-2</v>
      </c>
      <c r="M74" s="302">
        <f t="shared" si="12"/>
        <v>7.7385869053789441E-2</v>
      </c>
      <c r="N74" s="302">
        <f t="shared" si="12"/>
        <v>7.7397103126605707E-2</v>
      </c>
      <c r="O74" s="302">
        <f t="shared" si="12"/>
        <v>7.7682871520240171E-2</v>
      </c>
      <c r="P74" s="302">
        <f t="shared" si="12"/>
        <v>7.7419959188891482E-2</v>
      </c>
      <c r="Q74" s="302">
        <f t="shared" si="12"/>
        <v>7.7888157956996412E-2</v>
      </c>
      <c r="R74" s="302">
        <f t="shared" si="12"/>
        <v>7.6121629205675181E-2</v>
      </c>
      <c r="S74" s="302">
        <f t="shared" si="12"/>
        <v>7.7455868646637824E-2</v>
      </c>
      <c r="T74" s="302">
        <f t="shared" si="12"/>
        <v>7.6209412591241754E-2</v>
      </c>
      <c r="U74" s="302">
        <f t="shared" si="12"/>
        <v>7.8105025813633641E-2</v>
      </c>
      <c r="V74" s="302">
        <f t="shared" si="12"/>
        <v>7.7548870236493414E-2</v>
      </c>
      <c r="W74" s="302">
        <f t="shared" si="12"/>
        <v>7.6286281821747126E-2</v>
      </c>
      <c r="X74" s="302">
        <f t="shared" si="12"/>
        <v>7.7798244357459245E-2</v>
      </c>
      <c r="Y74" s="302">
        <f t="shared" si="12"/>
        <v>7.7036279641842301E-2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</v>
      </c>
      <c r="M76" s="302">
        <f t="shared" si="14"/>
        <v>0</v>
      </c>
      <c r="N76" s="302">
        <f t="shared" si="14"/>
        <v>0</v>
      </c>
      <c r="O76" s="302">
        <f t="shared" si="14"/>
        <v>0</v>
      </c>
      <c r="P76" s="302">
        <f t="shared" si="14"/>
        <v>0</v>
      </c>
      <c r="Q76" s="302">
        <f t="shared" si="14"/>
        <v>0</v>
      </c>
      <c r="R76" s="302">
        <f t="shared" si="14"/>
        <v>0</v>
      </c>
      <c r="S76" s="302">
        <f t="shared" si="14"/>
        <v>0</v>
      </c>
      <c r="T76" s="302">
        <f t="shared" si="14"/>
        <v>0</v>
      </c>
      <c r="U76" s="302">
        <f t="shared" si="14"/>
        <v>0</v>
      </c>
      <c r="V76" s="302">
        <f t="shared" si="14"/>
        <v>0</v>
      </c>
      <c r="W76" s="302">
        <f t="shared" si="14"/>
        <v>0</v>
      </c>
      <c r="X76" s="302">
        <f t="shared" si="14"/>
        <v>0</v>
      </c>
      <c r="Y76" s="302">
        <f t="shared" si="14"/>
        <v>0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0</v>
      </c>
      <c r="M77" s="235">
        <f t="shared" si="15"/>
        <v>0</v>
      </c>
      <c r="N77" s="235">
        <f t="shared" si="15"/>
        <v>0</v>
      </c>
      <c r="O77" s="235">
        <f t="shared" si="15"/>
        <v>0</v>
      </c>
      <c r="P77" s="235">
        <f t="shared" si="15"/>
        <v>0</v>
      </c>
      <c r="Q77" s="235">
        <f t="shared" si="15"/>
        <v>0</v>
      </c>
      <c r="R77" s="235">
        <f t="shared" si="15"/>
        <v>0</v>
      </c>
      <c r="S77" s="235">
        <f t="shared" si="15"/>
        <v>0</v>
      </c>
      <c r="T77" s="235">
        <f t="shared" si="15"/>
        <v>0</v>
      </c>
      <c r="U77" s="235">
        <f t="shared" si="15"/>
        <v>0</v>
      </c>
      <c r="V77" s="235">
        <f t="shared" si="15"/>
        <v>0</v>
      </c>
      <c r="W77" s="235">
        <f t="shared" si="15"/>
        <v>0</v>
      </c>
      <c r="X77" s="235">
        <f t="shared" si="15"/>
        <v>0</v>
      </c>
      <c r="Y77" s="235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430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1.7609980454600822</v>
      </c>
      <c r="C81" s="322">
        <f>IF(C$5=0,0,C$5/TEL_fec!C$5)</f>
        <v>1.6195331086451314</v>
      </c>
      <c r="D81" s="322">
        <f>IF(D$5=0,0,D$5/TEL_fec!D$5)</f>
        <v>1.5864801421484904</v>
      </c>
      <c r="E81" s="322">
        <f>IF(E$5=0,0,E$5/TEL_fec!E$5)</f>
        <v>1.5820099830767176</v>
      </c>
      <c r="F81" s="322">
        <f>IF(F$5=0,0,F$5/TEL_fec!F$5)</f>
        <v>1.5814220118872446</v>
      </c>
      <c r="G81" s="322">
        <f>IF(G$5=0,0,G$5/TEL_fec!G$5)</f>
        <v>1.6172576279389033</v>
      </c>
      <c r="H81" s="322">
        <f>IF(H$5=0,0,H$5/TEL_fec!H$5)</f>
        <v>1.5577690673589593</v>
      </c>
      <c r="I81" s="322">
        <f>IF(I$5=0,0,I$5/TEL_fec!I$5)</f>
        <v>1.4200677630187821</v>
      </c>
      <c r="J81" s="322">
        <f>IF(J$5=0,0,J$5/TEL_fec!J$5)</f>
        <v>1.4836126943391492</v>
      </c>
      <c r="K81" s="322">
        <f>IF(K$5=0,0,K$5/TEL_fec!K$5)</f>
        <v>1.7083078122303315</v>
      </c>
      <c r="L81" s="322">
        <f>IF(L$5=0,0,L$5/TEL_fec!L$5)</f>
        <v>1.5350594941184272</v>
      </c>
      <c r="M81" s="322">
        <f>IF(M$5=0,0,M$5/TEL_fec!M$5)</f>
        <v>1.5561382622016415</v>
      </c>
      <c r="N81" s="322">
        <f>IF(N$5=0,0,N$5/TEL_fec!N$5)</f>
        <v>1.4580575291720508</v>
      </c>
      <c r="O81" s="322">
        <f>IF(O$5=0,0,O$5/TEL_fec!O$5)</f>
        <v>1.2845621918954626</v>
      </c>
      <c r="P81" s="322">
        <f>IF(P$5=0,0,P$5/TEL_fec!P$5)</f>
        <v>1.3247883456616554</v>
      </c>
      <c r="Q81" s="322">
        <f>IF(Q$5=0,0,Q$5/TEL_fec!Q$5)</f>
        <v>1.2843525431814884</v>
      </c>
      <c r="R81" s="322">
        <f>IF(R$5=0,0,R$5/TEL_fec!R$5)</f>
        <v>1.46044268200064</v>
      </c>
      <c r="S81" s="322">
        <f>IF(S$5=0,0,S$5/TEL_fec!S$5)</f>
        <v>1.2675041527495823</v>
      </c>
      <c r="T81" s="322">
        <f>IF(T$5=0,0,T$5/TEL_fec!T$5)</f>
        <v>1.4357984630818861</v>
      </c>
      <c r="U81" s="322">
        <f>IF(U$5=0,0,U$5/TEL_fec!U$5)</f>
        <v>1.2045852957310026</v>
      </c>
      <c r="V81" s="322">
        <f>IF(V$5=0,0,V$5/TEL_fec!V$5)</f>
        <v>1.260223501008255</v>
      </c>
      <c r="W81" s="322">
        <f>IF(W$5=0,0,W$5/TEL_fec!W$5)</f>
        <v>1.4105489567369915</v>
      </c>
      <c r="X81" s="322">
        <f>IF(X$5=0,0,X$5/TEL_fec!X$5)</f>
        <v>1.2162418511905082</v>
      </c>
      <c r="Y81" s="322">
        <f>IF(Y$5=0,0,Y$5/TEL_fec!Y$5)</f>
        <v>1.3096607367700772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</v>
      </c>
      <c r="M82" s="334">
        <f>IF(M$6=0,0,M$6/TEL_fec!M$6)</f>
        <v>0</v>
      </c>
      <c r="N82" s="334">
        <f>IF(N$6=0,0,N$6/TEL_fec!N$6)</f>
        <v>0</v>
      </c>
      <c r="O82" s="334">
        <f>IF(O$6=0,0,O$6/TEL_fec!O$6)</f>
        <v>0</v>
      </c>
      <c r="P82" s="334">
        <f>IF(P$6=0,0,P$6/TEL_fec!P$6)</f>
        <v>0</v>
      </c>
      <c r="Q82" s="334">
        <f>IF(Q$6=0,0,Q$6/TEL_fec!Q$6)</f>
        <v>0</v>
      </c>
      <c r="R82" s="334">
        <f>IF(R$6=0,0,R$6/TEL_fec!R$6)</f>
        <v>0</v>
      </c>
      <c r="S82" s="334">
        <f>IF(S$6=0,0,S$6/TEL_fec!S$6)</f>
        <v>0</v>
      </c>
      <c r="T82" s="334">
        <f>IF(T$6=0,0,T$6/TEL_fec!T$6)</f>
        <v>0</v>
      </c>
      <c r="U82" s="334">
        <f>IF(U$6=0,0,U$6/TEL_fec!U$6)</f>
        <v>0</v>
      </c>
      <c r="V82" s="334">
        <f>IF(V$6=0,0,V$6/TEL_fec!V$6)</f>
        <v>0</v>
      </c>
      <c r="W82" s="334">
        <f>IF(W$6=0,0,W$6/TEL_fec!W$6)</f>
        <v>0</v>
      </c>
      <c r="X82" s="334">
        <f>IF(X$6=0,0,X$6/TEL_fec!X$6)</f>
        <v>0</v>
      </c>
      <c r="Y82" s="334">
        <f>IF(Y$6=0,0,Y$6/TEL_fec!Y$6)</f>
        <v>0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</v>
      </c>
      <c r="M83" s="335">
        <f>IF(M$7=0,0,M$7/TEL_fec!M$7)</f>
        <v>0</v>
      </c>
      <c r="N83" s="335">
        <f>IF(N$7=0,0,N$7/TEL_fec!N$7)</f>
        <v>0</v>
      </c>
      <c r="O83" s="335">
        <f>IF(O$7=0,0,O$7/TEL_fec!O$7)</f>
        <v>0</v>
      </c>
      <c r="P83" s="335">
        <f>IF(P$7=0,0,P$7/TEL_fec!P$7)</f>
        <v>0</v>
      </c>
      <c r="Q83" s="335">
        <f>IF(Q$7=0,0,Q$7/TEL_fec!Q$7)</f>
        <v>0</v>
      </c>
      <c r="R83" s="335">
        <f>IF(R$7=0,0,R$7/TEL_fec!R$7)</f>
        <v>0</v>
      </c>
      <c r="S83" s="335">
        <f>IF(S$7=0,0,S$7/TEL_fec!S$7)</f>
        <v>0</v>
      </c>
      <c r="T83" s="335">
        <f>IF(T$7=0,0,T$7/TEL_fec!T$7)</f>
        <v>0</v>
      </c>
      <c r="U83" s="335">
        <f>IF(U$7=0,0,U$7/TEL_fec!U$7)</f>
        <v>0</v>
      </c>
      <c r="V83" s="335">
        <f>IF(V$7=0,0,V$7/TEL_fec!V$7)</f>
        <v>0</v>
      </c>
      <c r="W83" s="335">
        <f>IF(W$7=0,0,W$7/TEL_fec!W$7)</f>
        <v>0</v>
      </c>
      <c r="X83" s="335">
        <f>IF(X$7=0,0,X$7/TEL_fec!X$7)</f>
        <v>0</v>
      </c>
      <c r="Y83" s="335">
        <f>IF(Y$7=0,0,Y$7/TEL_fec!Y$7)</f>
        <v>0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</v>
      </c>
      <c r="M84" s="335">
        <f>IF(M$8=0,0,M$8/TEL_fec!M$8)</f>
        <v>0</v>
      </c>
      <c r="N84" s="335">
        <f>IF(N$8=0,0,N$8/TEL_fec!N$8)</f>
        <v>0</v>
      </c>
      <c r="O84" s="335">
        <f>IF(O$8=0,0,O$8/TEL_fec!O$8)</f>
        <v>0</v>
      </c>
      <c r="P84" s="335">
        <f>IF(P$8=0,0,P$8/TEL_fec!P$8)</f>
        <v>0</v>
      </c>
      <c r="Q84" s="335">
        <f>IF(Q$8=0,0,Q$8/TEL_fec!Q$8)</f>
        <v>0</v>
      </c>
      <c r="R84" s="335">
        <f>IF(R$8=0,0,R$8/TEL_fec!R$8)</f>
        <v>0</v>
      </c>
      <c r="S84" s="335">
        <f>IF(S$8=0,0,S$8/TEL_fec!S$8)</f>
        <v>0</v>
      </c>
      <c r="T84" s="335">
        <f>IF(T$8=0,0,T$8/TEL_fec!T$8)</f>
        <v>0</v>
      </c>
      <c r="U84" s="335">
        <f>IF(U$8=0,0,U$8/TEL_fec!U$8)</f>
        <v>0</v>
      </c>
      <c r="V84" s="335">
        <f>IF(V$8=0,0,V$8/TEL_fec!V$8)</f>
        <v>0</v>
      </c>
      <c r="W84" s="335">
        <f>IF(W$8=0,0,W$8/TEL_fec!W$8)</f>
        <v>0</v>
      </c>
      <c r="X84" s="335">
        <f>IF(X$8=0,0,X$8/TEL_fec!X$8)</f>
        <v>0</v>
      </c>
      <c r="Y84" s="335">
        <f>IF(Y$8=0,0,Y$8/TEL_fec!Y$8)</f>
        <v>0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</v>
      </c>
      <c r="M85" s="335">
        <f>IF(M$9=0,0,M$9/TEL_fec!M$9)</f>
        <v>0</v>
      </c>
      <c r="N85" s="335">
        <f>IF(N$9=0,0,N$9/TEL_fec!N$9)</f>
        <v>0</v>
      </c>
      <c r="O85" s="335">
        <f>IF(O$9=0,0,O$9/TEL_fec!O$9)</f>
        <v>0</v>
      </c>
      <c r="P85" s="335">
        <f>IF(P$9=0,0,P$9/TEL_fec!P$9)</f>
        <v>0</v>
      </c>
      <c r="Q85" s="335">
        <f>IF(Q$9=0,0,Q$9/TEL_fec!Q$9)</f>
        <v>0</v>
      </c>
      <c r="R85" s="335">
        <f>IF(R$9=0,0,R$9/TEL_fec!R$9)</f>
        <v>0</v>
      </c>
      <c r="S85" s="335">
        <f>IF(S$9=0,0,S$9/TEL_fec!S$9)</f>
        <v>0</v>
      </c>
      <c r="T85" s="335">
        <f>IF(T$9=0,0,T$9/TEL_fec!T$9)</f>
        <v>0</v>
      </c>
      <c r="U85" s="335">
        <f>IF(U$9=0,0,U$9/TEL_fec!U$9)</f>
        <v>0</v>
      </c>
      <c r="V85" s="335">
        <f>IF(V$9=0,0,V$9/TEL_fec!V$9)</f>
        <v>0</v>
      </c>
      <c r="W85" s="335">
        <f>IF(W$9=0,0,W$9/TEL_fec!W$9)</f>
        <v>0</v>
      </c>
      <c r="X85" s="335">
        <f>IF(X$9=0,0,X$9/TEL_fec!X$9)</f>
        <v>0</v>
      </c>
      <c r="Y85" s="335">
        <f>IF(Y$9=0,0,Y$9/TEL_fec!Y$9)</f>
        <v>0</v>
      </c>
      <c r="DA85" s="177"/>
    </row>
    <row r="86" spans="1:105" ht="12" customHeight="1" x14ac:dyDescent="0.25">
      <c r="A86" s="56" t="s">
        <v>95</v>
      </c>
      <c r="B86" s="336">
        <f>IF(B$10=0,0,B$10/TEL_fec!B$10)</f>
        <v>2.3276577048475589</v>
      </c>
      <c r="C86" s="336">
        <f>IF(C$10=0,0,C$10/TEL_fec!C$10)</f>
        <v>2.2078734445887211</v>
      </c>
      <c r="D86" s="336">
        <f>IF(D$10=0,0,D$10/TEL_fec!D$10)</f>
        <v>2.1609541938159835</v>
      </c>
      <c r="E86" s="336">
        <f>IF(E$10=0,0,E$10/TEL_fec!E$10)</f>
        <v>2.1568668662830399</v>
      </c>
      <c r="F86" s="336">
        <f>IF(F$10=0,0,F$10/TEL_fec!F$10)</f>
        <v>2.2073096849640002</v>
      </c>
      <c r="G86" s="336">
        <f>IF(G$10=0,0,G$10/TEL_fec!G$10)</f>
        <v>2.2861206786364625</v>
      </c>
      <c r="H86" s="336">
        <f>IF(H$10=0,0,H$10/TEL_fec!H$10)</f>
        <v>2.091004468330155</v>
      </c>
      <c r="I86" s="336">
        <f>IF(I$10=0,0,I$10/TEL_fec!I$10)</f>
        <v>1.794877120088098</v>
      </c>
      <c r="J86" s="336">
        <f>IF(J$10=0,0,J$10/TEL_fec!J$10)</f>
        <v>1.9611589209423501</v>
      </c>
      <c r="K86" s="336">
        <f>IF(K$10=0,0,K$10/TEL_fec!K$10)</f>
        <v>2.2975349570241943</v>
      </c>
      <c r="L86" s="336">
        <f>IF(L$10=0,0,L$10/TEL_fec!L$10)</f>
        <v>2.0417308392579323</v>
      </c>
      <c r="M86" s="336">
        <f>IF(M$10=0,0,M$10/TEL_fec!M$10)</f>
        <v>2.1061120770907338</v>
      </c>
      <c r="N86" s="336">
        <f>IF(N$10=0,0,N$10/TEL_fec!N$10)</f>
        <v>2.0035339549992472</v>
      </c>
      <c r="O86" s="336">
        <f>IF(O$10=0,0,O$10/TEL_fec!O$10)</f>
        <v>1.7674192336342931</v>
      </c>
      <c r="P86" s="336">
        <f>IF(P$10=0,0,P$10/TEL_fec!P$10)</f>
        <v>1.7481062067624757</v>
      </c>
      <c r="Q86" s="336">
        <f>IF(Q$10=0,0,Q$10/TEL_fec!Q$10)</f>
        <v>1.6511024038505984</v>
      </c>
      <c r="R86" s="336">
        <f>IF(R$10=0,0,R$10/TEL_fec!R$10)</f>
        <v>1.9721762828200804</v>
      </c>
      <c r="S86" s="336">
        <f>IF(S$10=0,0,S$10/TEL_fec!S$10)</f>
        <v>1.6470322177439993</v>
      </c>
      <c r="T86" s="336">
        <f>IF(T$10=0,0,T$10/TEL_fec!T$10)</f>
        <v>1.9126245903467023</v>
      </c>
      <c r="U86" s="336">
        <f>IF(U$10=0,0,U$10/TEL_fec!U$10)</f>
        <v>1.4869944928118883</v>
      </c>
      <c r="V86" s="336">
        <f>IF(V$10=0,0,V$10/TEL_fec!V$10)</f>
        <v>1.5864545796814322</v>
      </c>
      <c r="W86" s="336">
        <f>IF(W$10=0,0,W$10/TEL_fec!W$10)</f>
        <v>1.8399153131604837</v>
      </c>
      <c r="X86" s="336">
        <f>IF(X$10=0,0,X$10/TEL_fec!X$10)</f>
        <v>1.4634226809022526</v>
      </c>
      <c r="Y86" s="336">
        <f>IF(Y$10=0,0,Y$10/TEL_fec!Y$10)</f>
        <v>1.6173620097379791</v>
      </c>
      <c r="DA86" s="68"/>
    </row>
    <row r="87" spans="1:105" ht="12" customHeight="1" x14ac:dyDescent="0.25">
      <c r="A87" s="174" t="s">
        <v>2707</v>
      </c>
      <c r="B87" s="349">
        <f>IF(B$16=0,0,B$16/TEL_fec!B$16)</f>
        <v>2.5213785079445983</v>
      </c>
      <c r="C87" s="349">
        <f>IF(C$16=0,0,C$16/TEL_fec!C$16)</f>
        <v>2.5681276437963567</v>
      </c>
      <c r="D87" s="349">
        <f>IF(D$16=0,0,D$16/TEL_fec!D$16)</f>
        <v>2.5711417588138548</v>
      </c>
      <c r="E87" s="349">
        <f>IF(E$16=0,0,E$16/TEL_fec!E$16)</f>
        <v>2.588999136064611</v>
      </c>
      <c r="F87" s="349">
        <f>IF(F$16=0,0,F$16/TEL_fec!F$16)</f>
        <v>2.5530830101101012</v>
      </c>
      <c r="G87" s="349">
        <f>IF(G$16=0,0,G$16/TEL_fec!G$16)</f>
        <v>2.5849154608880682</v>
      </c>
      <c r="H87" s="349">
        <f>IF(H$16=0,0,H$16/TEL_fec!H$16)</f>
        <v>2.6020025735587065</v>
      </c>
      <c r="I87" s="349">
        <f>IF(I$16=0,0,I$16/TEL_fec!I$16)</f>
        <v>2.664729146309452</v>
      </c>
      <c r="J87" s="349">
        <f>IF(J$16=0,0,J$16/TEL_fec!J$16)</f>
        <v>2.6456125051689527</v>
      </c>
      <c r="K87" s="349">
        <f>IF(K$16=0,0,K$16/TEL_fec!K$16)</f>
        <v>2.6129038386817993</v>
      </c>
      <c r="L87" s="349">
        <f>IF(L$16=0,0,L$16/TEL_fec!L$16)</f>
        <v>2.6917622557266765</v>
      </c>
      <c r="M87" s="349">
        <f>IF(M$16=0,0,M$16/TEL_fec!M$16)</f>
        <v>2.663315925087359</v>
      </c>
      <c r="N87" s="349">
        <f>IF(N$16=0,0,N$16/TEL_fec!N$16)</f>
        <v>2.5873719102632484</v>
      </c>
      <c r="O87" s="349">
        <f>IF(O$16=0,0,O$16/TEL_fec!O$16)</f>
        <v>2.4202639078105666</v>
      </c>
      <c r="P87" s="349">
        <f>IF(P$16=0,0,P$16/TEL_fec!P$16)</f>
        <v>2.3952433073749866</v>
      </c>
      <c r="Q87" s="349">
        <f>IF(Q$16=0,0,Q$16/TEL_fec!Q$16)</f>
        <v>2.4314007075116151</v>
      </c>
      <c r="R87" s="349">
        <f>IF(R$16=0,0,R$16/TEL_fec!R$16)</f>
        <v>2.3729893036896552</v>
      </c>
      <c r="S87" s="349">
        <f>IF(S$16=0,0,S$16/TEL_fec!S$16)</f>
        <v>2.3602771598798578</v>
      </c>
      <c r="T87" s="349">
        <f>IF(T$16=0,0,T$16/TEL_fec!T$16)</f>
        <v>2.3512155645930148</v>
      </c>
      <c r="U87" s="349">
        <f>IF(U$16=0,0,U$16/TEL_fec!U$16)</f>
        <v>2.3503619933979287</v>
      </c>
      <c r="V87" s="349">
        <f>IF(V$16=0,0,V$16/TEL_fec!V$16)</f>
        <v>2.3385553171243463</v>
      </c>
      <c r="W87" s="349">
        <f>IF(W$16=0,0,W$16/TEL_fec!W$16)</f>
        <v>2.3333654451195756</v>
      </c>
      <c r="X87" s="349">
        <f>IF(X$16=0,0,X$16/TEL_fec!X$16)</f>
        <v>2.3001126897970687</v>
      </c>
      <c r="Y87" s="349">
        <f>IF(Y$16=0,0,Y$16/TEL_fec!Y$16)</f>
        <v>2.2940355855812751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2.5213785079445983</v>
      </c>
      <c r="C88" s="349">
        <f>IF(C$27=0,0,C$27/TEL_fec!C$27)</f>
        <v>2.5681276437963576</v>
      </c>
      <c r="D88" s="349">
        <f>IF(D$27=0,0,D$27/TEL_fec!D$27)</f>
        <v>2.5711417588138521</v>
      </c>
      <c r="E88" s="349">
        <f>IF(E$27=0,0,E$27/TEL_fec!E$27)</f>
        <v>2.5889991360646114</v>
      </c>
      <c r="F88" s="349">
        <f>IF(F$27=0,0,F$27/TEL_fec!F$27)</f>
        <v>2.5530830101101016</v>
      </c>
      <c r="G88" s="349">
        <f>IF(G$27=0,0,G$27/TEL_fec!G$27)</f>
        <v>2.5849154608880691</v>
      </c>
      <c r="H88" s="349">
        <f>IF(H$27=0,0,H$27/TEL_fec!H$27)</f>
        <v>2.6020025735587065</v>
      </c>
      <c r="I88" s="349">
        <f>IF(I$27=0,0,I$27/TEL_fec!I$27)</f>
        <v>2.6647291463094525</v>
      </c>
      <c r="J88" s="349">
        <f>IF(J$27=0,0,J$27/TEL_fec!J$27)</f>
        <v>2.6456125051689532</v>
      </c>
      <c r="K88" s="349">
        <f>IF(K$27=0,0,K$27/TEL_fec!K$27)</f>
        <v>2.612903838681798</v>
      </c>
      <c r="L88" s="349">
        <f>IF(L$27=0,0,L$27/TEL_fec!L$27)</f>
        <v>2.6917622557266765</v>
      </c>
      <c r="M88" s="349">
        <f>IF(M$27=0,0,M$27/TEL_fec!M$27)</f>
        <v>2.6633159250873595</v>
      </c>
      <c r="N88" s="349">
        <f>IF(N$27=0,0,N$27/TEL_fec!N$27)</f>
        <v>2.5873719102632493</v>
      </c>
      <c r="O88" s="349">
        <f>IF(O$27=0,0,O$27/TEL_fec!O$27)</f>
        <v>2.4202639078105661</v>
      </c>
      <c r="P88" s="349">
        <f>IF(P$27=0,0,P$27/TEL_fec!P$27)</f>
        <v>2.395243307374987</v>
      </c>
      <c r="Q88" s="349">
        <f>IF(Q$27=0,0,Q$27/TEL_fec!Q$27)</f>
        <v>2.431400707511616</v>
      </c>
      <c r="R88" s="349">
        <f>IF(R$27=0,0,R$27/TEL_fec!R$27)</f>
        <v>2.3729893036896548</v>
      </c>
      <c r="S88" s="349">
        <f>IF(S$27=0,0,S$27/TEL_fec!S$27)</f>
        <v>2.3602771598798578</v>
      </c>
      <c r="T88" s="349">
        <f>IF(T$27=0,0,T$27/TEL_fec!T$27)</f>
        <v>2.3512155645930144</v>
      </c>
      <c r="U88" s="349">
        <f>IF(U$27=0,0,U$27/TEL_fec!U$27)</f>
        <v>2.3503619933979296</v>
      </c>
      <c r="V88" s="349">
        <f>IF(V$27=0,0,V$27/TEL_fec!V$27)</f>
        <v>2.3385553171243458</v>
      </c>
      <c r="W88" s="349">
        <f>IF(W$27=0,0,W$27/TEL_fec!W$27)</f>
        <v>2.3333654451195742</v>
      </c>
      <c r="X88" s="349">
        <f>IF(X$27=0,0,X$27/TEL_fec!X$27)</f>
        <v>2.3001126897970683</v>
      </c>
      <c r="Y88" s="349">
        <f>IF(Y$27=0,0,Y$27/TEL_fec!Y$27)</f>
        <v>2.2940355855812742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</v>
      </c>
      <c r="M89" s="349">
        <f>IF(M$38=0,0,M$38/TEL_fec!M$38)</f>
        <v>0</v>
      </c>
      <c r="N89" s="349">
        <f>IF(N$38=0,0,N$38/TEL_fec!N$38)</f>
        <v>0</v>
      </c>
      <c r="O89" s="349">
        <f>IF(O$38=0,0,O$38/TEL_fec!O$38)</f>
        <v>0</v>
      </c>
      <c r="P89" s="349">
        <f>IF(P$38=0,0,P$38/TEL_fec!P$38)</f>
        <v>0</v>
      </c>
      <c r="Q89" s="349">
        <f>IF(Q$38=0,0,Q$38/TEL_fec!Q$38)</f>
        <v>0</v>
      </c>
      <c r="R89" s="349">
        <f>IF(R$38=0,0,R$38/TEL_fec!R$38)</f>
        <v>0</v>
      </c>
      <c r="S89" s="349">
        <f>IF(S$38=0,0,S$38/TEL_fec!S$38)</f>
        <v>0</v>
      </c>
      <c r="T89" s="349">
        <f>IF(T$38=0,0,T$38/TEL_fec!T$38)</f>
        <v>0</v>
      </c>
      <c r="U89" s="349">
        <f>IF(U$38=0,0,U$38/TEL_fec!U$38)</f>
        <v>0</v>
      </c>
      <c r="V89" s="349">
        <f>IF(V$38=0,0,V$38/TEL_fec!V$38)</f>
        <v>0</v>
      </c>
      <c r="W89" s="349">
        <f>IF(W$38=0,0,W$38/TEL_fec!W$38)</f>
        <v>0</v>
      </c>
      <c r="X89" s="349">
        <f>IF(X$38=0,0,X$38/TEL_fec!X$38)</f>
        <v>0</v>
      </c>
      <c r="Y89" s="349">
        <f>IF(Y$38=0,0,Y$38/TEL_fec!Y$38)</f>
        <v>0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1.3321083430931759</v>
      </c>
      <c r="C90" s="349">
        <f>IF(C$39=0,0,C$39/TEL_fec!C$39)</f>
        <v>1.1763231067272695</v>
      </c>
      <c r="D90" s="349">
        <f>IF(D$39=0,0,D$39/TEL_fec!D$39)</f>
        <v>1.1444326102006797</v>
      </c>
      <c r="E90" s="349">
        <f>IF(E$39=0,0,E$39/TEL_fec!E$39)</f>
        <v>1.1377063880370821</v>
      </c>
      <c r="F90" s="349">
        <f>IF(F$39=0,0,F$39/TEL_fec!F$39)</f>
        <v>1.1363028546696907</v>
      </c>
      <c r="G90" s="349">
        <f>IF(G$39=0,0,G$39/TEL_fec!G$39)</f>
        <v>1.1624194494642743</v>
      </c>
      <c r="H90" s="349">
        <f>IF(H$39=0,0,H$39/TEL_fec!H$39)</f>
        <v>1.1201675381801095</v>
      </c>
      <c r="I90" s="349">
        <f>IF(I$39=0,0,I$39/TEL_fec!I$39)</f>
        <v>0.9975086144079448</v>
      </c>
      <c r="J90" s="349">
        <f>IF(J$39=0,0,J$39/TEL_fec!J$39)</f>
        <v>1.0513929547466772</v>
      </c>
      <c r="K90" s="349">
        <f>IF(K$39=0,0,K$39/TEL_fec!K$39)</f>
        <v>1.2539648865228863</v>
      </c>
      <c r="L90" s="349">
        <f>IF(L$39=0,0,L$39/TEL_fec!L$39)</f>
        <v>1.0810095105628834</v>
      </c>
      <c r="M90" s="349">
        <f>IF(M$39=0,0,M$39/TEL_fec!M$39)</f>
        <v>1.100439259998528</v>
      </c>
      <c r="N90" s="349">
        <f>IF(N$39=0,0,N$39/TEL_fec!N$39)</f>
        <v>1.0194142492053482</v>
      </c>
      <c r="O90" s="349">
        <f>IF(O$39=0,0,O$39/TEL_fec!O$39)</f>
        <v>0.88318804877693102</v>
      </c>
      <c r="P90" s="349">
        <f>IF(P$39=0,0,P$39/TEL_fec!P$39)</f>
        <v>0.93068311044039775</v>
      </c>
      <c r="Q90" s="349">
        <f>IF(Q$39=0,0,Q$39/TEL_fec!Q$39)</f>
        <v>0.89441252404154448</v>
      </c>
      <c r="R90" s="349">
        <f>IF(R$39=0,0,R$39/TEL_fec!R$39)</f>
        <v>1.0611354979733392</v>
      </c>
      <c r="S90" s="349">
        <f>IF(S$39=0,0,S$39/TEL_fec!S$39)</f>
        <v>0.89410255749628698</v>
      </c>
      <c r="T90" s="349">
        <f>IF(T$39=0,0,T$39/TEL_fec!T$39)</f>
        <v>1.044574165566871</v>
      </c>
      <c r="U90" s="349">
        <f>IF(U$39=0,0,U$39/TEL_fec!U$39)</f>
        <v>0.84307132211812974</v>
      </c>
      <c r="V90" s="349">
        <f>IF(V$39=0,0,V$39/TEL_fec!V$39)</f>
        <v>0.89213718222897465</v>
      </c>
      <c r="W90" s="349">
        <f>IF(W$39=0,0,W$39/TEL_fec!W$39)</f>
        <v>1.0290114843236726</v>
      </c>
      <c r="X90" s="349">
        <f>IF(X$39=0,0,X$39/TEL_fec!X$39)</f>
        <v>0.86735910651813242</v>
      </c>
      <c r="Y90" s="349">
        <f>IF(Y$39=0,0,Y$39/TEL_fec!Y$39)</f>
        <v>0.949520203535548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</v>
      </c>
      <c r="M91" s="337">
        <f>IF(M$59=0,0,M$59/TEL_fec!M$59)</f>
        <v>0</v>
      </c>
      <c r="N91" s="337">
        <f>IF(N$59=0,0,N$59/TEL_fec!N$59)</f>
        <v>0</v>
      </c>
      <c r="O91" s="337">
        <f>IF(O$59=0,0,O$59/TEL_fec!O$59)</f>
        <v>0</v>
      </c>
      <c r="P91" s="337">
        <f>IF(P$59=0,0,P$59/TEL_fec!P$59)</f>
        <v>0</v>
      </c>
      <c r="Q91" s="337">
        <f>IF(Q$59=0,0,Q$59/TEL_fec!Q$59)</f>
        <v>0</v>
      </c>
      <c r="R91" s="337">
        <f>IF(R$59=0,0,R$59/TEL_fec!R$59)</f>
        <v>0</v>
      </c>
      <c r="S91" s="337">
        <f>IF(S$59=0,0,S$59/TEL_fec!S$59)</f>
        <v>0</v>
      </c>
      <c r="T91" s="337">
        <f>IF(T$59=0,0,T$59/TEL_fec!T$59)</f>
        <v>0</v>
      </c>
      <c r="U91" s="337">
        <f>IF(U$59=0,0,U$59/TEL_fec!U$59)</f>
        <v>0</v>
      </c>
      <c r="V91" s="337">
        <f>IF(V$59=0,0,V$59/TEL_fec!V$59)</f>
        <v>0</v>
      </c>
      <c r="W91" s="337">
        <f>IF(W$59=0,0,W$59/TEL_fec!W$59)</f>
        <v>0</v>
      </c>
      <c r="X91" s="337">
        <f>IF(X$59=0,0,X$59/TEL_fec!X$59)</f>
        <v>0</v>
      </c>
      <c r="Y91" s="337">
        <f>IF(Y$59=0,0,Y$59/TEL_fec!Y$59)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ES: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4143.6366097544387</v>
      </c>
      <c r="C3" s="203">
        <v>4007.693702849549</v>
      </c>
      <c r="D3" s="203">
        <v>3907.8826134274032</v>
      </c>
      <c r="E3" s="203">
        <v>3783.8895437124879</v>
      </c>
      <c r="F3" s="203">
        <v>3689.972476424145</v>
      </c>
      <c r="G3" s="203">
        <v>3728.5181221876469</v>
      </c>
      <c r="H3" s="203">
        <v>3852.2639672960868</v>
      </c>
      <c r="I3" s="203">
        <v>3780.3089373387711</v>
      </c>
      <c r="J3" s="203">
        <v>3564.4458542901252</v>
      </c>
      <c r="K3" s="203">
        <v>2581.8086584084008</v>
      </c>
      <c r="L3" s="203">
        <v>2408.6263337750188</v>
      </c>
      <c r="M3" s="203">
        <v>2166.6355475225182</v>
      </c>
      <c r="N3" s="203">
        <v>1934.194279178497</v>
      </c>
      <c r="O3" s="203">
        <v>1810.0098259320041</v>
      </c>
      <c r="P3" s="203">
        <v>1788.2098312397929</v>
      </c>
      <c r="Q3" s="203">
        <v>1933.84773</v>
      </c>
      <c r="R3" s="203">
        <v>1996.9502566755541</v>
      </c>
      <c r="S3" s="203">
        <v>2288.1200606555931</v>
      </c>
      <c r="T3" s="203">
        <v>2366.7436619992982</v>
      </c>
      <c r="U3" s="203">
        <v>2416.116307875483</v>
      </c>
      <c r="V3" s="203">
        <v>2222.542063049701</v>
      </c>
      <c r="W3" s="203">
        <v>2792.9614939709982</v>
      </c>
      <c r="X3" s="203">
        <v>3064.3054350127009</v>
      </c>
      <c r="Y3" s="203">
        <v>3193.408576599259</v>
      </c>
      <c r="DA3" s="112" t="s">
        <v>2867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4831.6841258414424</v>
      </c>
      <c r="C5" s="203">
        <v>5270.0031896152259</v>
      </c>
      <c r="D5" s="203">
        <v>5317.113402705977</v>
      </c>
      <c r="E5" s="203">
        <v>5091.1791034716553</v>
      </c>
      <c r="F5" s="203">
        <v>5779.3601859286937</v>
      </c>
      <c r="G5" s="203">
        <v>5423.1922375336117</v>
      </c>
      <c r="H5" s="203">
        <v>4919.5034502601638</v>
      </c>
      <c r="I5" s="203">
        <v>5269.2550351346927</v>
      </c>
      <c r="J5" s="203">
        <v>4570.8530812174249</v>
      </c>
      <c r="K5" s="203">
        <v>3072.995051219561</v>
      </c>
      <c r="L5" s="203">
        <v>2937.801946927972</v>
      </c>
      <c r="M5" s="203">
        <v>3101.0937431566981</v>
      </c>
      <c r="N5" s="203">
        <v>2567.7957425201912</v>
      </c>
      <c r="O5" s="203">
        <v>2516.8505713623658</v>
      </c>
      <c r="P5" s="203">
        <v>2438.7147901950889</v>
      </c>
      <c r="Q5" s="203">
        <v>2634.0839041352929</v>
      </c>
      <c r="R5" s="203">
        <v>3257.653332586448</v>
      </c>
      <c r="S5" s="203">
        <v>3328.3006567217622</v>
      </c>
      <c r="T5" s="203">
        <v>3285.9894319245959</v>
      </c>
      <c r="U5" s="203">
        <v>3470.8509274129769</v>
      </c>
      <c r="V5" s="203">
        <v>3276.863748547803</v>
      </c>
      <c r="W5" s="203">
        <v>3870.2420864126202</v>
      </c>
      <c r="X5" s="203">
        <v>4178.5595974386506</v>
      </c>
      <c r="Y5" s="203">
        <v>4705.2768873092346</v>
      </c>
      <c r="DA5" s="112" t="s">
        <v>2868</v>
      </c>
    </row>
    <row r="6" spans="1:105" ht="12" customHeight="1" x14ac:dyDescent="0.25">
      <c r="A6" s="154" t="s">
        <v>2112</v>
      </c>
      <c r="B6" s="338">
        <v>6039.605157301803</v>
      </c>
      <c r="C6" s="338">
        <v>5737.6248994367124</v>
      </c>
      <c r="D6" s="338">
        <v>5737.6248994367124</v>
      </c>
      <c r="E6" s="338">
        <v>5737.6248994367124</v>
      </c>
      <c r="F6" s="338">
        <v>6341.5854151668927</v>
      </c>
      <c r="G6" s="338">
        <v>6039.605157301803</v>
      </c>
      <c r="H6" s="338">
        <v>6039.605157301803</v>
      </c>
      <c r="I6" s="338">
        <v>5737.6248994367124</v>
      </c>
      <c r="J6" s="338">
        <v>5435.6446415716218</v>
      </c>
      <c r="K6" s="338">
        <v>5435.6446415716218</v>
      </c>
      <c r="L6" s="338">
        <v>5133.6643837065312</v>
      </c>
      <c r="M6" s="338">
        <v>4831.6841258414406</v>
      </c>
      <c r="N6" s="338">
        <v>4831.6841258414406</v>
      </c>
      <c r="O6" s="338">
        <v>4529.70386797635</v>
      </c>
      <c r="P6" s="338">
        <v>4227.7236101112594</v>
      </c>
      <c r="Q6" s="338">
        <v>4227.7236101112594</v>
      </c>
      <c r="R6" s="338">
        <v>3925.7433522461688</v>
      </c>
      <c r="S6" s="338">
        <v>3623.7630943810791</v>
      </c>
      <c r="T6" s="338">
        <v>3623.7630943810791</v>
      </c>
      <c r="U6" s="338">
        <v>3925.7433522461688</v>
      </c>
      <c r="V6" s="338">
        <v>3623.7630943810791</v>
      </c>
      <c r="W6" s="338">
        <v>4227.7236101112594</v>
      </c>
      <c r="X6" s="338">
        <v>4529.70386797635</v>
      </c>
      <c r="Y6" s="338">
        <v>5133.6643837065303</v>
      </c>
      <c r="DA6" s="160" t="s">
        <v>2869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301.98025786509021</v>
      </c>
      <c r="E7" s="340">
        <v>0</v>
      </c>
      <c r="F7" s="340">
        <v>905.94077359527046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603.9605157301803</v>
      </c>
      <c r="V7" s="340">
        <v>0</v>
      </c>
      <c r="W7" s="340">
        <v>603.9605157301803</v>
      </c>
      <c r="X7" s="340">
        <v>603.9605157301803</v>
      </c>
      <c r="Y7" s="340">
        <v>905.94077359527046</v>
      </c>
      <c r="DA7" s="161" t="s">
        <v>2870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301.98025786509061</v>
      </c>
      <c r="D8" s="342">
        <f t="shared" si="0"/>
        <v>301.98025786509061</v>
      </c>
      <c r="E8" s="342">
        <f t="shared" si="0"/>
        <v>0</v>
      </c>
      <c r="F8" s="342">
        <f t="shared" si="0"/>
        <v>301.9802578650897</v>
      </c>
      <c r="G8" s="342">
        <f t="shared" si="0"/>
        <v>301.9802578650897</v>
      </c>
      <c r="H8" s="342">
        <f t="shared" si="0"/>
        <v>0</v>
      </c>
      <c r="I8" s="342">
        <f t="shared" si="0"/>
        <v>301.98025786509061</v>
      </c>
      <c r="J8" s="342">
        <f t="shared" si="0"/>
        <v>301.98025786509061</v>
      </c>
      <c r="K8" s="342">
        <f t="shared" si="0"/>
        <v>0</v>
      </c>
      <c r="L8" s="342">
        <f t="shared" si="0"/>
        <v>301.98025786509061</v>
      </c>
      <c r="M8" s="342">
        <f t="shared" si="0"/>
        <v>301.98025786509061</v>
      </c>
      <c r="N8" s="342">
        <f t="shared" si="0"/>
        <v>0</v>
      </c>
      <c r="O8" s="342">
        <f t="shared" si="0"/>
        <v>301.98025786509061</v>
      </c>
      <c r="P8" s="342">
        <f t="shared" si="0"/>
        <v>301.98025786509061</v>
      </c>
      <c r="Q8" s="342">
        <f t="shared" si="0"/>
        <v>0</v>
      </c>
      <c r="R8" s="342">
        <f t="shared" si="0"/>
        <v>301.98025786509061</v>
      </c>
      <c r="S8" s="342">
        <f t="shared" si="0"/>
        <v>301.9802578650897</v>
      </c>
      <c r="T8" s="342">
        <f t="shared" si="0"/>
        <v>0</v>
      </c>
      <c r="U8" s="342">
        <f t="shared" si="0"/>
        <v>301.98025786509061</v>
      </c>
      <c r="V8" s="342">
        <f t="shared" si="0"/>
        <v>301.9802578650897</v>
      </c>
      <c r="W8" s="342">
        <f t="shared" si="0"/>
        <v>0</v>
      </c>
      <c r="X8" s="342">
        <f t="shared" si="0"/>
        <v>301.9802578650897</v>
      </c>
      <c r="Y8" s="342">
        <f t="shared" si="0"/>
        <v>301.9802578650897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1207.9210314603606</v>
      </c>
      <c r="C9" s="343">
        <f t="shared" si="1"/>
        <v>467.62170982148655</v>
      </c>
      <c r="D9" s="343">
        <f t="shared" si="1"/>
        <v>420.51149673073542</v>
      </c>
      <c r="E9" s="343">
        <f t="shared" si="1"/>
        <v>646.44579596505719</v>
      </c>
      <c r="F9" s="343">
        <f t="shared" si="1"/>
        <v>562.22522923819906</v>
      </c>
      <c r="G9" s="343">
        <f t="shared" si="1"/>
        <v>616.41291976819139</v>
      </c>
      <c r="H9" s="343">
        <f t="shared" si="1"/>
        <v>1120.1017070416392</v>
      </c>
      <c r="I9" s="343">
        <f t="shared" si="1"/>
        <v>468.36986430201978</v>
      </c>
      <c r="J9" s="343">
        <f t="shared" si="1"/>
        <v>864.79156035419692</v>
      </c>
      <c r="K9" s="343">
        <f t="shared" si="1"/>
        <v>2362.6495903520608</v>
      </c>
      <c r="L9" s="343">
        <f t="shared" si="1"/>
        <v>2195.8624367785592</v>
      </c>
      <c r="M9" s="343">
        <f t="shared" si="1"/>
        <v>1730.5903826847425</v>
      </c>
      <c r="N9" s="343">
        <f t="shared" si="1"/>
        <v>2263.8883833212494</v>
      </c>
      <c r="O9" s="343">
        <f t="shared" si="1"/>
        <v>2012.8532966139842</v>
      </c>
      <c r="P9" s="343">
        <f t="shared" si="1"/>
        <v>1789.0088199161705</v>
      </c>
      <c r="Q9" s="343">
        <f t="shared" si="1"/>
        <v>1593.6397059759665</v>
      </c>
      <c r="R9" s="343">
        <f t="shared" si="1"/>
        <v>668.09001965972084</v>
      </c>
      <c r="S9" s="343">
        <f t="shared" si="1"/>
        <v>295.46243765931695</v>
      </c>
      <c r="T9" s="343">
        <f t="shared" si="1"/>
        <v>337.77366245648318</v>
      </c>
      <c r="U9" s="343">
        <f t="shared" si="1"/>
        <v>454.89242483319185</v>
      </c>
      <c r="V9" s="343">
        <f t="shared" si="1"/>
        <v>346.89934583327613</v>
      </c>
      <c r="W9" s="343">
        <f t="shared" si="1"/>
        <v>357.48152369863919</v>
      </c>
      <c r="X9" s="343">
        <f t="shared" si="1"/>
        <v>351.14427053769941</v>
      </c>
      <c r="Y9" s="343">
        <f t="shared" si="1"/>
        <v>428.38749639729576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599.93258813413581</v>
      </c>
      <c r="C12" s="210">
        <v>626.17695614789329</v>
      </c>
      <c r="D12" s="210">
        <v>663.40335339638864</v>
      </c>
      <c r="E12" s="210">
        <v>700.11375752364563</v>
      </c>
      <c r="F12" s="210">
        <v>864.64402407566638</v>
      </c>
      <c r="G12" s="210">
        <v>789.28899398108342</v>
      </c>
      <c r="H12" s="210">
        <v>664.9138435081685</v>
      </c>
      <c r="I12" s="210">
        <v>731.71857265692165</v>
      </c>
      <c r="J12" s="210">
        <v>692.48710232158214</v>
      </c>
      <c r="K12" s="210">
        <v>521.61367153912283</v>
      </c>
      <c r="L12" s="210">
        <v>507.21874462596719</v>
      </c>
      <c r="M12" s="210">
        <v>549.01513327601026</v>
      </c>
      <c r="N12" s="210">
        <v>493.40507308684442</v>
      </c>
      <c r="O12" s="210">
        <v>504.39879621668092</v>
      </c>
      <c r="P12" s="210">
        <v>469.44755524870158</v>
      </c>
      <c r="Q12" s="210">
        <v>498.70653703402991</v>
      </c>
      <c r="R12" s="210">
        <v>648.21794667543361</v>
      </c>
      <c r="S12" s="210">
        <v>651.73618110266159</v>
      </c>
      <c r="T12" s="210">
        <v>642.94833652939826</v>
      </c>
      <c r="U12" s="210">
        <v>648.33108177372151</v>
      </c>
      <c r="V12" s="210">
        <v>626.30102205792718</v>
      </c>
      <c r="W12" s="210">
        <v>649.72996522447875</v>
      </c>
      <c r="X12" s="210">
        <v>651.74393825455172</v>
      </c>
      <c r="Y12" s="210">
        <v>764.16356038092283</v>
      </c>
      <c r="DA12" s="109" t="s">
        <v>2871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2872</v>
      </c>
    </row>
    <row r="14" spans="1:105" ht="12" customHeight="1" x14ac:dyDescent="0.25">
      <c r="A14" s="14" t="s">
        <v>29</v>
      </c>
      <c r="B14" s="204">
        <f t="shared" ref="B14:Y14" si="2">B15+B16+B17+B18+B19</f>
        <v>44.728632846087706</v>
      </c>
      <c r="C14" s="204">
        <f t="shared" si="2"/>
        <v>40.642046431642299</v>
      </c>
      <c r="D14" s="204">
        <f t="shared" si="2"/>
        <v>42.571883061049007</v>
      </c>
      <c r="E14" s="204">
        <f t="shared" si="2"/>
        <v>45.590799656061904</v>
      </c>
      <c r="F14" s="204">
        <f t="shared" si="2"/>
        <v>40.952536543422177</v>
      </c>
      <c r="G14" s="204">
        <f t="shared" si="2"/>
        <v>58.412123817712818</v>
      </c>
      <c r="H14" s="204">
        <f t="shared" si="2"/>
        <v>53.840584694754938</v>
      </c>
      <c r="I14" s="204">
        <f t="shared" si="2"/>
        <v>49.980825451418738</v>
      </c>
      <c r="J14" s="204">
        <f t="shared" si="2"/>
        <v>42.034479793637146</v>
      </c>
      <c r="K14" s="204">
        <f t="shared" si="2"/>
        <v>29.263370593293203</v>
      </c>
      <c r="L14" s="204">
        <f t="shared" si="2"/>
        <v>32.22037833190025</v>
      </c>
      <c r="M14" s="204">
        <f t="shared" si="2"/>
        <v>24.149785038693032</v>
      </c>
      <c r="N14" s="204">
        <f t="shared" si="2"/>
        <v>18.298022355975924</v>
      </c>
      <c r="O14" s="204">
        <f t="shared" si="2"/>
        <v>29.057953568357693</v>
      </c>
      <c r="P14" s="204">
        <f t="shared" si="2"/>
        <v>21.173688736027511</v>
      </c>
      <c r="Q14" s="204">
        <f t="shared" si="2"/>
        <v>22.324935511607904</v>
      </c>
      <c r="R14" s="204">
        <f t="shared" si="2"/>
        <v>23.165692175408424</v>
      </c>
      <c r="S14" s="204">
        <f t="shared" si="2"/>
        <v>22.20077386070507</v>
      </c>
      <c r="T14" s="204">
        <f t="shared" si="2"/>
        <v>23.289939810834046</v>
      </c>
      <c r="U14" s="204">
        <f t="shared" si="2"/>
        <v>23.227773000859852</v>
      </c>
      <c r="V14" s="204">
        <f t="shared" si="2"/>
        <v>19.243766122098016</v>
      </c>
      <c r="W14" s="204">
        <f t="shared" si="2"/>
        <v>18.119948409286323</v>
      </c>
      <c r="X14" s="204">
        <f t="shared" si="2"/>
        <v>13.53456577815993</v>
      </c>
      <c r="Y14" s="204">
        <f t="shared" si="2"/>
        <v>14.676182287188302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2873</v>
      </c>
    </row>
    <row r="16" spans="1:105" ht="12" customHeight="1" x14ac:dyDescent="0.25">
      <c r="A16" s="18" t="s">
        <v>31</v>
      </c>
      <c r="B16" s="204">
        <v>7.9081685296646604</v>
      </c>
      <c r="C16" s="204">
        <v>6.7784178847807386</v>
      </c>
      <c r="D16" s="204">
        <v>6.7784178847807386</v>
      </c>
      <c r="E16" s="204">
        <v>6.7784178847807386</v>
      </c>
      <c r="F16" s="204">
        <v>6.7784178847807386</v>
      </c>
      <c r="G16" s="204">
        <v>6.7784178847807386</v>
      </c>
      <c r="H16" s="204">
        <v>6.7784178847807386</v>
      </c>
      <c r="I16" s="204">
        <v>6.7784178847807386</v>
      </c>
      <c r="J16" s="204">
        <v>5.6486672398968194</v>
      </c>
      <c r="K16" s="204">
        <v>4.519002579535683</v>
      </c>
      <c r="L16" s="204">
        <v>4.519002579535683</v>
      </c>
      <c r="M16" s="204">
        <v>3.389251934651762</v>
      </c>
      <c r="N16" s="204">
        <v>3.389251934651762</v>
      </c>
      <c r="O16" s="204">
        <v>2.259501289767841</v>
      </c>
      <c r="P16" s="204">
        <v>1.129750644883921</v>
      </c>
      <c r="Q16" s="204">
        <v>1.129750644883921</v>
      </c>
      <c r="R16" s="204">
        <v>1.129750644883921</v>
      </c>
      <c r="S16" s="204">
        <v>1.129750644883921</v>
      </c>
      <c r="T16" s="204">
        <v>1.129750644883921</v>
      </c>
      <c r="U16" s="204">
        <v>1.129750644883921</v>
      </c>
      <c r="V16" s="204">
        <v>1.129750644883921</v>
      </c>
      <c r="W16" s="204">
        <v>1.129750644883921</v>
      </c>
      <c r="X16" s="204">
        <v>0.55021496130696468</v>
      </c>
      <c r="Y16" s="204">
        <v>0.38073946689595872</v>
      </c>
      <c r="DA16" s="71" t="s">
        <v>2874</v>
      </c>
    </row>
    <row r="17" spans="1:105" ht="12" customHeight="1" x14ac:dyDescent="0.25">
      <c r="A17" s="18" t="s">
        <v>71</v>
      </c>
      <c r="B17" s="204">
        <v>18.486672398968189</v>
      </c>
      <c r="C17" s="204">
        <v>17.45967325881341</v>
      </c>
      <c r="D17" s="204">
        <v>17.45967325881341</v>
      </c>
      <c r="E17" s="204">
        <v>19.51367153912296</v>
      </c>
      <c r="F17" s="204">
        <v>22.594840928632841</v>
      </c>
      <c r="G17" s="204">
        <v>40.054428202923482</v>
      </c>
      <c r="H17" s="204">
        <v>12.32441960447119</v>
      </c>
      <c r="I17" s="204">
        <v>12.32441960447119</v>
      </c>
      <c r="J17" s="204">
        <v>11.297420464316421</v>
      </c>
      <c r="K17" s="204">
        <v>10.27033533963886</v>
      </c>
      <c r="L17" s="204">
        <v>11.297420464316421</v>
      </c>
      <c r="M17" s="204">
        <v>8.2163370593293195</v>
      </c>
      <c r="N17" s="204">
        <v>7.1892519346517627</v>
      </c>
      <c r="O17" s="204">
        <v>12.32441960447119</v>
      </c>
      <c r="P17" s="204">
        <v>12.32441960447119</v>
      </c>
      <c r="Q17" s="204">
        <v>15.40558899398108</v>
      </c>
      <c r="R17" s="204">
        <v>13.351504729148751</v>
      </c>
      <c r="S17" s="204">
        <v>13.351504729148751</v>
      </c>
      <c r="T17" s="204">
        <v>15.40558899398108</v>
      </c>
      <c r="U17" s="204">
        <v>14.378503869303531</v>
      </c>
      <c r="V17" s="204">
        <v>12.32441960447119</v>
      </c>
      <c r="W17" s="204">
        <v>14.244969905417021</v>
      </c>
      <c r="X17" s="204">
        <v>11.316938950988821</v>
      </c>
      <c r="Y17" s="204">
        <v>10.73869303525365</v>
      </c>
      <c r="DA17" s="71" t="s">
        <v>2875</v>
      </c>
    </row>
    <row r="18" spans="1:105" ht="12" customHeight="1" x14ac:dyDescent="0.25">
      <c r="A18" s="18" t="s">
        <v>32</v>
      </c>
      <c r="B18" s="204">
        <v>18.33379191745486</v>
      </c>
      <c r="C18" s="204">
        <v>16.403955288048149</v>
      </c>
      <c r="D18" s="204">
        <v>18.33379191745486</v>
      </c>
      <c r="E18" s="204">
        <v>19.298710232158211</v>
      </c>
      <c r="F18" s="204">
        <v>11.5792777300086</v>
      </c>
      <c r="G18" s="204">
        <v>11.5792777300086</v>
      </c>
      <c r="H18" s="204">
        <v>34.737747205503013</v>
      </c>
      <c r="I18" s="204">
        <v>30.877987962166809</v>
      </c>
      <c r="J18" s="204">
        <v>25.088392089423909</v>
      </c>
      <c r="K18" s="204">
        <v>14.474032674118661</v>
      </c>
      <c r="L18" s="204">
        <v>16.403955288048149</v>
      </c>
      <c r="M18" s="204">
        <v>12.544196044711949</v>
      </c>
      <c r="N18" s="204">
        <v>7.7195184866723991</v>
      </c>
      <c r="O18" s="204">
        <v>14.474032674118661</v>
      </c>
      <c r="P18" s="204">
        <v>7.7195184866723991</v>
      </c>
      <c r="Q18" s="204">
        <v>5.7895958727429058</v>
      </c>
      <c r="R18" s="204">
        <v>8.6844368013757514</v>
      </c>
      <c r="S18" s="204">
        <v>7.7195184866723991</v>
      </c>
      <c r="T18" s="204">
        <v>6.7546001719690452</v>
      </c>
      <c r="U18" s="204">
        <v>7.7195184866723991</v>
      </c>
      <c r="V18" s="204">
        <v>5.7895958727429058</v>
      </c>
      <c r="W18" s="204">
        <v>2.7452278589853818</v>
      </c>
      <c r="X18" s="204">
        <v>1.6674118658641439</v>
      </c>
      <c r="Y18" s="204">
        <v>3.5567497850386931</v>
      </c>
      <c r="DA18" s="71" t="s">
        <v>2876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2877</v>
      </c>
    </row>
    <row r="20" spans="1:105" ht="12" customHeight="1" x14ac:dyDescent="0.25">
      <c r="A20" s="14" t="s">
        <v>34</v>
      </c>
      <c r="B20" s="204">
        <f t="shared" ref="B20:Y20" si="3">B21+B22</f>
        <v>82.694926913155626</v>
      </c>
      <c r="C20" s="204">
        <f t="shared" si="3"/>
        <v>89.165176268271708</v>
      </c>
      <c r="D20" s="204">
        <f t="shared" si="3"/>
        <v>106.31900257953571</v>
      </c>
      <c r="E20" s="204">
        <f t="shared" si="3"/>
        <v>71.388048151332754</v>
      </c>
      <c r="F20" s="204">
        <f t="shared" si="3"/>
        <v>253.60928632846091</v>
      </c>
      <c r="G20" s="204">
        <f t="shared" si="3"/>
        <v>142.47515047291489</v>
      </c>
      <c r="H20" s="204">
        <f t="shared" si="3"/>
        <v>37.617884780739473</v>
      </c>
      <c r="I20" s="204">
        <f t="shared" si="3"/>
        <v>82.157523645743751</v>
      </c>
      <c r="J20" s="204">
        <f t="shared" si="3"/>
        <v>73.02278589853826</v>
      </c>
      <c r="K20" s="204">
        <f t="shared" si="3"/>
        <v>49.419346517626821</v>
      </c>
      <c r="L20" s="204">
        <f t="shared" si="3"/>
        <v>39.122871883061052</v>
      </c>
      <c r="M20" s="204">
        <f t="shared" si="3"/>
        <v>88.091143594153053</v>
      </c>
      <c r="N20" s="204">
        <f t="shared" si="3"/>
        <v>35.404557179707652</v>
      </c>
      <c r="O20" s="204">
        <f t="shared" si="3"/>
        <v>36.049183147033531</v>
      </c>
      <c r="P20" s="204">
        <f t="shared" si="3"/>
        <v>34.931728288907991</v>
      </c>
      <c r="Q20" s="204">
        <f t="shared" si="3"/>
        <v>64.166466036113491</v>
      </c>
      <c r="R20" s="204">
        <f t="shared" si="3"/>
        <v>105.05245055889939</v>
      </c>
      <c r="S20" s="204">
        <f t="shared" si="3"/>
        <v>71.563651266199798</v>
      </c>
      <c r="T20" s="204">
        <f t="shared" si="3"/>
        <v>74.16268009279699</v>
      </c>
      <c r="U20" s="204">
        <f t="shared" si="3"/>
        <v>75.15265086365136</v>
      </c>
      <c r="V20" s="204">
        <f t="shared" si="3"/>
        <v>63.7166734691125</v>
      </c>
      <c r="W20" s="204">
        <f t="shared" si="3"/>
        <v>61.140009145778947</v>
      </c>
      <c r="X20" s="204">
        <f t="shared" si="3"/>
        <v>30.275576269270609</v>
      </c>
      <c r="Y20" s="204">
        <f t="shared" si="3"/>
        <v>25.797632939848999</v>
      </c>
      <c r="DA20" s="71"/>
    </row>
    <row r="21" spans="1:105" ht="12" customHeight="1" x14ac:dyDescent="0.25">
      <c r="A21" s="18" t="s">
        <v>73</v>
      </c>
      <c r="B21" s="204">
        <v>82.694926913155626</v>
      </c>
      <c r="C21" s="204">
        <v>89.165176268271708</v>
      </c>
      <c r="D21" s="204">
        <v>106.31900257953571</v>
      </c>
      <c r="E21" s="204">
        <v>71.388048151332754</v>
      </c>
      <c r="F21" s="204">
        <v>253.60928632846091</v>
      </c>
      <c r="G21" s="204">
        <v>142.47515047291489</v>
      </c>
      <c r="H21" s="204">
        <v>37.617884780739473</v>
      </c>
      <c r="I21" s="204">
        <v>82.157523645743751</v>
      </c>
      <c r="J21" s="204">
        <v>73.02278589853826</v>
      </c>
      <c r="K21" s="204">
        <v>49.419346517626821</v>
      </c>
      <c r="L21" s="204">
        <v>39.122871883061052</v>
      </c>
      <c r="M21" s="204">
        <v>88.091143594153053</v>
      </c>
      <c r="N21" s="204">
        <v>35.404557179707652</v>
      </c>
      <c r="O21" s="204">
        <v>36.049183147033531</v>
      </c>
      <c r="P21" s="204">
        <v>34.931728288907991</v>
      </c>
      <c r="Q21" s="204">
        <v>64.166466036113491</v>
      </c>
      <c r="R21" s="204">
        <v>105.05245055889939</v>
      </c>
      <c r="S21" s="204">
        <v>71.563651266199798</v>
      </c>
      <c r="T21" s="204">
        <v>74.16268009279699</v>
      </c>
      <c r="U21" s="204">
        <v>75.15265086365136</v>
      </c>
      <c r="V21" s="204">
        <v>63.7166734691125</v>
      </c>
      <c r="W21" s="204">
        <v>61.140009145778947</v>
      </c>
      <c r="X21" s="204">
        <v>30.275576269270609</v>
      </c>
      <c r="Y21" s="204">
        <v>25.797632939848999</v>
      </c>
      <c r="DA21" s="71" t="s">
        <v>2878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2879</v>
      </c>
    </row>
    <row r="23" spans="1:105" ht="12" customHeight="1" x14ac:dyDescent="0.25">
      <c r="A23" s="14" t="s">
        <v>37</v>
      </c>
      <c r="B23" s="204">
        <f t="shared" ref="B23:Y23" si="4">B24+B25+B26+B27+B28+B29</f>
        <v>342.8443680137575</v>
      </c>
      <c r="C23" s="204">
        <f t="shared" si="4"/>
        <v>344.77901977644018</v>
      </c>
      <c r="D23" s="204">
        <f t="shared" si="4"/>
        <v>344.77901977644018</v>
      </c>
      <c r="E23" s="204">
        <f t="shared" si="4"/>
        <v>356.65167669819425</v>
      </c>
      <c r="F23" s="204">
        <f t="shared" si="4"/>
        <v>358.30232158211521</v>
      </c>
      <c r="G23" s="204">
        <f t="shared" si="4"/>
        <v>365.01392949269132</v>
      </c>
      <c r="H23" s="204">
        <f t="shared" si="4"/>
        <v>379.1303525365434</v>
      </c>
      <c r="I23" s="204">
        <f t="shared" si="4"/>
        <v>406.11504729148754</v>
      </c>
      <c r="J23" s="204">
        <f t="shared" si="4"/>
        <v>400.64565778159925</v>
      </c>
      <c r="K23" s="204">
        <f t="shared" si="4"/>
        <v>316.18976784178847</v>
      </c>
      <c r="L23" s="204">
        <f t="shared" si="4"/>
        <v>314.20739466895958</v>
      </c>
      <c r="M23" s="204">
        <f t="shared" si="4"/>
        <v>315.87996560619086</v>
      </c>
      <c r="N23" s="204">
        <f t="shared" si="4"/>
        <v>320.44196044711947</v>
      </c>
      <c r="O23" s="204">
        <f t="shared" si="4"/>
        <v>317.62355975924328</v>
      </c>
      <c r="P23" s="204">
        <f t="shared" si="4"/>
        <v>319.70499290992262</v>
      </c>
      <c r="Q23" s="204">
        <f t="shared" si="4"/>
        <v>314.88065569267133</v>
      </c>
      <c r="R23" s="204">
        <f t="shared" si="4"/>
        <v>413.98088734611287</v>
      </c>
      <c r="S23" s="204">
        <f t="shared" si="4"/>
        <v>420.99841117782034</v>
      </c>
      <c r="T23" s="204">
        <f t="shared" si="4"/>
        <v>423.91360140650681</v>
      </c>
      <c r="U23" s="204">
        <f t="shared" si="4"/>
        <v>424.15530107344074</v>
      </c>
      <c r="V23" s="204">
        <f t="shared" si="4"/>
        <v>423.90808031710355</v>
      </c>
      <c r="W23" s="204">
        <f t="shared" si="4"/>
        <v>425.07017963845902</v>
      </c>
      <c r="X23" s="204">
        <f t="shared" si="4"/>
        <v>464.25365863188483</v>
      </c>
      <c r="Y23" s="204">
        <f t="shared" si="4"/>
        <v>589.8978276990274</v>
      </c>
      <c r="DA23" s="71"/>
    </row>
    <row r="24" spans="1:105" ht="12" customHeight="1" x14ac:dyDescent="0.25">
      <c r="A24" s="18" t="s">
        <v>38</v>
      </c>
      <c r="B24" s="204">
        <v>342.83938091143591</v>
      </c>
      <c r="C24" s="204">
        <v>344.77403267411859</v>
      </c>
      <c r="D24" s="204">
        <v>344.77403267411859</v>
      </c>
      <c r="E24" s="204">
        <v>356.64471195184859</v>
      </c>
      <c r="F24" s="204">
        <v>358.29269131556322</v>
      </c>
      <c r="G24" s="204">
        <v>365.00429922613932</v>
      </c>
      <c r="H24" s="204">
        <v>379.12012037833188</v>
      </c>
      <c r="I24" s="204">
        <v>406.10971625107481</v>
      </c>
      <c r="J24" s="204">
        <v>400.64006878761819</v>
      </c>
      <c r="K24" s="204">
        <v>316.1841788478074</v>
      </c>
      <c r="L24" s="204">
        <v>314.20180567497852</v>
      </c>
      <c r="M24" s="204">
        <v>315.87368873602747</v>
      </c>
      <c r="N24" s="204">
        <v>320.43568357695608</v>
      </c>
      <c r="O24" s="204">
        <v>317.61728288907989</v>
      </c>
      <c r="P24" s="204">
        <v>316.80515907136709</v>
      </c>
      <c r="Q24" s="204">
        <v>311.40730868443683</v>
      </c>
      <c r="R24" s="204">
        <v>409.21470335339637</v>
      </c>
      <c r="S24" s="204">
        <v>415.71126397248491</v>
      </c>
      <c r="T24" s="204">
        <v>418.09974204643157</v>
      </c>
      <c r="U24" s="204">
        <v>417.66981943250209</v>
      </c>
      <c r="V24" s="204">
        <v>416.49948409286333</v>
      </c>
      <c r="W24" s="204">
        <v>417.19208942390372</v>
      </c>
      <c r="X24" s="204">
        <v>454.49982803095429</v>
      </c>
      <c r="Y24" s="204">
        <v>577.33826311263977</v>
      </c>
      <c r="DA24" s="71" t="s">
        <v>2880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1.9237813765793432E-2</v>
      </c>
      <c r="T25" s="204">
        <v>2.0466940736970481E-2</v>
      </c>
      <c r="U25" s="204">
        <v>1.9318181920430579E-2</v>
      </c>
      <c r="V25" s="204">
        <v>1.909609236643111E-2</v>
      </c>
      <c r="W25" s="204">
        <v>1.6482685691388579E-2</v>
      </c>
      <c r="X25" s="204">
        <v>1.247188206214677E-2</v>
      </c>
      <c r="Y25" s="204">
        <v>1.9220026617034761E-2</v>
      </c>
      <c r="DA25" s="71" t="s">
        <v>2881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2882</v>
      </c>
    </row>
    <row r="27" spans="1:105" ht="12" customHeight="1" x14ac:dyDescent="0.25">
      <c r="A27" s="18" t="s">
        <v>76</v>
      </c>
      <c r="B27" s="204">
        <v>4.9871023215821153E-3</v>
      </c>
      <c r="C27" s="204">
        <v>4.9871023215821153E-3</v>
      </c>
      <c r="D27" s="204">
        <v>4.9871023215821153E-3</v>
      </c>
      <c r="E27" s="204">
        <v>6.964746345657781E-3</v>
      </c>
      <c r="F27" s="204">
        <v>9.630266552020636E-3</v>
      </c>
      <c r="G27" s="204">
        <v>9.630266552020636E-3</v>
      </c>
      <c r="H27" s="204">
        <v>1.023215821152192E-2</v>
      </c>
      <c r="I27" s="204">
        <v>5.3310404127257091E-3</v>
      </c>
      <c r="J27" s="204">
        <v>5.5889939810834051E-3</v>
      </c>
      <c r="K27" s="204">
        <v>5.5889939810834051E-3</v>
      </c>
      <c r="L27" s="204">
        <v>5.5889939810834051E-3</v>
      </c>
      <c r="M27" s="204">
        <v>6.2768701633705926E-3</v>
      </c>
      <c r="N27" s="204">
        <v>6.2768701633705926E-3</v>
      </c>
      <c r="O27" s="204">
        <v>6.2768701633705926E-3</v>
      </c>
      <c r="P27" s="204">
        <v>6.2768701633705926E-3</v>
      </c>
      <c r="Q27" s="204">
        <v>6.2768701633705926E-3</v>
      </c>
      <c r="R27" s="204">
        <v>6.5348237317282886E-3</v>
      </c>
      <c r="S27" s="204">
        <v>6.5348237317282886E-3</v>
      </c>
      <c r="T27" s="204">
        <v>6.5348237317282886E-3</v>
      </c>
      <c r="U27" s="204">
        <v>1.4101461736887359E-2</v>
      </c>
      <c r="V27" s="204">
        <v>1.4875322441960451E-2</v>
      </c>
      <c r="W27" s="204">
        <v>1.4875322441960451E-2</v>
      </c>
      <c r="X27" s="204">
        <v>1.4875322441960451E-2</v>
      </c>
      <c r="Y27" s="204">
        <v>7.222699914015477E-3</v>
      </c>
      <c r="DA27" s="71" t="s">
        <v>2883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2884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2.893556968392168</v>
      </c>
      <c r="Q29" s="204">
        <v>3.4670701380710889</v>
      </c>
      <c r="R29" s="204">
        <v>4.7596491689847786</v>
      </c>
      <c r="S29" s="204">
        <v>5.2613745678378718</v>
      </c>
      <c r="T29" s="204">
        <v>5.7868575956065138</v>
      </c>
      <c r="U29" s="204">
        <v>6.4520619972812971</v>
      </c>
      <c r="V29" s="204">
        <v>7.3746248094317934</v>
      </c>
      <c r="W29" s="204">
        <v>7.8467322064219092</v>
      </c>
      <c r="X29" s="204">
        <v>9.7264833964264152</v>
      </c>
      <c r="Y29" s="204">
        <v>12.53312185985663</v>
      </c>
      <c r="DA29" s="71" t="s">
        <v>2885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2886</v>
      </c>
    </row>
    <row r="31" spans="1:105" ht="12" customHeight="1" x14ac:dyDescent="0.25">
      <c r="A31" s="21" t="s">
        <v>40</v>
      </c>
      <c r="B31" s="207">
        <v>129.66466036113499</v>
      </c>
      <c r="C31" s="207">
        <v>151.59071367153911</v>
      </c>
      <c r="D31" s="207">
        <v>169.73344797936369</v>
      </c>
      <c r="E31" s="207">
        <v>226.48323301805669</v>
      </c>
      <c r="F31" s="207">
        <v>211.7798796216681</v>
      </c>
      <c r="G31" s="207">
        <v>223.38779019776439</v>
      </c>
      <c r="H31" s="207">
        <v>194.32502149613069</v>
      </c>
      <c r="I31" s="207">
        <v>193.4651762682717</v>
      </c>
      <c r="J31" s="207">
        <v>176.7841788478074</v>
      </c>
      <c r="K31" s="207">
        <v>126.7411865864144</v>
      </c>
      <c r="L31" s="207">
        <v>121.66809974204639</v>
      </c>
      <c r="M31" s="207">
        <v>120.8942390369733</v>
      </c>
      <c r="N31" s="207">
        <v>119.2605331040413</v>
      </c>
      <c r="O31" s="207">
        <v>121.66809974204639</v>
      </c>
      <c r="P31" s="207">
        <v>93.637145313843504</v>
      </c>
      <c r="Q31" s="207">
        <v>97.334479793637144</v>
      </c>
      <c r="R31" s="207">
        <v>106.0189165950129</v>
      </c>
      <c r="S31" s="207">
        <v>136.97334479793639</v>
      </c>
      <c r="T31" s="207">
        <v>121.5821152192605</v>
      </c>
      <c r="U31" s="207">
        <v>125.7953568357696</v>
      </c>
      <c r="V31" s="207">
        <v>119.4325021496131</v>
      </c>
      <c r="W31" s="207">
        <v>145.39982803095441</v>
      </c>
      <c r="X31" s="207">
        <v>143.68013757523639</v>
      </c>
      <c r="Y31" s="207">
        <v>133.79191745485809</v>
      </c>
      <c r="DA31" s="86" t="s">
        <v>2887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WWP_emi!B5</f>
        <v>331.89135191962401</v>
      </c>
      <c r="C33" s="203">
        <f>WWP_emi!C5</f>
        <v>334.66400711951349</v>
      </c>
      <c r="D33" s="203">
        <f>WWP_emi!D5</f>
        <v>381.20862131933598</v>
      </c>
      <c r="E33" s="203">
        <f>WWP_emi!E5</f>
        <v>308.6622381605896</v>
      </c>
      <c r="F33" s="203">
        <f>WWP_emi!F5</f>
        <v>721.20614939915879</v>
      </c>
      <c r="G33" s="203">
        <f>WWP_emi!G5</f>
        <v>514.34182080061714</v>
      </c>
      <c r="H33" s="203">
        <f>WWP_emi!H5</f>
        <v>257.07046752030402</v>
      </c>
      <c r="I33" s="203">
        <f>WWP_emi!I5</f>
        <v>349.17706871955551</v>
      </c>
      <c r="J33" s="203">
        <f>WWP_emi!J5</f>
        <v>302.78894039966349</v>
      </c>
      <c r="K33" s="203">
        <f>WWP_emi!K5</f>
        <v>206.78171363965279</v>
      </c>
      <c r="L33" s="203">
        <f>WWP_emi!L5</f>
        <v>192.0379305596322</v>
      </c>
      <c r="M33" s="203">
        <f>WWP_emi!M5</f>
        <v>282.00301523970018</v>
      </c>
      <c r="N33" s="203">
        <f>WWP_emi!N5</f>
        <v>139.4318177997238</v>
      </c>
      <c r="O33" s="203">
        <f>WWP_emi!O5</f>
        <v>175.78126259966609</v>
      </c>
      <c r="P33" s="203">
        <f>WWP_emi!P5</f>
        <v>148.28336999976199</v>
      </c>
      <c r="Q33" s="203">
        <f>WWP_emi!Q5</f>
        <v>220.25477303964041</v>
      </c>
      <c r="R33" s="203">
        <f>WWP_emi!R5</f>
        <v>319.29590411964489</v>
      </c>
      <c r="S33" s="203">
        <f>WWP_emi!S5</f>
        <v>237.51068840272109</v>
      </c>
      <c r="T33" s="203">
        <f>WWP_emi!T5</f>
        <v>246.86100535580891</v>
      </c>
      <c r="U33" s="203">
        <f>WWP_emi!U5</f>
        <v>249.1266934345467</v>
      </c>
      <c r="V33" s="203">
        <f>WWP_emi!V5</f>
        <v>209.63922475735799</v>
      </c>
      <c r="W33" s="203">
        <f>WWP_emi!W5</f>
        <v>199.67999251330309</v>
      </c>
      <c r="X33" s="203">
        <f>WWP_emi!X5</f>
        <v>113.07798398808499</v>
      </c>
      <c r="Y33" s="203">
        <f>WWP_emi!Y5</f>
        <v>106.4410773413658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144.78407366173192</v>
      </c>
      <c r="C35" s="284">
        <f t="shared" si="5"/>
        <v>156.24371585649601</v>
      </c>
      <c r="D35" s="284">
        <f t="shared" si="5"/>
        <v>169.76030731244296</v>
      </c>
      <c r="E35" s="284">
        <f t="shared" si="5"/>
        <v>185.0248928875294</v>
      </c>
      <c r="F35" s="284">
        <f t="shared" si="5"/>
        <v>234.32262153715848</v>
      </c>
      <c r="G35" s="284">
        <f t="shared" si="5"/>
        <v>211.68972983775683</v>
      </c>
      <c r="H35" s="284">
        <f t="shared" si="5"/>
        <v>172.60339612056052</v>
      </c>
      <c r="I35" s="284">
        <f t="shared" si="5"/>
        <v>193.56052237678503</v>
      </c>
      <c r="J35" s="284">
        <f t="shared" si="5"/>
        <v>194.27622991891229</v>
      </c>
      <c r="K35" s="284">
        <f t="shared" si="5"/>
        <v>202.03420956093638</v>
      </c>
      <c r="L35" s="284">
        <f t="shared" si="5"/>
        <v>210.58423945361741</v>
      </c>
      <c r="M35" s="284">
        <f t="shared" si="5"/>
        <v>253.39523940876552</v>
      </c>
      <c r="N35" s="284">
        <f t="shared" si="5"/>
        <v>255.09592205825697</v>
      </c>
      <c r="O35" s="284">
        <f t="shared" si="5"/>
        <v>278.67185525192252</v>
      </c>
      <c r="P35" s="284">
        <f t="shared" si="5"/>
        <v>262.52375255270044</v>
      </c>
      <c r="Q35" s="284">
        <f t="shared" si="5"/>
        <v>257.88304285675576</v>
      </c>
      <c r="R35" s="284">
        <f t="shared" si="5"/>
        <v>324.60395270664469</v>
      </c>
      <c r="S35" s="284">
        <f t="shared" si="5"/>
        <v>284.83478306462899</v>
      </c>
      <c r="T35" s="284">
        <f t="shared" si="5"/>
        <v>271.65947324699709</v>
      </c>
      <c r="U35" s="284">
        <f t="shared" si="5"/>
        <v>268.33603980919531</v>
      </c>
      <c r="V35" s="284">
        <f t="shared" si="5"/>
        <v>281.79490164453262</v>
      </c>
      <c r="W35" s="284">
        <f t="shared" si="5"/>
        <v>232.63119331469935</v>
      </c>
      <c r="X35" s="284">
        <f t="shared" si="5"/>
        <v>212.68896070467935</v>
      </c>
      <c r="Y35" s="284">
        <f t="shared" si="5"/>
        <v>239.29401517255891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124.166351216028</v>
      </c>
      <c r="C36" s="344">
        <f t="shared" si="6"/>
        <v>118.81908485023361</v>
      </c>
      <c r="D36" s="344">
        <f t="shared" si="6"/>
        <v>124.76757653104981</v>
      </c>
      <c r="E36" s="344">
        <f t="shared" si="6"/>
        <v>137.51505167952956</v>
      </c>
      <c r="F36" s="344">
        <f t="shared" si="6"/>
        <v>149.60895259320569</v>
      </c>
      <c r="G36" s="344">
        <f t="shared" si="6"/>
        <v>145.53955666894089</v>
      </c>
      <c r="H36" s="344">
        <f t="shared" si="6"/>
        <v>135.15873100424497</v>
      </c>
      <c r="I36" s="344">
        <f t="shared" si="6"/>
        <v>138.86565895518805</v>
      </c>
      <c r="J36" s="344">
        <f t="shared" si="6"/>
        <v>151.50062581690801</v>
      </c>
      <c r="K36" s="344">
        <f t="shared" si="6"/>
        <v>169.74113620264802</v>
      </c>
      <c r="L36" s="344">
        <f t="shared" si="6"/>
        <v>172.65246391315125</v>
      </c>
      <c r="M36" s="344">
        <f t="shared" si="6"/>
        <v>177.03919286140345</v>
      </c>
      <c r="N36" s="344">
        <f t="shared" si="6"/>
        <v>192.15121550228392</v>
      </c>
      <c r="O36" s="344">
        <f t="shared" si="6"/>
        <v>200.40871792545511</v>
      </c>
      <c r="P36" s="344">
        <f t="shared" si="6"/>
        <v>192.49793257338933</v>
      </c>
      <c r="Q36" s="344">
        <f t="shared" si="6"/>
        <v>189.32826560729598</v>
      </c>
      <c r="R36" s="344">
        <f t="shared" si="6"/>
        <v>198.98309626481165</v>
      </c>
      <c r="S36" s="344">
        <f t="shared" si="6"/>
        <v>195.81649866469536</v>
      </c>
      <c r="T36" s="344">
        <f t="shared" si="6"/>
        <v>195.66354361426687</v>
      </c>
      <c r="U36" s="344">
        <f t="shared" si="6"/>
        <v>186.79312230126797</v>
      </c>
      <c r="V36" s="344">
        <f t="shared" si="6"/>
        <v>191.12818539845696</v>
      </c>
      <c r="W36" s="344">
        <f t="shared" si="6"/>
        <v>167.87837833336215</v>
      </c>
      <c r="X36" s="344">
        <f t="shared" si="6"/>
        <v>155.97334992040174</v>
      </c>
      <c r="Y36" s="344">
        <f t="shared" si="6"/>
        <v>162.40565192708954</v>
      </c>
      <c r="DA36" s="119"/>
    </row>
    <row r="37" spans="1:105" ht="12" customHeight="1" x14ac:dyDescent="0.25">
      <c r="A37" s="158" t="s">
        <v>2136</v>
      </c>
      <c r="B37" s="344">
        <f>IF(WWP_ued!B$5=0,"",WWP_ued!B$5/B$5*1000)</f>
        <v>53.880709830357191</v>
      </c>
      <c r="C37" s="344">
        <f>IF(WWP_ued!C$5=0,"",WWP_ued!C$5/C$5*1000)</f>
        <v>51.926776481348234</v>
      </c>
      <c r="D37" s="344">
        <f>IF(WWP_ued!D$5=0,"",WWP_ued!D$5/D$5*1000)</f>
        <v>54.869388493124781</v>
      </c>
      <c r="E37" s="344">
        <f>IF(WWP_ued!E$5=0,"",WWP_ued!E$5/E$5*1000)</f>
        <v>61.083711220692848</v>
      </c>
      <c r="F37" s="344">
        <f>IF(WWP_ued!F$5=0,"",WWP_ued!F$5/F$5*1000)</f>
        <v>66.967973121884</v>
      </c>
      <c r="G37" s="344">
        <f>IF(WWP_ued!G$5=0,"",WWP_ued!G$5/G$5*1000)</f>
        <v>64.794910647964016</v>
      </c>
      <c r="H37" s="344">
        <f>IF(WWP_ued!H$5=0,"",WWP_ued!H$5/H$5*1000)</f>
        <v>59.125218200265472</v>
      </c>
      <c r="I37" s="344">
        <f>IF(WWP_ued!I$5=0,"",WWP_ued!I$5/I$5*1000)</f>
        <v>60.72612965305904</v>
      </c>
      <c r="J37" s="344">
        <f>IF(WWP_ued!J$5=0,"",WWP_ued!J$5/J$5*1000)</f>
        <v>66.005162648849108</v>
      </c>
      <c r="K37" s="344">
        <f>IF(WWP_ued!K$5=0,"",WWP_ued!K$5/K$5*1000)</f>
        <v>73.608615709096213</v>
      </c>
      <c r="L37" s="344">
        <f>IF(WWP_ued!L$5=0,"",WWP_ued!L$5/L$5*1000)</f>
        <v>74.640888386037943</v>
      </c>
      <c r="M37" s="344">
        <f>IF(WWP_ued!M$5=0,"",WWP_ued!M$5/M$5*1000)</f>
        <v>76.99530653572414</v>
      </c>
      <c r="N37" s="344">
        <f>IF(WWP_ued!N$5=0,"",WWP_ued!N$5/N$5*1000)</f>
        <v>82.996712895251832</v>
      </c>
      <c r="O37" s="344">
        <f>IF(WWP_ued!O$5=0,"",WWP_ued!O$5/O$5*1000)</f>
        <v>86.575965677292061</v>
      </c>
      <c r="P37" s="344">
        <f>IF(WWP_ued!P$5=0,"",WWP_ued!P$5/P$5*1000)</f>
        <v>82.736976952551444</v>
      </c>
      <c r="Q37" s="344">
        <f>IF(WWP_ued!Q$5=0,"",WWP_ued!Q$5/Q$5*1000)</f>
        <v>82.031180158003522</v>
      </c>
      <c r="R37" s="344">
        <f>IF(WWP_ued!R$5=0,"",WWP_ued!R$5/R$5*1000)</f>
        <v>85.930816911457867</v>
      </c>
      <c r="S37" s="344">
        <f>IF(WWP_ued!S$5=0,"",WWP_ued!S$5/S$5*1000)</f>
        <v>84.951844853542354</v>
      </c>
      <c r="T37" s="344">
        <f>IF(WWP_ued!T$5=0,"",WWP_ued!T$5/T$5*1000)</f>
        <v>84.593694163193916</v>
      </c>
      <c r="U37" s="344">
        <f>IF(WWP_ued!U$5=0,"",WWP_ued!U$5/U$5*1000)</f>
        <v>80.939530937585133</v>
      </c>
      <c r="V37" s="344">
        <f>IF(WWP_ued!V$5=0,"",WWP_ued!V$5/V$5*1000)</f>
        <v>82.715099059001801</v>
      </c>
      <c r="W37" s="344">
        <f>IF(WWP_ued!W$5=0,"",WWP_ued!W$5/W$5*1000)</f>
        <v>73.242174985864978</v>
      </c>
      <c r="X37" s="344">
        <f>IF(WWP_ued!X$5=0,"",WWP_ued!X$5/X$5*1000)</f>
        <v>67.789211314531855</v>
      </c>
      <c r="Y37" s="344">
        <f>IF(WWP_ued!Y$5=0,"",WWP_ued!Y$5/Y$5*1000)</f>
        <v>69.780736264428484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0.55321440855854653</v>
      </c>
      <c r="C38" s="345">
        <f t="shared" si="7"/>
        <v>0.53445596142389984</v>
      </c>
      <c r="D38" s="345">
        <f t="shared" si="7"/>
        <v>0.57462570752421394</v>
      </c>
      <c r="E38" s="345">
        <f t="shared" si="7"/>
        <v>0.44087440768533226</v>
      </c>
      <c r="F38" s="345">
        <f t="shared" si="7"/>
        <v>0.83410759725096406</v>
      </c>
      <c r="G38" s="345">
        <f t="shared" si="7"/>
        <v>0.65165208779402306</v>
      </c>
      <c r="H38" s="345">
        <f t="shared" si="7"/>
        <v>0.38662222185654627</v>
      </c>
      <c r="I38" s="345">
        <f t="shared" si="7"/>
        <v>0.47720131997151444</v>
      </c>
      <c r="J38" s="345">
        <f t="shared" si="7"/>
        <v>0.43724849081600969</v>
      </c>
      <c r="K38" s="345">
        <f t="shared" si="7"/>
        <v>0.39642694377527155</v>
      </c>
      <c r="L38" s="345">
        <f t="shared" si="7"/>
        <v>0.37860968782067517</v>
      </c>
      <c r="M38" s="345">
        <f t="shared" si="7"/>
        <v>0.51365253550839152</v>
      </c>
      <c r="N38" s="345">
        <f t="shared" si="7"/>
        <v>0.28259096917550813</v>
      </c>
      <c r="O38" s="345">
        <f t="shared" si="7"/>
        <v>0.34849659419915335</v>
      </c>
      <c r="P38" s="345">
        <f t="shared" si="7"/>
        <v>0.31586780747256243</v>
      </c>
      <c r="Q38" s="345">
        <f t="shared" si="7"/>
        <v>0.44165206726498363</v>
      </c>
      <c r="R38" s="345">
        <f t="shared" si="7"/>
        <v>0.49257492137828474</v>
      </c>
      <c r="S38" s="345">
        <f t="shared" si="7"/>
        <v>0.36442765537564709</v>
      </c>
      <c r="T38" s="345">
        <f t="shared" si="7"/>
        <v>0.3839515421851028</v>
      </c>
      <c r="U38" s="345">
        <f t="shared" si="7"/>
        <v>0.38425844516505242</v>
      </c>
      <c r="V38" s="345">
        <f t="shared" si="7"/>
        <v>0.33472598219385991</v>
      </c>
      <c r="W38" s="345">
        <f t="shared" si="7"/>
        <v>0.30732766410783374</v>
      </c>
      <c r="X38" s="345">
        <f t="shared" si="7"/>
        <v>0.17350063015687014</v>
      </c>
      <c r="Y38" s="345">
        <f t="shared" si="7"/>
        <v>0.13929096185678716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ES: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599.93258813413581</v>
      </c>
      <c r="C5" s="223">
        <v>626.17695614789318</v>
      </c>
      <c r="D5" s="223">
        <v>663.4033533963883</v>
      </c>
      <c r="E5" s="223">
        <v>700.11375752364563</v>
      </c>
      <c r="F5" s="223">
        <v>864.64402407566638</v>
      </c>
      <c r="G5" s="223">
        <v>789.28899398108331</v>
      </c>
      <c r="H5" s="223">
        <v>664.91384350816827</v>
      </c>
      <c r="I5" s="223">
        <v>731.71857265692211</v>
      </c>
      <c r="J5" s="223">
        <v>692.48710232158226</v>
      </c>
      <c r="K5" s="223">
        <v>521.61367153912283</v>
      </c>
      <c r="L5" s="223">
        <v>507.21874462596742</v>
      </c>
      <c r="M5" s="223">
        <v>549.01513327601026</v>
      </c>
      <c r="N5" s="223">
        <v>493.40507308684448</v>
      </c>
      <c r="O5" s="223">
        <v>504.39879621668092</v>
      </c>
      <c r="P5" s="223">
        <v>469.44755524870169</v>
      </c>
      <c r="Q5" s="223">
        <v>498.70653703403002</v>
      </c>
      <c r="R5" s="223">
        <v>648.21794667543361</v>
      </c>
      <c r="S5" s="223">
        <v>651.7361811026617</v>
      </c>
      <c r="T5" s="223">
        <v>642.94833652939826</v>
      </c>
      <c r="U5" s="223">
        <v>648.33108177372162</v>
      </c>
      <c r="V5" s="223">
        <v>626.30102205792718</v>
      </c>
      <c r="W5" s="223">
        <v>649.72996522447875</v>
      </c>
      <c r="X5" s="223">
        <v>651.74393825455161</v>
      </c>
      <c r="Y5" s="223">
        <v>764.16356038092317</v>
      </c>
      <c r="DA5" s="89" t="s">
        <v>2871</v>
      </c>
    </row>
    <row r="6" spans="1:105" ht="12" customHeight="1" x14ac:dyDescent="0.25">
      <c r="A6" s="55" t="s">
        <v>91</v>
      </c>
      <c r="B6" s="259">
        <v>5.5090632314815471</v>
      </c>
      <c r="C6" s="259">
        <v>6.4103787229376836</v>
      </c>
      <c r="D6" s="259">
        <v>7.1748431034519129</v>
      </c>
      <c r="E6" s="259">
        <v>9.4368069954614402</v>
      </c>
      <c r="F6" s="259">
        <v>9.0689385371813387</v>
      </c>
      <c r="G6" s="259">
        <v>9.4440479929990904</v>
      </c>
      <c r="H6" s="259">
        <v>8.061511489632279</v>
      </c>
      <c r="I6" s="259">
        <v>8.111222273062884</v>
      </c>
      <c r="J6" s="259">
        <v>7.4123096986937904</v>
      </c>
      <c r="K6" s="259">
        <v>5.3164604244625453</v>
      </c>
      <c r="L6" s="259">
        <v>5.0933479806344293</v>
      </c>
      <c r="M6" s="259">
        <v>5.1355690464897092</v>
      </c>
      <c r="N6" s="259">
        <v>4.976631762385896</v>
      </c>
      <c r="O6" s="259">
        <v>5.0881880164635884</v>
      </c>
      <c r="P6" s="259">
        <v>3.979076205902822</v>
      </c>
      <c r="Q6" s="259">
        <v>4.1760147254797317</v>
      </c>
      <c r="R6" s="259">
        <v>4.5888019900704409</v>
      </c>
      <c r="S6" s="259">
        <v>5.846910813892344</v>
      </c>
      <c r="T6" s="259">
        <v>5.2201921236711657</v>
      </c>
      <c r="U6" s="259">
        <v>5.4003074853039106</v>
      </c>
      <c r="V6" s="259">
        <v>5.1287621148416127</v>
      </c>
      <c r="W6" s="259">
        <v>6.2074323895869146</v>
      </c>
      <c r="X6" s="259">
        <v>6.1138030032844251</v>
      </c>
      <c r="Y6" s="259">
        <v>5.7270877185442224</v>
      </c>
      <c r="DA6" s="67" t="s">
        <v>2888</v>
      </c>
    </row>
    <row r="7" spans="1:105" ht="12" customHeight="1" x14ac:dyDescent="0.25">
      <c r="A7" s="173" t="s">
        <v>92</v>
      </c>
      <c r="B7" s="224">
        <v>5.9881122081321161</v>
      </c>
      <c r="C7" s="224">
        <v>6.9678029597148781</v>
      </c>
      <c r="D7" s="224">
        <v>7.7987425037520781</v>
      </c>
      <c r="E7" s="224">
        <v>10.257398908110259</v>
      </c>
      <c r="F7" s="224">
        <v>9.8575418882405881</v>
      </c>
      <c r="G7" s="224">
        <v>10.265269557607709</v>
      </c>
      <c r="H7" s="224">
        <v>8.7625124887307368</v>
      </c>
      <c r="I7" s="224">
        <v>8.8165459489813944</v>
      </c>
      <c r="J7" s="224">
        <v>8.0568583681454236</v>
      </c>
      <c r="K7" s="224">
        <v>5.7787613309375514</v>
      </c>
      <c r="L7" s="224">
        <v>5.5362478050374229</v>
      </c>
      <c r="M7" s="224">
        <v>5.5821402679235979</v>
      </c>
      <c r="N7" s="224">
        <v>5.4093823504194516</v>
      </c>
      <c r="O7" s="224">
        <v>5.5306391483299899</v>
      </c>
      <c r="P7" s="224">
        <v>4.3250828325030666</v>
      </c>
      <c r="Q7" s="224">
        <v>4.5391464407388389</v>
      </c>
      <c r="R7" s="224">
        <v>4.9878282500765634</v>
      </c>
      <c r="S7" s="224">
        <v>6.35533784118733</v>
      </c>
      <c r="T7" s="224">
        <v>5.6741218735556149</v>
      </c>
      <c r="U7" s="224">
        <v>5.8698994405477301</v>
      </c>
      <c r="V7" s="224">
        <v>5.5747414291756661</v>
      </c>
      <c r="W7" s="224">
        <v>6.7472091191162127</v>
      </c>
      <c r="X7" s="224">
        <v>6.6454380470482892</v>
      </c>
      <c r="Y7" s="224">
        <v>6.2250953462437213</v>
      </c>
      <c r="DA7" s="177" t="s">
        <v>2889</v>
      </c>
    </row>
    <row r="8" spans="1:105" ht="12" customHeight="1" x14ac:dyDescent="0.25">
      <c r="A8" s="173" t="s">
        <v>93</v>
      </c>
      <c r="B8" s="224">
        <v>14.85051827616765</v>
      </c>
      <c r="C8" s="224">
        <v>17.280151340092889</v>
      </c>
      <c r="D8" s="224">
        <v>19.340881409305162</v>
      </c>
      <c r="E8" s="224">
        <v>25.43834929211345</v>
      </c>
      <c r="F8" s="224">
        <v>24.446703882836658</v>
      </c>
      <c r="G8" s="224">
        <v>25.457868502867111</v>
      </c>
      <c r="H8" s="224">
        <v>21.731030972052231</v>
      </c>
      <c r="I8" s="224">
        <v>21.865033953473858</v>
      </c>
      <c r="J8" s="224">
        <v>19.981008753000651</v>
      </c>
      <c r="K8" s="224">
        <v>14.33132810072512</v>
      </c>
      <c r="L8" s="224">
        <v>13.729894556492811</v>
      </c>
      <c r="M8" s="224">
        <v>13.84370786445052</v>
      </c>
      <c r="N8" s="224">
        <v>13.41526822904024</v>
      </c>
      <c r="O8" s="224">
        <v>13.715985087858369</v>
      </c>
      <c r="P8" s="224">
        <v>10.726205424607601</v>
      </c>
      <c r="Q8" s="224">
        <v>11.257083173032321</v>
      </c>
      <c r="R8" s="224">
        <v>12.36981406018988</v>
      </c>
      <c r="S8" s="224">
        <v>15.761237846144571</v>
      </c>
      <c r="T8" s="224">
        <v>14.071822246417931</v>
      </c>
      <c r="U8" s="224">
        <v>14.55735061255837</v>
      </c>
      <c r="V8" s="224">
        <v>13.82535874435565</v>
      </c>
      <c r="W8" s="224">
        <v>16.733078615408211</v>
      </c>
      <c r="X8" s="224">
        <v>16.480686356679751</v>
      </c>
      <c r="Y8" s="224">
        <v>15.438236458684431</v>
      </c>
      <c r="DA8" s="177" t="s">
        <v>2890</v>
      </c>
    </row>
    <row r="9" spans="1:105" ht="12" customHeight="1" x14ac:dyDescent="0.25">
      <c r="A9" s="173" t="s">
        <v>94</v>
      </c>
      <c r="B9" s="224">
        <v>45.509652781804093</v>
      </c>
      <c r="C9" s="224">
        <v>52.955302493833052</v>
      </c>
      <c r="D9" s="224">
        <v>59.2704430285158</v>
      </c>
      <c r="E9" s="224">
        <v>77.956231701638004</v>
      </c>
      <c r="F9" s="224">
        <v>74.917318350628491</v>
      </c>
      <c r="G9" s="224">
        <v>78.016048637818585</v>
      </c>
      <c r="H9" s="224">
        <v>66.595094914353595</v>
      </c>
      <c r="I9" s="224">
        <v>67.005749212258607</v>
      </c>
      <c r="J9" s="224">
        <v>61.232123597905222</v>
      </c>
      <c r="K9" s="224">
        <v>43.918586115125372</v>
      </c>
      <c r="L9" s="224">
        <v>42.075483318284419</v>
      </c>
      <c r="M9" s="224">
        <v>42.42426603621935</v>
      </c>
      <c r="N9" s="224">
        <v>41.111305863187837</v>
      </c>
      <c r="O9" s="224">
        <v>42.032857527307897</v>
      </c>
      <c r="P9" s="224">
        <v>32.870629527023311</v>
      </c>
      <c r="Q9" s="224">
        <v>34.497512949615157</v>
      </c>
      <c r="R9" s="224">
        <v>37.9074947005819</v>
      </c>
      <c r="S9" s="224">
        <v>48.300567593023708</v>
      </c>
      <c r="T9" s="224">
        <v>43.123326239022681</v>
      </c>
      <c r="U9" s="224">
        <v>44.611235748162748</v>
      </c>
      <c r="V9" s="224">
        <v>42.368034861735069</v>
      </c>
      <c r="W9" s="224">
        <v>51.278789305283233</v>
      </c>
      <c r="X9" s="224">
        <v>50.505329157566997</v>
      </c>
      <c r="Y9" s="224">
        <v>47.310724631452267</v>
      </c>
      <c r="DA9" s="177" t="s">
        <v>2891</v>
      </c>
    </row>
    <row r="10" spans="1:105" ht="12" customHeight="1" x14ac:dyDescent="0.25">
      <c r="A10" s="56" t="s">
        <v>95</v>
      </c>
      <c r="B10" s="260">
        <v>10.885340064227099</v>
      </c>
      <c r="C10" s="260">
        <v>11.849788566698811</v>
      </c>
      <c r="D10" s="260">
        <v>12.95380034809429</v>
      </c>
      <c r="E10" s="260">
        <v>15.910795473499711</v>
      </c>
      <c r="F10" s="260">
        <v>17.18877884616349</v>
      </c>
      <c r="G10" s="260">
        <v>16.270960343758389</v>
      </c>
      <c r="H10" s="260">
        <v>14.1005778959043</v>
      </c>
      <c r="I10" s="260">
        <v>14.389973002434729</v>
      </c>
      <c r="J10" s="260">
        <v>13.266885541508691</v>
      </c>
      <c r="K10" s="260">
        <v>9.6360795675285491</v>
      </c>
      <c r="L10" s="260">
        <v>9.2440937597841124</v>
      </c>
      <c r="M10" s="260">
        <v>10.01336844674492</v>
      </c>
      <c r="N10" s="260">
        <v>8.8899956586524276</v>
      </c>
      <c r="O10" s="260">
        <v>9.1747371883416804</v>
      </c>
      <c r="P10" s="260">
        <v>9.1560269811391315</v>
      </c>
      <c r="Q10" s="260">
        <v>10.44674961817228</v>
      </c>
      <c r="R10" s="260">
        <v>13.740684073411179</v>
      </c>
      <c r="S10" s="260">
        <v>14.029429373917029</v>
      </c>
      <c r="T10" s="260">
        <v>13.8946949711475</v>
      </c>
      <c r="U10" s="260">
        <v>14.477603160908419</v>
      </c>
      <c r="V10" s="260">
        <v>14.42142991225033</v>
      </c>
      <c r="W10" s="260">
        <v>15.76650467835843</v>
      </c>
      <c r="X10" s="260">
        <v>16.46435624603096</v>
      </c>
      <c r="Y10" s="260">
        <v>18.083973314706139</v>
      </c>
      <c r="DA10" s="68" t="s">
        <v>2892</v>
      </c>
    </row>
    <row r="11" spans="1:105" ht="12" customHeight="1" x14ac:dyDescent="0.25">
      <c r="A11" s="37" t="s">
        <v>159</v>
      </c>
      <c r="B11" s="226">
        <v>1.03380582312092</v>
      </c>
      <c r="C11" s="226">
        <v>0.82794285011592306</v>
      </c>
      <c r="D11" s="226">
        <v>0.7455792545948704</v>
      </c>
      <c r="E11" s="226">
        <v>0.55507914726560015</v>
      </c>
      <c r="F11" s="226">
        <v>0.83888936161730188</v>
      </c>
      <c r="G11" s="226">
        <v>1.3610298600417421</v>
      </c>
      <c r="H11" s="226">
        <v>0.46007244827128801</v>
      </c>
      <c r="I11" s="226">
        <v>0.54021236706984166</v>
      </c>
      <c r="J11" s="226">
        <v>0.52407543628081577</v>
      </c>
      <c r="K11" s="226">
        <v>0.5129534988933544</v>
      </c>
      <c r="L11" s="226">
        <v>0.58760863967960419</v>
      </c>
      <c r="M11" s="226">
        <v>0.43669115981523238</v>
      </c>
      <c r="N11" s="226">
        <v>0.34412253404701282</v>
      </c>
      <c r="O11" s="226">
        <v>0.62060591567051737</v>
      </c>
      <c r="P11" s="226">
        <v>0.65231100779463669</v>
      </c>
      <c r="Q11" s="226">
        <v>0.76854585495070582</v>
      </c>
      <c r="R11" s="226">
        <v>0.74543054643361339</v>
      </c>
      <c r="S11" s="226">
        <v>0.60713963569776197</v>
      </c>
      <c r="T11" s="226">
        <v>0.76289925477308929</v>
      </c>
      <c r="U11" s="226">
        <v>0.67468385989364266</v>
      </c>
      <c r="V11" s="226">
        <v>0.55925991916472351</v>
      </c>
      <c r="W11" s="226">
        <v>0.5144091694766616</v>
      </c>
      <c r="X11" s="226">
        <v>0.31163964524198429</v>
      </c>
      <c r="Y11" s="226">
        <v>0.32876646978085922</v>
      </c>
      <c r="DA11" s="69" t="s">
        <v>2893</v>
      </c>
    </row>
    <row r="12" spans="1:105" ht="12" customHeight="1" x14ac:dyDescent="0.25">
      <c r="A12" s="37" t="s">
        <v>35</v>
      </c>
      <c r="B12" s="226">
        <v>4.6244394415812051</v>
      </c>
      <c r="C12" s="226">
        <v>4.2282389295788407</v>
      </c>
      <c r="D12" s="226">
        <v>4.5401332268635839</v>
      </c>
      <c r="E12" s="226">
        <v>2.0306797115730468</v>
      </c>
      <c r="F12" s="226">
        <v>9.4158721001969496</v>
      </c>
      <c r="G12" s="226">
        <v>4.8412358584967707</v>
      </c>
      <c r="H12" s="226">
        <v>1.4042813296930601</v>
      </c>
      <c r="I12" s="226">
        <v>3.6011846192872352</v>
      </c>
      <c r="J12" s="226">
        <v>3.387450126256113</v>
      </c>
      <c r="K12" s="226">
        <v>2.4682569624967252</v>
      </c>
      <c r="L12" s="226">
        <v>2.0348837683944652</v>
      </c>
      <c r="M12" s="226">
        <v>4.6819675711698476</v>
      </c>
      <c r="N12" s="226">
        <v>1.6946834029796041</v>
      </c>
      <c r="O12" s="226">
        <v>1.8152851845471449</v>
      </c>
      <c r="P12" s="226">
        <v>1.848878212153642</v>
      </c>
      <c r="Q12" s="226">
        <v>3.2011026334765562</v>
      </c>
      <c r="R12" s="226">
        <v>5.8652045003846736</v>
      </c>
      <c r="S12" s="226">
        <v>3.2551244282841609</v>
      </c>
      <c r="T12" s="226">
        <v>3.6736192047390568</v>
      </c>
      <c r="U12" s="226">
        <v>3.5273012194090301</v>
      </c>
      <c r="V12" s="226">
        <v>2.89221419562204</v>
      </c>
      <c r="W12" s="226">
        <v>2.2084609781569018</v>
      </c>
      <c r="X12" s="226">
        <v>0.83405562421353796</v>
      </c>
      <c r="Y12" s="226">
        <v>0.79038627724738375</v>
      </c>
      <c r="DA12" s="69" t="s">
        <v>2894</v>
      </c>
    </row>
    <row r="13" spans="1:105" ht="12" customHeight="1" x14ac:dyDescent="0.25">
      <c r="A13" s="37" t="s">
        <v>96</v>
      </c>
      <c r="B13" s="226">
        <v>4.987102321590324E-3</v>
      </c>
      <c r="C13" s="226">
        <v>4.9871023215936026E-3</v>
      </c>
      <c r="D13" s="226">
        <v>4.987102321595039E-3</v>
      </c>
      <c r="E13" s="226">
        <v>6.9647463456349373E-3</v>
      </c>
      <c r="F13" s="226">
        <v>9.6302665520286435E-3</v>
      </c>
      <c r="G13" s="226">
        <v>9.6302665520055508E-3</v>
      </c>
      <c r="H13" s="226">
        <v>1.023215821149592E-2</v>
      </c>
      <c r="I13" s="226">
        <v>5.3310404127387212E-3</v>
      </c>
      <c r="J13" s="226">
        <v>5.5889939810960486E-3</v>
      </c>
      <c r="K13" s="226">
        <v>5.5889939811040422E-3</v>
      </c>
      <c r="L13" s="226">
        <v>5.5889939811089567E-3</v>
      </c>
      <c r="M13" s="226">
        <v>6.276870163380301E-3</v>
      </c>
      <c r="N13" s="226">
        <v>6.2768701634048499E-3</v>
      </c>
      <c r="O13" s="226">
        <v>6.2768701634003006E-3</v>
      </c>
      <c r="P13" s="226">
        <v>6.2768701633966334E-3</v>
      </c>
      <c r="Q13" s="226">
        <v>6.2768701633854002E-3</v>
      </c>
      <c r="R13" s="226">
        <v>6.5348237317337122E-3</v>
      </c>
      <c r="S13" s="226">
        <v>6.5348237317469941E-3</v>
      </c>
      <c r="T13" s="226">
        <v>6.5348237317379614E-3</v>
      </c>
      <c r="U13" s="226">
        <v>1.410146173690824E-2</v>
      </c>
      <c r="V13" s="226">
        <v>1.4875322441987851E-2</v>
      </c>
      <c r="W13" s="226">
        <v>1.487532244200284E-2</v>
      </c>
      <c r="X13" s="226">
        <v>1.487532244204016E-2</v>
      </c>
      <c r="Y13" s="226">
        <v>7.2226999140371567E-3</v>
      </c>
      <c r="DA13" s="69" t="s">
        <v>2895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2.8935569684041722</v>
      </c>
      <c r="Q14" s="226">
        <v>3.467070138079269</v>
      </c>
      <c r="R14" s="226">
        <v>4.7596491689887293</v>
      </c>
      <c r="S14" s="226">
        <v>5.2613745678529327</v>
      </c>
      <c r="T14" s="226">
        <v>5.7868575956150794</v>
      </c>
      <c r="U14" s="226">
        <v>6.4520619972908486</v>
      </c>
      <c r="V14" s="226">
        <v>7.3746248094453781</v>
      </c>
      <c r="W14" s="226">
        <v>7.8467322064442691</v>
      </c>
      <c r="X14" s="226">
        <v>9.7264833964785371</v>
      </c>
      <c r="Y14" s="226">
        <v>12.53312185989425</v>
      </c>
      <c r="DA14" s="69" t="s">
        <v>2896</v>
      </c>
    </row>
    <row r="15" spans="1:105" ht="12" customHeight="1" x14ac:dyDescent="0.25">
      <c r="A15" s="37" t="s">
        <v>40</v>
      </c>
      <c r="B15" s="226">
        <v>5.2221076972033833</v>
      </c>
      <c r="C15" s="226">
        <v>6.78861968468245</v>
      </c>
      <c r="D15" s="226">
        <v>7.6631007643142413</v>
      </c>
      <c r="E15" s="226">
        <v>13.318071868315419</v>
      </c>
      <c r="F15" s="226">
        <v>6.9243871177972087</v>
      </c>
      <c r="G15" s="226">
        <v>10.05906435866787</v>
      </c>
      <c r="H15" s="226">
        <v>12.225991959728461</v>
      </c>
      <c r="I15" s="226">
        <v>10.24324497566491</v>
      </c>
      <c r="J15" s="226">
        <v>9.3497709849906681</v>
      </c>
      <c r="K15" s="226">
        <v>6.6492801121573661</v>
      </c>
      <c r="L15" s="226">
        <v>6.616012357728934</v>
      </c>
      <c r="M15" s="226">
        <v>4.8884328455964594</v>
      </c>
      <c r="N15" s="226">
        <v>6.8449128514624036</v>
      </c>
      <c r="O15" s="226">
        <v>6.7325692179606174</v>
      </c>
      <c r="P15" s="226">
        <v>3.7550039226232839</v>
      </c>
      <c r="Q15" s="226">
        <v>3.0037541215023649</v>
      </c>
      <c r="R15" s="226">
        <v>2.3638650338724241</v>
      </c>
      <c r="S15" s="226">
        <v>4.8992559183504261</v>
      </c>
      <c r="T15" s="226">
        <v>3.6647840922885382</v>
      </c>
      <c r="U15" s="226">
        <v>3.8094546225779919</v>
      </c>
      <c r="V15" s="226">
        <v>3.580455665576201</v>
      </c>
      <c r="W15" s="226">
        <v>5.1820270018385948</v>
      </c>
      <c r="X15" s="226">
        <v>5.5773022576548614</v>
      </c>
      <c r="Y15" s="226">
        <v>4.4244760078696066</v>
      </c>
      <c r="DA15" s="69" t="s">
        <v>2897</v>
      </c>
    </row>
    <row r="16" spans="1:105" ht="12" customHeight="1" x14ac:dyDescent="0.25">
      <c r="A16" s="57" t="s">
        <v>2898</v>
      </c>
      <c r="B16" s="261">
        <v>398.93116957161021</v>
      </c>
      <c r="C16" s="261">
        <v>403.03593923131382</v>
      </c>
      <c r="D16" s="261">
        <v>418.68970371409671</v>
      </c>
      <c r="E16" s="261">
        <v>404.62860037463889</v>
      </c>
      <c r="F16" s="261">
        <v>548.73163804918715</v>
      </c>
      <c r="G16" s="261">
        <v>478.92531957490098</v>
      </c>
      <c r="H16" s="261">
        <v>403.99432669795942</v>
      </c>
      <c r="I16" s="261">
        <v>458.98628084079439</v>
      </c>
      <c r="J16" s="261">
        <v>440.42314959584678</v>
      </c>
      <c r="K16" s="261">
        <v>337.85556774279581</v>
      </c>
      <c r="L16" s="261">
        <v>330.5034670170877</v>
      </c>
      <c r="M16" s="261">
        <v>363.36928339618771</v>
      </c>
      <c r="N16" s="261">
        <v>322.63112424970052</v>
      </c>
      <c r="O16" s="261">
        <v>328.70210355915953</v>
      </c>
      <c r="P16" s="261">
        <v>320.95861628621032</v>
      </c>
      <c r="Q16" s="261">
        <v>339.27054261702108</v>
      </c>
      <c r="R16" s="261">
        <v>456.65882603412791</v>
      </c>
      <c r="S16" s="261">
        <v>436.52393713561429</v>
      </c>
      <c r="T16" s="261">
        <v>441.1537423884987</v>
      </c>
      <c r="U16" s="261">
        <v>441.67906571092072</v>
      </c>
      <c r="V16" s="261">
        <v>428.98483641697482</v>
      </c>
      <c r="W16" s="261">
        <v>427.19698307736132</v>
      </c>
      <c r="X16" s="261">
        <v>435.57220581536939</v>
      </c>
      <c r="Y16" s="261">
        <v>544.42127232834139</v>
      </c>
      <c r="DA16" s="70" t="s">
        <v>2899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2900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2901</v>
      </c>
    </row>
    <row r="19" spans="1:105" ht="12" customHeight="1" x14ac:dyDescent="0.25">
      <c r="A19" s="46" t="s">
        <v>31</v>
      </c>
      <c r="B19" s="229">
        <v>5.3116255653012736</v>
      </c>
      <c r="C19" s="229">
        <v>4.5696416282770862</v>
      </c>
      <c r="D19" s="229">
        <v>4.7085720661715538</v>
      </c>
      <c r="E19" s="229">
        <v>4.4270953423584478</v>
      </c>
      <c r="F19" s="229">
        <v>5.1806176981941663</v>
      </c>
      <c r="G19" s="229">
        <v>4.9188440017287887</v>
      </c>
      <c r="H19" s="229">
        <v>4.0315087068846891</v>
      </c>
      <c r="I19" s="229">
        <v>4.4119938361586089</v>
      </c>
      <c r="J19" s="229">
        <v>3.5478110117587951</v>
      </c>
      <c r="K19" s="229">
        <v>2.7081987256352651</v>
      </c>
      <c r="L19" s="229">
        <v>2.6204242985964519</v>
      </c>
      <c r="M19" s="229">
        <v>2.251697219482494</v>
      </c>
      <c r="N19" s="229">
        <v>1.719426010703585</v>
      </c>
      <c r="O19" s="229">
        <v>1.257828375278278</v>
      </c>
      <c r="P19" s="229">
        <v>0.58792681597908569</v>
      </c>
      <c r="Q19" s="229">
        <v>0.7009603616611404</v>
      </c>
      <c r="R19" s="229">
        <v>0.72567126189191622</v>
      </c>
      <c r="S19" s="229">
        <v>0.65290600837180413</v>
      </c>
      <c r="T19" s="229">
        <v>0.66043480694822798</v>
      </c>
      <c r="U19" s="229">
        <v>0.66336375174531248</v>
      </c>
      <c r="V19" s="229">
        <v>0.62077662779618881</v>
      </c>
      <c r="W19" s="229">
        <v>0.60905719956021265</v>
      </c>
      <c r="X19" s="229">
        <v>0.19511686455446159</v>
      </c>
      <c r="Y19" s="229">
        <v>0.100088735340607</v>
      </c>
      <c r="DA19" s="73" t="s">
        <v>2902</v>
      </c>
    </row>
    <row r="20" spans="1:105" ht="12" customHeight="1" x14ac:dyDescent="0.25">
      <c r="A20" s="46" t="s">
        <v>159</v>
      </c>
      <c r="B20" s="229">
        <v>11.72244773797234</v>
      </c>
      <c r="C20" s="229">
        <v>11.21221041808535</v>
      </c>
      <c r="D20" s="229">
        <v>11.610307519744129</v>
      </c>
      <c r="E20" s="229">
        <v>12.382166089833939</v>
      </c>
      <c r="F20" s="229">
        <v>16.627665872031908</v>
      </c>
      <c r="G20" s="229">
        <v>28.078350078225149</v>
      </c>
      <c r="H20" s="229">
        <v>7.0563986574375974</v>
      </c>
      <c r="I20" s="229">
        <v>7.6702042540297031</v>
      </c>
      <c r="J20" s="229">
        <v>6.7665150912029928</v>
      </c>
      <c r="K20" s="229">
        <v>5.8475136053947319</v>
      </c>
      <c r="L20" s="229">
        <v>6.2102755297750889</v>
      </c>
      <c r="M20" s="229">
        <v>5.1685172357349858</v>
      </c>
      <c r="N20" s="229">
        <v>3.4726523035072612</v>
      </c>
      <c r="O20" s="229">
        <v>6.5153266446066516</v>
      </c>
      <c r="P20" s="229">
        <v>6.0742126362873998</v>
      </c>
      <c r="Q20" s="229">
        <v>9.0816385888763129</v>
      </c>
      <c r="R20" s="229">
        <v>8.097243228937808</v>
      </c>
      <c r="S20" s="229">
        <v>7.3652292920391487</v>
      </c>
      <c r="T20" s="229">
        <v>8.5598906403908277</v>
      </c>
      <c r="U20" s="229">
        <v>8.0465698301232909</v>
      </c>
      <c r="V20" s="229">
        <v>6.4647328930529424</v>
      </c>
      <c r="W20" s="229">
        <v>7.4022501408559842</v>
      </c>
      <c r="X20" s="229">
        <v>3.9026919386567749</v>
      </c>
      <c r="Y20" s="229">
        <v>2.7365599721543288</v>
      </c>
      <c r="DA20" s="73" t="s">
        <v>2903</v>
      </c>
    </row>
    <row r="21" spans="1:105" ht="12" customHeight="1" x14ac:dyDescent="0.25">
      <c r="A21" s="46" t="s">
        <v>32</v>
      </c>
      <c r="B21" s="229">
        <v>12.31413284787401</v>
      </c>
      <c r="C21" s="229">
        <v>11.05865678788636</v>
      </c>
      <c r="D21" s="229">
        <v>12.735417313729419</v>
      </c>
      <c r="E21" s="229">
        <v>12.604302601959841</v>
      </c>
      <c r="F21" s="229">
        <v>8.8498248647484434</v>
      </c>
      <c r="G21" s="229">
        <v>8.4026481953092098</v>
      </c>
      <c r="H21" s="229">
        <v>20.66050407293157</v>
      </c>
      <c r="I21" s="229">
        <v>20.098125385267021</v>
      </c>
      <c r="J21" s="229">
        <v>15.757499945032389</v>
      </c>
      <c r="K21" s="229">
        <v>8.6741612010495697</v>
      </c>
      <c r="L21" s="229">
        <v>9.512126243200278</v>
      </c>
      <c r="M21" s="229">
        <v>8.3339131758652769</v>
      </c>
      <c r="N21" s="229">
        <v>3.9162449803117072</v>
      </c>
      <c r="O21" s="229">
        <v>8.0574634255163442</v>
      </c>
      <c r="P21" s="229">
        <v>4.0172687179367044</v>
      </c>
      <c r="Q21" s="229">
        <v>3.5921884490242459</v>
      </c>
      <c r="R21" s="229">
        <v>5.5782629919387698</v>
      </c>
      <c r="S21" s="229">
        <v>4.461267647431602</v>
      </c>
      <c r="T21" s="229">
        <v>3.948635108807748</v>
      </c>
      <c r="U21" s="229">
        <v>4.5327247815047311</v>
      </c>
      <c r="V21" s="229">
        <v>3.1812735123982629</v>
      </c>
      <c r="W21" s="229">
        <v>1.479973301648444</v>
      </c>
      <c r="X21" s="229">
        <v>0.59129648967653026</v>
      </c>
      <c r="Y21" s="229">
        <v>0.93499786300004661</v>
      </c>
      <c r="DA21" s="73" t="s">
        <v>2904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2905</v>
      </c>
    </row>
    <row r="23" spans="1:105" ht="12" customHeight="1" x14ac:dyDescent="0.25">
      <c r="A23" s="46" t="s">
        <v>35</v>
      </c>
      <c r="B23" s="229">
        <v>52.437071313548792</v>
      </c>
      <c r="C23" s="229">
        <v>57.259875569600212</v>
      </c>
      <c r="D23" s="229">
        <v>70.699851987079597</v>
      </c>
      <c r="E23" s="229">
        <v>45.29842922008072</v>
      </c>
      <c r="F23" s="229">
        <v>186.63244801915391</v>
      </c>
      <c r="G23" s="229">
        <v>99.875777333761178</v>
      </c>
      <c r="H23" s="229">
        <v>21.53827930088897</v>
      </c>
      <c r="I23" s="229">
        <v>51.131412885318468</v>
      </c>
      <c r="J23" s="229">
        <v>43.736513511630349</v>
      </c>
      <c r="K23" s="229">
        <v>28.137377366462999</v>
      </c>
      <c r="L23" s="229">
        <v>21.50613183578638</v>
      </c>
      <c r="M23" s="229">
        <v>55.414059902156787</v>
      </c>
      <c r="N23" s="229">
        <v>17.101600856713009</v>
      </c>
      <c r="O23" s="229">
        <v>19.05746566669664</v>
      </c>
      <c r="P23" s="229">
        <v>17.21644930872565</v>
      </c>
      <c r="Q23" s="229">
        <v>37.826314481910622</v>
      </c>
      <c r="R23" s="229">
        <v>63.710814715459087</v>
      </c>
      <c r="S23" s="229">
        <v>39.488012936064493</v>
      </c>
      <c r="T23" s="229">
        <v>41.218782755737323</v>
      </c>
      <c r="U23" s="229">
        <v>42.068111097734047</v>
      </c>
      <c r="V23" s="229">
        <v>33.43238376910282</v>
      </c>
      <c r="W23" s="229">
        <v>31.779333566834001</v>
      </c>
      <c r="X23" s="229">
        <v>10.44495528956851</v>
      </c>
      <c r="Y23" s="229">
        <v>6.5789539009162974</v>
      </c>
      <c r="DA23" s="73" t="s">
        <v>2906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2907</v>
      </c>
    </row>
    <row r="25" spans="1:105" ht="12" customHeight="1" x14ac:dyDescent="0.25">
      <c r="A25" s="46" t="s">
        <v>38</v>
      </c>
      <c r="B25" s="229">
        <v>317.14589210691378</v>
      </c>
      <c r="C25" s="229">
        <v>318.93555482746478</v>
      </c>
      <c r="D25" s="229">
        <v>318.93555482737202</v>
      </c>
      <c r="E25" s="229">
        <v>329.91660712040601</v>
      </c>
      <c r="F25" s="229">
        <v>331.44108159505879</v>
      </c>
      <c r="G25" s="229">
        <v>337.64969996587672</v>
      </c>
      <c r="H25" s="229">
        <v>350.70763595981663</v>
      </c>
      <c r="I25" s="229">
        <v>375.67454448002059</v>
      </c>
      <c r="J25" s="229">
        <v>370.61481003622231</v>
      </c>
      <c r="K25" s="229">
        <v>292.48831684425318</v>
      </c>
      <c r="L25" s="229">
        <v>290.65450910972947</v>
      </c>
      <c r="M25" s="229">
        <v>292.20109586294808</v>
      </c>
      <c r="N25" s="229">
        <v>296.42120009846491</v>
      </c>
      <c r="O25" s="229">
        <v>293.81401944706158</v>
      </c>
      <c r="P25" s="229">
        <v>293.0627588072814</v>
      </c>
      <c r="Q25" s="229">
        <v>288.06944073554882</v>
      </c>
      <c r="R25" s="229">
        <v>378.54683383590032</v>
      </c>
      <c r="S25" s="229">
        <v>384.5565212517073</v>
      </c>
      <c r="T25" s="229">
        <v>386.76599907661449</v>
      </c>
      <c r="U25" s="229">
        <v>386.36829624981328</v>
      </c>
      <c r="V25" s="229">
        <v>385.28566961462462</v>
      </c>
      <c r="W25" s="229">
        <v>385.9263688684627</v>
      </c>
      <c r="X25" s="229">
        <v>420.43814523291309</v>
      </c>
      <c r="Y25" s="229">
        <v>534.07067185693006</v>
      </c>
      <c r="DA25" s="73" t="s">
        <v>2908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2909</v>
      </c>
    </row>
    <row r="27" spans="1:105" ht="12" customHeight="1" x14ac:dyDescent="0.25">
      <c r="A27" s="57" t="s">
        <v>2910</v>
      </c>
      <c r="B27" s="261">
        <v>28.024365134058311</v>
      </c>
      <c r="C27" s="261">
        <v>32.609317851465633</v>
      </c>
      <c r="D27" s="261">
        <v>36.498114917559732</v>
      </c>
      <c r="E27" s="261">
        <v>48.004626889956043</v>
      </c>
      <c r="F27" s="261">
        <v>46.133296036965959</v>
      </c>
      <c r="G27" s="261">
        <v>48.041461529604092</v>
      </c>
      <c r="H27" s="261">
        <v>41.008558447259858</v>
      </c>
      <c r="I27" s="261">
        <v>41.261435041232943</v>
      </c>
      <c r="J27" s="261">
        <v>37.706097162920592</v>
      </c>
      <c r="K27" s="261">
        <v>27.044603028787741</v>
      </c>
      <c r="L27" s="261">
        <v>25.90963972757514</v>
      </c>
      <c r="M27" s="261">
        <v>26.12441645388245</v>
      </c>
      <c r="N27" s="261">
        <v>25.31590939996304</v>
      </c>
      <c r="O27" s="261">
        <v>25.883391214184361</v>
      </c>
      <c r="P27" s="261">
        <v>20.241387656114359</v>
      </c>
      <c r="Q27" s="261">
        <v>21.24320534265777</v>
      </c>
      <c r="R27" s="261">
        <v>23.343036210358338</v>
      </c>
      <c r="S27" s="261">
        <v>29.742981096756711</v>
      </c>
      <c r="T27" s="261">
        <v>26.55489036824029</v>
      </c>
      <c r="U27" s="261">
        <v>27.471129381763379</v>
      </c>
      <c r="V27" s="261">
        <v>26.089789888542121</v>
      </c>
      <c r="W27" s="261">
        <v>31.5769386774639</v>
      </c>
      <c r="X27" s="261">
        <v>31.100650060185998</v>
      </c>
      <c r="Y27" s="261">
        <v>29.13344622042063</v>
      </c>
      <c r="DA27" s="70" t="s">
        <v>2911</v>
      </c>
    </row>
    <row r="28" spans="1:105" ht="12" customHeight="1" x14ac:dyDescent="0.25">
      <c r="A28" s="57" t="s">
        <v>2912</v>
      </c>
      <c r="B28" s="261">
        <f t="shared" ref="B28:Y28" si="0">B29+B35+B46+B47</f>
        <v>68.068770717032919</v>
      </c>
      <c r="C28" s="261">
        <f t="shared" si="0"/>
        <v>69.276255546155852</v>
      </c>
      <c r="D28" s="261">
        <f t="shared" si="0"/>
        <v>72.808999119724035</v>
      </c>
      <c r="E28" s="261">
        <f t="shared" si="0"/>
        <v>70.512160089966869</v>
      </c>
      <c r="F28" s="261">
        <f t="shared" si="0"/>
        <v>97.811131430951349</v>
      </c>
      <c r="G28" s="261">
        <f t="shared" si="0"/>
        <v>84.870096047086605</v>
      </c>
      <c r="H28" s="261">
        <f t="shared" si="0"/>
        <v>68.224914373990117</v>
      </c>
      <c r="I28" s="261">
        <f t="shared" si="0"/>
        <v>78.647005899933433</v>
      </c>
      <c r="J28" s="261">
        <f t="shared" si="0"/>
        <v>74.585402668033922</v>
      </c>
      <c r="K28" s="261">
        <f t="shared" si="0"/>
        <v>56.341622286161737</v>
      </c>
      <c r="L28" s="261">
        <f t="shared" si="0"/>
        <v>54.633595585944711</v>
      </c>
      <c r="M28" s="261">
        <f t="shared" si="0"/>
        <v>61.859531348365941</v>
      </c>
      <c r="N28" s="261">
        <f t="shared" si="0"/>
        <v>51.63208586518239</v>
      </c>
      <c r="O28" s="261">
        <f t="shared" si="0"/>
        <v>53.798680603577182</v>
      </c>
      <c r="P28" s="261">
        <f t="shared" si="0"/>
        <v>51.180803722407816</v>
      </c>
      <c r="Q28" s="261">
        <f t="shared" si="0"/>
        <v>56.474177702273821</v>
      </c>
      <c r="R28" s="261">
        <f t="shared" si="0"/>
        <v>76.158516306134018</v>
      </c>
      <c r="S28" s="261">
        <f t="shared" si="0"/>
        <v>71.650860849186543</v>
      </c>
      <c r="T28" s="261">
        <f t="shared" si="0"/>
        <v>72.252216791690856</v>
      </c>
      <c r="U28" s="261">
        <f t="shared" si="0"/>
        <v>72.536470464424724</v>
      </c>
      <c r="V28" s="261">
        <f t="shared" si="0"/>
        <v>69.272605815815268</v>
      </c>
      <c r="W28" s="261">
        <f t="shared" si="0"/>
        <v>69.247560086579867</v>
      </c>
      <c r="X28" s="261">
        <f t="shared" si="0"/>
        <v>64.262716093431877</v>
      </c>
      <c r="Y28" s="261">
        <f t="shared" si="0"/>
        <v>74.780911428874504</v>
      </c>
      <c r="DA28" s="70"/>
    </row>
    <row r="29" spans="1:105" ht="12" customHeight="1" x14ac:dyDescent="0.25">
      <c r="A29" s="60" t="s">
        <v>2913</v>
      </c>
      <c r="B29" s="329">
        <v>33.354224861939308</v>
      </c>
      <c r="C29" s="329">
        <v>33.837286584937601</v>
      </c>
      <c r="D29" s="329">
        <v>35.769468838603252</v>
      </c>
      <c r="E29" s="329">
        <v>33.628323736960681</v>
      </c>
      <c r="F29" s="329">
        <v>49.412769203585107</v>
      </c>
      <c r="G29" s="329">
        <v>41.963982792034336</v>
      </c>
      <c r="H29" s="329">
        <v>31.990418099366899</v>
      </c>
      <c r="I29" s="329">
        <v>37.9357379268559</v>
      </c>
      <c r="J29" s="329">
        <v>35.681896792143313</v>
      </c>
      <c r="K29" s="329">
        <v>26.658840170696049</v>
      </c>
      <c r="L29" s="329">
        <v>25.643447335704131</v>
      </c>
      <c r="M29" s="329">
        <v>30.188410874402251</v>
      </c>
      <c r="N29" s="329">
        <v>23.3304595201698</v>
      </c>
      <c r="O29" s="329">
        <v>24.956712790107069</v>
      </c>
      <c r="P29" s="329">
        <v>23.44839496556467</v>
      </c>
      <c r="Q29" s="329">
        <v>27.172607735564949</v>
      </c>
      <c r="R29" s="329">
        <v>37.167293535253421</v>
      </c>
      <c r="S29" s="329">
        <v>33.743856828566088</v>
      </c>
      <c r="T29" s="329">
        <v>34.242616735835412</v>
      </c>
      <c r="U29" s="329">
        <v>34.406000454669503</v>
      </c>
      <c r="V29" s="329">
        <v>32.288618568792693</v>
      </c>
      <c r="W29" s="329">
        <v>31.93942821908168</v>
      </c>
      <c r="X29" s="329">
        <v>26.316776246362501</v>
      </c>
      <c r="Y29" s="329">
        <v>28.184730933170961</v>
      </c>
      <c r="DA29" s="72" t="s">
        <v>2914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2915</v>
      </c>
    </row>
    <row r="31" spans="1:105" ht="12" customHeight="1" x14ac:dyDescent="0.25">
      <c r="A31" s="59" t="s">
        <v>31</v>
      </c>
      <c r="B31" s="295">
        <v>2.16622305358027</v>
      </c>
      <c r="C31" s="295">
        <v>1.8385679740055501</v>
      </c>
      <c r="D31" s="295">
        <v>1.6883821242010999</v>
      </c>
      <c r="E31" s="295">
        <v>1.9926626088079351</v>
      </c>
      <c r="F31" s="295">
        <v>1.17809384278013</v>
      </c>
      <c r="G31" s="295">
        <v>1.4610750645900059</v>
      </c>
      <c r="H31" s="295">
        <v>2.4202975887215721</v>
      </c>
      <c r="I31" s="295">
        <v>2.008987559431322</v>
      </c>
      <c r="J31" s="295">
        <v>1.813431277096655</v>
      </c>
      <c r="K31" s="295">
        <v>1.5913998654812169</v>
      </c>
      <c r="L31" s="295">
        <v>1.686285314021964</v>
      </c>
      <c r="M31" s="295">
        <v>0.95513407299769171</v>
      </c>
      <c r="N31" s="295">
        <v>1.5305270900128101</v>
      </c>
      <c r="O31" s="295">
        <v>0.89977028833697537</v>
      </c>
      <c r="P31" s="295">
        <v>0.49419309667529238</v>
      </c>
      <c r="Q31" s="295">
        <v>0.3720021688144613</v>
      </c>
      <c r="R31" s="295">
        <v>0.34528932167532911</v>
      </c>
      <c r="S31" s="295">
        <v>0.4239496325587232</v>
      </c>
      <c r="T31" s="295">
        <v>0.41581089039949348</v>
      </c>
      <c r="U31" s="295">
        <v>0.41264465793066418</v>
      </c>
      <c r="V31" s="295">
        <v>0.45868196622583007</v>
      </c>
      <c r="W31" s="295">
        <v>0.47135084077507983</v>
      </c>
      <c r="X31" s="295">
        <v>0.33929075666077368</v>
      </c>
      <c r="Y31" s="295">
        <v>0.27254206969035227</v>
      </c>
      <c r="DA31" s="122" t="s">
        <v>2916</v>
      </c>
    </row>
    <row r="32" spans="1:105" ht="12" customHeight="1" x14ac:dyDescent="0.25">
      <c r="A32" s="59" t="s">
        <v>159</v>
      </c>
      <c r="B32" s="295">
        <v>4.7807278999993379</v>
      </c>
      <c r="C32" s="295">
        <v>4.5111657914135934</v>
      </c>
      <c r="D32" s="295">
        <v>4.1631805560856856</v>
      </c>
      <c r="E32" s="295">
        <v>5.573288460084834</v>
      </c>
      <c r="F32" s="295">
        <v>3.7811998346209381</v>
      </c>
      <c r="G32" s="295">
        <v>8.3402883156499783</v>
      </c>
      <c r="H32" s="295">
        <v>4.2362762671177929</v>
      </c>
      <c r="I32" s="295">
        <v>3.492603457048193</v>
      </c>
      <c r="J32" s="295">
        <v>3.4586425439981339</v>
      </c>
      <c r="K32" s="295">
        <v>3.4361334997090758</v>
      </c>
      <c r="L32" s="295">
        <v>3.9964124998760169</v>
      </c>
      <c r="M32" s="295">
        <v>2.192402635670931</v>
      </c>
      <c r="N32" s="295">
        <v>3.0911411085018821</v>
      </c>
      <c r="O32" s="295">
        <v>4.6606496155171806</v>
      </c>
      <c r="P32" s="295">
        <v>5.1057952639769457</v>
      </c>
      <c r="Q32" s="295">
        <v>4.8196580523397419</v>
      </c>
      <c r="R32" s="295">
        <v>3.852834980223478</v>
      </c>
      <c r="S32" s="295">
        <v>4.7824437392719004</v>
      </c>
      <c r="T32" s="295">
        <v>5.3893218701633563</v>
      </c>
      <c r="U32" s="295">
        <v>5.0053594974559763</v>
      </c>
      <c r="V32" s="295">
        <v>4.7766882027070539</v>
      </c>
      <c r="W32" s="295">
        <v>5.7286192988758584</v>
      </c>
      <c r="X32" s="295">
        <v>6.7864318335802283</v>
      </c>
      <c r="Y32" s="295">
        <v>7.4516649261740042</v>
      </c>
      <c r="DA32" s="122" t="s">
        <v>2917</v>
      </c>
    </row>
    <row r="33" spans="1:105" ht="12" customHeight="1" x14ac:dyDescent="0.25">
      <c r="A33" s="59" t="s">
        <v>32</v>
      </c>
      <c r="B33" s="295">
        <v>5.0220329223077922</v>
      </c>
      <c r="C33" s="295">
        <v>4.4493844068452413</v>
      </c>
      <c r="D33" s="295">
        <v>4.5666182092068928</v>
      </c>
      <c r="E33" s="295">
        <v>5.6732734587201836</v>
      </c>
      <c r="F33" s="295">
        <v>2.0124866937154708</v>
      </c>
      <c r="G33" s="295">
        <v>2.495891260298889</v>
      </c>
      <c r="H33" s="295">
        <v>12.40343797449691</v>
      </c>
      <c r="I33" s="295">
        <v>9.1516183762503225</v>
      </c>
      <c r="J33" s="295">
        <v>8.0543025416127474</v>
      </c>
      <c r="K33" s="295">
        <v>5.0971366457882983</v>
      </c>
      <c r="L33" s="295">
        <v>6.1212067059609234</v>
      </c>
      <c r="M33" s="295">
        <v>3.5351131434548599</v>
      </c>
      <c r="N33" s="295">
        <v>3.48599997684172</v>
      </c>
      <c r="O33" s="295">
        <v>5.7637960250638614</v>
      </c>
      <c r="P33" s="295">
        <v>3.3767918283974718</v>
      </c>
      <c r="Q33" s="295">
        <v>1.9063872465776781</v>
      </c>
      <c r="R33" s="295">
        <v>2.6542523395394051</v>
      </c>
      <c r="S33" s="295">
        <v>2.896822445532921</v>
      </c>
      <c r="T33" s="295">
        <v>2.486067456139935</v>
      </c>
      <c r="U33" s="295">
        <v>2.8195762310449171</v>
      </c>
      <c r="V33" s="295">
        <v>2.3505923458317848</v>
      </c>
      <c r="W33" s="295">
        <v>1.145354919965444</v>
      </c>
      <c r="X33" s="295">
        <v>1.028211650752574</v>
      </c>
      <c r="Y33" s="295">
        <v>2.5460033226606651</v>
      </c>
      <c r="DA33" s="122" t="s">
        <v>2918</v>
      </c>
    </row>
    <row r="34" spans="1:105" ht="12" customHeight="1" x14ac:dyDescent="0.25">
      <c r="A34" s="59" t="s">
        <v>35</v>
      </c>
      <c r="B34" s="295">
        <v>21.385240986051919</v>
      </c>
      <c r="C34" s="295">
        <v>23.038168412673219</v>
      </c>
      <c r="D34" s="295">
        <v>25.351287949109562</v>
      </c>
      <c r="E34" s="295">
        <v>20.38909920934773</v>
      </c>
      <c r="F34" s="295">
        <v>42.440988832468577</v>
      </c>
      <c r="G34" s="295">
        <v>29.666728151495469</v>
      </c>
      <c r="H34" s="295">
        <v>12.93040626903062</v>
      </c>
      <c r="I34" s="295">
        <v>23.282528534126062</v>
      </c>
      <c r="J34" s="295">
        <v>22.355520429435771</v>
      </c>
      <c r="K34" s="295">
        <v>16.534170159717458</v>
      </c>
      <c r="L34" s="295">
        <v>13.839542815845221</v>
      </c>
      <c r="M34" s="295">
        <v>23.505761022278769</v>
      </c>
      <c r="N34" s="295">
        <v>15.22279134481338</v>
      </c>
      <c r="O34" s="295">
        <v>13.63249686118905</v>
      </c>
      <c r="P34" s="295">
        <v>14.47161477651496</v>
      </c>
      <c r="Q34" s="295">
        <v>20.074560267833061</v>
      </c>
      <c r="R34" s="295">
        <v>30.314916893815209</v>
      </c>
      <c r="S34" s="295">
        <v>25.64064101120255</v>
      </c>
      <c r="T34" s="295">
        <v>25.951416519132628</v>
      </c>
      <c r="U34" s="295">
        <v>26.168420068237939</v>
      </c>
      <c r="V34" s="295">
        <v>24.702656054028019</v>
      </c>
      <c r="W34" s="295">
        <v>24.594103159465291</v>
      </c>
      <c r="X34" s="295">
        <v>18.162842005368919</v>
      </c>
      <c r="Y34" s="295">
        <v>17.914520614645941</v>
      </c>
      <c r="DA34" s="122" t="s">
        <v>2919</v>
      </c>
    </row>
    <row r="35" spans="1:105" ht="12" customHeight="1" x14ac:dyDescent="0.25">
      <c r="A35" s="60" t="s">
        <v>2920</v>
      </c>
      <c r="B35" s="329">
        <v>32.319300971840761</v>
      </c>
      <c r="C35" s="329">
        <v>32.651847777332307</v>
      </c>
      <c r="D35" s="329">
        <v>33.920033279619958</v>
      </c>
      <c r="E35" s="329">
        <v>32.780876789762083</v>
      </c>
      <c r="F35" s="329">
        <v>44.45534547207</v>
      </c>
      <c r="G35" s="329">
        <v>38.800005432009172</v>
      </c>
      <c r="H35" s="329">
        <v>32.729491279130919</v>
      </c>
      <c r="I35" s="329">
        <v>37.184649593484977</v>
      </c>
      <c r="J35" s="329">
        <v>35.680762528632442</v>
      </c>
      <c r="K35" s="329">
        <v>27.37127758309067</v>
      </c>
      <c r="L35" s="329">
        <v>26.775649128225609</v>
      </c>
      <c r="M35" s="329">
        <v>29.43826436679425</v>
      </c>
      <c r="N35" s="329">
        <v>26.137873404844811</v>
      </c>
      <c r="O35" s="329">
        <v>26.629712154138119</v>
      </c>
      <c r="P35" s="329">
        <v>26.002375623841921</v>
      </c>
      <c r="Q35" s="329">
        <v>27.485911390413339</v>
      </c>
      <c r="R35" s="329">
        <v>36.996091470849969</v>
      </c>
      <c r="S35" s="329">
        <v>35.364868884145523</v>
      </c>
      <c r="T35" s="329">
        <v>35.739951306433191</v>
      </c>
      <c r="U35" s="329">
        <v>35.782510233536129</v>
      </c>
      <c r="V35" s="329">
        <v>34.754090675352309</v>
      </c>
      <c r="W35" s="329">
        <v>34.6092482198517</v>
      </c>
      <c r="X35" s="329">
        <v>35.287764628250059</v>
      </c>
      <c r="Y35" s="329">
        <v>44.106142357206053</v>
      </c>
      <c r="DA35" s="72" t="s">
        <v>2921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2922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2923</v>
      </c>
    </row>
    <row r="38" spans="1:105" ht="12" customHeight="1" x14ac:dyDescent="0.25">
      <c r="A38" s="64" t="s">
        <v>31</v>
      </c>
      <c r="B38" s="229">
        <v>0.43031991077318021</v>
      </c>
      <c r="C38" s="229">
        <v>0.37020828248725968</v>
      </c>
      <c r="D38" s="229">
        <v>0.38146369439524053</v>
      </c>
      <c r="E38" s="229">
        <v>0.35865993362805748</v>
      </c>
      <c r="F38" s="229">
        <v>0.41970634379805449</v>
      </c>
      <c r="G38" s="229">
        <v>0.39849881847066287</v>
      </c>
      <c r="H38" s="229">
        <v>0.32661158918296579</v>
      </c>
      <c r="I38" s="229">
        <v>0.35743648918142579</v>
      </c>
      <c r="J38" s="229">
        <v>0.28742495103446869</v>
      </c>
      <c r="K38" s="229">
        <v>0.21940398841071301</v>
      </c>
      <c r="L38" s="229">
        <v>0.2122929669075686</v>
      </c>
      <c r="M38" s="229">
        <v>0.18242064216756701</v>
      </c>
      <c r="N38" s="229">
        <v>0.13929883392770459</v>
      </c>
      <c r="O38" s="229">
        <v>0.1019026261477492</v>
      </c>
      <c r="P38" s="229">
        <v>4.7630732227438223E-2</v>
      </c>
      <c r="Q38" s="229">
        <v>5.6788114406262601E-2</v>
      </c>
      <c r="R38" s="229">
        <v>5.8790061315302532E-2</v>
      </c>
      <c r="S38" s="229">
        <v>5.2895003951561867E-2</v>
      </c>
      <c r="T38" s="229">
        <v>5.350494753508557E-2</v>
      </c>
      <c r="U38" s="229">
        <v>5.3742235206862457E-2</v>
      </c>
      <c r="V38" s="229">
        <v>5.0292050860738707E-2</v>
      </c>
      <c r="W38" s="229">
        <v>4.9342604547022141E-2</v>
      </c>
      <c r="X38" s="229">
        <v>1.580734009074607E-2</v>
      </c>
      <c r="Y38" s="229">
        <v>8.1086618647463905E-3</v>
      </c>
      <c r="DA38" s="73" t="s">
        <v>2924</v>
      </c>
    </row>
    <row r="39" spans="1:105" ht="12" customHeight="1" x14ac:dyDescent="0.25">
      <c r="A39" s="64" t="s">
        <v>159</v>
      </c>
      <c r="B39" s="229">
        <v>0.9496909378553694</v>
      </c>
      <c r="C39" s="229">
        <v>0.90835419917385363</v>
      </c>
      <c r="D39" s="229">
        <v>0.94060592835897716</v>
      </c>
      <c r="E39" s="229">
        <v>1.00313784197509</v>
      </c>
      <c r="F39" s="229">
        <v>1.347085860336465</v>
      </c>
      <c r="G39" s="229">
        <v>2.2747599490542472</v>
      </c>
      <c r="H39" s="229">
        <v>0.57167223165820147</v>
      </c>
      <c r="I39" s="229">
        <v>0.62139952630846207</v>
      </c>
      <c r="J39" s="229">
        <v>0.54818739282250128</v>
      </c>
      <c r="K39" s="229">
        <v>0.47373473562526891</v>
      </c>
      <c r="L39" s="229">
        <v>0.50312379496541249</v>
      </c>
      <c r="M39" s="229">
        <v>0.41872602809964282</v>
      </c>
      <c r="N39" s="229">
        <v>0.28133598858201209</v>
      </c>
      <c r="O39" s="229">
        <v>0.52783742865471239</v>
      </c>
      <c r="P39" s="229">
        <v>0.49210069639316922</v>
      </c>
      <c r="Q39" s="229">
        <v>0.73574649778948853</v>
      </c>
      <c r="R39" s="229">
        <v>0.65599597353915129</v>
      </c>
      <c r="S39" s="229">
        <v>0.59669206212101122</v>
      </c>
      <c r="T39" s="229">
        <v>0.69347722864050065</v>
      </c>
      <c r="U39" s="229">
        <v>0.65189068181849896</v>
      </c>
      <c r="V39" s="229">
        <v>0.52373858953538577</v>
      </c>
      <c r="W39" s="229">
        <v>0.59969129619046013</v>
      </c>
      <c r="X39" s="229">
        <v>0.31617553349183369</v>
      </c>
      <c r="Y39" s="229">
        <v>0.22170166713852579</v>
      </c>
      <c r="DA39" s="73" t="s">
        <v>2925</v>
      </c>
    </row>
    <row r="40" spans="1:105" ht="12" customHeight="1" x14ac:dyDescent="0.25">
      <c r="A40" s="64" t="s">
        <v>32</v>
      </c>
      <c r="B40" s="229">
        <v>0.99762614725002241</v>
      </c>
      <c r="C40" s="229">
        <v>0.89591409329030258</v>
      </c>
      <c r="D40" s="229">
        <v>1.031756394483808</v>
      </c>
      <c r="E40" s="229">
        <v>1.021134171517204</v>
      </c>
      <c r="F40" s="229">
        <v>0.71696617153035691</v>
      </c>
      <c r="G40" s="229">
        <v>0.68073827441539436</v>
      </c>
      <c r="H40" s="229">
        <v>1.6738051581180251</v>
      </c>
      <c r="I40" s="229">
        <v>1.628244200606739</v>
      </c>
      <c r="J40" s="229">
        <v>1.2765896027481229</v>
      </c>
      <c r="K40" s="229">
        <v>0.70273482725360703</v>
      </c>
      <c r="L40" s="229">
        <v>0.77062233885174125</v>
      </c>
      <c r="M40" s="229">
        <v>0.67516972537697406</v>
      </c>
      <c r="N40" s="229">
        <v>0.31727352950152132</v>
      </c>
      <c r="O40" s="229">
        <v>0.65277322350746148</v>
      </c>
      <c r="P40" s="229">
        <v>0.32545794032384112</v>
      </c>
      <c r="Q40" s="229">
        <v>0.29102017713044209</v>
      </c>
      <c r="R40" s="229">
        <v>0.45192146988701992</v>
      </c>
      <c r="S40" s="229">
        <v>0.36142839369535879</v>
      </c>
      <c r="T40" s="229">
        <v>0.31989760701470299</v>
      </c>
      <c r="U40" s="229">
        <v>0.36721747411535871</v>
      </c>
      <c r="V40" s="229">
        <v>0.25773001450689698</v>
      </c>
      <c r="W40" s="229">
        <v>0.11989963736759079</v>
      </c>
      <c r="X40" s="229">
        <v>4.7903725432059327E-2</v>
      </c>
      <c r="Y40" s="229">
        <v>7.5748599375617523E-2</v>
      </c>
      <c r="DA40" s="73" t="s">
        <v>2926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2927</v>
      </c>
    </row>
    <row r="42" spans="1:105" ht="12" customHeight="1" x14ac:dyDescent="0.25">
      <c r="A42" s="64" t="s">
        <v>35</v>
      </c>
      <c r="B42" s="229">
        <v>4.2481751718832479</v>
      </c>
      <c r="C42" s="229">
        <v>4.6388933562933063</v>
      </c>
      <c r="D42" s="229">
        <v>5.7277294163018677</v>
      </c>
      <c r="E42" s="229">
        <v>3.669840010464803</v>
      </c>
      <c r="F42" s="229">
        <v>15.119977376347171</v>
      </c>
      <c r="G42" s="229">
        <v>8.0914091293309003</v>
      </c>
      <c r="H42" s="229">
        <v>1.744917881168583</v>
      </c>
      <c r="I42" s="229">
        <v>4.1423976069120529</v>
      </c>
      <c r="J42" s="229">
        <v>3.54330183113863</v>
      </c>
      <c r="K42" s="229">
        <v>2.279542028870571</v>
      </c>
      <c r="L42" s="229">
        <v>1.742313462964691</v>
      </c>
      <c r="M42" s="229">
        <v>4.4893550984562367</v>
      </c>
      <c r="N42" s="229">
        <v>1.3854815751346881</v>
      </c>
      <c r="O42" s="229">
        <v>1.5439354345359799</v>
      </c>
      <c r="P42" s="229">
        <v>1.3947859914597709</v>
      </c>
      <c r="Q42" s="229">
        <v>3.0644886527898141</v>
      </c>
      <c r="R42" s="229">
        <v>5.1615144491247547</v>
      </c>
      <c r="S42" s="229">
        <v>3.1991107043129161</v>
      </c>
      <c r="T42" s="229">
        <v>3.339328553860879</v>
      </c>
      <c r="U42" s="229">
        <v>3.4081366601273899</v>
      </c>
      <c r="V42" s="229">
        <v>2.708515542668724</v>
      </c>
      <c r="W42" s="229">
        <v>2.574594126936633</v>
      </c>
      <c r="X42" s="229">
        <v>0.84619523213361902</v>
      </c>
      <c r="Y42" s="229">
        <v>0.53299217364215512</v>
      </c>
      <c r="DA42" s="73" t="s">
        <v>2928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2929</v>
      </c>
    </row>
    <row r="44" spans="1:105" ht="12" customHeight="1" x14ac:dyDescent="0.25">
      <c r="A44" s="64" t="s">
        <v>38</v>
      </c>
      <c r="B44" s="229">
        <v>25.693488804078939</v>
      </c>
      <c r="C44" s="229">
        <v>25.838477846087581</v>
      </c>
      <c r="D44" s="229">
        <v>25.838477846080071</v>
      </c>
      <c r="E44" s="229">
        <v>26.728104832176921</v>
      </c>
      <c r="F44" s="229">
        <v>26.851609720057962</v>
      </c>
      <c r="G44" s="229">
        <v>27.35459926073797</v>
      </c>
      <c r="H44" s="229">
        <v>28.41248441900315</v>
      </c>
      <c r="I44" s="229">
        <v>30.435171770476309</v>
      </c>
      <c r="J44" s="229">
        <v>30.02525875088871</v>
      </c>
      <c r="K44" s="229">
        <v>23.695862002930511</v>
      </c>
      <c r="L44" s="229">
        <v>23.5472965645362</v>
      </c>
      <c r="M44" s="229">
        <v>23.67259287269383</v>
      </c>
      <c r="N44" s="229">
        <v>24.014483477698882</v>
      </c>
      <c r="O44" s="229">
        <v>23.80326344129222</v>
      </c>
      <c r="P44" s="229">
        <v>23.742400263437698</v>
      </c>
      <c r="Q44" s="229">
        <v>23.33786794829733</v>
      </c>
      <c r="R44" s="229">
        <v>30.667869516983739</v>
      </c>
      <c r="S44" s="229">
        <v>31.154742720064672</v>
      </c>
      <c r="T44" s="229">
        <v>31.333742969382019</v>
      </c>
      <c r="U44" s="229">
        <v>31.301523182268021</v>
      </c>
      <c r="V44" s="229">
        <v>31.21381447778057</v>
      </c>
      <c r="W44" s="229">
        <v>31.265720554809999</v>
      </c>
      <c r="X44" s="229">
        <v>34.061682797101803</v>
      </c>
      <c r="Y44" s="229">
        <v>43.267591255185003</v>
      </c>
      <c r="DA44" s="73" t="s">
        <v>2930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2931</v>
      </c>
    </row>
    <row r="46" spans="1:105" ht="12" customHeight="1" x14ac:dyDescent="0.25">
      <c r="A46" s="60" t="s">
        <v>2932</v>
      </c>
      <c r="B46" s="329">
        <v>2.3952448832528459</v>
      </c>
      <c r="C46" s="329">
        <v>2.78712118388595</v>
      </c>
      <c r="D46" s="329">
        <v>3.1194970015008319</v>
      </c>
      <c r="E46" s="329">
        <v>4.102959563244104</v>
      </c>
      <c r="F46" s="329">
        <v>3.9430167552962372</v>
      </c>
      <c r="G46" s="329">
        <v>4.1061078230430832</v>
      </c>
      <c r="H46" s="329">
        <v>3.5050049954922962</v>
      </c>
      <c r="I46" s="329">
        <v>3.5266183795925579</v>
      </c>
      <c r="J46" s="329">
        <v>3.2227433472581701</v>
      </c>
      <c r="K46" s="329">
        <v>2.3115045323750198</v>
      </c>
      <c r="L46" s="329">
        <v>2.2144991220149688</v>
      </c>
      <c r="M46" s="329">
        <v>2.2328561071694391</v>
      </c>
      <c r="N46" s="329">
        <v>2.1637529401677811</v>
      </c>
      <c r="O46" s="329">
        <v>2.212255659331996</v>
      </c>
      <c r="P46" s="329">
        <v>1.7300331330012271</v>
      </c>
      <c r="Q46" s="329">
        <v>1.8156585762955351</v>
      </c>
      <c r="R46" s="329">
        <v>1.9951313000306261</v>
      </c>
      <c r="S46" s="329">
        <v>2.5421351364749318</v>
      </c>
      <c r="T46" s="329">
        <v>2.2696487494222461</v>
      </c>
      <c r="U46" s="329">
        <v>2.347959776219092</v>
      </c>
      <c r="V46" s="329">
        <v>2.2298965716702659</v>
      </c>
      <c r="W46" s="329">
        <v>2.6988836476464861</v>
      </c>
      <c r="X46" s="329">
        <v>2.658175218819316</v>
      </c>
      <c r="Y46" s="329">
        <v>2.4900381384974879</v>
      </c>
      <c r="DA46" s="72" t="s">
        <v>2933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2935</v>
      </c>
    </row>
    <row r="48" spans="1:105" ht="12" customHeight="1" x14ac:dyDescent="0.25">
      <c r="A48" s="132" t="s">
        <v>2936</v>
      </c>
      <c r="B48" s="316">
        <v>22.165596149621859</v>
      </c>
      <c r="C48" s="316">
        <v>25.792019435680601</v>
      </c>
      <c r="D48" s="316">
        <v>28.867825251888711</v>
      </c>
      <c r="E48" s="316">
        <v>37.968787798260983</v>
      </c>
      <c r="F48" s="316">
        <v>36.488677053511388</v>
      </c>
      <c r="G48" s="316">
        <v>37.997921794440721</v>
      </c>
      <c r="H48" s="316">
        <v>32.435316228285721</v>
      </c>
      <c r="I48" s="316">
        <v>32.635326484749562</v>
      </c>
      <c r="J48" s="316">
        <v>29.823266935527119</v>
      </c>
      <c r="K48" s="316">
        <v>21.39066294259845</v>
      </c>
      <c r="L48" s="316">
        <v>20.492974875126539</v>
      </c>
      <c r="M48" s="316">
        <v>20.662850415746</v>
      </c>
      <c r="N48" s="316">
        <v>20.02336970831265</v>
      </c>
      <c r="O48" s="316">
        <v>20.472213871458301</v>
      </c>
      <c r="P48" s="316">
        <v>16.009726612793369</v>
      </c>
      <c r="Q48" s="316">
        <v>16.802104465038891</v>
      </c>
      <c r="R48" s="316">
        <v>18.46294505048343</v>
      </c>
      <c r="S48" s="316">
        <v>23.524918552939042</v>
      </c>
      <c r="T48" s="316">
        <v>21.00332952715349</v>
      </c>
      <c r="U48" s="316">
        <v>21.728019769131489</v>
      </c>
      <c r="V48" s="316">
        <v>20.635462874236659</v>
      </c>
      <c r="W48" s="316">
        <v>24.975469275320599</v>
      </c>
      <c r="X48" s="316">
        <v>24.598753474953959</v>
      </c>
      <c r="Y48" s="316">
        <v>23.042812933655771</v>
      </c>
      <c r="DA48" s="139" t="s">
        <v>2937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99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1.0000000000000002</v>
      </c>
      <c r="D52" s="232">
        <f t="shared" si="1"/>
        <v>1.0000000000000004</v>
      </c>
      <c r="E52" s="232">
        <f t="shared" si="1"/>
        <v>1</v>
      </c>
      <c r="F52" s="232">
        <f t="shared" si="1"/>
        <v>1</v>
      </c>
      <c r="G52" s="232">
        <f t="shared" si="1"/>
        <v>0.99999999999999989</v>
      </c>
      <c r="H52" s="232">
        <f t="shared" si="1"/>
        <v>0.99999999999999989</v>
      </c>
      <c r="I52" s="232">
        <f t="shared" si="1"/>
        <v>0.99999999999999944</v>
      </c>
      <c r="J52" s="232">
        <f t="shared" si="1"/>
        <v>0.99999999999999989</v>
      </c>
      <c r="K52" s="232">
        <f t="shared" si="1"/>
        <v>1.0000000000000002</v>
      </c>
      <c r="L52" s="232">
        <f t="shared" si="1"/>
        <v>0.99999999999999967</v>
      </c>
      <c r="M52" s="232">
        <f t="shared" si="1"/>
        <v>0.99999999999999989</v>
      </c>
      <c r="N52" s="232">
        <f t="shared" si="1"/>
        <v>0.99999999999999989</v>
      </c>
      <c r="O52" s="232">
        <f t="shared" si="1"/>
        <v>1</v>
      </c>
      <c r="P52" s="232">
        <f t="shared" si="1"/>
        <v>1.0000000000000004</v>
      </c>
      <c r="Q52" s="232">
        <f t="shared" si="1"/>
        <v>0.99999999999999978</v>
      </c>
      <c r="R52" s="232">
        <f t="shared" si="1"/>
        <v>1</v>
      </c>
      <c r="S52" s="232">
        <f t="shared" si="1"/>
        <v>0.99999999999999989</v>
      </c>
      <c r="T52" s="232">
        <f t="shared" si="1"/>
        <v>1</v>
      </c>
      <c r="U52" s="232">
        <f t="shared" si="1"/>
        <v>0.99999999999999989</v>
      </c>
      <c r="V52" s="232">
        <f t="shared" si="1"/>
        <v>1</v>
      </c>
      <c r="W52" s="232">
        <f t="shared" si="1"/>
        <v>0.99999999999999989</v>
      </c>
      <c r="X52" s="232">
        <f t="shared" si="1"/>
        <v>1.0000000000000002</v>
      </c>
      <c r="Y52" s="232">
        <f t="shared" si="1"/>
        <v>0.99999999999999978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9.182803769029137E-3</v>
      </c>
      <c r="C53" s="299">
        <f t="shared" si="2"/>
        <v>1.0237327739386903E-2</v>
      </c>
      <c r="D53" s="299">
        <f t="shared" si="2"/>
        <v>1.0815204756984236E-2</v>
      </c>
      <c r="E53" s="299">
        <f t="shared" si="2"/>
        <v>1.3478962374400594E-2</v>
      </c>
      <c r="F53" s="299">
        <f t="shared" si="2"/>
        <v>1.0488638427677031E-2</v>
      </c>
      <c r="G53" s="299">
        <f t="shared" si="2"/>
        <v>1.1965259955500449E-2</v>
      </c>
      <c r="H53" s="299">
        <f t="shared" si="2"/>
        <v>1.2124144456218178E-2</v>
      </c>
      <c r="I53" s="299">
        <f t="shared" si="2"/>
        <v>1.108516658749068E-2</v>
      </c>
      <c r="J53" s="299">
        <f t="shared" si="2"/>
        <v>1.0703895673787737E-2</v>
      </c>
      <c r="K53" s="299">
        <f t="shared" si="2"/>
        <v>1.0192333358087207E-2</v>
      </c>
      <c r="L53" s="299">
        <f t="shared" si="2"/>
        <v>1.0041718754677253E-2</v>
      </c>
      <c r="M53" s="299">
        <f t="shared" si="2"/>
        <v>9.3541484291069042E-3</v>
      </c>
      <c r="N53" s="299">
        <f t="shared" si="2"/>
        <v>1.0086300352063782E-2</v>
      </c>
      <c r="O53" s="299">
        <f t="shared" si="2"/>
        <v>1.0087629182758382E-2</v>
      </c>
      <c r="P53" s="299">
        <f t="shared" si="2"/>
        <v>8.476082496147638E-3</v>
      </c>
      <c r="Q53" s="299">
        <f t="shared" si="2"/>
        <v>8.3736915708301114E-3</v>
      </c>
      <c r="R53" s="299">
        <f t="shared" si="2"/>
        <v>7.0791035848442501E-3</v>
      </c>
      <c r="S53" s="299">
        <f t="shared" si="2"/>
        <v>8.9712846753421793E-3</v>
      </c>
      <c r="T53" s="299">
        <f t="shared" si="2"/>
        <v>8.1191471026264596E-3</v>
      </c>
      <c r="U53" s="299">
        <f t="shared" si="2"/>
        <v>8.3295520408023689E-3</v>
      </c>
      <c r="V53" s="299">
        <f t="shared" si="2"/>
        <v>8.1889729286873953E-3</v>
      </c>
      <c r="W53" s="299">
        <f t="shared" si="2"/>
        <v>9.5538650236676008E-3</v>
      </c>
      <c r="X53" s="299">
        <f t="shared" si="2"/>
        <v>9.3806825724500366E-3</v>
      </c>
      <c r="Y53" s="299">
        <f t="shared" si="2"/>
        <v>7.4945836408233883E-3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9.9813084445968866E-3</v>
      </c>
      <c r="C54" s="233">
        <f t="shared" si="3"/>
        <v>1.1127530151507511E-2</v>
      </c>
      <c r="D54" s="233">
        <f t="shared" si="3"/>
        <v>1.175565734454808E-2</v>
      </c>
      <c r="E54" s="233">
        <f t="shared" si="3"/>
        <v>1.4651046059131078E-2</v>
      </c>
      <c r="F54" s="233">
        <f t="shared" si="3"/>
        <v>1.1400693943127212E-2</v>
      </c>
      <c r="G54" s="233">
        <f t="shared" si="3"/>
        <v>1.3005717342935272E-2</v>
      </c>
      <c r="H54" s="233">
        <f t="shared" si="3"/>
        <v>1.3178417887193669E-2</v>
      </c>
      <c r="I54" s="233">
        <f t="shared" si="3"/>
        <v>1.2049094116837694E-2</v>
      </c>
      <c r="J54" s="233">
        <f t="shared" si="3"/>
        <v>1.1634669210638843E-2</v>
      </c>
      <c r="K54" s="233">
        <f t="shared" si="3"/>
        <v>1.1078623215312186E-2</v>
      </c>
      <c r="L54" s="233">
        <f t="shared" si="3"/>
        <v>1.091491168986658E-2</v>
      </c>
      <c r="M54" s="233">
        <f t="shared" si="3"/>
        <v>1.0167552640333593E-2</v>
      </c>
      <c r="N54" s="233">
        <f t="shared" si="3"/>
        <v>1.0963369947895416E-2</v>
      </c>
      <c r="O54" s="233">
        <f t="shared" si="3"/>
        <v>1.0964814329085202E-2</v>
      </c>
      <c r="P54" s="233">
        <f t="shared" si="3"/>
        <v>9.2131331479865623E-3</v>
      </c>
      <c r="Q54" s="233">
        <f t="shared" si="3"/>
        <v>9.1018386639457726E-3</v>
      </c>
      <c r="R54" s="233">
        <f t="shared" si="3"/>
        <v>7.6946778096133109E-3</v>
      </c>
      <c r="S54" s="233">
        <f t="shared" si="3"/>
        <v>9.7513963862414978E-3</v>
      </c>
      <c r="T54" s="233">
        <f t="shared" si="3"/>
        <v>8.8251598941591954E-3</v>
      </c>
      <c r="U54" s="233">
        <f t="shared" si="3"/>
        <v>9.0538609139156206E-3</v>
      </c>
      <c r="V54" s="233">
        <f t="shared" si="3"/>
        <v>8.9010575311819513E-3</v>
      </c>
      <c r="W54" s="233">
        <f t="shared" si="3"/>
        <v>1.0384635895290872E-2</v>
      </c>
      <c r="X54" s="233">
        <f t="shared" si="3"/>
        <v>1.0196394100489172E-2</v>
      </c>
      <c r="Y54" s="233">
        <f t="shared" si="3"/>
        <v>8.14628656611238E-3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2.4753644942600284E-2</v>
      </c>
      <c r="C55" s="233">
        <f t="shared" si="4"/>
        <v>2.7596274775738613E-2</v>
      </c>
      <c r="D55" s="233">
        <f t="shared" si="4"/>
        <v>2.9154030214479251E-2</v>
      </c>
      <c r="E55" s="233">
        <f t="shared" si="4"/>
        <v>3.6334594226645082E-2</v>
      </c>
      <c r="F55" s="233">
        <f t="shared" si="4"/>
        <v>2.8273720978955481E-2</v>
      </c>
      <c r="G55" s="233">
        <f t="shared" si="4"/>
        <v>3.2254179010479465E-2</v>
      </c>
      <c r="H55" s="233">
        <f t="shared" si="4"/>
        <v>3.2682476360240305E-2</v>
      </c>
      <c r="I55" s="233">
        <f t="shared" si="4"/>
        <v>2.9881753409757478E-2</v>
      </c>
      <c r="J55" s="233">
        <f t="shared" si="4"/>
        <v>2.8853979642384335E-2</v>
      </c>
      <c r="K55" s="233">
        <f t="shared" si="4"/>
        <v>2.7474985573974205E-2</v>
      </c>
      <c r="L55" s="233">
        <f t="shared" si="4"/>
        <v>2.7068980990869119E-2</v>
      </c>
      <c r="M55" s="233">
        <f t="shared" si="4"/>
        <v>2.5215530548027307E-2</v>
      </c>
      <c r="N55" s="233">
        <f t="shared" si="4"/>
        <v>2.7189157470780628E-2</v>
      </c>
      <c r="O55" s="233">
        <f t="shared" si="4"/>
        <v>2.7192739536131289E-2</v>
      </c>
      <c r="P55" s="233">
        <f t="shared" si="4"/>
        <v>2.2848570207006664E-2</v>
      </c>
      <c r="Q55" s="233">
        <f t="shared" si="4"/>
        <v>2.2572559886585516E-2</v>
      </c>
      <c r="R55" s="233">
        <f t="shared" si="4"/>
        <v>1.9082800967841016E-2</v>
      </c>
      <c r="S55" s="233">
        <f t="shared" si="4"/>
        <v>2.4183463037878904E-2</v>
      </c>
      <c r="T55" s="233">
        <f t="shared" si="4"/>
        <v>2.1886396537514813E-2</v>
      </c>
      <c r="U55" s="233">
        <f t="shared" si="4"/>
        <v>2.2453575066510738E-2</v>
      </c>
      <c r="V55" s="233">
        <f t="shared" si="4"/>
        <v>2.2074622677331238E-2</v>
      </c>
      <c r="W55" s="233">
        <f t="shared" si="4"/>
        <v>2.5753897020321371E-2</v>
      </c>
      <c r="X55" s="233">
        <f t="shared" si="4"/>
        <v>2.5287057369213137E-2</v>
      </c>
      <c r="Y55" s="233">
        <f t="shared" si="4"/>
        <v>2.0202790683958707E-2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7.5857944178936362E-2</v>
      </c>
      <c r="C56" s="233">
        <f t="shared" si="5"/>
        <v>8.4569229151457051E-2</v>
      </c>
      <c r="D56" s="233">
        <f t="shared" si="5"/>
        <v>8.9342995818565418E-2</v>
      </c>
      <c r="E56" s="233">
        <f t="shared" si="5"/>
        <v>0.11134795004939624</v>
      </c>
      <c r="F56" s="233">
        <f t="shared" si="5"/>
        <v>8.6645273967766834E-2</v>
      </c>
      <c r="G56" s="233">
        <f t="shared" si="5"/>
        <v>9.8843451806308061E-2</v>
      </c>
      <c r="H56" s="233">
        <f t="shared" si="5"/>
        <v>0.10015597594267188</v>
      </c>
      <c r="I56" s="233">
        <f t="shared" si="5"/>
        <v>9.1573115287966481E-2</v>
      </c>
      <c r="J56" s="233">
        <f t="shared" si="5"/>
        <v>8.8423486000855214E-2</v>
      </c>
      <c r="K56" s="233">
        <f t="shared" si="5"/>
        <v>8.419753643637258E-2</v>
      </c>
      <c r="L56" s="233">
        <f t="shared" si="5"/>
        <v>8.2953328842986007E-2</v>
      </c>
      <c r="M56" s="233">
        <f t="shared" si="5"/>
        <v>7.7273400066535325E-2</v>
      </c>
      <c r="N56" s="233">
        <f t="shared" si="5"/>
        <v>8.3321611604005169E-2</v>
      </c>
      <c r="O56" s="233">
        <f t="shared" si="5"/>
        <v>8.3332588901047486E-2</v>
      </c>
      <c r="P56" s="233">
        <f t="shared" si="5"/>
        <v>7.0019811924697889E-2</v>
      </c>
      <c r="Q56" s="233">
        <f t="shared" si="5"/>
        <v>6.9173973845987835E-2</v>
      </c>
      <c r="R56" s="233">
        <f t="shared" si="5"/>
        <v>5.8479551353061189E-2</v>
      </c>
      <c r="S56" s="233">
        <f t="shared" si="5"/>
        <v>7.4110612535435383E-2</v>
      </c>
      <c r="T56" s="233">
        <f t="shared" si="5"/>
        <v>6.7071215195609893E-2</v>
      </c>
      <c r="U56" s="233">
        <f t="shared" si="5"/>
        <v>6.8809342945758717E-2</v>
      </c>
      <c r="V56" s="233">
        <f t="shared" si="5"/>
        <v>6.7648037236982844E-2</v>
      </c>
      <c r="W56" s="233">
        <f t="shared" si="5"/>
        <v>7.8923232804210666E-2</v>
      </c>
      <c r="X56" s="233">
        <f t="shared" si="5"/>
        <v>7.7492595163717704E-2</v>
      </c>
      <c r="Y56" s="233">
        <f t="shared" si="5"/>
        <v>6.1911777902454071E-2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1.8144272005762924E-2</v>
      </c>
      <c r="C57" s="300">
        <f t="shared" si="6"/>
        <v>1.892402531002766E-2</v>
      </c>
      <c r="D57" s="300">
        <f t="shared" si="6"/>
        <v>1.952628108039469E-2</v>
      </c>
      <c r="E57" s="300">
        <f t="shared" si="6"/>
        <v>2.2726014597652496E-2</v>
      </c>
      <c r="F57" s="300">
        <f t="shared" si="6"/>
        <v>1.9879601740772888E-2</v>
      </c>
      <c r="G57" s="300">
        <f t="shared" si="6"/>
        <v>2.0614705726085866E-2</v>
      </c>
      <c r="H57" s="300">
        <f t="shared" si="6"/>
        <v>2.1206624036443418E-2</v>
      </c>
      <c r="I57" s="300">
        <f t="shared" si="6"/>
        <v>1.9665993921930552E-2</v>
      </c>
      <c r="J57" s="300">
        <f t="shared" si="6"/>
        <v>1.91583142805564E-2</v>
      </c>
      <c r="K57" s="300">
        <f t="shared" si="6"/>
        <v>1.8473594718281479E-2</v>
      </c>
      <c r="L57" s="300">
        <f t="shared" si="6"/>
        <v>1.822506336314696E-2</v>
      </c>
      <c r="M57" s="300">
        <f t="shared" si="6"/>
        <v>1.8238784033136713E-2</v>
      </c>
      <c r="N57" s="300">
        <f t="shared" si="6"/>
        <v>1.8017641373313759E-2</v>
      </c>
      <c r="O57" s="300">
        <f t="shared" si="6"/>
        <v>1.8189451000197022E-2</v>
      </c>
      <c r="P57" s="300">
        <f t="shared" si="6"/>
        <v>1.9503833556633383E-2</v>
      </c>
      <c r="Q57" s="300">
        <f t="shared" si="6"/>
        <v>2.0947689357156813E-2</v>
      </c>
      <c r="R57" s="300">
        <f t="shared" si="6"/>
        <v>2.1197629815533661E-2</v>
      </c>
      <c r="S57" s="300">
        <f t="shared" si="6"/>
        <v>2.1526239881574274E-2</v>
      </c>
      <c r="T57" s="300">
        <f t="shared" si="6"/>
        <v>2.1610904300881067E-2</v>
      </c>
      <c r="U57" s="300">
        <f t="shared" si="6"/>
        <v>2.2330570857871265E-2</v>
      </c>
      <c r="V57" s="300">
        <f t="shared" si="6"/>
        <v>2.3026355385568058E-2</v>
      </c>
      <c r="W57" s="300">
        <f t="shared" si="6"/>
        <v>2.4266242165560541E-2</v>
      </c>
      <c r="X57" s="300">
        <f t="shared" si="6"/>
        <v>2.5262001346916214E-2</v>
      </c>
      <c r="Y57" s="300">
        <f t="shared" si="6"/>
        <v>2.3665055823509265E-2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0.66495999294243247</v>
      </c>
      <c r="C58" s="301">
        <f t="shared" si="7"/>
        <v>0.64364543484753067</v>
      </c>
      <c r="D58" s="301">
        <f t="shared" si="7"/>
        <v>0.63112388800954189</v>
      </c>
      <c r="E58" s="301">
        <f t="shared" si="7"/>
        <v>0.57794693508929218</v>
      </c>
      <c r="F58" s="301">
        <f t="shared" si="7"/>
        <v>0.63463300823226043</v>
      </c>
      <c r="G58" s="301">
        <f t="shared" si="7"/>
        <v>0.6067806889834565</v>
      </c>
      <c r="H58" s="301">
        <f t="shared" si="7"/>
        <v>0.60758898411023454</v>
      </c>
      <c r="I58" s="301">
        <f t="shared" si="7"/>
        <v>0.62727160139475835</v>
      </c>
      <c r="J58" s="301">
        <f t="shared" si="7"/>
        <v>0.63600195313286834</v>
      </c>
      <c r="K58" s="301">
        <f t="shared" si="7"/>
        <v>0.64771225559691925</v>
      </c>
      <c r="L58" s="301">
        <f t="shared" si="7"/>
        <v>0.65159947363697512</v>
      </c>
      <c r="M58" s="301">
        <f t="shared" si="7"/>
        <v>0.66185658895764632</v>
      </c>
      <c r="N58" s="301">
        <f t="shared" si="7"/>
        <v>0.65388692141175864</v>
      </c>
      <c r="O58" s="301">
        <f t="shared" si="7"/>
        <v>0.65167107063823138</v>
      </c>
      <c r="P58" s="301">
        <f t="shared" si="7"/>
        <v>0.68369429704703522</v>
      </c>
      <c r="Q58" s="301">
        <f t="shared" si="7"/>
        <v>0.68030097346381968</v>
      </c>
      <c r="R58" s="301">
        <f t="shared" si="7"/>
        <v>0.70448346636533277</v>
      </c>
      <c r="S58" s="301">
        <f t="shared" si="7"/>
        <v>0.66978625675970094</v>
      </c>
      <c r="T58" s="301">
        <f t="shared" si="7"/>
        <v>0.68614182092736054</v>
      </c>
      <c r="U58" s="301">
        <f t="shared" si="7"/>
        <v>0.6812554235446544</v>
      </c>
      <c r="V58" s="301">
        <f t="shared" si="7"/>
        <v>0.6849499223351061</v>
      </c>
      <c r="W58" s="301">
        <f t="shared" si="7"/>
        <v>0.65749927807280173</v>
      </c>
      <c r="X58" s="301">
        <f t="shared" si="7"/>
        <v>0.66831800075023939</v>
      </c>
      <c r="Y58" s="301">
        <f t="shared" si="7"/>
        <v>0.71244076602783335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4.6712523520713443E-2</v>
      </c>
      <c r="C59" s="301">
        <f t="shared" si="8"/>
        <v>5.2076841109055159E-2</v>
      </c>
      <c r="D59" s="301">
        <f t="shared" si="8"/>
        <v>5.5016476372485031E-2</v>
      </c>
      <c r="E59" s="301">
        <f t="shared" si="8"/>
        <v>6.8566895556733481E-2</v>
      </c>
      <c r="F59" s="301">
        <f t="shared" si="8"/>
        <v>5.3355247653835355E-2</v>
      </c>
      <c r="G59" s="301">
        <f t="shared" si="8"/>
        <v>6.0866757164937092E-2</v>
      </c>
      <c r="H59" s="301">
        <f t="shared" si="8"/>
        <v>6.1674995712066388E-2</v>
      </c>
      <c r="I59" s="301">
        <f t="shared" si="8"/>
        <v>5.6389760466800429E-2</v>
      </c>
      <c r="J59" s="301">
        <f t="shared" si="8"/>
        <v>5.4450251905789802E-2</v>
      </c>
      <c r="K59" s="301">
        <f t="shared" si="8"/>
        <v>5.184795664766103E-2</v>
      </c>
      <c r="L59" s="301">
        <f t="shared" si="8"/>
        <v>5.1081786708575591E-2</v>
      </c>
      <c r="M59" s="301">
        <f t="shared" si="8"/>
        <v>4.7584146356761239E-2</v>
      </c>
      <c r="N59" s="301">
        <f t="shared" si="8"/>
        <v>5.1308571356150558E-2</v>
      </c>
      <c r="O59" s="301">
        <f t="shared" si="8"/>
        <v>5.1315331060118763E-2</v>
      </c>
      <c r="P59" s="301">
        <f t="shared" si="8"/>
        <v>4.3117463132577125E-2</v>
      </c>
      <c r="Q59" s="301">
        <f t="shared" si="8"/>
        <v>4.2596604947266227E-2</v>
      </c>
      <c r="R59" s="301">
        <f t="shared" si="8"/>
        <v>3.6011092148990329E-2</v>
      </c>
      <c r="S59" s="301">
        <f t="shared" si="8"/>
        <v>4.5636535087610224E-2</v>
      </c>
      <c r="T59" s="301">
        <f t="shared" si="8"/>
        <v>4.1301748304665049E-2</v>
      </c>
      <c r="U59" s="301">
        <f t="shared" si="8"/>
        <v>4.237206907712511E-2</v>
      </c>
      <c r="V59" s="301">
        <f t="shared" si="8"/>
        <v>4.1656949245931538E-2</v>
      </c>
      <c r="W59" s="301">
        <f t="shared" si="8"/>
        <v>4.8600095989961324E-2</v>
      </c>
      <c r="X59" s="301">
        <f t="shared" si="8"/>
        <v>4.771912439028933E-2</v>
      </c>
      <c r="Y59" s="301">
        <f t="shared" si="8"/>
        <v>3.8124621129405963E-2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0.11346069885740859</v>
      </c>
      <c r="C60" s="301">
        <f t="shared" si="9"/>
        <v>0.11063367130647632</v>
      </c>
      <c r="D60" s="301">
        <f t="shared" si="9"/>
        <v>0.1097507251764224</v>
      </c>
      <c r="E60" s="301">
        <f t="shared" si="9"/>
        <v>0.10071528995426918</v>
      </c>
      <c r="F60" s="301">
        <f t="shared" si="9"/>
        <v>0.11312300635572511</v>
      </c>
      <c r="G60" s="301">
        <f t="shared" si="9"/>
        <v>0.10752727669368803</v>
      </c>
      <c r="H60" s="301">
        <f t="shared" si="9"/>
        <v>0.1026071498436955</v>
      </c>
      <c r="I60" s="301">
        <f t="shared" si="9"/>
        <v>0.10748258803157144</v>
      </c>
      <c r="J60" s="301">
        <f t="shared" si="9"/>
        <v>0.10770655860301843</v>
      </c>
      <c r="K60" s="301">
        <f t="shared" si="9"/>
        <v>0.10801408275959255</v>
      </c>
      <c r="L60" s="301">
        <f t="shared" si="9"/>
        <v>0.10771209890169289</v>
      </c>
      <c r="M60" s="301">
        <f t="shared" si="9"/>
        <v>0.11267363611499369</v>
      </c>
      <c r="N60" s="301">
        <f t="shared" si="9"/>
        <v>0.10464441628490229</v>
      </c>
      <c r="O60" s="301">
        <f t="shared" si="9"/>
        <v>0.10665901863188866</v>
      </c>
      <c r="P60" s="301">
        <f t="shared" si="9"/>
        <v>0.10902347482732867</v>
      </c>
      <c r="Q60" s="301">
        <f t="shared" si="9"/>
        <v>0.11324130226594607</v>
      </c>
      <c r="R60" s="301">
        <f t="shared" si="9"/>
        <v>0.11748905857471888</v>
      </c>
      <c r="S60" s="301">
        <f t="shared" si="9"/>
        <v>0.10993844277290488</v>
      </c>
      <c r="T60" s="301">
        <f t="shared" si="9"/>
        <v>0.11237639587296325</v>
      </c>
      <c r="U60" s="301">
        <f t="shared" si="9"/>
        <v>0.11188183399441146</v>
      </c>
      <c r="V60" s="301">
        <f t="shared" si="9"/>
        <v>0.11060592810178774</v>
      </c>
      <c r="W60" s="301">
        <f t="shared" si="9"/>
        <v>0.10657898479817712</v>
      </c>
      <c r="X60" s="301">
        <f t="shared" si="9"/>
        <v>9.8601171904314347E-2</v>
      </c>
      <c r="Y60" s="301">
        <f t="shared" si="9"/>
        <v>9.7859823872781151E-2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5.5596621223186177E-2</v>
      </c>
      <c r="C61" s="302">
        <f t="shared" si="10"/>
        <v>5.4037898157570916E-2</v>
      </c>
      <c r="D61" s="302">
        <f t="shared" si="10"/>
        <v>5.3918130885947955E-2</v>
      </c>
      <c r="E61" s="302">
        <f t="shared" si="10"/>
        <v>4.8032656658407287E-2</v>
      </c>
      <c r="F61" s="302">
        <f t="shared" si="10"/>
        <v>5.7148106998610233E-2</v>
      </c>
      <c r="G61" s="302">
        <f t="shared" si="10"/>
        <v>5.3166816099098013E-2</v>
      </c>
      <c r="H61" s="302">
        <f t="shared" si="10"/>
        <v>4.8112125219985598E-2</v>
      </c>
      <c r="I61" s="302">
        <f t="shared" si="10"/>
        <v>5.1844710991971327E-2</v>
      </c>
      <c r="J61" s="302">
        <f t="shared" si="10"/>
        <v>5.1527164437458493E-2</v>
      </c>
      <c r="K61" s="302">
        <f t="shared" si="10"/>
        <v>5.1108400000394821E-2</v>
      </c>
      <c r="L61" s="302">
        <f t="shared" si="10"/>
        <v>5.0556978832898003E-2</v>
      </c>
      <c r="M61" s="302">
        <f t="shared" si="10"/>
        <v>5.4986482238232617E-2</v>
      </c>
      <c r="N61" s="302">
        <f t="shared" si="10"/>
        <v>4.7284595949145004E-2</v>
      </c>
      <c r="O61" s="302">
        <f t="shared" si="10"/>
        <v>4.9478137095684306E-2</v>
      </c>
      <c r="P61" s="302">
        <f t="shared" si="10"/>
        <v>4.9948912723897967E-2</v>
      </c>
      <c r="Q61" s="302">
        <f t="shared" si="10"/>
        <v>5.4486167149861889E-2</v>
      </c>
      <c r="R61" s="302">
        <f t="shared" si="10"/>
        <v>5.7337649668412059E-2</v>
      </c>
      <c r="S61" s="302">
        <f t="shared" si="10"/>
        <v>5.1775331502196813E-2</v>
      </c>
      <c r="T61" s="302">
        <f t="shared" si="10"/>
        <v>5.3258737584850564E-2</v>
      </c>
      <c r="U61" s="302">
        <f t="shared" si="10"/>
        <v>5.3068565462788923E-2</v>
      </c>
      <c r="V61" s="302">
        <f t="shared" si="10"/>
        <v>5.1554472101446272E-2</v>
      </c>
      <c r="W61" s="302">
        <f t="shared" si="10"/>
        <v>4.9158003984080913E-2</v>
      </c>
      <c r="X61" s="302">
        <f t="shared" si="10"/>
        <v>4.0379011912012534E-2</v>
      </c>
      <c r="Y61" s="302">
        <f t="shared" si="10"/>
        <v>3.6883112980578829E-2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5.3871554256383646E-2</v>
      </c>
      <c r="C62" s="302">
        <f t="shared" si="11"/>
        <v>5.2144761088302412E-2</v>
      </c>
      <c r="D62" s="302">
        <f t="shared" si="11"/>
        <v>5.1130331352655212E-2</v>
      </c>
      <c r="E62" s="302">
        <f t="shared" si="11"/>
        <v>4.6822214872209451E-2</v>
      </c>
      <c r="F62" s="302">
        <f t="shared" si="11"/>
        <v>5.1414621779863987E-2</v>
      </c>
      <c r="G62" s="302">
        <f t="shared" si="11"/>
        <v>4.9158173657415885E-2</v>
      </c>
      <c r="H62" s="302">
        <f t="shared" si="11"/>
        <v>4.9223657468832421E-2</v>
      </c>
      <c r="I62" s="302">
        <f t="shared" si="11"/>
        <v>5.081823939286504E-2</v>
      </c>
      <c r="J62" s="302">
        <f t="shared" si="11"/>
        <v>5.1525526481304408E-2</v>
      </c>
      <c r="K62" s="302">
        <f t="shared" si="11"/>
        <v>5.2474233473072854E-2</v>
      </c>
      <c r="L62" s="302">
        <f t="shared" si="11"/>
        <v>5.2789155392848251E-2</v>
      </c>
      <c r="M62" s="302">
        <f t="shared" si="11"/>
        <v>5.3620132820627629E-2</v>
      </c>
      <c r="N62" s="302">
        <f t="shared" si="11"/>
        <v>5.297447235659912E-2</v>
      </c>
      <c r="O62" s="302">
        <f t="shared" si="11"/>
        <v>5.2794955804570276E-2</v>
      </c>
      <c r="P62" s="302">
        <f t="shared" si="11"/>
        <v>5.5389308844236089E-2</v>
      </c>
      <c r="Q62" s="302">
        <f t="shared" si="11"/>
        <v>5.5114399650505873E-2</v>
      </c>
      <c r="R62" s="302">
        <f t="shared" si="11"/>
        <v>5.7073537782461492E-2</v>
      </c>
      <c r="S62" s="302">
        <f t="shared" si="11"/>
        <v>5.4262552716211464E-2</v>
      </c>
      <c r="T62" s="302">
        <f t="shared" si="11"/>
        <v>5.5587594330448992E-2</v>
      </c>
      <c r="U62" s="302">
        <f t="shared" si="11"/>
        <v>5.5191724166056291E-2</v>
      </c>
      <c r="V62" s="302">
        <f t="shared" si="11"/>
        <v>5.5491032987868685E-2</v>
      </c>
      <c r="W62" s="302">
        <f t="shared" si="11"/>
        <v>5.3267126455979849E-2</v>
      </c>
      <c r="X62" s="302">
        <f t="shared" si="11"/>
        <v>5.4143602352106142E-2</v>
      </c>
      <c r="Y62" s="302">
        <f t="shared" si="11"/>
        <v>5.7718196265757367E-2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3.9925233778387538E-3</v>
      </c>
      <c r="C63" s="302">
        <f t="shared" si="12"/>
        <v>4.4510120606030025E-3</v>
      </c>
      <c r="D63" s="302">
        <f t="shared" si="12"/>
        <v>4.7022629378192333E-3</v>
      </c>
      <c r="E63" s="302">
        <f t="shared" si="12"/>
        <v>5.8604184236524318E-3</v>
      </c>
      <c r="F63" s="302">
        <f t="shared" si="12"/>
        <v>4.5602775772508866E-3</v>
      </c>
      <c r="G63" s="302">
        <f t="shared" si="12"/>
        <v>5.2022869371741087E-3</v>
      </c>
      <c r="H63" s="302">
        <f t="shared" si="12"/>
        <v>5.2713671548774701E-3</v>
      </c>
      <c r="I63" s="302">
        <f t="shared" si="12"/>
        <v>4.8196376467350777E-3</v>
      </c>
      <c r="J63" s="302">
        <f t="shared" si="12"/>
        <v>4.6538676842555384E-3</v>
      </c>
      <c r="K63" s="302">
        <f t="shared" si="12"/>
        <v>4.4314492861248726E-3</v>
      </c>
      <c r="L63" s="302">
        <f t="shared" si="12"/>
        <v>4.3659646759466311E-3</v>
      </c>
      <c r="M63" s="302">
        <f t="shared" si="12"/>
        <v>4.067021056133437E-3</v>
      </c>
      <c r="N63" s="302">
        <f t="shared" si="12"/>
        <v>4.3853479791581673E-3</v>
      </c>
      <c r="O63" s="302">
        <f t="shared" si="12"/>
        <v>4.3859257316340812E-3</v>
      </c>
      <c r="P63" s="302">
        <f t="shared" si="12"/>
        <v>3.6852532591946257E-3</v>
      </c>
      <c r="Q63" s="302">
        <f t="shared" si="12"/>
        <v>3.6407354655783081E-3</v>
      </c>
      <c r="R63" s="302">
        <f t="shared" si="12"/>
        <v>3.0778711238453253E-3</v>
      </c>
      <c r="S63" s="302">
        <f t="shared" si="12"/>
        <v>3.900558554496599E-3</v>
      </c>
      <c r="T63" s="302">
        <f t="shared" si="12"/>
        <v>3.5300639576636783E-3</v>
      </c>
      <c r="U63" s="302">
        <f t="shared" si="12"/>
        <v>3.6215443655662483E-3</v>
      </c>
      <c r="V63" s="302">
        <f t="shared" si="12"/>
        <v>3.5604230124727798E-3</v>
      </c>
      <c r="W63" s="302">
        <f t="shared" si="12"/>
        <v>4.153854358116351E-3</v>
      </c>
      <c r="X63" s="302">
        <f t="shared" si="12"/>
        <v>4.0785576401956691E-3</v>
      </c>
      <c r="Y63" s="302">
        <f t="shared" si="12"/>
        <v>3.2585146264449511E-3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3.6946811338519868E-2</v>
      </c>
      <c r="C65" s="235">
        <f t="shared" si="14"/>
        <v>4.1189665608820217E-2</v>
      </c>
      <c r="D65" s="235">
        <f t="shared" si="14"/>
        <v>4.3514741226579202E-2</v>
      </c>
      <c r="E65" s="235">
        <f t="shared" si="14"/>
        <v>5.4232312092479668E-2</v>
      </c>
      <c r="F65" s="235">
        <f t="shared" si="14"/>
        <v>4.2200808699879716E-2</v>
      </c>
      <c r="G65" s="235">
        <f t="shared" si="14"/>
        <v>4.8141963316609235E-2</v>
      </c>
      <c r="H65" s="235">
        <f t="shared" si="14"/>
        <v>4.8781231651236122E-2</v>
      </c>
      <c r="I65" s="235">
        <f t="shared" si="14"/>
        <v>4.4600926782886449E-2</v>
      </c>
      <c r="J65" s="235">
        <f t="shared" si="14"/>
        <v>4.3066891550100773E-2</v>
      </c>
      <c r="K65" s="235">
        <f t="shared" si="14"/>
        <v>4.1008631693799605E-2</v>
      </c>
      <c r="L65" s="235">
        <f t="shared" si="14"/>
        <v>4.0402637111210157E-2</v>
      </c>
      <c r="M65" s="235">
        <f t="shared" si="14"/>
        <v>3.7636212853458847E-2</v>
      </c>
      <c r="N65" s="235">
        <f t="shared" si="14"/>
        <v>4.0582010199129687E-2</v>
      </c>
      <c r="O65" s="235">
        <f t="shared" si="14"/>
        <v>4.0587356720541805E-2</v>
      </c>
      <c r="P65" s="235">
        <f t="shared" si="14"/>
        <v>3.4103333660587098E-2</v>
      </c>
      <c r="Q65" s="235">
        <f t="shared" si="14"/>
        <v>3.3691365998461682E-2</v>
      </c>
      <c r="R65" s="235">
        <f t="shared" si="14"/>
        <v>2.8482619380064668E-2</v>
      </c>
      <c r="S65" s="235">
        <f t="shared" si="14"/>
        <v>3.6095768863311561E-2</v>
      </c>
      <c r="T65" s="235">
        <f t="shared" si="14"/>
        <v>3.2667211864219718E-2</v>
      </c>
      <c r="U65" s="235">
        <f t="shared" si="14"/>
        <v>3.3513771558950078E-2</v>
      </c>
      <c r="V65" s="235">
        <f t="shared" si="14"/>
        <v>3.2948154557423129E-2</v>
      </c>
      <c r="W65" s="235">
        <f t="shared" si="14"/>
        <v>3.8439768230008733E-2</v>
      </c>
      <c r="X65" s="235">
        <f t="shared" si="14"/>
        <v>3.7742972402370741E-2</v>
      </c>
      <c r="Y65" s="235">
        <f t="shared" si="14"/>
        <v>3.0154294353121603E-2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56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 t="shared" ref="B69:Y69" si="15">SUM(B$70:B$78)</f>
        <v>124.166351216028</v>
      </c>
      <c r="C69" s="322">
        <f t="shared" si="15"/>
        <v>118.81908485023358</v>
      </c>
      <c r="D69" s="322">
        <f t="shared" si="15"/>
        <v>124.76757653104978</v>
      </c>
      <c r="E69" s="322">
        <f t="shared" si="15"/>
        <v>137.51505167952953</v>
      </c>
      <c r="F69" s="322">
        <f t="shared" si="15"/>
        <v>149.60895259320569</v>
      </c>
      <c r="G69" s="322">
        <f t="shared" si="15"/>
        <v>145.53955666894086</v>
      </c>
      <c r="H69" s="322">
        <f t="shared" si="15"/>
        <v>135.15873100424491</v>
      </c>
      <c r="I69" s="322">
        <f t="shared" si="15"/>
        <v>138.86565895518808</v>
      </c>
      <c r="J69" s="322">
        <f t="shared" si="15"/>
        <v>151.50062581690804</v>
      </c>
      <c r="K69" s="322">
        <f t="shared" si="15"/>
        <v>169.74113620264802</v>
      </c>
      <c r="L69" s="322">
        <f t="shared" si="15"/>
        <v>172.65246391315131</v>
      </c>
      <c r="M69" s="322">
        <f t="shared" si="15"/>
        <v>177.03919286140348</v>
      </c>
      <c r="N69" s="322">
        <f t="shared" si="15"/>
        <v>192.15121550228392</v>
      </c>
      <c r="O69" s="322">
        <f t="shared" si="15"/>
        <v>200.40871792545511</v>
      </c>
      <c r="P69" s="322">
        <f t="shared" si="15"/>
        <v>192.49793257338948</v>
      </c>
      <c r="Q69" s="322">
        <f t="shared" si="15"/>
        <v>189.32826560729598</v>
      </c>
      <c r="R69" s="322">
        <f t="shared" si="15"/>
        <v>198.98309626481162</v>
      </c>
      <c r="S69" s="322">
        <f t="shared" si="15"/>
        <v>195.81649866469533</v>
      </c>
      <c r="T69" s="322">
        <f t="shared" si="15"/>
        <v>195.66354361426687</v>
      </c>
      <c r="U69" s="322">
        <f t="shared" si="15"/>
        <v>186.79312230126797</v>
      </c>
      <c r="V69" s="322">
        <f t="shared" si="15"/>
        <v>191.12818539845699</v>
      </c>
      <c r="W69" s="322">
        <f t="shared" si="15"/>
        <v>167.87837833336215</v>
      </c>
      <c r="X69" s="322">
        <f t="shared" si="15"/>
        <v>155.97334992040174</v>
      </c>
      <c r="Y69" s="322">
        <f t="shared" si="15"/>
        <v>162.40565192708959</v>
      </c>
      <c r="DA69" s="95"/>
    </row>
    <row r="70" spans="1:105" ht="12" customHeight="1" x14ac:dyDescent="0.25">
      <c r="A70" s="55" t="s">
        <v>91</v>
      </c>
      <c r="B70" s="334">
        <f>IF(B$6=0,0,B$6/WWP!B$5*1000)</f>
        <v>1.1401952379331375</v>
      </c>
      <c r="C70" s="334">
        <f>IF(C$6=0,0,C$6/WWP!C$5*1000)</f>
        <v>1.2163899133058627</v>
      </c>
      <c r="D70" s="334">
        <f>IF(D$6=0,0,D$6/WWP!D$5*1000)</f>
        <v>1.349386887216004</v>
      </c>
      <c r="E70" s="334">
        <f>IF(E$6=0,0,E$6/WWP!E$5*1000)</f>
        <v>1.8535602075021322</v>
      </c>
      <c r="F70" s="334">
        <f>IF(F$6=0,0,F$6/WWP!F$5*1000)</f>
        <v>1.5691942092936086</v>
      </c>
      <c r="G70" s="334">
        <f>IF(G$6=0,0,G$6/WWP!G$5*1000)</f>
        <v>1.7414186293521663</v>
      </c>
      <c r="H70" s="334">
        <f>IF(H$6=0,0,H$6/WWP!H$5*1000)</f>
        <v>1.6386839792146</v>
      </c>
      <c r="I70" s="334">
        <f>IF(I$6=0,0,I$6/WWP!I$5*1000)</f>
        <v>1.5393489627999273</v>
      </c>
      <c r="J70" s="334">
        <f>IF(J$6=0,0,J$6/WWP!J$5*1000)</f>
        <v>1.6216468932577366</v>
      </c>
      <c r="K70" s="334">
        <f>IF(K$6=0,0,K$6/WWP!K$5*1000)</f>
        <v>1.7300582447578734</v>
      </c>
      <c r="L70" s="334">
        <f>IF(L$6=0,0,L$6/WWP!L$5*1000)</f>
        <v>1.7337274849179294</v>
      </c>
      <c r="M70" s="334">
        <f>IF(M$6=0,0,M$6/WWP!M$5*1000)</f>
        <v>1.6560508877948517</v>
      </c>
      <c r="N70" s="334">
        <f>IF(N$6=0,0,N$6/WWP!N$5*1000)</f>
        <v>1.9380948725701703</v>
      </c>
      <c r="O70" s="334">
        <f>IF(O$6=0,0,O$6/WWP!O$5*1000)</f>
        <v>2.021648831424014</v>
      </c>
      <c r="P70" s="334">
        <f>IF(P$6=0,0,P$6/WWP!P$5*1000)</f>
        <v>1.6316283568299144</v>
      </c>
      <c r="Q70" s="334">
        <f>IF(Q$6=0,0,Q$6/WWP!Q$5*1000)</f>
        <v>1.5853765018356991</v>
      </c>
      <c r="R70" s="334">
        <f>IF(R$6=0,0,R$6/WWP!R$5*1000)</f>
        <v>1.4086219500916366</v>
      </c>
      <c r="S70" s="334">
        <f>IF(S$6=0,0,S$6/WWP!S$5*1000)</f>
        <v>1.7567255536497439</v>
      </c>
      <c r="T70" s="334">
        <f>IF(T$6=0,0,T$6/WWP!T$5*1000)</f>
        <v>1.5886210932254008</v>
      </c>
      <c r="U70" s="334">
        <f>IF(U$6=0,0,U$6/WWP!U$5*1000)</f>
        <v>1.5559030330723733</v>
      </c>
      <c r="V70" s="334">
        <f>IF(V$6=0,0,V$6/WWP!V$5*1000)</f>
        <v>1.5651435361371098</v>
      </c>
      <c r="W70" s="334">
        <f>IF(W$6=0,0,W$6/WWP!W$5*1000)</f>
        <v>1.6038873669891456</v>
      </c>
      <c r="X70" s="334">
        <f>IF(X$6=0,0,X$6/WWP!X$5*1000)</f>
        <v>1.4631364853649638</v>
      </c>
      <c r="Y70" s="334">
        <f>IF(Y$6=0,0,Y$6/WWP!Y$5*1000)</f>
        <v>1.2171627421100231</v>
      </c>
      <c r="DA70" s="67"/>
    </row>
    <row r="71" spans="1:105" ht="12" customHeight="1" x14ac:dyDescent="0.25">
      <c r="A71" s="173" t="s">
        <v>92</v>
      </c>
      <c r="B71" s="335">
        <f>IF(B$7=0,0,B$7/WWP!B$5*1000)</f>
        <v>1.2393426499273235</v>
      </c>
      <c r="C71" s="335">
        <f>IF(C$7=0,0,C$7/WWP!C$5*1000)</f>
        <v>1.3221629492455036</v>
      </c>
      <c r="D71" s="335">
        <f>IF(D$7=0,0,D$7/WWP!D$5*1000)</f>
        <v>1.4667248774086996</v>
      </c>
      <c r="E71" s="335">
        <f>IF(E$7=0,0,E$7/WWP!E$5*1000)</f>
        <v>2.014739355980578</v>
      </c>
      <c r="F71" s="335">
        <f>IF(F$7=0,0,F$7/WWP!F$5*1000)</f>
        <v>1.7056458796669662</v>
      </c>
      <c r="G71" s="335">
        <f>IF(G$7=0,0,G$7/WWP!G$5*1000)</f>
        <v>1.8928463362523553</v>
      </c>
      <c r="H71" s="335">
        <f>IF(H$7=0,0,H$7/WWP!H$5*1000)</f>
        <v>1.7811782382767389</v>
      </c>
      <c r="I71" s="335">
        <f>IF(I$7=0,0,I$7/WWP!I$5*1000)</f>
        <v>1.6732053943477467</v>
      </c>
      <c r="J71" s="335">
        <f>IF(J$7=0,0,J$7/WWP!J$5*1000)</f>
        <v>1.7626596665844962</v>
      </c>
      <c r="K71" s="335">
        <f>IF(K$7=0,0,K$7/WWP!K$5*1000)</f>
        <v>1.880498092128124</v>
      </c>
      <c r="L71" s="335">
        <f>IF(L$7=0,0,L$7/WWP!L$5*1000)</f>
        <v>1.884486396649923</v>
      </c>
      <c r="M71" s="335">
        <f>IF(M$7=0,0,M$7/WWP!M$5*1000)</f>
        <v>1.8000553128204912</v>
      </c>
      <c r="N71" s="335">
        <f>IF(N$7=0,0,N$7/WWP!N$5*1000)</f>
        <v>2.1066248614893155</v>
      </c>
      <c r="O71" s="335">
        <f>IF(O$7=0,0,O$7/WWP!O$5*1000)</f>
        <v>2.1974443819826246</v>
      </c>
      <c r="P71" s="335">
        <f>IF(P$7=0,0,P$7/WWP!P$5*1000)</f>
        <v>1.7735090835107761</v>
      </c>
      <c r="Q71" s="335">
        <f>IF(Q$7=0,0,Q$7/WWP!Q$5*1000)</f>
        <v>1.7232353280822816</v>
      </c>
      <c r="R71" s="335">
        <f>IF(R$7=0,0,R$7/WWP!R$5*1000)</f>
        <v>1.5311108153169954</v>
      </c>
      <c r="S71" s="335">
        <f>IF(S$7=0,0,S$7/WWP!S$5*1000)</f>
        <v>1.9094842974453738</v>
      </c>
      <c r="T71" s="335">
        <f>IF(T$7=0,0,T$7/WWP!T$5*1000)</f>
        <v>1.7267620578536966</v>
      </c>
      <c r="U71" s="335">
        <f>IF(U$7=0,0,U$7/WWP!U$5*1000)</f>
        <v>1.6911989489917103</v>
      </c>
      <c r="V71" s="335">
        <f>IF(V$7=0,0,V$7/WWP!V$5*1000)</f>
        <v>1.7012429740620758</v>
      </c>
      <c r="W71" s="335">
        <f>IF(W$7=0,0,W$7/WWP!W$5*1000)</f>
        <v>1.7433558336838542</v>
      </c>
      <c r="X71" s="335">
        <f>IF(X$7=0,0,X$7/WWP!X$5*1000)</f>
        <v>1.5903657449619173</v>
      </c>
      <c r="Y71" s="335">
        <f>IF(Y$7=0,0,Y$7/WWP!Y$5*1000)</f>
        <v>1.3230029805543733</v>
      </c>
      <c r="DA71" s="177"/>
    </row>
    <row r="72" spans="1:105" ht="12" customHeight="1" x14ac:dyDescent="0.25">
      <c r="A72" s="173" t="s">
        <v>93</v>
      </c>
      <c r="B72" s="335">
        <f>IF(B$8=0,0,B$8/WWP!B$5*1000)</f>
        <v>3.0735697718197623</v>
      </c>
      <c r="C72" s="335">
        <f>IF(C$8=0,0,C$8/WWP!C$5*1000)</f>
        <v>3.2789641141288475</v>
      </c>
      <c r="D72" s="335">
        <f>IF(D$8=0,0,D$8/WWP!D$5*1000)</f>
        <v>3.6374776959735766</v>
      </c>
      <c r="E72" s="335">
        <f>IF(E$8=0,0,E$8/WWP!E$5*1000)</f>
        <v>4.9965536028318347</v>
      </c>
      <c r="F72" s="335">
        <f>IF(F$8=0,0,F$8/WWP!F$5*1000)</f>
        <v>4.2300017815740762</v>
      </c>
      <c r="G72" s="335">
        <f>IF(G$8=0,0,G$8/WWP!G$5*1000)</f>
        <v>4.6942589139058395</v>
      </c>
      <c r="H72" s="335">
        <f>IF(H$8=0,0,H$8/WWP!H$5*1000)</f>
        <v>4.4173220309263135</v>
      </c>
      <c r="I72" s="335">
        <f>IF(I$8=0,0,I$8/WWP!I$5*1000)</f>
        <v>4.1495493779824129</v>
      </c>
      <c r="J72" s="335">
        <f>IF(J$8=0,0,J$8/WWP!J$5*1000)</f>
        <v>4.3713959731295509</v>
      </c>
      <c r="K72" s="335">
        <f>IF(K$8=0,0,K$8/WWP!K$5*1000)</f>
        <v>4.6636352684777451</v>
      </c>
      <c r="L72" s="335">
        <f>IF(L$8=0,0,L$8/WWP!L$5*1000)</f>
        <v>4.6735262636918105</v>
      </c>
      <c r="M72" s="335">
        <f>IF(M$8=0,0,M$8/WWP!M$5*1000)</f>
        <v>4.4641371757948169</v>
      </c>
      <c r="N72" s="335">
        <f>IF(N$8=0,0,N$8/WWP!N$5*1000)</f>
        <v>5.224429656493502</v>
      </c>
      <c r="O72" s="335">
        <f>IF(O$8=0,0,O$8/WWP!O$5*1000)</f>
        <v>5.4496620673169076</v>
      </c>
      <c r="P72" s="335">
        <f>IF(P$8=0,0,P$8/WWP!P$5*1000)</f>
        <v>4.3983025271067229</v>
      </c>
      <c r="Q72" s="335">
        <f>IF(Q$8=0,0,Q$8/WWP!Q$5*1000)</f>
        <v>4.2736236136440588</v>
      </c>
      <c r="R72" s="335">
        <f>IF(R$8=0,0,R$8/WWP!R$5*1000)</f>
        <v>3.7971548219861493</v>
      </c>
      <c r="S72" s="335">
        <f>IF(S$8=0,0,S$8/WWP!S$5*1000)</f>
        <v>4.7355210576645241</v>
      </c>
      <c r="T72" s="335">
        <f>IF(T$8=0,0,T$8/WWP!T$5*1000)</f>
        <v>4.2823699034771696</v>
      </c>
      <c r="U72" s="335">
        <f>IF(U$8=0,0,U$8/WWP!U$5*1000)</f>
        <v>4.1941733934994421</v>
      </c>
      <c r="V72" s="335">
        <f>IF(V$8=0,0,V$8/WWP!V$5*1000)</f>
        <v>4.2190825756739478</v>
      </c>
      <c r="W72" s="335">
        <f>IF(W$8=0,0,W$8/WWP!W$5*1000)</f>
        <v>4.3235224675359598</v>
      </c>
      <c r="X72" s="335">
        <f>IF(X$8=0,0,X$8/WWP!X$5*1000)</f>
        <v>3.944107047505554</v>
      </c>
      <c r="Y72" s="335">
        <f>IF(Y$8=0,0,Y$8/WWP!Y$5*1000)</f>
        <v>3.2810473917748459</v>
      </c>
      <c r="DA72" s="177"/>
    </row>
    <row r="73" spans="1:105" ht="12" customHeight="1" x14ac:dyDescent="0.25">
      <c r="A73" s="173" t="s">
        <v>94</v>
      </c>
      <c r="B73" s="335">
        <f>IF(B$9=0,0,B$9/WWP!B$5*1000)</f>
        <v>9.4190041394476598</v>
      </c>
      <c r="C73" s="335">
        <f>IF(C$9=0,0,C$9/WWP!C$5*1000)</f>
        <v>10.048438414265823</v>
      </c>
      <c r="D73" s="335">
        <f>IF(D$9=0,0,D$9/WWP!D$5*1000)</f>
        <v>11.147109068306118</v>
      </c>
      <c r="E73" s="335">
        <f>IF(E$9=0,0,E$9/WWP!E$5*1000)</f>
        <v>15.3120191054524</v>
      </c>
      <c r="F73" s="335">
        <f>IF(F$9=0,0,F$9/WWP!F$5*1000)</f>
        <v>12.962908685468948</v>
      </c>
      <c r="G73" s="335">
        <f>IF(G$9=0,0,G$9/WWP!G$5*1000)</f>
        <v>14.385632155517898</v>
      </c>
      <c r="H73" s="335">
        <f>IF(H$9=0,0,H$9/WWP!H$5*1000)</f>
        <v>13.536954610903214</v>
      </c>
      <c r="I73" s="335">
        <f>IF(I$9=0,0,I$9/WWP!I$5*1000)</f>
        <v>12.716360997042878</v>
      </c>
      <c r="J73" s="335">
        <f>IF(J$9=0,0,J$9/WWP!J$5*1000)</f>
        <v>13.396213466042173</v>
      </c>
      <c r="K73" s="335">
        <f>IF(K$9=0,0,K$9/WWP!K$5*1000)</f>
        <v>14.291785500173738</v>
      </c>
      <c r="L73" s="335">
        <f>IF(L$9=0,0,L$9/WWP!L$5*1000)</f>
        <v>14.322096614539419</v>
      </c>
      <c r="M73" s="335">
        <f>IF(M$9=0,0,M$9/WWP!M$5*1000)</f>
        <v>13.680420377435734</v>
      </c>
      <c r="N73" s="335">
        <f>IF(N$9=0,0,N$9/WWP!N$5*1000)</f>
        <v>16.0103489473188</v>
      </c>
      <c r="O73" s="335">
        <f>IF(O$9=0,0,O$9/WWP!O$5*1000)</f>
        <v>16.700577303067938</v>
      </c>
      <c r="P73" s="335">
        <f>IF(P$9=0,0,P$9/WWP!P$5*1000)</f>
        <v>13.4786690346819</v>
      </c>
      <c r="Q73" s="335">
        <f>IF(Q$9=0,0,Q$9/WWP!Q$5*1000)</f>
        <v>13.096588493425335</v>
      </c>
      <c r="R73" s="335">
        <f>IF(R$9=0,0,R$9/WWP!R$5*1000)</f>
        <v>11.63644219640917</v>
      </c>
      <c r="S73" s="335">
        <f>IF(S$9=0,0,S$9/WWP!S$5*1000)</f>
        <v>14.512080660584841</v>
      </c>
      <c r="T73" s="335">
        <f>IF(T$9=0,0,T$9/WWP!T$5*1000)</f>
        <v>13.123391639688098</v>
      </c>
      <c r="U73" s="335">
        <f>IF(U$9=0,0,U$9/WWP!U$5*1000)</f>
        <v>12.853112012337</v>
      </c>
      <c r="V73" s="335">
        <f>IF(V$9=0,0,V$9/WWP!V$5*1000)</f>
        <v>12.929446602871778</v>
      </c>
      <c r="W73" s="335">
        <f>IF(W$9=0,0,W$9/WWP!W$5*1000)</f>
        <v>13.249504335997296</v>
      </c>
      <c r="X73" s="335">
        <f>IF(X$9=0,0,X$9/WWP!X$5*1000)</f>
        <v>12.086779661710572</v>
      </c>
      <c r="Y73" s="335">
        <f>IF(Y$9=0,0,Y$9/WWP!Y$5*1000)</f>
        <v>10.054822652213234</v>
      </c>
      <c r="DA73" s="177"/>
    </row>
    <row r="74" spans="1:105" ht="12" customHeight="1" x14ac:dyDescent="0.25">
      <c r="A74" s="56" t="s">
        <v>95</v>
      </c>
      <c r="B74" s="336">
        <f>IF(B$10=0,0,B$10/WWP!B$5*1000)</f>
        <v>2.2529080504267047</v>
      </c>
      <c r="C74" s="336">
        <f>IF(C$10=0,0,C$10/WWP!C$5*1000)</f>
        <v>2.2485353690201446</v>
      </c>
      <c r="D74" s="336">
        <f>IF(D$10=0,0,D$10/WWP!D$5*1000)</f>
        <v>2.4362467690649332</v>
      </c>
      <c r="E74" s="336">
        <f>IF(E$10=0,0,E$10/WWP!E$5*1000)</f>
        <v>3.1251690718659262</v>
      </c>
      <c r="F74" s="336">
        <f>IF(F$10=0,0,F$10/WWP!F$5*1000)</f>
        <v>2.9741663944071002</v>
      </c>
      <c r="G74" s="336">
        <f>IF(G$10=0,0,G$10/WWP!G$5*1000)</f>
        <v>3.0002551322352136</v>
      </c>
      <c r="H74" s="336">
        <f>IF(H$10=0,0,H$10/WWP!H$5*1000)</f>
        <v>2.866260393649811</v>
      </c>
      <c r="I74" s="336">
        <f>IF(I$10=0,0,I$10/WWP!I$5*1000)</f>
        <v>2.7309312049776104</v>
      </c>
      <c r="J74" s="336">
        <f>IF(J$10=0,0,J$10/WWP!J$5*1000)</f>
        <v>2.9024966031013006</v>
      </c>
      <c r="K74" s="336">
        <f>IF(K$10=0,0,K$10/WWP!K$5*1000)</f>
        <v>3.1357289572283356</v>
      </c>
      <c r="L74" s="336">
        <f>IF(L$10=0,0,L$10/WWP!L$5*1000)</f>
        <v>3.146602094620627</v>
      </c>
      <c r="M74" s="336">
        <f>IF(M$10=0,0,M$10/WWP!M$5*1000)</f>
        <v>3.2289796039999765</v>
      </c>
      <c r="N74" s="336">
        <f>IF(N$10=0,0,N$10/WWP!N$5*1000)</f>
        <v>3.4621116903664793</v>
      </c>
      <c r="O74" s="336">
        <f>IF(O$10=0,0,O$10/WWP!O$5*1000)</f>
        <v>3.6453245547173725</v>
      </c>
      <c r="P74" s="336">
        <f>IF(P$10=0,0,P$10/WWP!P$5*1000)</f>
        <v>3.7544476369074222</v>
      </c>
      <c r="Q74" s="336">
        <f>IF(Q$10=0,0,Q$10/WWP!Q$5*1000)</f>
        <v>3.9659896944709128</v>
      </c>
      <c r="R74" s="336">
        <f>IF(R$10=0,0,R$10/WWP!R$5*1000)</f>
        <v>4.2179700141701755</v>
      </c>
      <c r="S74" s="336">
        <f>IF(S$10=0,0,S$10/WWP!S$5*1000)</f>
        <v>4.2151929230262013</v>
      </c>
      <c r="T74" s="336">
        <f>IF(T$10=0,0,T$10/WWP!T$5*1000)</f>
        <v>4.2284661162191908</v>
      </c>
      <c r="U74" s="336">
        <f>IF(U$10=0,0,U$10/WWP!U$5*1000)</f>
        <v>4.1711970533114773</v>
      </c>
      <c r="V74" s="336">
        <f>IF(V$10=0,0,V$10/WWP!V$5*1000)</f>
        <v>4.4009855211836095</v>
      </c>
      <c r="W74" s="336">
        <f>IF(W$10=0,0,W$10/WWP!W$5*1000)</f>
        <v>4.0737773829989576</v>
      </c>
      <c r="X74" s="336">
        <f>IF(X$10=0,0,X$10/WWP!X$5*1000)</f>
        <v>3.9401989757722222</v>
      </c>
      <c r="Y74" s="336">
        <f>IF(Y$10=0,0,Y$10/WWP!Y$5*1000)</f>
        <v>3.8433388189079905</v>
      </c>
      <c r="DA74" s="68"/>
    </row>
    <row r="75" spans="1:105" ht="12" customHeight="1" x14ac:dyDescent="0.25">
      <c r="A75" s="174" t="s">
        <v>2898</v>
      </c>
      <c r="B75" s="349">
        <f>IF(B$16=0,0,B$16/WWP!B$5*1000)</f>
        <v>82.565656028297568</v>
      </c>
      <c r="C75" s="349">
        <f>IF(C$16=0,0,C$16/WWP!C$5*1000)</f>
        <v>76.477361536614239</v>
      </c>
      <c r="D75" s="349">
        <f>IF(D$16=0,0,D$16/WWP!D$5*1000)</f>
        <v>78.743797997804194</v>
      </c>
      <c r="E75" s="349">
        <f>IF(E$16=0,0,E$16/WWP!E$5*1000)</f>
        <v>79.476402646829726</v>
      </c>
      <c r="F75" s="349">
        <f>IF(F$16=0,0,F$16/WWP!F$5*1000)</f>
        <v>94.946779642703774</v>
      </c>
      <c r="G75" s="349">
        <f>IF(G$16=0,0,G$16/WWP!G$5*1000)</f>
        <v>88.31059246992676</v>
      </c>
      <c r="H75" s="349">
        <f>IF(H$16=0,0,H$16/WWP!H$5*1000)</f>
        <v>82.120956064497619</v>
      </c>
      <c r="I75" s="349">
        <f>IF(I$16=0,0,I$16/WWP!I$5*1000)</f>
        <v>87.106484271559225</v>
      </c>
      <c r="J75" s="349">
        <f>IF(J$16=0,0,J$16/WWP!J$5*1000)</f>
        <v>96.354693920405367</v>
      </c>
      <c r="K75" s="349">
        <f>IF(K$16=0,0,K$16/WWP!K$5*1000)</f>
        <v>109.94341419740104</v>
      </c>
      <c r="L75" s="349">
        <f>IF(L$16=0,0,L$16/WWP!L$5*1000)</f>
        <v>112.50025460793627</v>
      </c>
      <c r="M75" s="349">
        <f>IF(M$16=0,0,M$16/WWP!M$5*1000)</f>
        <v>117.17455629906338</v>
      </c>
      <c r="N75" s="349">
        <f>IF(N$16=0,0,N$16/WWP!N$5*1000)</f>
        <v>125.64516675031584</v>
      </c>
      <c r="O75" s="349">
        <f>IF(O$16=0,0,O$16/WWP!O$5*1000)</f>
        <v>130.60056377571664</v>
      </c>
      <c r="P75" s="349">
        <f>IF(P$16=0,0,P$16/WWP!P$5*1000)</f>
        <v>131.60973869377105</v>
      </c>
      <c r="Q75" s="349">
        <f>IF(Q$16=0,0,Q$16/WWP!Q$5*1000)</f>
        <v>128.8002033968601</v>
      </c>
      <c r="R75" s="349">
        <f>IF(R$16=0,0,R$16/WWP!R$5*1000)</f>
        <v>140.18030140474119</v>
      </c>
      <c r="S75" s="349">
        <f>IF(S$16=0,0,S$16/WWP!S$5*1000)</f>
        <v>131.15519965241728</v>
      </c>
      <c r="T75" s="349">
        <f>IF(T$16=0,0,T$16/WWP!T$5*1000)</f>
        <v>134.25294010459311</v>
      </c>
      <c r="U75" s="349">
        <f>IF(U$16=0,0,U$16/WWP!U$5*1000)</f>
        <v>127.25382764857876</v>
      </c>
      <c r="V75" s="349">
        <f>IF(V$16=0,0,V$16/WWP!V$5*1000)</f>
        <v>130.9132357447229</v>
      </c>
      <c r="W75" s="349">
        <f>IF(W$16=0,0,W$16/WWP!W$5*1000)</f>
        <v>110.37991255821829</v>
      </c>
      <c r="X75" s="349">
        <f>IF(X$16=0,0,X$16/WWP!X$5*1000)</f>
        <v>104.23979738912038</v>
      </c>
      <c r="Y75" s="349">
        <f>IF(Y$16=0,0,Y$16/WWP!Y$5*1000)</f>
        <v>115.70440706618538</v>
      </c>
      <c r="DA75" s="178"/>
    </row>
    <row r="76" spans="1:105" ht="12" customHeight="1" x14ac:dyDescent="0.25">
      <c r="A76" s="174" t="s">
        <v>2910</v>
      </c>
      <c r="B76" s="349">
        <f>IF(B$27=0,0,B$27/WWP!B$5*1000)</f>
        <v>5.800123601659875</v>
      </c>
      <c r="C76" s="349">
        <f>IF(C$27=0,0,C$27/WWP!C$5*1000)</f>
        <v>6.1877226024689573</v>
      </c>
      <c r="D76" s="349">
        <f>IF(D$27=0,0,D$27/WWP!D$5*1000)</f>
        <v>6.8642724262727164</v>
      </c>
      <c r="E76" s="349">
        <f>IF(E$27=0,0,E$27/WWP!E$5*1000)</f>
        <v>9.4289801859891114</v>
      </c>
      <c r="F76" s="349">
        <f>IF(F$27=0,0,F$27/WWP!F$5*1000)</f>
        <v>7.9824227168414037</v>
      </c>
      <c r="G76" s="349">
        <f>IF(G$27=0,0,G$27/WWP!G$5*1000)</f>
        <v>8.8585208536610249</v>
      </c>
      <c r="H76" s="349">
        <f>IF(H$27=0,0,H$27/WWP!H$5*1000)</f>
        <v>8.3359141551351392</v>
      </c>
      <c r="I76" s="349">
        <f>IF(I$27=0,0,I$27/WWP!I$5*1000)</f>
        <v>7.8306012455474585</v>
      </c>
      <c r="J76" s="349">
        <f>IF(J$27=0,0,J$27/WWP!J$5*1000)</f>
        <v>8.2492472396154444</v>
      </c>
      <c r="K76" s="349">
        <f>IF(K$27=0,0,K$27/WWP!K$5*1000)</f>
        <v>8.8007310711596212</v>
      </c>
      <c r="L76" s="349">
        <f>IF(L$27=0,0,L$27/WWP!L$5*1000)</f>
        <v>8.8193963363216401</v>
      </c>
      <c r="M76" s="349">
        <f>IF(M$27=0,0,M$27/WWP!M$5*1000)</f>
        <v>8.424258863999901</v>
      </c>
      <c r="N76" s="349">
        <f>IF(N$27=0,0,N$27/WWP!N$5*1000)</f>
        <v>9.8590043517699986</v>
      </c>
      <c r="O76" s="349">
        <f>IF(O$27=0,0,O$27/WWP!O$5*1000)</f>
        <v>10.284039707678687</v>
      </c>
      <c r="P76" s="349">
        <f>IF(P$27=0,0,P$27/WWP!P$5*1000)</f>
        <v>8.3000225108304342</v>
      </c>
      <c r="Q76" s="349">
        <f>IF(Q$27=0,0,Q$27/WWP!Q$5*1000)</f>
        <v>8.0647413354250812</v>
      </c>
      <c r="R76" s="349">
        <f>IF(R$27=0,0,R$27/WWP!R$5*1000)</f>
        <v>7.1655986156835452</v>
      </c>
      <c r="S76" s="349">
        <f>IF(S$27=0,0,S$27/WWP!S$5*1000)</f>
        <v>8.9363865120443506</v>
      </c>
      <c r="T76" s="349">
        <f>IF(T$27=0,0,T$27/WWP!T$5*1000)</f>
        <v>8.0812464307553054</v>
      </c>
      <c r="U76" s="349">
        <f>IF(U$27=0,0,U$27/WWP!U$5*1000)</f>
        <v>7.9148110812812069</v>
      </c>
      <c r="V76" s="349">
        <f>IF(V$27=0,0,V$27/WWP!V$5*1000)</f>
        <v>7.9618171186105151</v>
      </c>
      <c r="W76" s="349">
        <f>IF(W$27=0,0,W$27/WWP!W$5*1000)</f>
        <v>8.1589053016404449</v>
      </c>
      <c r="X76" s="349">
        <f>IF(X$27=0,0,X$27/WWP!X$5*1000)</f>
        <v>7.4429116864217741</v>
      </c>
      <c r="Y76" s="349">
        <f>IF(Y$27=0,0,Y$27/WWP!Y$5*1000)</f>
        <v>6.1916539489944702</v>
      </c>
      <c r="DA76" s="178"/>
    </row>
    <row r="77" spans="1:105" ht="12" customHeight="1" x14ac:dyDescent="0.25">
      <c r="A77" s="174" t="s">
        <v>2912</v>
      </c>
      <c r="B77" s="349">
        <f>IF(B$28=0,0,B$28/WWP!B$5*1000)</f>
        <v>14.088000983544983</v>
      </c>
      <c r="C77" s="349">
        <f>IF(C$28=0,0,C$28/WWP!C$5*1000)</f>
        <v>13.145391578257064</v>
      </c>
      <c r="D77" s="349">
        <f>IF(D$28=0,0,D$28/WWP!D$5*1000)</f>
        <v>13.693332002787487</v>
      </c>
      <c r="E77" s="349">
        <f>IF(E$28=0,0,E$28/WWP!E$5*1000)</f>
        <v>13.849868302980129</v>
      </c>
      <c r="F77" s="349">
        <f>IF(F$28=0,0,F$28/WWP!F$5*1000)</f>
        <v>16.924214495074587</v>
      </c>
      <c r="G77" s="349">
        <f>IF(G$28=0,0,G$28/WWP!G$5*1000)</f>
        <v>15.649472179817895</v>
      </c>
      <c r="H77" s="349">
        <f>IF(H$28=0,0,H$28/WWP!H$5*1000)</f>
        <v>13.86825216483629</v>
      </c>
      <c r="I77" s="349">
        <f>IF(I$28=0,0,I$28/WWP!I$5*1000)</f>
        <v>14.925640413213186</v>
      </c>
      <c r="J77" s="349">
        <f>IF(J$28=0,0,J$28/WWP!J$5*1000)</f>
        <v>16.317611032942771</v>
      </c>
      <c r="K77" s="349">
        <f>IF(K$28=0,0,K$28/WWP!K$5*1000)</f>
        <v>18.334433133500095</v>
      </c>
      <c r="L77" s="349">
        <f>IF(L$28=0,0,L$28/WWP!L$5*1000)</f>
        <v>18.596759268634319</v>
      </c>
      <c r="M77" s="349">
        <f>IF(M$28=0,0,M$28/WWP!M$5*1000)</f>
        <v>19.947649594557962</v>
      </c>
      <c r="N77" s="349">
        <f>IF(N$28=0,0,N$28/WWP!N$5*1000)</f>
        <v>20.107551784670971</v>
      </c>
      <c r="O77" s="349">
        <f>IF(O$28=0,0,O$28/WWP!O$5*1000)</f>
        <v>21.37539717920404</v>
      </c>
      <c r="P77" s="349">
        <f>IF(P$28=0,0,P$28/WWP!P$5*1000)</f>
        <v>20.98679350622773</v>
      </c>
      <c r="Q77" s="349">
        <f>IF(Q$28=0,0,Q$28/WWP!Q$5*1000)</f>
        <v>21.439779353123132</v>
      </c>
      <c r="R77" s="349">
        <f>IF(R$28=0,0,R$28/WWP!R$5*1000)</f>
        <v>23.37833665243538</v>
      </c>
      <c r="S77" s="349">
        <f>IF(S$28=0,0,S$28/WWP!S$5*1000)</f>
        <v>21.527760932439215</v>
      </c>
      <c r="T77" s="349">
        <f>IF(T$28=0,0,T$28/WWP!T$5*1000)</f>
        <v>21.987963835103667</v>
      </c>
      <c r="U77" s="349">
        <f>IF(U$28=0,0,U$28/WWP!U$5*1000)</f>
        <v>20.898757100608261</v>
      </c>
      <c r="V77" s="349">
        <f>IF(V$28=0,0,V$28/WWP!V$5*1000)</f>
        <v>21.139910332406888</v>
      </c>
      <c r="W77" s="349">
        <f>IF(W$28=0,0,W$28/WWP!W$5*1000)</f>
        <v>17.892307132334032</v>
      </c>
      <c r="X77" s="349">
        <f>IF(X$28=0,0,X$28/WWP!X$5*1000)</f>
        <v>15.379155087993304</v>
      </c>
      <c r="Y77" s="349">
        <f>IF(Y$28=0,0,Y$28/WWP!Y$5*1000)</f>
        <v>15.89298849352919</v>
      </c>
      <c r="DA77" s="178"/>
    </row>
    <row r="78" spans="1:105" ht="12" customHeight="1" x14ac:dyDescent="0.25">
      <c r="A78" s="41" t="s">
        <v>2936</v>
      </c>
      <c r="B78" s="337">
        <f>IF(B$48=0,0,B$48/WWP!B$5*1000)</f>
        <v>4.5875507529709836</v>
      </c>
      <c r="C78" s="337">
        <f>IF(C$48=0,0,C$48/WWP!C$5*1000)</f>
        <v>4.8941183729271573</v>
      </c>
      <c r="D78" s="337">
        <f>IF(D$48=0,0,D$48/WWP!D$5*1000)</f>
        <v>5.429228806216047</v>
      </c>
      <c r="E78" s="337">
        <f>IF(E$48=0,0,E$48/WWP!E$5*1000)</f>
        <v>7.4577592000977164</v>
      </c>
      <c r="F78" s="337">
        <f>IF(F$48=0,0,F$48/WWP!F$5*1000)</f>
        <v>6.3136187881752468</v>
      </c>
      <c r="G78" s="337">
        <f>IF(G$48=0,0,G$48/WWP!G$5*1000)</f>
        <v>7.0065599982717224</v>
      </c>
      <c r="H78" s="337">
        <f>IF(H$48=0,0,H$48/WWP!H$5*1000)</f>
        <v>6.5932093668051817</v>
      </c>
      <c r="I78" s="337">
        <f>IF(I$48=0,0,I$48/WWP!I$5*1000)</f>
        <v>6.1935370877176261</v>
      </c>
      <c r="J78" s="337">
        <f>IF(J$48=0,0,J$48/WWP!J$5*1000)</f>
        <v>6.5246610218291758</v>
      </c>
      <c r="K78" s="337">
        <f>IF(K$48=0,0,K$48/WWP!K$5*1000)</f>
        <v>6.9608517378214669</v>
      </c>
      <c r="L78" s="337">
        <f>IF(L$48=0,0,L$48/WWP!L$5*1000)</f>
        <v>6.9756148458393605</v>
      </c>
      <c r="M78" s="337">
        <f>IF(M$48=0,0,M$48/WWP!M$5*1000)</f>
        <v>6.6630847459363336</v>
      </c>
      <c r="N78" s="337">
        <f>IF(N$48=0,0,N$48/WWP!N$5*1000)</f>
        <v>7.7978825872888526</v>
      </c>
      <c r="O78" s="337">
        <f>IF(O$48=0,0,O$48/WWP!O$5*1000)</f>
        <v>8.1340601243468864</v>
      </c>
      <c r="P78" s="337">
        <f>IF(P$48=0,0,P$48/WWP!P$5*1000)</f>
        <v>6.564821223523496</v>
      </c>
      <c r="Q78" s="337">
        <f>IF(Q$48=0,0,Q$48/WWP!Q$5*1000)</f>
        <v>6.378727890429376</v>
      </c>
      <c r="R78" s="337">
        <f>IF(R$48=0,0,R$48/WWP!R$5*1000)</f>
        <v>5.6675597939773965</v>
      </c>
      <c r="S78" s="337">
        <f>IF(S$48=0,0,S$48/WWP!S$5*1000)</f>
        <v>7.0681470754238021</v>
      </c>
      <c r="T78" s="337">
        <f>IF(T$48=0,0,T$48/WWP!T$5*1000)</f>
        <v>6.391782433351251</v>
      </c>
      <c r="U78" s="337">
        <f>IF(U$48=0,0,U$48/WWP!U$5*1000)</f>
        <v>6.2601420295877181</v>
      </c>
      <c r="V78" s="337">
        <f>IF(V$48=0,0,V$48/WWP!V$5*1000)</f>
        <v>6.2973209927881832</v>
      </c>
      <c r="W78" s="337">
        <f>IF(W$48=0,0,W$48/WWP!W$5*1000)</f>
        <v>6.4532059539641615</v>
      </c>
      <c r="X78" s="337">
        <f>IF(X$48=0,0,X$48/WWP!X$5*1000)</f>
        <v>5.8868978415510362</v>
      </c>
      <c r="Y78" s="337">
        <f>IF(Y$48=0,0,Y$48/WWP!Y$5*1000)</f>
        <v>4.8972278328200707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ES: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260.33457037640579</v>
      </c>
      <c r="C5" s="223">
        <v>273.65427768314208</v>
      </c>
      <c r="D5" s="223">
        <v>291.74676095507488</v>
      </c>
      <c r="E5" s="223">
        <v>310.98811412928848</v>
      </c>
      <c r="F5" s="223">
        <v>387.03203759295928</v>
      </c>
      <c r="G5" s="223">
        <v>351.39525645772238</v>
      </c>
      <c r="H5" s="223">
        <v>290.86671493359103</v>
      </c>
      <c r="I5" s="223">
        <v>319.9814644386235</v>
      </c>
      <c r="J5" s="223">
        <v>301.69990106974922</v>
      </c>
      <c r="K5" s="223">
        <v>226.19891180117509</v>
      </c>
      <c r="L5" s="223">
        <v>219.2801472209357</v>
      </c>
      <c r="M5" s="223">
        <v>238.76966335036619</v>
      </c>
      <c r="N5" s="223">
        <v>213.11860601559829</v>
      </c>
      <c r="O5" s="223">
        <v>217.89876868114109</v>
      </c>
      <c r="P5" s="223">
        <v>201.77188939021741</v>
      </c>
      <c r="Q5" s="223">
        <v>216.0770112914195</v>
      </c>
      <c r="R5" s="223">
        <v>279.93281208348662</v>
      </c>
      <c r="S5" s="223">
        <v>282.74528101577027</v>
      </c>
      <c r="T5" s="223">
        <v>277.97398502771659</v>
      </c>
      <c r="U5" s="223">
        <v>280.92904601908867</v>
      </c>
      <c r="V5" s="223">
        <v>271.04610956398352</v>
      </c>
      <c r="W5" s="223">
        <v>283.46494813069228</v>
      </c>
      <c r="X5" s="223">
        <v>283.26125954113388</v>
      </c>
      <c r="Y5" s="223">
        <v>328.33768552443672</v>
      </c>
      <c r="DA5" s="89" t="s">
        <v>2938</v>
      </c>
    </row>
    <row r="6" spans="1:105" ht="12" customHeight="1" x14ac:dyDescent="0.25">
      <c r="A6" s="55" t="s">
        <v>91</v>
      </c>
      <c r="B6" s="259">
        <v>2.646673751347973</v>
      </c>
      <c r="C6" s="259">
        <v>3.0796853093363401</v>
      </c>
      <c r="D6" s="259">
        <v>3.446950618288581</v>
      </c>
      <c r="E6" s="259">
        <v>4.5336472503525629</v>
      </c>
      <c r="F6" s="259">
        <v>4.3569152450063564</v>
      </c>
      <c r="G6" s="259">
        <v>4.5371259829993331</v>
      </c>
      <c r="H6" s="259">
        <v>3.8729253884533699</v>
      </c>
      <c r="I6" s="259">
        <v>3.8968075295972362</v>
      </c>
      <c r="J6" s="259">
        <v>3.5610347335074999</v>
      </c>
      <c r="K6" s="259">
        <v>2.5541431753944921</v>
      </c>
      <c r="L6" s="259">
        <v>2.4469551065946051</v>
      </c>
      <c r="M6" s="259">
        <v>2.4672390245780722</v>
      </c>
      <c r="N6" s="259">
        <v>2.3908820977698499</v>
      </c>
      <c r="O6" s="259">
        <v>2.4444761476219039</v>
      </c>
      <c r="P6" s="259">
        <v>1.911634720145353</v>
      </c>
      <c r="Q6" s="259">
        <v>2.0062482666762689</v>
      </c>
      <c r="R6" s="259">
        <v>2.2045602431734328</v>
      </c>
      <c r="S6" s="259">
        <v>2.808983075229623</v>
      </c>
      <c r="T6" s="259">
        <v>2.5078937906832381</v>
      </c>
      <c r="U6" s="259">
        <v>2.594425126378169</v>
      </c>
      <c r="V6" s="259">
        <v>2.4639688266218589</v>
      </c>
      <c r="W6" s="259">
        <v>2.9821854784499662</v>
      </c>
      <c r="X6" s="259">
        <v>2.9372038856329641</v>
      </c>
      <c r="Y6" s="259">
        <v>2.7514174550982569</v>
      </c>
      <c r="DA6" s="67" t="s">
        <v>2939</v>
      </c>
    </row>
    <row r="7" spans="1:105" ht="12" customHeight="1" x14ac:dyDescent="0.25">
      <c r="A7" s="173" t="s">
        <v>92</v>
      </c>
      <c r="B7" s="224">
        <v>0.74634087416844119</v>
      </c>
      <c r="C7" s="224">
        <v>0.86844667755636651</v>
      </c>
      <c r="D7" s="224">
        <v>0.97201256345203157</v>
      </c>
      <c r="E7" s="224">
        <v>1.27845234051842</v>
      </c>
      <c r="F7" s="224">
        <v>1.2286153255495551</v>
      </c>
      <c r="G7" s="224">
        <v>1.279433315360244</v>
      </c>
      <c r="H7" s="224">
        <v>1.092134048835929</v>
      </c>
      <c r="I7" s="224">
        <v>1.09886862202964</v>
      </c>
      <c r="J7" s="224">
        <v>1.004183373412215</v>
      </c>
      <c r="K7" s="224">
        <v>0.72024799025735942</v>
      </c>
      <c r="L7" s="224">
        <v>0.69002181034841104</v>
      </c>
      <c r="M7" s="224">
        <v>0.69574171332913604</v>
      </c>
      <c r="N7" s="224">
        <v>0.67420966939140503</v>
      </c>
      <c r="O7" s="224">
        <v>0.68932276370325107</v>
      </c>
      <c r="P7" s="224">
        <v>0.53906573388479795</v>
      </c>
      <c r="Q7" s="224">
        <v>0.56574599887404931</v>
      </c>
      <c r="R7" s="224">
        <v>0.62166839347277236</v>
      </c>
      <c r="S7" s="224">
        <v>0.79211080807503709</v>
      </c>
      <c r="T7" s="224">
        <v>0.70720603289575779</v>
      </c>
      <c r="U7" s="224">
        <v>0.73160717893524474</v>
      </c>
      <c r="V7" s="224">
        <v>0.69481954360568565</v>
      </c>
      <c r="W7" s="224">
        <v>0.84095250341497418</v>
      </c>
      <c r="X7" s="224">
        <v>0.82826805324901331</v>
      </c>
      <c r="Y7" s="224">
        <v>0.77587776264244102</v>
      </c>
      <c r="DA7" s="177" t="s">
        <v>2940</v>
      </c>
    </row>
    <row r="8" spans="1:105" ht="12" customHeight="1" x14ac:dyDescent="0.25">
      <c r="A8" s="173" t="s">
        <v>93</v>
      </c>
      <c r="B8" s="224">
        <v>10.124855942899559</v>
      </c>
      <c r="C8" s="224">
        <v>11.78134255898129</v>
      </c>
      <c r="D8" s="224">
        <v>13.18631676257252</v>
      </c>
      <c r="E8" s="224">
        <v>17.343476989698441</v>
      </c>
      <c r="F8" s="224">
        <v>16.667388335507969</v>
      </c>
      <c r="G8" s="224">
        <v>17.35678488867709</v>
      </c>
      <c r="H8" s="224">
        <v>14.81588413219321</v>
      </c>
      <c r="I8" s="224">
        <v>14.9072453128323</v>
      </c>
      <c r="J8" s="224">
        <v>13.622745782725239</v>
      </c>
      <c r="K8" s="224">
        <v>9.7708800320547269</v>
      </c>
      <c r="L8" s="224">
        <v>9.3608318518270988</v>
      </c>
      <c r="M8" s="224">
        <v>9.4384280222790089</v>
      </c>
      <c r="N8" s="224">
        <v>9.1463244398929966</v>
      </c>
      <c r="O8" s="224">
        <v>9.3513485891188903</v>
      </c>
      <c r="P8" s="224">
        <v>7.3129625995871779</v>
      </c>
      <c r="Q8" s="224">
        <v>7.6749069187101728</v>
      </c>
      <c r="R8" s="224">
        <v>8.4335497974415787</v>
      </c>
      <c r="S8" s="224">
        <v>10.745770599137099</v>
      </c>
      <c r="T8" s="224">
        <v>9.5939529146075184</v>
      </c>
      <c r="U8" s="224">
        <v>9.9249787193602401</v>
      </c>
      <c r="V8" s="224">
        <v>9.4259178731929882</v>
      </c>
      <c r="W8" s="224">
        <v>11.408356753050789</v>
      </c>
      <c r="X8" s="224">
        <v>11.236279576133031</v>
      </c>
      <c r="Y8" s="224">
        <v>10.525553199543779</v>
      </c>
      <c r="DA8" s="177" t="s">
        <v>2941</v>
      </c>
    </row>
    <row r="9" spans="1:105" ht="12" customHeight="1" x14ac:dyDescent="0.25">
      <c r="A9" s="173" t="s">
        <v>94</v>
      </c>
      <c r="B9" s="224">
        <v>23.098155610160951</v>
      </c>
      <c r="C9" s="224">
        <v>26.87715116725202</v>
      </c>
      <c r="D9" s="224">
        <v>30.082363465168271</v>
      </c>
      <c r="E9" s="224">
        <v>39.566225197528652</v>
      </c>
      <c r="F9" s="224">
        <v>38.023842665981881</v>
      </c>
      <c r="G9" s="224">
        <v>39.596584930367008</v>
      </c>
      <c r="H9" s="224">
        <v>33.799947289868101</v>
      </c>
      <c r="I9" s="224">
        <v>34.008372454535227</v>
      </c>
      <c r="J9" s="224">
        <v>31.078002857682009</v>
      </c>
      <c r="K9" s="224">
        <v>22.290619116105809</v>
      </c>
      <c r="L9" s="224">
        <v>21.35516317204339</v>
      </c>
      <c r="M9" s="224">
        <v>21.532185781546069</v>
      </c>
      <c r="N9" s="224">
        <v>20.865800596582599</v>
      </c>
      <c r="O9" s="224">
        <v>21.333528703468069</v>
      </c>
      <c r="P9" s="224">
        <v>16.683293969729061</v>
      </c>
      <c r="Q9" s="224">
        <v>17.509009046809211</v>
      </c>
      <c r="R9" s="224">
        <v>19.239725154208969</v>
      </c>
      <c r="S9" s="224">
        <v>24.514667946858641</v>
      </c>
      <c r="T9" s="224">
        <v>21.886989660684389</v>
      </c>
      <c r="U9" s="224">
        <v>22.642169348403229</v>
      </c>
      <c r="V9" s="224">
        <v>21.50364598088867</v>
      </c>
      <c r="W9" s="224">
        <v>26.026246795441612</v>
      </c>
      <c r="X9" s="224">
        <v>25.6336816634714</v>
      </c>
      <c r="Y9" s="224">
        <v>24.01227899509891</v>
      </c>
      <c r="DA9" s="177" t="s">
        <v>2942</v>
      </c>
    </row>
    <row r="10" spans="1:105" ht="12" customHeight="1" x14ac:dyDescent="0.25">
      <c r="A10" s="56" t="s">
        <v>95</v>
      </c>
      <c r="B10" s="260">
        <v>8.1897248476857989</v>
      </c>
      <c r="C10" s="260">
        <v>9.1194782036980122</v>
      </c>
      <c r="D10" s="260">
        <v>10.020143985332879</v>
      </c>
      <c r="E10" s="260">
        <v>12.98370754716009</v>
      </c>
      <c r="F10" s="260">
        <v>12.76483303681189</v>
      </c>
      <c r="G10" s="260">
        <v>12.630373238582919</v>
      </c>
      <c r="H10" s="260">
        <v>11.57968639931021</v>
      </c>
      <c r="I10" s="260">
        <v>11.439219689115861</v>
      </c>
      <c r="J10" s="260">
        <v>10.52905640323409</v>
      </c>
      <c r="K10" s="260">
        <v>7.6151645938101158</v>
      </c>
      <c r="L10" s="260">
        <v>7.3386182621749914</v>
      </c>
      <c r="M10" s="260">
        <v>7.5824027454377516</v>
      </c>
      <c r="N10" s="260">
        <v>7.152908239304371</v>
      </c>
      <c r="O10" s="260">
        <v>7.3088711773944066</v>
      </c>
      <c r="P10" s="260">
        <v>7.617607658964169</v>
      </c>
      <c r="Q10" s="260">
        <v>8.5229331147917691</v>
      </c>
      <c r="R10" s="260">
        <v>11.01948440028721</v>
      </c>
      <c r="S10" s="260">
        <v>11.79022996349954</v>
      </c>
      <c r="T10" s="260">
        <v>11.631323644054691</v>
      </c>
      <c r="U10" s="260">
        <v>12.246333011865371</v>
      </c>
      <c r="V10" s="260">
        <v>12.439431071866441</v>
      </c>
      <c r="W10" s="260">
        <v>13.75644163295051</v>
      </c>
      <c r="X10" s="260">
        <v>14.84266138194725</v>
      </c>
      <c r="Y10" s="260">
        <v>16.543339095180251</v>
      </c>
      <c r="DA10" s="68" t="s">
        <v>2943</v>
      </c>
    </row>
    <row r="11" spans="1:105" ht="12" customHeight="1" x14ac:dyDescent="0.25">
      <c r="A11" s="37" t="s">
        <v>159</v>
      </c>
      <c r="B11" s="226">
        <v>0.63233743962444577</v>
      </c>
      <c r="C11" s="226">
        <v>0.50641933938539341</v>
      </c>
      <c r="D11" s="226">
        <v>0.45604084088475749</v>
      </c>
      <c r="E11" s="226">
        <v>0.33951958764484108</v>
      </c>
      <c r="F11" s="226">
        <v>0.51311488017341611</v>
      </c>
      <c r="G11" s="226">
        <v>0.83248722120087026</v>
      </c>
      <c r="H11" s="226">
        <v>0.28140781128835712</v>
      </c>
      <c r="I11" s="226">
        <v>0.33042617617994391</v>
      </c>
      <c r="J11" s="226">
        <v>0.32055586468592939</v>
      </c>
      <c r="K11" s="226">
        <v>0.31375302293947882</v>
      </c>
      <c r="L11" s="226">
        <v>0.35941656973308023</v>
      </c>
      <c r="M11" s="226">
        <v>0.26710641759646508</v>
      </c>
      <c r="N11" s="226">
        <v>0.2104859125666893</v>
      </c>
      <c r="O11" s="226">
        <v>0.37959967621983359</v>
      </c>
      <c r="P11" s="226">
        <v>0.39899240581028961</v>
      </c>
      <c r="Q11" s="226">
        <v>0.47008858654558672</v>
      </c>
      <c r="R11" s="226">
        <v>0.45594988208394838</v>
      </c>
      <c r="S11" s="226">
        <v>0.37136289440955922</v>
      </c>
      <c r="T11" s="226">
        <v>0.46663478833799099</v>
      </c>
      <c r="U11" s="226">
        <v>0.41267697954452659</v>
      </c>
      <c r="V11" s="226">
        <v>0.34207679765393623</v>
      </c>
      <c r="W11" s="226">
        <v>0.31464339808440328</v>
      </c>
      <c r="X11" s="226">
        <v>0.19061743603154141</v>
      </c>
      <c r="Y11" s="226">
        <v>0.20109322571621849</v>
      </c>
      <c r="DA11" s="69" t="s">
        <v>2944</v>
      </c>
    </row>
    <row r="12" spans="1:105" ht="12" customHeight="1" x14ac:dyDescent="0.25">
      <c r="A12" s="37" t="s">
        <v>35</v>
      </c>
      <c r="B12" s="226">
        <v>3.1380811647722662</v>
      </c>
      <c r="C12" s="226">
        <v>2.8692249325966679</v>
      </c>
      <c r="D12" s="226">
        <v>3.0808721240180961</v>
      </c>
      <c r="E12" s="226">
        <v>1.3779913944323749</v>
      </c>
      <c r="F12" s="226">
        <v>6.389481635730891</v>
      </c>
      <c r="G12" s="226">
        <v>3.285196239173636</v>
      </c>
      <c r="H12" s="226">
        <v>0.95292604572293282</v>
      </c>
      <c r="I12" s="226">
        <v>2.4437144798654429</v>
      </c>
      <c r="J12" s="226">
        <v>2.298677185007111</v>
      </c>
      <c r="K12" s="226">
        <v>1.6749253140139679</v>
      </c>
      <c r="L12" s="226">
        <v>1.3808442097181151</v>
      </c>
      <c r="M12" s="226">
        <v>3.177118964312565</v>
      </c>
      <c r="N12" s="226">
        <v>1.1499889087798489</v>
      </c>
      <c r="O12" s="226">
        <v>1.2318276232783301</v>
      </c>
      <c r="P12" s="226">
        <v>1.254623390966787</v>
      </c>
      <c r="Q12" s="226">
        <v>2.172224332811449</v>
      </c>
      <c r="R12" s="226">
        <v>3.9800473122643831</v>
      </c>
      <c r="S12" s="226">
        <v>2.2088827816709218</v>
      </c>
      <c r="T12" s="226">
        <v>2.4928675958605639</v>
      </c>
      <c r="U12" s="226">
        <v>2.3935782182761129</v>
      </c>
      <c r="V12" s="226">
        <v>1.962616876363547</v>
      </c>
      <c r="W12" s="226">
        <v>1.4986313230472459</v>
      </c>
      <c r="X12" s="226">
        <v>0.56597870461505073</v>
      </c>
      <c r="Y12" s="226">
        <v>0.53634528484092614</v>
      </c>
      <c r="DA12" s="69" t="s">
        <v>2945</v>
      </c>
    </row>
    <row r="13" spans="1:105" ht="12" customHeight="1" x14ac:dyDescent="0.25">
      <c r="A13" s="37" t="s">
        <v>96</v>
      </c>
      <c r="B13" s="226">
        <v>3.874831223140464E-3</v>
      </c>
      <c r="C13" s="226">
        <v>3.874831223143011E-3</v>
      </c>
      <c r="D13" s="226">
        <v>3.874831223144126E-3</v>
      </c>
      <c r="E13" s="226">
        <v>5.4114022253936474E-3</v>
      </c>
      <c r="F13" s="226">
        <v>7.4824327067479039E-3</v>
      </c>
      <c r="G13" s="226">
        <v>7.4824327067299617E-3</v>
      </c>
      <c r="H13" s="226">
        <v>7.9500847508928319E-3</v>
      </c>
      <c r="I13" s="226">
        <v>4.142060962670684E-3</v>
      </c>
      <c r="J13" s="226">
        <v>4.3424832673152648E-3</v>
      </c>
      <c r="K13" s="226">
        <v>4.3424832673214751E-3</v>
      </c>
      <c r="L13" s="226">
        <v>4.3424832673252941E-3</v>
      </c>
      <c r="M13" s="226">
        <v>4.8769427463659608E-3</v>
      </c>
      <c r="N13" s="226">
        <v>4.8769427463850349E-3</v>
      </c>
      <c r="O13" s="226">
        <v>4.8769427463814996E-3</v>
      </c>
      <c r="P13" s="226">
        <v>4.8769427463786503E-3</v>
      </c>
      <c r="Q13" s="226">
        <v>4.8769427463699229E-3</v>
      </c>
      <c r="R13" s="226">
        <v>5.0773650510074989E-3</v>
      </c>
      <c r="S13" s="226">
        <v>5.0773650510178188E-3</v>
      </c>
      <c r="T13" s="226">
        <v>5.0773650510108001E-3</v>
      </c>
      <c r="U13" s="226">
        <v>1.095641932060226E-2</v>
      </c>
      <c r="V13" s="226">
        <v>1.155768623454193E-2</v>
      </c>
      <c r="W13" s="226">
        <v>1.155768623455357E-2</v>
      </c>
      <c r="X13" s="226">
        <v>1.155768623458257E-2</v>
      </c>
      <c r="Y13" s="226">
        <v>5.6118245300731066E-3</v>
      </c>
      <c r="DA13" s="69" t="s">
        <v>2946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2.7841588990467199</v>
      </c>
      <c r="Q14" s="226">
        <v>3.3359889865504191</v>
      </c>
      <c r="R14" s="226">
        <v>4.5796988740431512</v>
      </c>
      <c r="S14" s="226">
        <v>5.0624553047540797</v>
      </c>
      <c r="T14" s="226">
        <v>5.5680711485122467</v>
      </c>
      <c r="U14" s="226">
        <v>6.2081258544792268</v>
      </c>
      <c r="V14" s="226">
        <v>7.0958089004453786</v>
      </c>
      <c r="W14" s="226">
        <v>7.5500671110190467</v>
      </c>
      <c r="X14" s="226">
        <v>9.3587496636262326</v>
      </c>
      <c r="Y14" s="226">
        <v>12.059276226486769</v>
      </c>
      <c r="DA14" s="69" t="s">
        <v>2947</v>
      </c>
    </row>
    <row r="15" spans="1:105" ht="12" customHeight="1" x14ac:dyDescent="0.25">
      <c r="A15" s="37" t="s">
        <v>40</v>
      </c>
      <c r="B15" s="226">
        <v>4.4154314120659457</v>
      </c>
      <c r="C15" s="226">
        <v>5.7399591004928094</v>
      </c>
      <c r="D15" s="226">
        <v>6.4793561892068849</v>
      </c>
      <c r="E15" s="226">
        <v>11.260785162857481</v>
      </c>
      <c r="F15" s="226">
        <v>5.8547540882008384</v>
      </c>
      <c r="G15" s="226">
        <v>8.5052073455016846</v>
      </c>
      <c r="H15" s="226">
        <v>10.337402457548031</v>
      </c>
      <c r="I15" s="226">
        <v>8.6609369721078053</v>
      </c>
      <c r="J15" s="226">
        <v>7.9054808702737303</v>
      </c>
      <c r="K15" s="226">
        <v>5.6221437735893476</v>
      </c>
      <c r="L15" s="226">
        <v>5.5940149994564701</v>
      </c>
      <c r="M15" s="226">
        <v>4.1333004207823558</v>
      </c>
      <c r="N15" s="226">
        <v>5.7875564752114466</v>
      </c>
      <c r="O15" s="226">
        <v>5.6925669351498618</v>
      </c>
      <c r="P15" s="226">
        <v>3.1749560203939931</v>
      </c>
      <c r="Q15" s="226">
        <v>2.539754266137944</v>
      </c>
      <c r="R15" s="226">
        <v>1.99871096684472</v>
      </c>
      <c r="S15" s="226">
        <v>4.1424516176139594</v>
      </c>
      <c r="T15" s="226">
        <v>3.09867274629288</v>
      </c>
      <c r="U15" s="226">
        <v>3.2209955402449051</v>
      </c>
      <c r="V15" s="226">
        <v>3.0273708111690301</v>
      </c>
      <c r="W15" s="226">
        <v>4.3815421145652627</v>
      </c>
      <c r="X15" s="226">
        <v>4.7157578914398401</v>
      </c>
      <c r="Y15" s="226">
        <v>3.7410125336062618</v>
      </c>
      <c r="DA15" s="69" t="s">
        <v>2948</v>
      </c>
    </row>
    <row r="16" spans="1:105" ht="12" customHeight="1" x14ac:dyDescent="0.25">
      <c r="A16" s="57" t="s">
        <v>2898</v>
      </c>
      <c r="B16" s="261">
        <v>170.6793753579654</v>
      </c>
      <c r="C16" s="261">
        <v>172.68099665906581</v>
      </c>
      <c r="D16" s="261">
        <v>180.2643677559422</v>
      </c>
      <c r="E16" s="261">
        <v>172.4674710704297</v>
      </c>
      <c r="F16" s="261">
        <v>243.5460652143376</v>
      </c>
      <c r="G16" s="261">
        <v>208.35834299948269</v>
      </c>
      <c r="H16" s="261">
        <v>170.10322707719251</v>
      </c>
      <c r="I16" s="261">
        <v>195.2905274973231</v>
      </c>
      <c r="J16" s="261">
        <v>186.88615835357021</v>
      </c>
      <c r="K16" s="261">
        <v>142.95552984602881</v>
      </c>
      <c r="L16" s="261">
        <v>139.40356065687911</v>
      </c>
      <c r="M16" s="261">
        <v>155.609138068405</v>
      </c>
      <c r="N16" s="261">
        <v>135.56986437991841</v>
      </c>
      <c r="O16" s="261">
        <v>138.38755900477901</v>
      </c>
      <c r="P16" s="261">
        <v>134.94453136478779</v>
      </c>
      <c r="Q16" s="261">
        <v>144.30814672937939</v>
      </c>
      <c r="R16" s="261">
        <v>195.02048965173009</v>
      </c>
      <c r="S16" s="261">
        <v>184.72670103804279</v>
      </c>
      <c r="T16" s="261">
        <v>186.8411286801024</v>
      </c>
      <c r="U16" s="261">
        <v>187.1029802097508</v>
      </c>
      <c r="V16" s="261">
        <v>181.07122113020529</v>
      </c>
      <c r="W16" s="261">
        <v>180.2374272474944</v>
      </c>
      <c r="X16" s="261">
        <v>181.84587960804171</v>
      </c>
      <c r="Y16" s="261">
        <v>226.66917138245529</v>
      </c>
      <c r="DA16" s="70" t="s">
        <v>2949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2950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2951</v>
      </c>
    </row>
    <row r="19" spans="1:105" ht="12" customHeight="1" x14ac:dyDescent="0.25">
      <c r="A19" s="46" t="s">
        <v>31</v>
      </c>
      <c r="B19" s="229">
        <v>2.536307433085867</v>
      </c>
      <c r="C19" s="229">
        <v>2.1820092334916672</v>
      </c>
      <c r="D19" s="229">
        <v>2.248348680423979</v>
      </c>
      <c r="E19" s="229">
        <v>2.1139432148897481</v>
      </c>
      <c r="F19" s="229">
        <v>2.4737510229904132</v>
      </c>
      <c r="G19" s="229">
        <v>2.3487537761082629</v>
      </c>
      <c r="H19" s="229">
        <v>1.925050132791515</v>
      </c>
      <c r="I19" s="229">
        <v>2.1067322279791392</v>
      </c>
      <c r="J19" s="229">
        <v>1.694083916436105</v>
      </c>
      <c r="K19" s="229">
        <v>1.2931680657186531</v>
      </c>
      <c r="L19" s="229">
        <v>1.251255673928896</v>
      </c>
      <c r="M19" s="229">
        <v>1.0751880614740399</v>
      </c>
      <c r="N19" s="229">
        <v>0.82102793541723007</v>
      </c>
      <c r="O19" s="229">
        <v>0.60061452347190525</v>
      </c>
      <c r="P19" s="229">
        <v>0.28073574372776461</v>
      </c>
      <c r="Q19" s="229">
        <v>0.33470939427539798</v>
      </c>
      <c r="R19" s="229">
        <v>0.3465088780987659</v>
      </c>
      <c r="S19" s="229">
        <v>0.31176338425615352</v>
      </c>
      <c r="T19" s="229">
        <v>0.31535839440075641</v>
      </c>
      <c r="U19" s="229">
        <v>0.31675696897432432</v>
      </c>
      <c r="V19" s="229">
        <v>0.29642156737306607</v>
      </c>
      <c r="W19" s="229">
        <v>0.29082552665427031</v>
      </c>
      <c r="X19" s="229">
        <v>9.3168531517492215E-2</v>
      </c>
      <c r="Y19" s="229">
        <v>4.7792488437227949E-2</v>
      </c>
      <c r="DA19" s="73" t="s">
        <v>2952</v>
      </c>
    </row>
    <row r="20" spans="1:105" ht="12" customHeight="1" x14ac:dyDescent="0.25">
      <c r="A20" s="46" t="s">
        <v>159</v>
      </c>
      <c r="B20" s="229">
        <v>5.4524919064498292</v>
      </c>
      <c r="C20" s="229">
        <v>5.2151639251920763</v>
      </c>
      <c r="D20" s="229">
        <v>5.4003318417650306</v>
      </c>
      <c r="E20" s="229">
        <v>5.7593483799839129</v>
      </c>
      <c r="F20" s="229">
        <v>7.7340684827047967</v>
      </c>
      <c r="G20" s="229">
        <v>13.06015432698949</v>
      </c>
      <c r="H20" s="229">
        <v>3.2821606398577172</v>
      </c>
      <c r="I20" s="229">
        <v>3.56766159685588</v>
      </c>
      <c r="J20" s="229">
        <v>3.1473263600181052</v>
      </c>
      <c r="K20" s="229">
        <v>2.719868863478935</v>
      </c>
      <c r="L20" s="229">
        <v>2.8886012392475968</v>
      </c>
      <c r="M20" s="229">
        <v>2.404045556535451</v>
      </c>
      <c r="N20" s="229">
        <v>1.6152435909313649</v>
      </c>
      <c r="O20" s="229">
        <v>3.0304904395111851</v>
      </c>
      <c r="P20" s="229">
        <v>2.825313959825007</v>
      </c>
      <c r="Q20" s="229">
        <v>4.2241656358807287</v>
      </c>
      <c r="R20" s="229">
        <v>3.766291320482853</v>
      </c>
      <c r="S20" s="229">
        <v>3.4258078177567581</v>
      </c>
      <c r="T20" s="229">
        <v>3.981483686691166</v>
      </c>
      <c r="U20" s="229">
        <v>3.742721473716681</v>
      </c>
      <c r="V20" s="229">
        <v>3.0069576392778399</v>
      </c>
      <c r="W20" s="229">
        <v>3.4430274192474801</v>
      </c>
      <c r="X20" s="229">
        <v>1.8152690192819581</v>
      </c>
      <c r="Y20" s="229">
        <v>1.2728630942283889</v>
      </c>
      <c r="DA20" s="73" t="s">
        <v>2953</v>
      </c>
    </row>
    <row r="21" spans="1:105" ht="12" customHeight="1" x14ac:dyDescent="0.25">
      <c r="A21" s="46" t="s">
        <v>32</v>
      </c>
      <c r="B21" s="229">
        <v>5.1763301097816621</v>
      </c>
      <c r="C21" s="229">
        <v>4.6485821463880317</v>
      </c>
      <c r="D21" s="229">
        <v>5.3534199213283289</v>
      </c>
      <c r="E21" s="229">
        <v>5.2983049539365794</v>
      </c>
      <c r="F21" s="229">
        <v>3.7200845142417509</v>
      </c>
      <c r="G21" s="229">
        <v>3.5321107375247149</v>
      </c>
      <c r="H21" s="229">
        <v>8.6847844372936169</v>
      </c>
      <c r="I21" s="229">
        <v>8.4483847029379717</v>
      </c>
      <c r="J21" s="229">
        <v>6.6237730604340586</v>
      </c>
      <c r="K21" s="229">
        <v>3.646243089690608</v>
      </c>
      <c r="L21" s="229">
        <v>3.9984874362649618</v>
      </c>
      <c r="M21" s="229">
        <v>3.5032175011807949</v>
      </c>
      <c r="N21" s="229">
        <v>1.6462204086395431</v>
      </c>
      <c r="O21" s="229">
        <v>3.3870099545958272</v>
      </c>
      <c r="P21" s="229">
        <v>1.6886864288888901</v>
      </c>
      <c r="Q21" s="229">
        <v>1.5100010255212031</v>
      </c>
      <c r="R21" s="229">
        <v>2.3448610667245271</v>
      </c>
      <c r="S21" s="229">
        <v>1.8753244208488391</v>
      </c>
      <c r="T21" s="229">
        <v>1.659835821065657</v>
      </c>
      <c r="U21" s="229">
        <v>1.905361916727025</v>
      </c>
      <c r="V21" s="229">
        <v>1.3372701166303409</v>
      </c>
      <c r="W21" s="229">
        <v>0.62211691701201932</v>
      </c>
      <c r="X21" s="229">
        <v>0.24855553055441101</v>
      </c>
      <c r="Y21" s="229">
        <v>0.39303275761429141</v>
      </c>
      <c r="DA21" s="73" t="s">
        <v>2954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2955</v>
      </c>
    </row>
    <row r="23" spans="1:105" ht="12" customHeight="1" x14ac:dyDescent="0.25">
      <c r="A23" s="46" t="s">
        <v>35</v>
      </c>
      <c r="B23" s="229">
        <v>25.855836497529289</v>
      </c>
      <c r="C23" s="229">
        <v>28.233880030098479</v>
      </c>
      <c r="D23" s="229">
        <v>34.860905988567829</v>
      </c>
      <c r="E23" s="229">
        <v>22.33589234047642</v>
      </c>
      <c r="F23" s="229">
        <v>92.025316064324997</v>
      </c>
      <c r="G23" s="229">
        <v>49.247063272546512</v>
      </c>
      <c r="H23" s="229">
        <v>10.62016268437201</v>
      </c>
      <c r="I23" s="229">
        <v>25.21203832199653</v>
      </c>
      <c r="J23" s="229">
        <v>21.565738017037301</v>
      </c>
      <c r="K23" s="229">
        <v>13.87406677055535</v>
      </c>
      <c r="L23" s="229">
        <v>10.604311310893641</v>
      </c>
      <c r="M23" s="229">
        <v>27.323739419525069</v>
      </c>
      <c r="N23" s="229">
        <v>8.4325112848727706</v>
      </c>
      <c r="O23" s="229">
        <v>9.3969152737191433</v>
      </c>
      <c r="P23" s="229">
        <v>8.4891411217962904</v>
      </c>
      <c r="Q23" s="229">
        <v>18.65151844007924</v>
      </c>
      <c r="R23" s="229">
        <v>31.414729448890139</v>
      </c>
      <c r="S23" s="229">
        <v>19.470873954461261</v>
      </c>
      <c r="T23" s="229">
        <v>20.324287395588289</v>
      </c>
      <c r="U23" s="229">
        <v>20.743076893042758</v>
      </c>
      <c r="V23" s="229">
        <v>16.484945226779349</v>
      </c>
      <c r="W23" s="229">
        <v>15.669854019711369</v>
      </c>
      <c r="X23" s="229">
        <v>5.1502314951237116</v>
      </c>
      <c r="Y23" s="229">
        <v>3.2439713379439339</v>
      </c>
      <c r="DA23" s="73" t="s">
        <v>2956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2957</v>
      </c>
    </row>
    <row r="25" spans="1:105" ht="12" customHeight="1" x14ac:dyDescent="0.25">
      <c r="A25" s="46" t="s">
        <v>38</v>
      </c>
      <c r="B25" s="229">
        <v>131.65840941111881</v>
      </c>
      <c r="C25" s="229">
        <v>132.40136132389549</v>
      </c>
      <c r="D25" s="229">
        <v>132.401361323857</v>
      </c>
      <c r="E25" s="229">
        <v>136.95998218114309</v>
      </c>
      <c r="F25" s="229">
        <v>137.5928451300756</v>
      </c>
      <c r="G25" s="229">
        <v>140.17026088631371</v>
      </c>
      <c r="H25" s="229">
        <v>145.59106918287759</v>
      </c>
      <c r="I25" s="229">
        <v>155.95571064755359</v>
      </c>
      <c r="J25" s="229">
        <v>153.85523699964469</v>
      </c>
      <c r="K25" s="229">
        <v>121.4221830565852</v>
      </c>
      <c r="L25" s="229">
        <v>120.66090499654401</v>
      </c>
      <c r="M25" s="229">
        <v>121.3029475296897</v>
      </c>
      <c r="N25" s="229">
        <v>123.0548611600575</v>
      </c>
      <c r="O25" s="229">
        <v>121.97252881348091</v>
      </c>
      <c r="P25" s="229">
        <v>121.6606541105499</v>
      </c>
      <c r="Q25" s="229">
        <v>119.58775223362289</v>
      </c>
      <c r="R25" s="229">
        <v>157.1480989375338</v>
      </c>
      <c r="S25" s="229">
        <v>159.64293146071981</v>
      </c>
      <c r="T25" s="229">
        <v>160.56016338235651</v>
      </c>
      <c r="U25" s="229">
        <v>160.39506295729001</v>
      </c>
      <c r="V25" s="229">
        <v>159.9456265801447</v>
      </c>
      <c r="W25" s="229">
        <v>160.21160336486929</v>
      </c>
      <c r="X25" s="229">
        <v>174.5386550315641</v>
      </c>
      <c r="Y25" s="229">
        <v>221.7115117042315</v>
      </c>
      <c r="DA25" s="73" t="s">
        <v>2958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2959</v>
      </c>
    </row>
    <row r="27" spans="1:105" ht="12" customHeight="1" x14ac:dyDescent="0.25">
      <c r="A27" s="57" t="s">
        <v>2910</v>
      </c>
      <c r="B27" s="261">
        <v>12.45552210793039</v>
      </c>
      <c r="C27" s="261">
        <v>14.493319562477479</v>
      </c>
      <c r="D27" s="261">
        <v>16.221708326978838</v>
      </c>
      <c r="E27" s="261">
        <v>21.335815767834649</v>
      </c>
      <c r="F27" s="261">
        <v>20.5040965585262</v>
      </c>
      <c r="G27" s="261">
        <v>21.35218704569516</v>
      </c>
      <c r="H27" s="261">
        <v>18.22638992572362</v>
      </c>
      <c r="I27" s="261">
        <v>18.338781767313709</v>
      </c>
      <c r="J27" s="261">
        <v>16.758600045706618</v>
      </c>
      <c r="K27" s="261">
        <v>12.020063588019831</v>
      </c>
      <c r="L27" s="261">
        <v>11.51562538139788</v>
      </c>
      <c r="M27" s="261">
        <v>11.61108361033518</v>
      </c>
      <c r="N27" s="261">
        <v>11.251739966461789</v>
      </c>
      <c r="O27" s="261">
        <v>11.503959142492009</v>
      </c>
      <c r="P27" s="261">
        <v>8.9963519330370509</v>
      </c>
      <c r="Q27" s="261">
        <v>9.4416131292556305</v>
      </c>
      <c r="R27" s="261">
        <v>10.37488992858527</v>
      </c>
      <c r="S27" s="261">
        <v>13.21936667732678</v>
      </c>
      <c r="T27" s="261">
        <v>11.80240917048695</v>
      </c>
      <c r="U27" s="261">
        <v>12.209634641411739</v>
      </c>
      <c r="V27" s="261">
        <v>11.59569371843023</v>
      </c>
      <c r="W27" s="261">
        <v>14.03447521171223</v>
      </c>
      <c r="X27" s="261">
        <v>13.82278715477028</v>
      </c>
      <c r="Y27" s="261">
        <v>12.94845687824869</v>
      </c>
      <c r="DA27" s="70" t="s">
        <v>2960</v>
      </c>
    </row>
    <row r="28" spans="1:105" ht="12" customHeight="1" x14ac:dyDescent="0.25">
      <c r="A28" s="57" t="s">
        <v>2912</v>
      </c>
      <c r="B28" s="261">
        <f t="shared" ref="B28:Y28" si="0">B29+B35+B46+B47</f>
        <v>20.900420301519151</v>
      </c>
      <c r="C28" s="261">
        <f t="shared" si="0"/>
        <v>21.379950783832271</v>
      </c>
      <c r="D28" s="261">
        <f t="shared" si="0"/>
        <v>22.584096594076982</v>
      </c>
      <c r="E28" s="261">
        <f t="shared" si="0"/>
        <v>21.791405233446952</v>
      </c>
      <c r="F28" s="261">
        <f t="shared" si="0"/>
        <v>31.019848634767612</v>
      </c>
      <c r="G28" s="261">
        <f t="shared" si="0"/>
        <v>26.581404506044507</v>
      </c>
      <c r="H28" s="261">
        <f t="shared" si="0"/>
        <v>20.557872714627724</v>
      </c>
      <c r="I28" s="261">
        <f t="shared" si="0"/>
        <v>24.079282515690558</v>
      </c>
      <c r="J28" s="261">
        <f t="shared" si="0"/>
        <v>22.795894537563981</v>
      </c>
      <c r="K28" s="261">
        <f t="shared" si="0"/>
        <v>17.180587118980529</v>
      </c>
      <c r="L28" s="261">
        <f t="shared" si="0"/>
        <v>16.543171820750121</v>
      </c>
      <c r="M28" s="261">
        <f t="shared" si="0"/>
        <v>19.119159852970345</v>
      </c>
      <c r="N28" s="261">
        <f t="shared" si="0"/>
        <v>15.684181305087902</v>
      </c>
      <c r="O28" s="261">
        <f t="shared" si="0"/>
        <v>16.264269173470364</v>
      </c>
      <c r="P28" s="261">
        <f t="shared" si="0"/>
        <v>15.464935918368628</v>
      </c>
      <c r="Q28" s="261">
        <f t="shared" si="0"/>
        <v>17.336031800784507</v>
      </c>
      <c r="R28" s="261">
        <f t="shared" si="0"/>
        <v>23.444874432053133</v>
      </c>
      <c r="S28" s="261">
        <f t="shared" si="0"/>
        <v>21.949101411534244</v>
      </c>
      <c r="T28" s="261">
        <f t="shared" si="0"/>
        <v>22.112248352922386</v>
      </c>
      <c r="U28" s="261">
        <f t="shared" si="0"/>
        <v>22.210312187522742</v>
      </c>
      <c r="V28" s="261">
        <f t="shared" si="0"/>
        <v>21.151328118709728</v>
      </c>
      <c r="W28" s="261">
        <f t="shared" si="0"/>
        <v>21.228360581336037</v>
      </c>
      <c r="X28" s="261">
        <f t="shared" si="0"/>
        <v>19.359334310313994</v>
      </c>
      <c r="Y28" s="261">
        <f t="shared" si="0"/>
        <v>22.163226943360005</v>
      </c>
      <c r="DA28" s="70"/>
    </row>
    <row r="29" spans="1:105" ht="12" customHeight="1" x14ac:dyDescent="0.25">
      <c r="A29" s="60" t="s">
        <v>2913</v>
      </c>
      <c r="B29" s="329">
        <v>10.967832965831869</v>
      </c>
      <c r="C29" s="329">
        <v>11.17022029705854</v>
      </c>
      <c r="D29" s="329">
        <v>11.83326759768206</v>
      </c>
      <c r="E29" s="329">
        <v>11.01166009971991</v>
      </c>
      <c r="F29" s="329">
        <v>16.614885245553818</v>
      </c>
      <c r="G29" s="329">
        <v>13.93406113987367</v>
      </c>
      <c r="H29" s="329">
        <v>10.165136830021959</v>
      </c>
      <c r="I29" s="329">
        <v>12.36734427784921</v>
      </c>
      <c r="J29" s="329">
        <v>11.65515714114969</v>
      </c>
      <c r="K29" s="329">
        <v>8.7265314795104949</v>
      </c>
      <c r="L29" s="329">
        <v>8.3166477153176288</v>
      </c>
      <c r="M29" s="329">
        <v>10.041891722988501</v>
      </c>
      <c r="N29" s="329">
        <v>7.6794080313005288</v>
      </c>
      <c r="O29" s="329">
        <v>8.0915646147662876</v>
      </c>
      <c r="P29" s="329">
        <v>7.6842227713122426</v>
      </c>
      <c r="Q29" s="329">
        <v>9.0306263077340851</v>
      </c>
      <c r="R29" s="329">
        <v>12.42333207827703</v>
      </c>
      <c r="S29" s="329">
        <v>11.22122758027604</v>
      </c>
      <c r="T29" s="329">
        <v>11.394770108943289</v>
      </c>
      <c r="U29" s="329">
        <v>11.44463380959014</v>
      </c>
      <c r="V29" s="329">
        <v>10.75142204282526</v>
      </c>
      <c r="W29" s="329">
        <v>10.664689021469551</v>
      </c>
      <c r="X29" s="329">
        <v>8.7300066667104481</v>
      </c>
      <c r="Y29" s="329">
        <v>9.2774896841859036</v>
      </c>
      <c r="DA29" s="72" t="s">
        <v>2961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2962</v>
      </c>
    </row>
    <row r="31" spans="1:105" ht="12" customHeight="1" x14ac:dyDescent="0.25">
      <c r="A31" s="59" t="s">
        <v>31</v>
      </c>
      <c r="B31" s="295">
        <v>0.71245826973117055</v>
      </c>
      <c r="C31" s="295">
        <v>0.60469440364332216</v>
      </c>
      <c r="D31" s="295">
        <v>0.55529914376325806</v>
      </c>
      <c r="E31" s="295">
        <v>0.65537524036727501</v>
      </c>
      <c r="F31" s="295">
        <v>0.3874682708324223</v>
      </c>
      <c r="G31" s="295">
        <v>0.4805391627352012</v>
      </c>
      <c r="H31" s="295">
        <v>0.79602191909329101</v>
      </c>
      <c r="I31" s="295">
        <v>0.66074442248144438</v>
      </c>
      <c r="J31" s="295">
        <v>0.59642708899312091</v>
      </c>
      <c r="K31" s="295">
        <v>0.52340223816621478</v>
      </c>
      <c r="L31" s="295">
        <v>0.55460951498762778</v>
      </c>
      <c r="M31" s="295">
        <v>0.31413808835822421</v>
      </c>
      <c r="N31" s="295">
        <v>0.50338153336747493</v>
      </c>
      <c r="O31" s="295">
        <v>0.29592925886582699</v>
      </c>
      <c r="P31" s="295">
        <v>0.16253725948878661</v>
      </c>
      <c r="Q31" s="295">
        <v>0.122349367989483</v>
      </c>
      <c r="R31" s="295">
        <v>0.11356366661820259</v>
      </c>
      <c r="S31" s="295">
        <v>0.1394345892343542</v>
      </c>
      <c r="T31" s="295">
        <v>0.13675780387424591</v>
      </c>
      <c r="U31" s="295">
        <v>0.13571644827488569</v>
      </c>
      <c r="V31" s="295">
        <v>0.15085785347636951</v>
      </c>
      <c r="W31" s="295">
        <v>0.15502457325431751</v>
      </c>
      <c r="X31" s="295">
        <v>0.1115907731785927</v>
      </c>
      <c r="Y31" s="295">
        <v>8.9637514973176013E-2</v>
      </c>
      <c r="DA31" s="122" t="s">
        <v>2963</v>
      </c>
    </row>
    <row r="32" spans="1:105" ht="12" customHeight="1" x14ac:dyDescent="0.25">
      <c r="A32" s="59" t="s">
        <v>159</v>
      </c>
      <c r="B32" s="295">
        <v>1.503042302749124</v>
      </c>
      <c r="C32" s="295">
        <v>1.418293021698704</v>
      </c>
      <c r="D32" s="295">
        <v>1.308887813878777</v>
      </c>
      <c r="E32" s="295">
        <v>1.752220267740439</v>
      </c>
      <c r="F32" s="295">
        <v>1.188794557118394</v>
      </c>
      <c r="G32" s="295">
        <v>2.622154286494299</v>
      </c>
      <c r="H32" s="295">
        <v>1.3318688218191781</v>
      </c>
      <c r="I32" s="295">
        <v>1.0980609757505739</v>
      </c>
      <c r="J32" s="295">
        <v>1.087383796454461</v>
      </c>
      <c r="K32" s="295">
        <v>1.080307040264068</v>
      </c>
      <c r="L32" s="295">
        <v>1.256456584059064</v>
      </c>
      <c r="M32" s="295">
        <v>0.68928288223066203</v>
      </c>
      <c r="N32" s="295">
        <v>0.97184277102359051</v>
      </c>
      <c r="O32" s="295">
        <v>1.465290156006313</v>
      </c>
      <c r="P32" s="295">
        <v>1.605242220736834</v>
      </c>
      <c r="Q32" s="295">
        <v>1.515281791597695</v>
      </c>
      <c r="R32" s="295">
        <v>1.211316368954668</v>
      </c>
      <c r="S32" s="295">
        <v>1.5035817559590381</v>
      </c>
      <c r="T32" s="295">
        <v>1.694381885651276</v>
      </c>
      <c r="U32" s="295">
        <v>1.573665605428928</v>
      </c>
      <c r="V32" s="295">
        <v>1.501772237594275</v>
      </c>
      <c r="W32" s="295">
        <v>1.8010556807796221</v>
      </c>
      <c r="X32" s="295">
        <v>2.1336278374252999</v>
      </c>
      <c r="Y32" s="295">
        <v>2.3427745406621039</v>
      </c>
      <c r="DA32" s="122" t="s">
        <v>2964</v>
      </c>
    </row>
    <row r="33" spans="1:105" ht="12" customHeight="1" x14ac:dyDescent="0.25">
      <c r="A33" s="59" t="s">
        <v>32</v>
      </c>
      <c r="B33" s="295">
        <v>1.471840500760824</v>
      </c>
      <c r="C33" s="295">
        <v>1.3040106018339519</v>
      </c>
      <c r="D33" s="295">
        <v>1.3383690899290031</v>
      </c>
      <c r="E33" s="295">
        <v>1.662703884585176</v>
      </c>
      <c r="F33" s="295">
        <v>0.58981282458250173</v>
      </c>
      <c r="G33" s="295">
        <v>0.73148740743713858</v>
      </c>
      <c r="H33" s="295">
        <v>3.6351578418466781</v>
      </c>
      <c r="I33" s="295">
        <v>2.682125502172624</v>
      </c>
      <c r="J33" s="295">
        <v>2.3605278717844169</v>
      </c>
      <c r="K33" s="295">
        <v>1.4938516471803409</v>
      </c>
      <c r="L33" s="295">
        <v>1.793982652591195</v>
      </c>
      <c r="M33" s="295">
        <v>1.036059058115008</v>
      </c>
      <c r="N33" s="295">
        <v>1.0216651365975411</v>
      </c>
      <c r="O33" s="295">
        <v>1.68923393355909</v>
      </c>
      <c r="P33" s="295">
        <v>0.98965878013194486</v>
      </c>
      <c r="Q33" s="295">
        <v>0.5587175558294698</v>
      </c>
      <c r="R33" s="295">
        <v>0.77789933937311551</v>
      </c>
      <c r="S33" s="295">
        <v>0.84899096935610618</v>
      </c>
      <c r="T33" s="295">
        <v>0.72860827998887634</v>
      </c>
      <c r="U33" s="295">
        <v>0.82635190888542009</v>
      </c>
      <c r="V33" s="295">
        <v>0.68890369077544178</v>
      </c>
      <c r="W33" s="295">
        <v>0.33567676377878869</v>
      </c>
      <c r="X33" s="295">
        <v>0.30134480883417658</v>
      </c>
      <c r="Y33" s="295">
        <v>0.7461740819575472</v>
      </c>
      <c r="DA33" s="122" t="s">
        <v>2965</v>
      </c>
    </row>
    <row r="34" spans="1:105" ht="12" customHeight="1" x14ac:dyDescent="0.25">
      <c r="A34" s="59" t="s">
        <v>35</v>
      </c>
      <c r="B34" s="295">
        <v>7.2804918925907538</v>
      </c>
      <c r="C34" s="295">
        <v>7.8432222698825642</v>
      </c>
      <c r="D34" s="295">
        <v>8.6307115501110179</v>
      </c>
      <c r="E34" s="295">
        <v>6.9413607070270249</v>
      </c>
      <c r="F34" s="295">
        <v>14.448809593020499</v>
      </c>
      <c r="G34" s="295">
        <v>10.09988028320703</v>
      </c>
      <c r="H34" s="295">
        <v>4.4020882472628102</v>
      </c>
      <c r="I34" s="295">
        <v>7.926413377444562</v>
      </c>
      <c r="J34" s="295">
        <v>7.6108183839176906</v>
      </c>
      <c r="K34" s="295">
        <v>5.6289705538998724</v>
      </c>
      <c r="L34" s="295">
        <v>4.7115989636797417</v>
      </c>
      <c r="M34" s="295">
        <v>8.0024116942846035</v>
      </c>
      <c r="N34" s="295">
        <v>5.182518590311922</v>
      </c>
      <c r="O34" s="295">
        <v>4.6411112663350567</v>
      </c>
      <c r="P34" s="295">
        <v>4.9267845109546764</v>
      </c>
      <c r="Q34" s="295">
        <v>6.834277592317437</v>
      </c>
      <c r="R34" s="295">
        <v>10.32055270333105</v>
      </c>
      <c r="S34" s="295">
        <v>8.7292202657265374</v>
      </c>
      <c r="T34" s="295">
        <v>8.8350221394288937</v>
      </c>
      <c r="U34" s="295">
        <v>8.9088998470009066</v>
      </c>
      <c r="V34" s="295">
        <v>8.4098882609791801</v>
      </c>
      <c r="W34" s="295">
        <v>8.3729320036568229</v>
      </c>
      <c r="X34" s="295">
        <v>6.1834432472723773</v>
      </c>
      <c r="Y34" s="295">
        <v>6.0989035465930774</v>
      </c>
      <c r="DA34" s="122" t="s">
        <v>2966</v>
      </c>
    </row>
    <row r="35" spans="1:105" ht="12" customHeight="1" x14ac:dyDescent="0.25">
      <c r="A35" s="60" t="s">
        <v>2920</v>
      </c>
      <c r="B35" s="329">
        <v>8.874768829987822</v>
      </c>
      <c r="C35" s="329">
        <v>8.9788465856931587</v>
      </c>
      <c r="D35" s="329">
        <v>9.373157059912085</v>
      </c>
      <c r="E35" s="329">
        <v>8.9677439540221791</v>
      </c>
      <c r="F35" s="329">
        <v>12.663598186349439</v>
      </c>
      <c r="G35" s="329">
        <v>10.833951811937091</v>
      </c>
      <c r="H35" s="329">
        <v>8.8448110053067204</v>
      </c>
      <c r="I35" s="329">
        <v>10.15446818099829</v>
      </c>
      <c r="J35" s="329">
        <v>9.7174684957331028</v>
      </c>
      <c r="K35" s="329">
        <v>7.4332196124522678</v>
      </c>
      <c r="L35" s="329">
        <v>7.2485288413568734</v>
      </c>
      <c r="M35" s="329">
        <v>8.0911658206763111</v>
      </c>
      <c r="N35" s="329">
        <v>7.0491891838788998</v>
      </c>
      <c r="O35" s="329">
        <v>7.1957000811486509</v>
      </c>
      <c r="P35" s="329">
        <v>7.0166739140086909</v>
      </c>
      <c r="Q35" s="329">
        <v>7.5035512628353267</v>
      </c>
      <c r="R35" s="329">
        <v>10.140427096948381</v>
      </c>
      <c r="S35" s="329">
        <v>9.6051837839257264</v>
      </c>
      <c r="T35" s="329">
        <v>9.715127100109413</v>
      </c>
      <c r="U35" s="329">
        <v>9.7287425225266464</v>
      </c>
      <c r="V35" s="329">
        <v>9.4151107942825263</v>
      </c>
      <c r="W35" s="329">
        <v>9.3717562416577707</v>
      </c>
      <c r="X35" s="329">
        <v>9.4553904994230518</v>
      </c>
      <c r="Y35" s="329">
        <v>11.786054950606561</v>
      </c>
      <c r="DA35" s="72" t="s">
        <v>2967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2968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2969</v>
      </c>
    </row>
    <row r="38" spans="1:105" ht="12" customHeight="1" x14ac:dyDescent="0.25">
      <c r="A38" s="64" t="s">
        <v>31</v>
      </c>
      <c r="B38" s="229">
        <v>0.13187968436847461</v>
      </c>
      <c r="C38" s="229">
        <v>0.1134573377218171</v>
      </c>
      <c r="D38" s="229">
        <v>0.11690677181189819</v>
      </c>
      <c r="E38" s="229">
        <v>0.10991812755654221</v>
      </c>
      <c r="F38" s="229">
        <v>0.12862695581081091</v>
      </c>
      <c r="G38" s="229">
        <v>0.12212750812923</v>
      </c>
      <c r="H38" s="229">
        <v>0.1000963055953951</v>
      </c>
      <c r="I38" s="229">
        <v>0.1095431798410757</v>
      </c>
      <c r="J38" s="229">
        <v>8.8086818371808595E-2</v>
      </c>
      <c r="K38" s="229">
        <v>6.724050646134469E-2</v>
      </c>
      <c r="L38" s="229">
        <v>6.5061199281049156E-2</v>
      </c>
      <c r="M38" s="229">
        <v>5.5906259759460293E-2</v>
      </c>
      <c r="N38" s="229">
        <v>4.2690765152545662E-2</v>
      </c>
      <c r="O38" s="229">
        <v>3.122998921555226E-2</v>
      </c>
      <c r="P38" s="229">
        <v>1.4597339735239089E-2</v>
      </c>
      <c r="Q38" s="229">
        <v>1.7403792890555471E-2</v>
      </c>
      <c r="R38" s="229">
        <v>1.8017327425855621E-2</v>
      </c>
      <c r="S38" s="229">
        <v>1.621067547924385E-2</v>
      </c>
      <c r="T38" s="229">
        <v>1.6397604239135891E-2</v>
      </c>
      <c r="U38" s="229">
        <v>1.647032553897591E-2</v>
      </c>
      <c r="V38" s="229">
        <v>1.541295122003652E-2</v>
      </c>
      <c r="W38" s="229">
        <v>1.512197542030469E-2</v>
      </c>
      <c r="X38" s="229">
        <v>4.8444586682663288E-3</v>
      </c>
      <c r="Y38" s="229">
        <v>2.4850529585118361E-3</v>
      </c>
      <c r="DA38" s="73" t="s">
        <v>2970</v>
      </c>
    </row>
    <row r="39" spans="1:105" ht="12" customHeight="1" x14ac:dyDescent="0.25">
      <c r="A39" s="64" t="s">
        <v>159</v>
      </c>
      <c r="B39" s="229">
        <v>0.28351173137137642</v>
      </c>
      <c r="C39" s="229">
        <v>0.27117145319697578</v>
      </c>
      <c r="D39" s="229">
        <v>0.28079957874447642</v>
      </c>
      <c r="E39" s="229">
        <v>0.29946726355497372</v>
      </c>
      <c r="F39" s="229">
        <v>0.40214624500086987</v>
      </c>
      <c r="G39" s="229">
        <v>0.67908527490745629</v>
      </c>
      <c r="H39" s="229">
        <v>0.1706616097025854</v>
      </c>
      <c r="I39" s="229">
        <v>0.1855067249298058</v>
      </c>
      <c r="J39" s="229">
        <v>0.163650668506997</v>
      </c>
      <c r="K39" s="229">
        <v>0.14142427789316819</v>
      </c>
      <c r="L39" s="229">
        <v>0.1501978091176697</v>
      </c>
      <c r="M39" s="229">
        <v>0.1250024997236191</v>
      </c>
      <c r="N39" s="229">
        <v>8.3987379515367347E-2</v>
      </c>
      <c r="O39" s="229">
        <v>0.15757558308227551</v>
      </c>
      <c r="P39" s="229">
        <v>0.14690707774736569</v>
      </c>
      <c r="Q39" s="229">
        <v>0.2196427860097066</v>
      </c>
      <c r="R39" s="229">
        <v>0.19583482037928021</v>
      </c>
      <c r="S39" s="229">
        <v>0.17813079274980709</v>
      </c>
      <c r="T39" s="229">
        <v>0.2070241190281151</v>
      </c>
      <c r="U39" s="229">
        <v>0.1946092654991472</v>
      </c>
      <c r="V39" s="229">
        <v>0.1563519545005842</v>
      </c>
      <c r="W39" s="229">
        <v>0.17902615566201699</v>
      </c>
      <c r="X39" s="229">
        <v>9.4388047041878573E-2</v>
      </c>
      <c r="Y39" s="229">
        <v>6.6184714408569378E-2</v>
      </c>
      <c r="DA39" s="73" t="s">
        <v>2971</v>
      </c>
    </row>
    <row r="40" spans="1:105" ht="12" customHeight="1" x14ac:dyDescent="0.25">
      <c r="A40" s="64" t="s">
        <v>32</v>
      </c>
      <c r="B40" s="229">
        <v>0.269152221911233</v>
      </c>
      <c r="C40" s="229">
        <v>0.24171105530400611</v>
      </c>
      <c r="D40" s="229">
        <v>0.2783603124396089</v>
      </c>
      <c r="E40" s="229">
        <v>0.27549451454429641</v>
      </c>
      <c r="F40" s="229">
        <v>0.19343221770451791</v>
      </c>
      <c r="G40" s="229">
        <v>0.1836581966140102</v>
      </c>
      <c r="H40" s="229">
        <v>0.45158036263963708</v>
      </c>
      <c r="I40" s="229">
        <v>0.43928835026569463</v>
      </c>
      <c r="J40" s="229">
        <v>0.34441451739769241</v>
      </c>
      <c r="K40" s="229">
        <v>0.1895927053346492</v>
      </c>
      <c r="L40" s="229">
        <v>0.20790825834719781</v>
      </c>
      <c r="M40" s="229">
        <v>0.18215584290100459</v>
      </c>
      <c r="N40" s="229">
        <v>8.5598072639080647E-2</v>
      </c>
      <c r="O40" s="229">
        <v>0.1761134308633541</v>
      </c>
      <c r="P40" s="229">
        <v>8.7806166687070419E-2</v>
      </c>
      <c r="Q40" s="229">
        <v>7.8515110606888053E-2</v>
      </c>
      <c r="R40" s="229">
        <v>0.1219250999833686</v>
      </c>
      <c r="S40" s="229">
        <v>9.7510731342663831E-2</v>
      </c>
      <c r="T40" s="229">
        <v>8.6306029517603758E-2</v>
      </c>
      <c r="U40" s="229">
        <v>9.9072582805920725E-2</v>
      </c>
      <c r="V40" s="229">
        <v>6.953366874852035E-2</v>
      </c>
      <c r="W40" s="229">
        <v>3.2348043295371283E-2</v>
      </c>
      <c r="X40" s="229">
        <v>1.292407398643803E-2</v>
      </c>
      <c r="Y40" s="229">
        <v>2.0436416873004969E-2</v>
      </c>
      <c r="DA40" s="73" t="s">
        <v>2972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2973</v>
      </c>
    </row>
    <row r="42" spans="1:105" ht="12" customHeight="1" x14ac:dyDescent="0.25">
      <c r="A42" s="64" t="s">
        <v>35</v>
      </c>
      <c r="B42" s="229">
        <v>1.344418863382169</v>
      </c>
      <c r="C42" s="229">
        <v>1.4680693429725511</v>
      </c>
      <c r="D42" s="229">
        <v>1.812653000420295</v>
      </c>
      <c r="E42" s="229">
        <v>1.161393289127554</v>
      </c>
      <c r="F42" s="229">
        <v>4.7850152068144114</v>
      </c>
      <c r="G42" s="229">
        <v>2.560686088655979</v>
      </c>
      <c r="H42" s="229">
        <v>0.55221369637070183</v>
      </c>
      <c r="I42" s="229">
        <v>1.3109434656134691</v>
      </c>
      <c r="J42" s="229">
        <v>1.1213477852721361</v>
      </c>
      <c r="K42" s="229">
        <v>0.72140605777503053</v>
      </c>
      <c r="L42" s="229">
        <v>0.55138947683648309</v>
      </c>
      <c r="M42" s="229">
        <v>1.420745010406401</v>
      </c>
      <c r="N42" s="229">
        <v>0.43846298448511939</v>
      </c>
      <c r="O42" s="229">
        <v>0.48860883509992992</v>
      </c>
      <c r="P42" s="229">
        <v>0.44140755063742759</v>
      </c>
      <c r="Q42" s="229">
        <v>0.96981790645060162</v>
      </c>
      <c r="R42" s="229">
        <v>1.633463100803993</v>
      </c>
      <c r="S42" s="229">
        <v>1.0124217111836891</v>
      </c>
      <c r="T42" s="229">
        <v>1.0567964166249419</v>
      </c>
      <c r="U42" s="229">
        <v>1.0785720996595221</v>
      </c>
      <c r="V42" s="229">
        <v>0.85716319125168605</v>
      </c>
      <c r="W42" s="229">
        <v>0.81478111654047469</v>
      </c>
      <c r="X42" s="229">
        <v>0.26779517937820019</v>
      </c>
      <c r="Y42" s="229">
        <v>0.16867589100896691</v>
      </c>
      <c r="DA42" s="73" t="s">
        <v>2974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2975</v>
      </c>
    </row>
    <row r="44" spans="1:105" ht="12" customHeight="1" x14ac:dyDescent="0.25">
      <c r="A44" s="64" t="s">
        <v>38</v>
      </c>
      <c r="B44" s="229">
        <v>6.845806328954569</v>
      </c>
      <c r="C44" s="229">
        <v>6.8844373964978081</v>
      </c>
      <c r="D44" s="229">
        <v>6.8844373964958061</v>
      </c>
      <c r="E44" s="229">
        <v>7.1214707592388136</v>
      </c>
      <c r="F44" s="229">
        <v>7.1543775610188263</v>
      </c>
      <c r="G44" s="229">
        <v>7.2883947436304188</v>
      </c>
      <c r="H44" s="229">
        <v>7.5702590309984004</v>
      </c>
      <c r="I44" s="229">
        <v>8.1091864603482442</v>
      </c>
      <c r="J44" s="229">
        <v>7.9999687061844682</v>
      </c>
      <c r="K44" s="229">
        <v>6.3135560649880746</v>
      </c>
      <c r="L44" s="229">
        <v>6.2739720977744744</v>
      </c>
      <c r="M44" s="229">
        <v>6.3073562078858263</v>
      </c>
      <c r="N44" s="229">
        <v>6.3984499820867864</v>
      </c>
      <c r="O44" s="229">
        <v>6.3421722428875391</v>
      </c>
      <c r="P44" s="229">
        <v>6.3259557792015881</v>
      </c>
      <c r="Q44" s="229">
        <v>6.2181716668775753</v>
      </c>
      <c r="R44" s="229">
        <v>8.171186748355888</v>
      </c>
      <c r="S44" s="229">
        <v>8.3009098731703226</v>
      </c>
      <c r="T44" s="229">
        <v>8.3486029306996166</v>
      </c>
      <c r="U44" s="229">
        <v>8.3400182490230801</v>
      </c>
      <c r="V44" s="229">
        <v>8.3166490285616987</v>
      </c>
      <c r="W44" s="229">
        <v>8.3304789507396038</v>
      </c>
      <c r="X44" s="229">
        <v>9.0754387403482681</v>
      </c>
      <c r="Y44" s="229">
        <v>11.5282728753575</v>
      </c>
      <c r="DA44" s="73" t="s">
        <v>2976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2977</v>
      </c>
    </row>
    <row r="46" spans="1:105" ht="12" customHeight="1" x14ac:dyDescent="0.25">
      <c r="A46" s="60" t="s">
        <v>2932</v>
      </c>
      <c r="B46" s="329">
        <v>1.057818505699462</v>
      </c>
      <c r="C46" s="329">
        <v>1.230883901080575</v>
      </c>
      <c r="D46" s="329">
        <v>1.3776719364828389</v>
      </c>
      <c r="E46" s="329">
        <v>1.812001179704863</v>
      </c>
      <c r="F46" s="329">
        <v>1.741365202864356</v>
      </c>
      <c r="G46" s="329">
        <v>1.8133915542337451</v>
      </c>
      <c r="H46" s="329">
        <v>1.547924879299041</v>
      </c>
      <c r="I46" s="329">
        <v>1.5574700568430591</v>
      </c>
      <c r="J46" s="329">
        <v>1.4232689006811881</v>
      </c>
      <c r="K46" s="329">
        <v>1.020836027017769</v>
      </c>
      <c r="L46" s="329">
        <v>0.97799526407561965</v>
      </c>
      <c r="M46" s="329">
        <v>0.98610230930553289</v>
      </c>
      <c r="N46" s="329">
        <v>0.9555840899084731</v>
      </c>
      <c r="O46" s="329">
        <v>0.97700447755542374</v>
      </c>
      <c r="P46" s="329">
        <v>0.76403923304769306</v>
      </c>
      <c r="Q46" s="329">
        <v>0.80185423021509439</v>
      </c>
      <c r="R46" s="329">
        <v>0.88111525682772285</v>
      </c>
      <c r="S46" s="329">
        <v>1.1226900473324759</v>
      </c>
      <c r="T46" s="329">
        <v>1.002351143869681</v>
      </c>
      <c r="U46" s="329">
        <v>1.0369358554059529</v>
      </c>
      <c r="V46" s="329">
        <v>0.98479528160194008</v>
      </c>
      <c r="W46" s="329">
        <v>1.191915318208717</v>
      </c>
      <c r="X46" s="329">
        <v>1.173937144180494</v>
      </c>
      <c r="Y46" s="329">
        <v>1.099682308567542</v>
      </c>
      <c r="DA46" s="72" t="s">
        <v>2978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2979</v>
      </c>
    </row>
    <row r="48" spans="1:105" ht="12" customHeight="1" x14ac:dyDescent="0.25">
      <c r="A48" s="132" t="s">
        <v>2936</v>
      </c>
      <c r="B48" s="316">
        <v>11.493501582728131</v>
      </c>
      <c r="C48" s="316">
        <v>13.373906760942541</v>
      </c>
      <c r="D48" s="316">
        <v>14.96880088326261</v>
      </c>
      <c r="E48" s="316">
        <v>19.687912732318999</v>
      </c>
      <c r="F48" s="316">
        <v>18.92043257647024</v>
      </c>
      <c r="G48" s="316">
        <v>19.70301955051341</v>
      </c>
      <c r="H48" s="316">
        <v>16.8186479573864</v>
      </c>
      <c r="I48" s="316">
        <v>16.922359050185861</v>
      </c>
      <c r="J48" s="316">
        <v>15.46422498234735</v>
      </c>
      <c r="K48" s="316">
        <v>11.09167634052349</v>
      </c>
      <c r="L48" s="316">
        <v>10.626199158920111</v>
      </c>
      <c r="M48" s="316">
        <v>10.714284531485649</v>
      </c>
      <c r="N48" s="316">
        <v>10.382695321188921</v>
      </c>
      <c r="O48" s="316">
        <v>10.61543397909327</v>
      </c>
      <c r="P48" s="316">
        <v>8.3015054917133106</v>
      </c>
      <c r="Q48" s="316">
        <v>8.7123762861384844</v>
      </c>
      <c r="R48" s="316">
        <v>9.573570082534145</v>
      </c>
      <c r="S48" s="316">
        <v>12.198349496066591</v>
      </c>
      <c r="T48" s="316">
        <v>10.89083278127926</v>
      </c>
      <c r="U48" s="316">
        <v>11.266605595461121</v>
      </c>
      <c r="V48" s="316">
        <v>10.700083300462589</v>
      </c>
      <c r="W48" s="316">
        <v>12.95050192684181</v>
      </c>
      <c r="X48" s="316">
        <v>12.755163907574209</v>
      </c>
      <c r="Y48" s="316">
        <v>11.948363812809021</v>
      </c>
      <c r="DA48" s="139" t="s">
        <v>2980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101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1.0000000000000002</v>
      </c>
      <c r="D52" s="232">
        <f t="shared" si="1"/>
        <v>1.0000000000000002</v>
      </c>
      <c r="E52" s="232">
        <f t="shared" si="1"/>
        <v>0.99999999999999978</v>
      </c>
      <c r="F52" s="232">
        <f t="shared" si="1"/>
        <v>1.0000000000000002</v>
      </c>
      <c r="G52" s="232">
        <f t="shared" si="1"/>
        <v>0.99999999999999989</v>
      </c>
      <c r="H52" s="232">
        <f t="shared" si="1"/>
        <v>1</v>
      </c>
      <c r="I52" s="232">
        <f t="shared" si="1"/>
        <v>1</v>
      </c>
      <c r="J52" s="232">
        <f t="shared" si="1"/>
        <v>0.99999999999999989</v>
      </c>
      <c r="K52" s="232">
        <f t="shared" si="1"/>
        <v>1.0000000000000004</v>
      </c>
      <c r="L52" s="232">
        <f t="shared" si="1"/>
        <v>1</v>
      </c>
      <c r="M52" s="232">
        <f t="shared" si="1"/>
        <v>1.0000000000000002</v>
      </c>
      <c r="N52" s="232">
        <f t="shared" si="1"/>
        <v>0.99999999999999967</v>
      </c>
      <c r="O52" s="232">
        <f t="shared" si="1"/>
        <v>1.0000000000000004</v>
      </c>
      <c r="P52" s="232">
        <f t="shared" si="1"/>
        <v>0.99999999999999967</v>
      </c>
      <c r="Q52" s="232">
        <f t="shared" si="1"/>
        <v>0.99999999999999978</v>
      </c>
      <c r="R52" s="232">
        <f t="shared" si="1"/>
        <v>1</v>
      </c>
      <c r="S52" s="232">
        <f t="shared" si="1"/>
        <v>1.0000000000000002</v>
      </c>
      <c r="T52" s="232">
        <f t="shared" si="1"/>
        <v>1</v>
      </c>
      <c r="U52" s="232">
        <f t="shared" si="1"/>
        <v>0.99999999999999989</v>
      </c>
      <c r="V52" s="232">
        <f t="shared" si="1"/>
        <v>0.99999999999999989</v>
      </c>
      <c r="W52" s="232">
        <f t="shared" si="1"/>
        <v>1.0000000000000002</v>
      </c>
      <c r="X52" s="232">
        <f t="shared" si="1"/>
        <v>0.99999999999999989</v>
      </c>
      <c r="Y52" s="232">
        <f t="shared" si="1"/>
        <v>0.99999999999999978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1.0166432170423118E-2</v>
      </c>
      <c r="C53" s="299">
        <f t="shared" si="2"/>
        <v>1.1253927164633019E-2</v>
      </c>
      <c r="D53" s="299">
        <f t="shared" si="2"/>
        <v>1.18148719355255E-2</v>
      </c>
      <c r="E53" s="299">
        <f t="shared" si="2"/>
        <v>1.4578201044904789E-2</v>
      </c>
      <c r="F53" s="299">
        <f t="shared" si="2"/>
        <v>1.1257247002348975E-2</v>
      </c>
      <c r="G53" s="299">
        <f t="shared" si="2"/>
        <v>1.2911745106454535E-2</v>
      </c>
      <c r="H53" s="299">
        <f t="shared" si="2"/>
        <v>1.3315120602017365E-2</v>
      </c>
      <c r="I53" s="299">
        <f t="shared" si="2"/>
        <v>1.2178228937209871E-2</v>
      </c>
      <c r="J53" s="299">
        <f t="shared" si="2"/>
        <v>1.1803234674194453E-2</v>
      </c>
      <c r="K53" s="299">
        <f t="shared" si="2"/>
        <v>1.1291580295662693E-2</v>
      </c>
      <c r="L53" s="299">
        <f t="shared" si="2"/>
        <v>1.1159036226517923E-2</v>
      </c>
      <c r="M53" s="299">
        <f t="shared" si="2"/>
        <v>1.0333134410621048E-2</v>
      </c>
      <c r="N53" s="299">
        <f t="shared" si="2"/>
        <v>1.1218551690389997E-2</v>
      </c>
      <c r="O53" s="299">
        <f t="shared" si="2"/>
        <v>1.1218402758388193E-2</v>
      </c>
      <c r="P53" s="299">
        <f t="shared" si="2"/>
        <v>9.4742370997396002E-3</v>
      </c>
      <c r="Q53" s="299">
        <f t="shared" si="2"/>
        <v>9.2848760480608236E-3</v>
      </c>
      <c r="R53" s="299">
        <f t="shared" si="2"/>
        <v>7.8753191766456759E-3</v>
      </c>
      <c r="S53" s="299">
        <f t="shared" si="2"/>
        <v>9.9346771240116667E-3</v>
      </c>
      <c r="T53" s="299">
        <f t="shared" si="2"/>
        <v>9.0220449601899899E-3</v>
      </c>
      <c r="U53" s="299">
        <f t="shared" si="2"/>
        <v>9.2351615582031421E-3</v>
      </c>
      <c r="V53" s="299">
        <f t="shared" si="2"/>
        <v>9.090589164277272E-3</v>
      </c>
      <c r="W53" s="299">
        <f t="shared" si="2"/>
        <v>1.0520473512213656E-2</v>
      </c>
      <c r="X53" s="299">
        <f t="shared" si="2"/>
        <v>1.036923965667263E-2</v>
      </c>
      <c r="Y53" s="299">
        <f t="shared" si="2"/>
        <v>8.3798405617179182E-3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2.8668527314268757E-3</v>
      </c>
      <c r="C54" s="233">
        <f t="shared" si="3"/>
        <v>3.1735176402465036E-3</v>
      </c>
      <c r="D54" s="233">
        <f t="shared" si="3"/>
        <v>3.331699588609001E-3</v>
      </c>
      <c r="E54" s="233">
        <f t="shared" si="3"/>
        <v>4.1109363426890437E-3</v>
      </c>
      <c r="F54" s="233">
        <f t="shared" si="3"/>
        <v>3.1744538079860126E-3</v>
      </c>
      <c r="G54" s="233">
        <f t="shared" si="3"/>
        <v>3.6410090684140385E-3</v>
      </c>
      <c r="H54" s="233">
        <f t="shared" si="3"/>
        <v>3.7547577387301899E-3</v>
      </c>
      <c r="I54" s="233">
        <f t="shared" si="3"/>
        <v>3.434163363048227E-3</v>
      </c>
      <c r="J54" s="233">
        <f t="shared" si="3"/>
        <v>3.328417973793304E-3</v>
      </c>
      <c r="K54" s="233">
        <f t="shared" si="3"/>
        <v>3.1841355226785747E-3</v>
      </c>
      <c r="L54" s="233">
        <f t="shared" si="3"/>
        <v>3.1467591530444368E-3</v>
      </c>
      <c r="M54" s="233">
        <f t="shared" si="3"/>
        <v>2.9138614326737877E-3</v>
      </c>
      <c r="N54" s="233">
        <f t="shared" si="3"/>
        <v>3.1635420388497625E-3</v>
      </c>
      <c r="O54" s="233">
        <f t="shared" si="3"/>
        <v>3.1635000412139147E-3</v>
      </c>
      <c r="P54" s="233">
        <f t="shared" si="3"/>
        <v>2.671659246062121E-3</v>
      </c>
      <c r="Q54" s="233">
        <f t="shared" si="3"/>
        <v>2.6182609408227932E-3</v>
      </c>
      <c r="R54" s="233">
        <f t="shared" si="3"/>
        <v>2.2207771530811729E-3</v>
      </c>
      <c r="S54" s="233">
        <f t="shared" si="3"/>
        <v>2.8014996580291527E-3</v>
      </c>
      <c r="T54" s="233">
        <f t="shared" si="3"/>
        <v>2.5441446717585558E-3</v>
      </c>
      <c r="U54" s="233">
        <f t="shared" si="3"/>
        <v>2.6042418514657015E-3</v>
      </c>
      <c r="V54" s="233">
        <f t="shared" si="3"/>
        <v>2.5634735902441189E-3</v>
      </c>
      <c r="W54" s="233">
        <f t="shared" si="3"/>
        <v>2.9666895641264641E-3</v>
      </c>
      <c r="X54" s="233">
        <f t="shared" si="3"/>
        <v>2.924042823896065E-3</v>
      </c>
      <c r="Y54" s="233">
        <f t="shared" si="3"/>
        <v>2.363048156970382E-3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3.8891707421955121E-2</v>
      </c>
      <c r="C55" s="233">
        <f t="shared" si="4"/>
        <v>4.3051921785131501E-2</v>
      </c>
      <c r="D55" s="233">
        <f t="shared" si="4"/>
        <v>4.5197817173377418E-2</v>
      </c>
      <c r="E55" s="233">
        <f t="shared" si="4"/>
        <v>5.5768938431158689E-2</v>
      </c>
      <c r="F55" s="233">
        <f t="shared" si="4"/>
        <v>4.3064621831221693E-2</v>
      </c>
      <c r="G55" s="233">
        <f t="shared" si="4"/>
        <v>4.9393907771106603E-2</v>
      </c>
      <c r="H55" s="233">
        <f t="shared" si="4"/>
        <v>5.0937021568713645E-2</v>
      </c>
      <c r="I55" s="233">
        <f t="shared" si="4"/>
        <v>4.6587840139383128E-2</v>
      </c>
      <c r="J55" s="233">
        <f t="shared" si="4"/>
        <v>4.5153298805941045E-2</v>
      </c>
      <c r="K55" s="233">
        <f t="shared" si="4"/>
        <v>4.3195963916232989E-2</v>
      </c>
      <c r="L55" s="233">
        <f t="shared" si="4"/>
        <v>4.2688916303926017E-2</v>
      </c>
      <c r="M55" s="233">
        <f t="shared" si="4"/>
        <v>3.9529427188701248E-2</v>
      </c>
      <c r="N55" s="233">
        <f t="shared" si="4"/>
        <v>4.2916592834806602E-2</v>
      </c>
      <c r="O55" s="233">
        <f t="shared" si="4"/>
        <v>4.2916023095123802E-2</v>
      </c>
      <c r="P55" s="233">
        <f t="shared" si="4"/>
        <v>3.624371373875699E-2</v>
      </c>
      <c r="Q55" s="233">
        <f t="shared" si="4"/>
        <v>3.5519312641543122E-2</v>
      </c>
      <c r="R55" s="233">
        <f t="shared" si="4"/>
        <v>3.0127049896981613E-2</v>
      </c>
      <c r="S55" s="233">
        <f t="shared" si="4"/>
        <v>3.8005128009679312E-2</v>
      </c>
      <c r="T55" s="233">
        <f t="shared" si="4"/>
        <v>3.4513851768002361E-2</v>
      </c>
      <c r="U55" s="233">
        <f t="shared" si="4"/>
        <v>3.5329129757148192E-2</v>
      </c>
      <c r="V55" s="233">
        <f t="shared" si="4"/>
        <v>3.4776067763362943E-2</v>
      </c>
      <c r="W55" s="233">
        <f t="shared" si="4"/>
        <v>4.0246093311653248E-2</v>
      </c>
      <c r="X55" s="233">
        <f t="shared" si="4"/>
        <v>3.9667547882598291E-2</v>
      </c>
      <c r="Y55" s="233">
        <f t="shared" si="4"/>
        <v>3.2057097505368171E-2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8.8724888042200425E-2</v>
      </c>
      <c r="C56" s="233">
        <f t="shared" si="5"/>
        <v>9.8215717272186948E-2</v>
      </c>
      <c r="D56" s="233">
        <f t="shared" si="5"/>
        <v>0.10311121661364582</v>
      </c>
      <c r="E56" s="233">
        <f t="shared" si="5"/>
        <v>0.12722745146806352</v>
      </c>
      <c r="F56" s="233">
        <f t="shared" si="5"/>
        <v>9.8244690290914552E-2</v>
      </c>
      <c r="G56" s="233">
        <f t="shared" si="5"/>
        <v>0.11268389143759262</v>
      </c>
      <c r="H56" s="233">
        <f t="shared" si="5"/>
        <v>0.11620424598113643</v>
      </c>
      <c r="I56" s="233">
        <f t="shared" si="5"/>
        <v>0.10628232017813789</v>
      </c>
      <c r="J56" s="233">
        <f t="shared" si="5"/>
        <v>0.10300965544730876</v>
      </c>
      <c r="K56" s="233">
        <f t="shared" si="5"/>
        <v>9.8544325163238966E-2</v>
      </c>
      <c r="L56" s="233">
        <f t="shared" si="5"/>
        <v>9.7387581332326431E-2</v>
      </c>
      <c r="M56" s="233">
        <f t="shared" si="5"/>
        <v>9.0179738411534038E-2</v>
      </c>
      <c r="N56" s="233">
        <f t="shared" si="5"/>
        <v>9.7906987037328017E-2</v>
      </c>
      <c r="O56" s="233">
        <f t="shared" si="5"/>
        <v>9.7905687272084443E-2</v>
      </c>
      <c r="P56" s="233">
        <f t="shared" si="5"/>
        <v>8.2683935904789729E-2</v>
      </c>
      <c r="Q56" s="233">
        <f t="shared" si="5"/>
        <v>8.1031336661701134E-2</v>
      </c>
      <c r="R56" s="233">
        <f t="shared" si="5"/>
        <v>6.8729796307232999E-2</v>
      </c>
      <c r="S56" s="233">
        <f t="shared" si="5"/>
        <v>8.6702306255259209E-2</v>
      </c>
      <c r="T56" s="233">
        <f t="shared" si="5"/>
        <v>7.8737546819361723E-2</v>
      </c>
      <c r="U56" s="233">
        <f t="shared" si="5"/>
        <v>8.0597466403900184E-2</v>
      </c>
      <c r="V56" s="233">
        <f t="shared" si="5"/>
        <v>7.9335748502276468E-2</v>
      </c>
      <c r="W56" s="233">
        <f t="shared" si="5"/>
        <v>9.1814691612037133E-2</v>
      </c>
      <c r="X56" s="233">
        <f t="shared" si="5"/>
        <v>9.0494837539720097E-2</v>
      </c>
      <c r="Y56" s="233">
        <f t="shared" si="5"/>
        <v>7.3132875249288992E-2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3.1458460687125232E-2</v>
      </c>
      <c r="C57" s="300">
        <f t="shared" si="6"/>
        <v>3.3324815094822831E-2</v>
      </c>
      <c r="D57" s="300">
        <f t="shared" si="6"/>
        <v>3.4345347837043676E-2</v>
      </c>
      <c r="E57" s="300">
        <f t="shared" si="6"/>
        <v>4.1749851384231089E-2</v>
      </c>
      <c r="F57" s="300">
        <f t="shared" si="6"/>
        <v>3.2981334352058564E-2</v>
      </c>
      <c r="G57" s="300">
        <f t="shared" si="6"/>
        <v>3.5943493847653933E-2</v>
      </c>
      <c r="H57" s="300">
        <f t="shared" si="6"/>
        <v>3.9810971158917297E-2</v>
      </c>
      <c r="I57" s="300">
        <f t="shared" si="6"/>
        <v>3.5749632276934742E-2</v>
      </c>
      <c r="J57" s="300">
        <f t="shared" si="6"/>
        <v>3.4899104593341931E-2</v>
      </c>
      <c r="K57" s="300">
        <f t="shared" si="6"/>
        <v>3.3665787926087432E-2</v>
      </c>
      <c r="L57" s="300">
        <f t="shared" si="6"/>
        <v>3.3466861251150871E-2</v>
      </c>
      <c r="M57" s="300">
        <f t="shared" si="6"/>
        <v>3.1756139532313508E-2</v>
      </c>
      <c r="N57" s="300">
        <f t="shared" si="6"/>
        <v>3.3563039722495393E-2</v>
      </c>
      <c r="O57" s="300">
        <f t="shared" si="6"/>
        <v>3.3542507934451592E-2</v>
      </c>
      <c r="P57" s="300">
        <f t="shared" si="6"/>
        <v>3.7753562609665968E-2</v>
      </c>
      <c r="Q57" s="300">
        <f t="shared" si="6"/>
        <v>3.9443960576153243E-2</v>
      </c>
      <c r="R57" s="300">
        <f t="shared" si="6"/>
        <v>3.9364747270144163E-2</v>
      </c>
      <c r="S57" s="300">
        <f t="shared" si="6"/>
        <v>4.1699121984079844E-2</v>
      </c>
      <c r="T57" s="300">
        <f t="shared" si="6"/>
        <v>4.184320933088375E-2</v>
      </c>
      <c r="U57" s="300">
        <f t="shared" si="6"/>
        <v>4.3592263546266601E-2</v>
      </c>
      <c r="V57" s="300">
        <f t="shared" si="6"/>
        <v>4.5894150968914652E-2</v>
      </c>
      <c r="W57" s="300">
        <f t="shared" si="6"/>
        <v>4.8529603831681034E-2</v>
      </c>
      <c r="X57" s="300">
        <f t="shared" si="6"/>
        <v>5.2399192907605738E-2</v>
      </c>
      <c r="Y57" s="300">
        <f t="shared" si="6"/>
        <v>5.0385136475444285E-2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0.65561548399502967</v>
      </c>
      <c r="C58" s="301">
        <f t="shared" si="7"/>
        <v>0.6310188100147629</v>
      </c>
      <c r="D58" s="301">
        <f t="shared" si="7"/>
        <v>0.6178795855892999</v>
      </c>
      <c r="E58" s="301">
        <f t="shared" si="7"/>
        <v>0.55457897982148929</v>
      </c>
      <c r="F58" s="301">
        <f t="shared" si="7"/>
        <v>0.62926590452047915</v>
      </c>
      <c r="G58" s="301">
        <f t="shared" si="7"/>
        <v>0.59294580439093381</v>
      </c>
      <c r="H58" s="301">
        <f t="shared" si="7"/>
        <v>0.58481503157220815</v>
      </c>
      <c r="I58" s="301">
        <f t="shared" si="7"/>
        <v>0.61031825027721975</v>
      </c>
      <c r="J58" s="301">
        <f t="shared" si="7"/>
        <v>0.61944388344484236</v>
      </c>
      <c r="K58" s="301">
        <f t="shared" si="7"/>
        <v>0.63199035180011931</v>
      </c>
      <c r="L58" s="301">
        <f t="shared" si="7"/>
        <v>0.63573270277141436</v>
      </c>
      <c r="M58" s="301">
        <f t="shared" si="7"/>
        <v>0.65171234856610338</v>
      </c>
      <c r="N58" s="301">
        <f t="shared" si="7"/>
        <v>0.63612401992717593</v>
      </c>
      <c r="O58" s="301">
        <f t="shared" si="7"/>
        <v>0.63510023412425232</v>
      </c>
      <c r="P58" s="301">
        <f t="shared" si="7"/>
        <v>0.66879748101982317</v>
      </c>
      <c r="Q58" s="301">
        <f t="shared" si="7"/>
        <v>0.66785515898659564</v>
      </c>
      <c r="R58" s="301">
        <f t="shared" si="7"/>
        <v>0.69666891923183183</v>
      </c>
      <c r="S58" s="301">
        <f t="shared" si="7"/>
        <v>0.65333256977590215</v>
      </c>
      <c r="T58" s="301">
        <f t="shared" si="7"/>
        <v>0.67215329039324523</v>
      </c>
      <c r="U58" s="301">
        <f t="shared" si="7"/>
        <v>0.66601507697796924</v>
      </c>
      <c r="V58" s="301">
        <f t="shared" si="7"/>
        <v>0.6680458222458322</v>
      </c>
      <c r="W58" s="301">
        <f t="shared" si="7"/>
        <v>0.635836735497877</v>
      </c>
      <c r="X58" s="301">
        <f t="shared" si="7"/>
        <v>0.64197229053708593</v>
      </c>
      <c r="Y58" s="301">
        <f t="shared" si="7"/>
        <v>0.69035380760636234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4.7844287794438993E-2</v>
      </c>
      <c r="C59" s="301">
        <f t="shared" si="8"/>
        <v>5.2962152410637474E-2</v>
      </c>
      <c r="D59" s="301">
        <f t="shared" si="8"/>
        <v>5.5602016878866962E-2</v>
      </c>
      <c r="E59" s="301">
        <f t="shared" si="8"/>
        <v>6.8606531241784424E-2</v>
      </c>
      <c r="F59" s="301">
        <f t="shared" si="8"/>
        <v>5.2977775912417646E-2</v>
      </c>
      <c r="G59" s="301">
        <f t="shared" si="8"/>
        <v>6.0764016170673944E-2</v>
      </c>
      <c r="H59" s="301">
        <f t="shared" si="8"/>
        <v>6.2662343231280213E-2</v>
      </c>
      <c r="I59" s="301">
        <f t="shared" si="8"/>
        <v>5.7312012742635969E-2</v>
      </c>
      <c r="J59" s="301">
        <f t="shared" si="8"/>
        <v>5.554725071597634E-2</v>
      </c>
      <c r="K59" s="301">
        <f t="shared" si="8"/>
        <v>5.3139351963749755E-2</v>
      </c>
      <c r="L59" s="301">
        <f t="shared" si="8"/>
        <v>5.2515585780756123E-2</v>
      </c>
      <c r="M59" s="301">
        <f t="shared" si="8"/>
        <v>4.8628805885181869E-2</v>
      </c>
      <c r="N59" s="301">
        <f t="shared" si="8"/>
        <v>5.2795671747394343E-2</v>
      </c>
      <c r="O59" s="301">
        <f t="shared" si="8"/>
        <v>5.2794970857894821E-2</v>
      </c>
      <c r="P59" s="301">
        <f t="shared" si="8"/>
        <v>4.4586745756434516E-2</v>
      </c>
      <c r="Q59" s="301">
        <f t="shared" si="8"/>
        <v>4.3695592940805175E-2</v>
      </c>
      <c r="R59" s="301">
        <f t="shared" si="8"/>
        <v>3.7062071614138194E-2</v>
      </c>
      <c r="S59" s="301">
        <f t="shared" si="8"/>
        <v>4.6753624427738769E-2</v>
      </c>
      <c r="T59" s="301">
        <f t="shared" si="8"/>
        <v>4.2458682488975143E-2</v>
      </c>
      <c r="U59" s="301">
        <f t="shared" si="8"/>
        <v>4.3461631377846609E-2</v>
      </c>
      <c r="V59" s="301">
        <f t="shared" si="8"/>
        <v>4.2781258646669248E-2</v>
      </c>
      <c r="W59" s="301">
        <f t="shared" si="8"/>
        <v>4.9510443193285396E-2</v>
      </c>
      <c r="X59" s="301">
        <f t="shared" si="8"/>
        <v>4.8798720930501971E-2</v>
      </c>
      <c r="Y59" s="301">
        <f t="shared" si="8"/>
        <v>3.943640175682786E-2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8.0282923129648881E-2</v>
      </c>
      <c r="C60" s="301">
        <f t="shared" si="9"/>
        <v>7.8127595756378482E-2</v>
      </c>
      <c r="D60" s="301">
        <f t="shared" si="9"/>
        <v>7.7409930859711013E-2</v>
      </c>
      <c r="E60" s="301">
        <f t="shared" si="9"/>
        <v>7.0071505126358347E-2</v>
      </c>
      <c r="F60" s="301">
        <f t="shared" si="9"/>
        <v>8.0148012623676171E-2</v>
      </c>
      <c r="G60" s="301">
        <f t="shared" si="9"/>
        <v>7.5645313980618883E-2</v>
      </c>
      <c r="H60" s="301">
        <f t="shared" si="9"/>
        <v>7.0677982935659647E-2</v>
      </c>
      <c r="I60" s="301">
        <f t="shared" si="9"/>
        <v>7.5252116737247035E-2</v>
      </c>
      <c r="J60" s="301">
        <f t="shared" si="9"/>
        <v>7.5558177038625732E-2</v>
      </c>
      <c r="K60" s="301">
        <f t="shared" si="9"/>
        <v>7.5953447265396073E-2</v>
      </c>
      <c r="L60" s="301">
        <f t="shared" si="9"/>
        <v>7.5443089720667003E-2</v>
      </c>
      <c r="M60" s="301">
        <f t="shared" si="9"/>
        <v>8.0073655860188747E-2</v>
      </c>
      <c r="N60" s="301">
        <f t="shared" si="9"/>
        <v>7.3593674425310229E-2</v>
      </c>
      <c r="O60" s="301">
        <f t="shared" si="9"/>
        <v>7.4641400095612473E-2</v>
      </c>
      <c r="P60" s="301">
        <f t="shared" si="9"/>
        <v>7.6645641596090539E-2</v>
      </c>
      <c r="Q60" s="301">
        <f t="shared" si="9"/>
        <v>8.0230801496063306E-2</v>
      </c>
      <c r="R60" s="301">
        <f t="shared" si="9"/>
        <v>8.3751791215747079E-2</v>
      </c>
      <c r="S60" s="301">
        <f t="shared" si="9"/>
        <v>7.7628533118860504E-2</v>
      </c>
      <c r="T60" s="301">
        <f t="shared" si="9"/>
        <v>7.9547905717571338E-2</v>
      </c>
      <c r="U60" s="301">
        <f t="shared" si="9"/>
        <v>7.9060220017312083E-2</v>
      </c>
      <c r="V60" s="301">
        <f t="shared" si="9"/>
        <v>7.8035903753552002E-2</v>
      </c>
      <c r="W60" s="301">
        <f t="shared" si="9"/>
        <v>7.488883800740205E-2</v>
      </c>
      <c r="X60" s="301">
        <f t="shared" si="9"/>
        <v>6.8344447601747391E-2</v>
      </c>
      <c r="Y60" s="301">
        <f t="shared" si="9"/>
        <v>6.7501319283407371E-2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4.2129759985291171E-2</v>
      </c>
      <c r="C61" s="302">
        <f t="shared" si="10"/>
        <v>4.0818730814770152E-2</v>
      </c>
      <c r="D61" s="302">
        <f t="shared" si="10"/>
        <v>4.0560065033607096E-2</v>
      </c>
      <c r="E61" s="302">
        <f t="shared" si="10"/>
        <v>3.5408620456606851E-2</v>
      </c>
      <c r="F61" s="302">
        <f t="shared" si="10"/>
        <v>4.292896616229909E-2</v>
      </c>
      <c r="G61" s="302">
        <f t="shared" si="10"/>
        <v>3.9653526573857227E-2</v>
      </c>
      <c r="H61" s="302">
        <f t="shared" si="10"/>
        <v>3.4947748601426611E-2</v>
      </c>
      <c r="I61" s="302">
        <f t="shared" si="10"/>
        <v>3.8650189627535199E-2</v>
      </c>
      <c r="J61" s="302">
        <f t="shared" si="10"/>
        <v>3.8631624007245416E-2</v>
      </c>
      <c r="K61" s="302">
        <f t="shared" si="10"/>
        <v>3.8579016185457886E-2</v>
      </c>
      <c r="L61" s="302">
        <f t="shared" si="10"/>
        <v>3.7927043650413966E-2</v>
      </c>
      <c r="M61" s="302">
        <f t="shared" si="10"/>
        <v>4.2056815686225657E-2</v>
      </c>
      <c r="N61" s="302">
        <f t="shared" si="10"/>
        <v>3.6033494094544087E-2</v>
      </c>
      <c r="O61" s="302">
        <f t="shared" si="10"/>
        <v>3.7134512800331414E-2</v>
      </c>
      <c r="P61" s="302">
        <f t="shared" si="10"/>
        <v>3.8083713219591829E-2</v>
      </c>
      <c r="Q61" s="302">
        <f t="shared" si="10"/>
        <v>4.179355431547796E-2</v>
      </c>
      <c r="R61" s="302">
        <f t="shared" si="10"/>
        <v>4.4379692347647756E-2</v>
      </c>
      <c r="S61" s="302">
        <f t="shared" si="10"/>
        <v>3.9686701542686997E-2</v>
      </c>
      <c r="T61" s="302">
        <f t="shared" si="10"/>
        <v>4.0992217699102759E-2</v>
      </c>
      <c r="U61" s="302">
        <f t="shared" si="10"/>
        <v>4.0738520889052166E-2</v>
      </c>
      <c r="V61" s="302">
        <f t="shared" si="10"/>
        <v>3.9666394991318861E-2</v>
      </c>
      <c r="W61" s="302">
        <f t="shared" si="10"/>
        <v>3.7622602342186472E-2</v>
      </c>
      <c r="X61" s="302">
        <f t="shared" si="10"/>
        <v>3.0819628073576074E-2</v>
      </c>
      <c r="Y61" s="302">
        <f t="shared" si="10"/>
        <v>2.8255939215041524E-2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3.4089859126877391E-2</v>
      </c>
      <c r="C62" s="302">
        <f t="shared" si="11"/>
        <v>3.281091259274798E-2</v>
      </c>
      <c r="D62" s="302">
        <f t="shared" si="11"/>
        <v>3.2127715931541831E-2</v>
      </c>
      <c r="E62" s="302">
        <f t="shared" si="11"/>
        <v>2.8836291634907883E-2</v>
      </c>
      <c r="F62" s="302">
        <f t="shared" si="11"/>
        <v>3.2719767244870093E-2</v>
      </c>
      <c r="G62" s="302">
        <f t="shared" si="11"/>
        <v>3.0831240925531852E-2</v>
      </c>
      <c r="H62" s="302">
        <f t="shared" si="11"/>
        <v>3.0408467353599106E-2</v>
      </c>
      <c r="I62" s="302">
        <f t="shared" si="11"/>
        <v>3.173455124600208E-2</v>
      </c>
      <c r="J62" s="302">
        <f t="shared" si="11"/>
        <v>3.2209054299578793E-2</v>
      </c>
      <c r="K62" s="302">
        <f t="shared" si="11"/>
        <v>3.2861429585417011E-2</v>
      </c>
      <c r="L62" s="302">
        <f t="shared" si="11"/>
        <v>3.3056019586003009E-2</v>
      </c>
      <c r="M62" s="302">
        <f t="shared" si="11"/>
        <v>3.3886908860793943E-2</v>
      </c>
      <c r="N62" s="302">
        <f t="shared" si="11"/>
        <v>3.3076366797195382E-2</v>
      </c>
      <c r="O62" s="302">
        <f t="shared" si="11"/>
        <v>3.3023133286624352E-2</v>
      </c>
      <c r="P62" s="302">
        <f t="shared" si="11"/>
        <v>3.4775279823240253E-2</v>
      </c>
      <c r="Q62" s="302">
        <f t="shared" si="11"/>
        <v>3.472628216203625E-2</v>
      </c>
      <c r="R62" s="302">
        <f t="shared" si="11"/>
        <v>3.6224503378061018E-2</v>
      </c>
      <c r="S62" s="302">
        <f t="shared" si="11"/>
        <v>3.3971155060197065E-2</v>
      </c>
      <c r="T62" s="302">
        <f t="shared" si="11"/>
        <v>3.4949770926012105E-2</v>
      </c>
      <c r="U62" s="302">
        <f t="shared" si="11"/>
        <v>3.4630603920769353E-2</v>
      </c>
      <c r="V62" s="302">
        <f t="shared" si="11"/>
        <v>3.4736196027414228E-2</v>
      </c>
      <c r="W62" s="302">
        <f t="shared" si="11"/>
        <v>3.3061428947246403E-2</v>
      </c>
      <c r="X62" s="302">
        <f t="shared" si="11"/>
        <v>3.338045772563538E-2</v>
      </c>
      <c r="Y62" s="302">
        <f t="shared" si="11"/>
        <v>3.589613824493313E-2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4.0633040174803169E-3</v>
      </c>
      <c r="C63" s="302">
        <f t="shared" si="12"/>
        <v>4.4979523488603628E-3</v>
      </c>
      <c r="D63" s="302">
        <f t="shared" si="12"/>
        <v>4.7221498945620929E-3</v>
      </c>
      <c r="E63" s="302">
        <f t="shared" si="12"/>
        <v>5.8265930348436138E-3</v>
      </c>
      <c r="F63" s="302">
        <f t="shared" si="12"/>
        <v>4.4992792165069956E-3</v>
      </c>
      <c r="G63" s="302">
        <f t="shared" si="12"/>
        <v>5.160546481229808E-3</v>
      </c>
      <c r="H63" s="302">
        <f t="shared" si="12"/>
        <v>5.3217669806339104E-3</v>
      </c>
      <c r="I63" s="302">
        <f t="shared" si="12"/>
        <v>4.8673758637097601E-3</v>
      </c>
      <c r="J63" s="302">
        <f t="shared" si="12"/>
        <v>4.717498731801527E-3</v>
      </c>
      <c r="K63" s="302">
        <f t="shared" si="12"/>
        <v>4.5130014945211853E-3</v>
      </c>
      <c r="L63" s="302">
        <f t="shared" si="12"/>
        <v>4.4600264842500339E-3</v>
      </c>
      <c r="M63" s="302">
        <f t="shared" si="12"/>
        <v>4.1299313131691467E-3</v>
      </c>
      <c r="N63" s="302">
        <f t="shared" si="12"/>
        <v>4.4838135335707541E-3</v>
      </c>
      <c r="O63" s="302">
        <f t="shared" si="12"/>
        <v>4.4837540086566929E-3</v>
      </c>
      <c r="P63" s="302">
        <f t="shared" si="12"/>
        <v>3.7866485532584613E-3</v>
      </c>
      <c r="Q63" s="302">
        <f t="shared" si="12"/>
        <v>3.7109650185490894E-3</v>
      </c>
      <c r="R63" s="302">
        <f t="shared" si="12"/>
        <v>3.1475954900383051E-3</v>
      </c>
      <c r="S63" s="302">
        <f t="shared" si="12"/>
        <v>3.970676515976432E-3</v>
      </c>
      <c r="T63" s="302">
        <f t="shared" si="12"/>
        <v>3.6059170924564662E-3</v>
      </c>
      <c r="U63" s="302">
        <f t="shared" si="12"/>
        <v>3.6910952074905592E-3</v>
      </c>
      <c r="V63" s="302">
        <f t="shared" si="12"/>
        <v>3.6333127348188998E-3</v>
      </c>
      <c r="W63" s="302">
        <f t="shared" si="12"/>
        <v>4.2048067179691695E-3</v>
      </c>
      <c r="X63" s="302">
        <f t="shared" si="12"/>
        <v>4.1443618025359388E-3</v>
      </c>
      <c r="Y63" s="302">
        <f t="shared" si="12"/>
        <v>3.3492418234327154E-3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4.4148964027751696E-2</v>
      </c>
      <c r="C65" s="235">
        <f t="shared" si="14"/>
        <v>4.8871542861200497E-2</v>
      </c>
      <c r="D65" s="235">
        <f t="shared" si="14"/>
        <v>5.1307513523920857E-2</v>
      </c>
      <c r="E65" s="235">
        <f t="shared" si="14"/>
        <v>6.3307605139320711E-2</v>
      </c>
      <c r="F65" s="235">
        <f t="shared" si="14"/>
        <v>4.8885959658897325E-2</v>
      </c>
      <c r="G65" s="235">
        <f t="shared" si="14"/>
        <v>5.6070818226551536E-2</v>
      </c>
      <c r="H65" s="235">
        <f t="shared" si="14"/>
        <v>5.7822525211337204E-2</v>
      </c>
      <c r="I65" s="235">
        <f t="shared" si="14"/>
        <v>5.2885435348183372E-2</v>
      </c>
      <c r="J65" s="235">
        <f t="shared" si="14"/>
        <v>5.1256977305976031E-2</v>
      </c>
      <c r="K65" s="235">
        <f t="shared" si="14"/>
        <v>4.9035056146834517E-2</v>
      </c>
      <c r="L65" s="235">
        <f t="shared" si="14"/>
        <v>4.8459467460196859E-2</v>
      </c>
      <c r="M65" s="235">
        <f t="shared" si="14"/>
        <v>4.487288871268251E-2</v>
      </c>
      <c r="N65" s="235">
        <f t="shared" si="14"/>
        <v>4.8717920576249477E-2</v>
      </c>
      <c r="O65" s="235">
        <f t="shared" si="14"/>
        <v>4.8717273820978797E-2</v>
      </c>
      <c r="P65" s="235">
        <f t="shared" si="14"/>
        <v>4.1143023028636989E-2</v>
      </c>
      <c r="Q65" s="235">
        <f t="shared" si="14"/>
        <v>4.0320699708254693E-2</v>
      </c>
      <c r="R65" s="235">
        <f t="shared" si="14"/>
        <v>3.4199528134197223E-2</v>
      </c>
      <c r="S65" s="235">
        <f t="shared" si="14"/>
        <v>4.3142539646439652E-2</v>
      </c>
      <c r="T65" s="235">
        <f t="shared" si="14"/>
        <v>3.9179323850011868E-2</v>
      </c>
      <c r="U65" s="235">
        <f t="shared" si="14"/>
        <v>4.01048085098882E-2</v>
      </c>
      <c r="V65" s="235">
        <f t="shared" si="14"/>
        <v>3.9476985364870966E-2</v>
      </c>
      <c r="W65" s="235">
        <f t="shared" si="14"/>
        <v>4.5686431469724245E-2</v>
      </c>
      <c r="X65" s="235">
        <f t="shared" si="14"/>
        <v>4.5029680120171757E-2</v>
      </c>
      <c r="Y65" s="235">
        <f t="shared" si="14"/>
        <v>3.6390473404612447E-2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341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0.43393970510266555</v>
      </c>
      <c r="C69" s="322">
        <f>IF(C$5=0,0,C$5/WWP_fec!C$5)</f>
        <v>0.43702387160109613</v>
      </c>
      <c r="D69" s="322">
        <f>IF(D$5=0,0,D$5/WWP_fec!D$5)</f>
        <v>0.43977281613280311</v>
      </c>
      <c r="E69" s="322">
        <f>IF(E$5=0,0,E$5/WWP_fec!E$5)</f>
        <v>0.44419654775714812</v>
      </c>
      <c r="F69" s="322">
        <f>IF(F$5=0,0,F$5/WWP_fec!F$5)</f>
        <v>0.44762009198723091</v>
      </c>
      <c r="G69" s="322">
        <f>IF(G$5=0,0,G$5/WWP_fec!G$5)</f>
        <v>0.44520480981918287</v>
      </c>
      <c r="H69" s="322">
        <f>IF(H$5=0,0,H$5/WWP_fec!H$5)</f>
        <v>0.43745023174572817</v>
      </c>
      <c r="I69" s="322">
        <f>IF(I$5=0,0,I$5/WWP_fec!I$5)</f>
        <v>0.4373012745552543</v>
      </c>
      <c r="J69" s="322">
        <f>IF(J$5=0,0,J$5/WWP_fec!J$5)</f>
        <v>0.43567584155472633</v>
      </c>
      <c r="K69" s="322">
        <f>IF(K$5=0,0,K$5/WWP_fec!K$5)</f>
        <v>0.43365219154193391</v>
      </c>
      <c r="L69" s="322">
        <f>IF(L$5=0,0,L$5/WWP_fec!L$5)</f>
        <v>0.43231869788770716</v>
      </c>
      <c r="M69" s="322">
        <f>IF(M$5=0,0,M$5/WWP_fec!M$5)</f>
        <v>0.4349054313414123</v>
      </c>
      <c r="N69" s="322">
        <f>IF(N$5=0,0,N$5/WWP_fec!N$5)</f>
        <v>0.43193436314362171</v>
      </c>
      <c r="O69" s="322">
        <f>IF(O$5=0,0,O$5/WWP_fec!O$5)</f>
        <v>0.43199700379049988</v>
      </c>
      <c r="P69" s="322">
        <f>IF(P$5=0,0,P$5/WWP_fec!P$5)</f>
        <v>0.42980709375155585</v>
      </c>
      <c r="Q69" s="322">
        <f>IF(Q$5=0,0,Q$5/WWP_fec!Q$5)</f>
        <v>0.43327487258639069</v>
      </c>
      <c r="R69" s="322">
        <f>IF(R$5=0,0,R$5/WWP_fec!R$5)</f>
        <v>0.43184983309888297</v>
      </c>
      <c r="S69" s="322">
        <f>IF(S$5=0,0,S$5/WWP_fec!S$5)</f>
        <v>0.43383394878798687</v>
      </c>
      <c r="T69" s="322">
        <f>IF(T$5=0,0,T$5/WWP_fec!T$5)</f>
        <v>0.43234264595535893</v>
      </c>
      <c r="U69" s="322">
        <f>IF(U$5=0,0,U$5/WWP_fec!U$5)</f>
        <v>0.4333110873699213</v>
      </c>
      <c r="V69" s="322">
        <f>IF(V$5=0,0,V$5/WWP_fec!V$5)</f>
        <v>0.43277289996009971</v>
      </c>
      <c r="W69" s="322">
        <f>IF(W$5=0,0,W$5/WWP_fec!W$5)</f>
        <v>0.43628116802763811</v>
      </c>
      <c r="X69" s="322">
        <f>IF(X$5=0,0,X$5/WWP_fec!X$5)</f>
        <v>0.43462047426132033</v>
      </c>
      <c r="Y69" s="322">
        <f>IF(Y$5=0,0,Y$5/WWP_fec!Y$5)</f>
        <v>0.42966938303203794</v>
      </c>
      <c r="DA69" s="95"/>
    </row>
    <row r="70" spans="1:105" ht="12" customHeight="1" x14ac:dyDescent="0.25">
      <c r="A70" s="55" t="s">
        <v>91</v>
      </c>
      <c r="B70" s="334">
        <f>IF(B$6=0,0,B$6/WWP_fec!B$6)</f>
        <v>0.48042174143574051</v>
      </c>
      <c r="C70" s="334">
        <f>IF(C$6=0,0,C$6/WWP_fec!C$6)</f>
        <v>0.48042174143574046</v>
      </c>
      <c r="D70" s="334">
        <f>IF(D$6=0,0,D$6/WWP_fec!D$6)</f>
        <v>0.48042174143574051</v>
      </c>
      <c r="E70" s="334">
        <f>IF(E$6=0,0,E$6/WWP_fec!E$6)</f>
        <v>0.48042174143574046</v>
      </c>
      <c r="F70" s="334">
        <f>IF(F$6=0,0,F$6/WWP_fec!F$6)</f>
        <v>0.48042174143574057</v>
      </c>
      <c r="G70" s="334">
        <f>IF(G$6=0,0,G$6/WWP_fec!G$6)</f>
        <v>0.48042174143574051</v>
      </c>
      <c r="H70" s="334">
        <f>IF(H$6=0,0,H$6/WWP_fec!H$6)</f>
        <v>0.48042174143574046</v>
      </c>
      <c r="I70" s="334">
        <f>IF(I$6=0,0,I$6/WWP_fec!I$6)</f>
        <v>0.48042174143574051</v>
      </c>
      <c r="J70" s="334">
        <f>IF(J$6=0,0,J$6/WWP_fec!J$6)</f>
        <v>0.48042174143574051</v>
      </c>
      <c r="K70" s="334">
        <f>IF(K$6=0,0,K$6/WWP_fec!K$6)</f>
        <v>0.48042174143574051</v>
      </c>
      <c r="L70" s="334">
        <f>IF(L$6=0,0,L$6/WWP_fec!L$6)</f>
        <v>0.48042174143574057</v>
      </c>
      <c r="M70" s="334">
        <f>IF(M$6=0,0,M$6/WWP_fec!M$6)</f>
        <v>0.48042174143574062</v>
      </c>
      <c r="N70" s="334">
        <f>IF(N$6=0,0,N$6/WWP_fec!N$6)</f>
        <v>0.4804217414357404</v>
      </c>
      <c r="O70" s="334">
        <f>IF(O$6=0,0,O$6/WWP_fec!O$6)</f>
        <v>0.48042174143574062</v>
      </c>
      <c r="P70" s="334">
        <f>IF(P$6=0,0,P$6/WWP_fec!P$6)</f>
        <v>0.48042174143574051</v>
      </c>
      <c r="Q70" s="334">
        <f>IF(Q$6=0,0,Q$6/WWP_fec!Q$6)</f>
        <v>0.48042174143574057</v>
      </c>
      <c r="R70" s="334">
        <f>IF(R$6=0,0,R$6/WWP_fec!R$6)</f>
        <v>0.48042174143574051</v>
      </c>
      <c r="S70" s="334">
        <f>IF(S$6=0,0,S$6/WWP_fec!S$6)</f>
        <v>0.48042174143574057</v>
      </c>
      <c r="T70" s="334">
        <f>IF(T$6=0,0,T$6/WWP_fec!T$6)</f>
        <v>0.48042174143574057</v>
      </c>
      <c r="U70" s="334">
        <f>IF(U$6=0,0,U$6/WWP_fec!U$6)</f>
        <v>0.48042174143574046</v>
      </c>
      <c r="V70" s="334">
        <f>IF(V$6=0,0,V$6/WWP_fec!V$6)</f>
        <v>0.48042174143574051</v>
      </c>
      <c r="W70" s="334">
        <f>IF(W$6=0,0,W$6/WWP_fec!W$6)</f>
        <v>0.48042174143574062</v>
      </c>
      <c r="X70" s="334">
        <f>IF(X$6=0,0,X$6/WWP_fec!X$6)</f>
        <v>0.48042174143574057</v>
      </c>
      <c r="Y70" s="334">
        <f>IF(Y$6=0,0,Y$6/WWP_fec!Y$6)</f>
        <v>0.4804217414357404</v>
      </c>
      <c r="DA70" s="67"/>
    </row>
    <row r="71" spans="1:105" ht="12" customHeight="1" x14ac:dyDescent="0.25">
      <c r="A71" s="173" t="s">
        <v>92</v>
      </c>
      <c r="B71" s="335">
        <f>IF(B$7=0,0,B$7/WWP_fec!B$7)</f>
        <v>0.12463708899022932</v>
      </c>
      <c r="C71" s="335">
        <f>IF(C$7=0,0,C$7/WWP_fec!C$7)</f>
        <v>0.12463708899022932</v>
      </c>
      <c r="D71" s="335">
        <f>IF(D$7=0,0,D$7/WWP_fec!D$7)</f>
        <v>0.12463708899022932</v>
      </c>
      <c r="E71" s="335">
        <f>IF(E$7=0,0,E$7/WWP_fec!E$7)</f>
        <v>0.12463708899022938</v>
      </c>
      <c r="F71" s="335">
        <f>IF(F$7=0,0,F$7/WWP_fec!F$7)</f>
        <v>0.12463708899022929</v>
      </c>
      <c r="G71" s="335">
        <f>IF(G$7=0,0,G$7/WWP_fec!G$7)</f>
        <v>0.12463708899022931</v>
      </c>
      <c r="H71" s="335">
        <f>IF(H$7=0,0,H$7/WWP_fec!H$7)</f>
        <v>0.12463708899022936</v>
      </c>
      <c r="I71" s="335">
        <f>IF(I$7=0,0,I$7/WWP_fec!I$7)</f>
        <v>0.12463708899022934</v>
      </c>
      <c r="J71" s="335">
        <f>IF(J$7=0,0,J$7/WWP_fec!J$7)</f>
        <v>0.12463708899022932</v>
      </c>
      <c r="K71" s="335">
        <f>IF(K$7=0,0,K$7/WWP_fec!K$7)</f>
        <v>0.12463708899022928</v>
      </c>
      <c r="L71" s="335">
        <f>IF(L$7=0,0,L$7/WWP_fec!L$7)</f>
        <v>0.12463708899022932</v>
      </c>
      <c r="M71" s="335">
        <f>IF(M$7=0,0,M$7/WWP_fec!M$7)</f>
        <v>0.12463708899022932</v>
      </c>
      <c r="N71" s="335">
        <f>IF(N$7=0,0,N$7/WWP_fec!N$7)</f>
        <v>0.12463708899022932</v>
      </c>
      <c r="O71" s="335">
        <f>IF(O$7=0,0,O$7/WWP_fec!O$7)</f>
        <v>0.12463708899022932</v>
      </c>
      <c r="P71" s="335">
        <f>IF(P$7=0,0,P$7/WWP_fec!P$7)</f>
        <v>0.12463708899022935</v>
      </c>
      <c r="Q71" s="335">
        <f>IF(Q$7=0,0,Q$7/WWP_fec!Q$7)</f>
        <v>0.12463708899022931</v>
      </c>
      <c r="R71" s="335">
        <f>IF(R$7=0,0,R$7/WWP_fec!R$7)</f>
        <v>0.12463708899022931</v>
      </c>
      <c r="S71" s="335">
        <f>IF(S$7=0,0,S$7/WWP_fec!S$7)</f>
        <v>0.12463708899022931</v>
      </c>
      <c r="T71" s="335">
        <f>IF(T$7=0,0,T$7/WWP_fec!T$7)</f>
        <v>0.12463708899022929</v>
      </c>
      <c r="U71" s="335">
        <f>IF(U$7=0,0,U$7/WWP_fec!U$7)</f>
        <v>0.12463708899022932</v>
      </c>
      <c r="V71" s="335">
        <f>IF(V$7=0,0,V$7/WWP_fec!V$7)</f>
        <v>0.12463708899022932</v>
      </c>
      <c r="W71" s="335">
        <f>IF(W$7=0,0,W$7/WWP_fec!W$7)</f>
        <v>0.12463708899022932</v>
      </c>
      <c r="X71" s="335">
        <f>IF(X$7=0,0,X$7/WWP_fec!X$7)</f>
        <v>0.12463708899022931</v>
      </c>
      <c r="Y71" s="335">
        <f>IF(Y$7=0,0,Y$7/WWP_fec!Y$7)</f>
        <v>0.12463708899022931</v>
      </c>
      <c r="DA71" s="177"/>
    </row>
    <row r="72" spans="1:105" ht="12" customHeight="1" x14ac:dyDescent="0.25">
      <c r="A72" s="173" t="s">
        <v>93</v>
      </c>
      <c r="B72" s="335">
        <f>IF(B$8=0,0,B$8/WWP_fec!B$8)</f>
        <v>0.68178468620506605</v>
      </c>
      <c r="C72" s="335">
        <f>IF(C$8=0,0,C$8/WWP_fec!C$8)</f>
        <v>0.68178468620506649</v>
      </c>
      <c r="D72" s="335">
        <f>IF(D$8=0,0,D$8/WWP_fec!D$8)</f>
        <v>0.68178468620506627</v>
      </c>
      <c r="E72" s="335">
        <f>IF(E$8=0,0,E$8/WWP_fec!E$8)</f>
        <v>0.68178468620506638</v>
      </c>
      <c r="F72" s="335">
        <f>IF(F$8=0,0,F$8/WWP_fec!F$8)</f>
        <v>0.68178468620506638</v>
      </c>
      <c r="G72" s="335">
        <f>IF(G$8=0,0,G$8/WWP_fec!G$8)</f>
        <v>0.68178468620506616</v>
      </c>
      <c r="H72" s="335">
        <f>IF(H$8=0,0,H$8/WWP_fec!H$8)</f>
        <v>0.68178468620506638</v>
      </c>
      <c r="I72" s="335">
        <f>IF(I$8=0,0,I$8/WWP_fec!I$8)</f>
        <v>0.68178468620506649</v>
      </c>
      <c r="J72" s="335">
        <f>IF(J$8=0,0,J$8/WWP_fec!J$8)</f>
        <v>0.68178468620506671</v>
      </c>
      <c r="K72" s="335">
        <f>IF(K$8=0,0,K$8/WWP_fec!K$8)</f>
        <v>0.68178468620506649</v>
      </c>
      <c r="L72" s="335">
        <f>IF(L$8=0,0,L$8/WWP_fec!L$8)</f>
        <v>0.68178468620506627</v>
      </c>
      <c r="M72" s="335">
        <f>IF(M$8=0,0,M$8/WWP_fec!M$8)</f>
        <v>0.68178468620506649</v>
      </c>
      <c r="N72" s="335">
        <f>IF(N$8=0,0,N$8/WWP_fec!N$8)</f>
        <v>0.68178468620506638</v>
      </c>
      <c r="O72" s="335">
        <f>IF(O$8=0,0,O$8/WWP_fec!O$8)</f>
        <v>0.68178468620506649</v>
      </c>
      <c r="P72" s="335">
        <f>IF(P$8=0,0,P$8/WWP_fec!P$8)</f>
        <v>0.68178468620506671</v>
      </c>
      <c r="Q72" s="335">
        <f>IF(Q$8=0,0,Q$8/WWP_fec!Q$8)</f>
        <v>0.68178468620506627</v>
      </c>
      <c r="R72" s="335">
        <f>IF(R$8=0,0,R$8/WWP_fec!R$8)</f>
        <v>0.68178468620506671</v>
      </c>
      <c r="S72" s="335">
        <f>IF(S$8=0,0,S$8/WWP_fec!S$8)</f>
        <v>0.68178468620506683</v>
      </c>
      <c r="T72" s="335">
        <f>IF(T$8=0,0,T$8/WWP_fec!T$8)</f>
        <v>0.68178468620506616</v>
      </c>
      <c r="U72" s="335">
        <f>IF(U$8=0,0,U$8/WWP_fec!U$8)</f>
        <v>0.68178468620506649</v>
      </c>
      <c r="V72" s="335">
        <f>IF(V$8=0,0,V$8/WWP_fec!V$8)</f>
        <v>0.68178468620506638</v>
      </c>
      <c r="W72" s="335">
        <f>IF(W$8=0,0,W$8/WWP_fec!W$8)</f>
        <v>0.68178468620506616</v>
      </c>
      <c r="X72" s="335">
        <f>IF(X$8=0,0,X$8/WWP_fec!X$8)</f>
        <v>0.68178468620506683</v>
      </c>
      <c r="Y72" s="335">
        <f>IF(Y$8=0,0,Y$8/WWP_fec!Y$8)</f>
        <v>0.68178468620506638</v>
      </c>
      <c r="DA72" s="177"/>
    </row>
    <row r="73" spans="1:105" ht="12" customHeight="1" x14ac:dyDescent="0.25">
      <c r="A73" s="173" t="s">
        <v>94</v>
      </c>
      <c r="B73" s="335">
        <f>IF(B$9=0,0,B$9/WWP_fec!B$9)</f>
        <v>0.50754409665362632</v>
      </c>
      <c r="C73" s="335">
        <f>IF(C$9=0,0,C$9/WWP_fec!C$9)</f>
        <v>0.50754409665362632</v>
      </c>
      <c r="D73" s="335">
        <f>IF(D$9=0,0,D$9/WWP_fec!D$9)</f>
        <v>0.50754409665362621</v>
      </c>
      <c r="E73" s="335">
        <f>IF(E$9=0,0,E$9/WWP_fec!E$9)</f>
        <v>0.50754409665362643</v>
      </c>
      <c r="F73" s="335">
        <f>IF(F$9=0,0,F$9/WWP_fec!F$9)</f>
        <v>0.50754409665362632</v>
      </c>
      <c r="G73" s="335">
        <f>IF(G$9=0,0,G$9/WWP_fec!G$9)</f>
        <v>0.50754409665362632</v>
      </c>
      <c r="H73" s="335">
        <f>IF(H$9=0,0,H$9/WWP_fec!H$9)</f>
        <v>0.50754409665362632</v>
      </c>
      <c r="I73" s="335">
        <f>IF(I$9=0,0,I$9/WWP_fec!I$9)</f>
        <v>0.50754409665362632</v>
      </c>
      <c r="J73" s="335">
        <f>IF(J$9=0,0,J$9/WWP_fec!J$9)</f>
        <v>0.50754409665362643</v>
      </c>
      <c r="K73" s="335">
        <f>IF(K$9=0,0,K$9/WWP_fec!K$9)</f>
        <v>0.50754409665362643</v>
      </c>
      <c r="L73" s="335">
        <f>IF(L$9=0,0,L$9/WWP_fec!L$9)</f>
        <v>0.50754409665362632</v>
      </c>
      <c r="M73" s="335">
        <f>IF(M$9=0,0,M$9/WWP_fec!M$9)</f>
        <v>0.50754409665362632</v>
      </c>
      <c r="N73" s="335">
        <f>IF(N$9=0,0,N$9/WWP_fec!N$9)</f>
        <v>0.50754409665362621</v>
      </c>
      <c r="O73" s="335">
        <f>IF(O$9=0,0,O$9/WWP_fec!O$9)</f>
        <v>0.50754409665362643</v>
      </c>
      <c r="P73" s="335">
        <f>IF(P$9=0,0,P$9/WWP_fec!P$9)</f>
        <v>0.50754409665362621</v>
      </c>
      <c r="Q73" s="335">
        <f>IF(Q$9=0,0,Q$9/WWP_fec!Q$9)</f>
        <v>0.50754409665362665</v>
      </c>
      <c r="R73" s="335">
        <f>IF(R$9=0,0,R$9/WWP_fec!R$9)</f>
        <v>0.50754409665362632</v>
      </c>
      <c r="S73" s="335">
        <f>IF(S$9=0,0,S$9/WWP_fec!S$9)</f>
        <v>0.50754409665362643</v>
      </c>
      <c r="T73" s="335">
        <f>IF(T$9=0,0,T$9/WWP_fec!T$9)</f>
        <v>0.50754409665362632</v>
      </c>
      <c r="U73" s="335">
        <f>IF(U$9=0,0,U$9/WWP_fec!U$9)</f>
        <v>0.50754409665362643</v>
      </c>
      <c r="V73" s="335">
        <f>IF(V$9=0,0,V$9/WWP_fec!V$9)</f>
        <v>0.50754409665362621</v>
      </c>
      <c r="W73" s="335">
        <f>IF(W$9=0,0,W$9/WWP_fec!W$9)</f>
        <v>0.50754409665362632</v>
      </c>
      <c r="X73" s="335">
        <f>IF(X$9=0,0,X$9/WWP_fec!X$9)</f>
        <v>0.50754409665362643</v>
      </c>
      <c r="Y73" s="335">
        <f>IF(Y$9=0,0,Y$9/WWP_fec!Y$9)</f>
        <v>0.50754409665362632</v>
      </c>
      <c r="DA73" s="177"/>
    </row>
    <row r="74" spans="1:105" ht="12" customHeight="1" x14ac:dyDescent="0.25">
      <c r="A74" s="56" t="s">
        <v>95</v>
      </c>
      <c r="B74" s="336">
        <f>IF(B$10=0,0,B$10/WWP_fec!B$10)</f>
        <v>0.75236279246800919</v>
      </c>
      <c r="C74" s="336">
        <f>IF(C$10=0,0,C$10/WWP_fec!C$10)</f>
        <v>0.76958995110902428</v>
      </c>
      <c r="D74" s="336">
        <f>IF(D$10=0,0,D$10/WWP_fec!D$10)</f>
        <v>0.77352928994362657</v>
      </c>
      <c r="E74" s="336">
        <f>IF(E$10=0,0,E$10/WWP_fec!E$10)</f>
        <v>0.8160313272070624</v>
      </c>
      <c r="F74" s="336">
        <f>IF(F$10=0,0,F$10/WWP_fec!F$10)</f>
        <v>0.74262593934420074</v>
      </c>
      <c r="G74" s="336">
        <f>IF(G$10=0,0,G$10/WWP_fec!G$10)</f>
        <v>0.77625247506844208</v>
      </c>
      <c r="H74" s="336">
        <f>IF(H$10=0,0,H$10/WWP_fec!H$10)</f>
        <v>0.82122069639952022</v>
      </c>
      <c r="I74" s="336">
        <f>IF(I$10=0,0,I$10/WWP_fec!I$10)</f>
        <v>0.79494379087301892</v>
      </c>
      <c r="J74" s="336">
        <f>IF(J$10=0,0,J$10/WWP_fec!J$10)</f>
        <v>0.79363437411827864</v>
      </c>
      <c r="K74" s="336">
        <f>IF(K$10=0,0,K$10/WWP_fec!K$10)</f>
        <v>0.79027622597384228</v>
      </c>
      <c r="L74" s="336">
        <f>IF(L$10=0,0,L$10/WWP_fec!L$10)</f>
        <v>0.79387103299419348</v>
      </c>
      <c r="M74" s="336">
        <f>IF(M$10=0,0,M$10/WWP_fec!M$10)</f>
        <v>0.75722797835353695</v>
      </c>
      <c r="N74" s="336">
        <f>IF(N$10=0,0,N$10/WWP_fec!N$10)</f>
        <v>0.80460199464131466</v>
      </c>
      <c r="O74" s="336">
        <f>IF(O$10=0,0,O$10/WWP_fec!O$10)</f>
        <v>0.79663003172251889</v>
      </c>
      <c r="P74" s="336">
        <f>IF(P$10=0,0,P$10/WWP_fec!P$10)</f>
        <v>0.83197741494820687</v>
      </c>
      <c r="Q74" s="336">
        <f>IF(Q$10=0,0,Q$10/WWP_fec!Q$10)</f>
        <v>0.81584544727347508</v>
      </c>
      <c r="R74" s="336">
        <f>IF(R$10=0,0,R$10/WWP_fec!R$10)</f>
        <v>0.8019603930498912</v>
      </c>
      <c r="S74" s="336">
        <f>IF(S$10=0,0,S$10/WWP_fec!S$10)</f>
        <v>0.84039269518826465</v>
      </c>
      <c r="T74" s="336">
        <f>IF(T$10=0,0,T$10/WWP_fec!T$10)</f>
        <v>0.83710536058598428</v>
      </c>
      <c r="U74" s="336">
        <f>IF(U$10=0,0,U$10/WWP_fec!U$10)</f>
        <v>0.84588124676135656</v>
      </c>
      <c r="V74" s="336">
        <f>IF(V$10=0,0,V$10/WWP_fec!V$10)</f>
        <v>0.86256571973488749</v>
      </c>
      <c r="W74" s="336">
        <f>IF(W$10=0,0,W$10/WWP_fec!W$10)</f>
        <v>0.87251054774575421</v>
      </c>
      <c r="X74" s="336">
        <f>IF(X$10=0,0,X$10/WWP_fec!X$10)</f>
        <v>0.90150268617549811</v>
      </c>
      <c r="Y74" s="336">
        <f>IF(Y$10=0,0,Y$10/WWP_fec!Y$10)</f>
        <v>0.91480665267997141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0.42784166386709865</v>
      </c>
      <c r="C75" s="349">
        <f>IF(C$16=0,0,C$16/WWP_fec!C$16)</f>
        <v>0.42845061655893485</v>
      </c>
      <c r="D75" s="349">
        <f>IF(D$16=0,0,D$16/WWP_fec!D$16)</f>
        <v>0.43054406677990859</v>
      </c>
      <c r="E75" s="349">
        <f>IF(E$16=0,0,E$16/WWP_fec!E$16)</f>
        <v>0.4262364818273966</v>
      </c>
      <c r="F75" s="349">
        <f>IF(F$16=0,0,F$16/WWP_fec!F$16)</f>
        <v>0.44383456015070638</v>
      </c>
      <c r="G75" s="349">
        <f>IF(G$16=0,0,G$16/WWP_fec!G$16)</f>
        <v>0.43505393113152524</v>
      </c>
      <c r="H75" s="349">
        <f>IF(H$16=0,0,H$16/WWP_fec!H$16)</f>
        <v>0.42105350455668095</v>
      </c>
      <c r="I75" s="349">
        <f>IF(I$16=0,0,I$16/WWP_fec!I$16)</f>
        <v>0.42548227615775353</v>
      </c>
      <c r="J75" s="349">
        <f>IF(J$16=0,0,J$16/WWP_fec!J$16)</f>
        <v>0.4243331862211735</v>
      </c>
      <c r="K75" s="349">
        <f>IF(K$16=0,0,K$16/WWP_fec!K$16)</f>
        <v>0.42312616246377394</v>
      </c>
      <c r="L75" s="349">
        <f>IF(L$16=0,0,L$16/WWP_fec!L$16)</f>
        <v>0.42179152283952187</v>
      </c>
      <c r="M75" s="349">
        <f>IF(M$16=0,0,M$16/WWP_fec!M$16)</f>
        <v>0.4282396591534175</v>
      </c>
      <c r="N75" s="349">
        <f>IF(N$16=0,0,N$16/WWP_fec!N$16)</f>
        <v>0.42020082437859918</v>
      </c>
      <c r="O75" s="349">
        <f>IF(O$16=0,0,O$16/WWP_fec!O$16)</f>
        <v>0.42101208816837443</v>
      </c>
      <c r="P75" s="349">
        <f>IF(P$16=0,0,P$16/WWP_fec!P$16)</f>
        <v>0.42044215209493835</v>
      </c>
      <c r="Q75" s="349">
        <f>IF(Q$16=0,0,Q$16/WWP_fec!Q$16)</f>
        <v>0.42534829465662988</v>
      </c>
      <c r="R75" s="349">
        <f>IF(R$16=0,0,R$16/WWP_fec!R$16)</f>
        <v>0.42705949941971655</v>
      </c>
      <c r="S75" s="349">
        <f>IF(S$16=0,0,S$16/WWP_fec!S$16)</f>
        <v>0.42317656678848747</v>
      </c>
      <c r="T75" s="349">
        <f>IF(T$16=0,0,T$16/WWP_fec!T$16)</f>
        <v>0.42352837736002291</v>
      </c>
      <c r="U75" s="349">
        <f>IF(U$16=0,0,U$16/WWP_fec!U$16)</f>
        <v>0.4236174968097986</v>
      </c>
      <c r="V75" s="349">
        <f>IF(V$16=0,0,V$16/WWP_fec!V$16)</f>
        <v>0.42209235795505695</v>
      </c>
      <c r="W75" s="349">
        <f>IF(W$16=0,0,W$16/WWP_fec!W$16)</f>
        <v>0.42190706954233126</v>
      </c>
      <c r="X75" s="349">
        <f>IF(X$16=0,0,X$16/WWP_fec!X$16)</f>
        <v>0.41748733546401412</v>
      </c>
      <c r="Y75" s="349">
        <f>IF(Y$16=0,0,Y$16/WWP_fec!Y$16)</f>
        <v>0.4163488513464087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0.44445331940073324</v>
      </c>
      <c r="C76" s="349">
        <f>IF(C$27=0,0,C$27/WWP_fec!C$27)</f>
        <v>0.44445331940073302</v>
      </c>
      <c r="D76" s="349">
        <f>IF(D$27=0,0,D$27/WWP_fec!D$27)</f>
        <v>0.44445331940073313</v>
      </c>
      <c r="E76" s="349">
        <f>IF(E$27=0,0,E$27/WWP_fec!E$27)</f>
        <v>0.44445331940073302</v>
      </c>
      <c r="F76" s="349">
        <f>IF(F$27=0,0,F$27/WWP_fec!F$27)</f>
        <v>0.44445331940073296</v>
      </c>
      <c r="G76" s="349">
        <f>IF(G$27=0,0,G$27/WWP_fec!G$27)</f>
        <v>0.44445331940073313</v>
      </c>
      <c r="H76" s="349">
        <f>IF(H$27=0,0,H$27/WWP_fec!H$27)</f>
        <v>0.44445331940073318</v>
      </c>
      <c r="I76" s="349">
        <f>IF(I$27=0,0,I$27/WWP_fec!I$27)</f>
        <v>0.44445331940073318</v>
      </c>
      <c r="J76" s="349">
        <f>IF(J$27=0,0,J$27/WWP_fec!J$27)</f>
        <v>0.44445331940073302</v>
      </c>
      <c r="K76" s="349">
        <f>IF(K$27=0,0,K$27/WWP_fec!K$27)</f>
        <v>0.44445331940073307</v>
      </c>
      <c r="L76" s="349">
        <f>IF(L$27=0,0,L$27/WWP_fec!L$27)</f>
        <v>0.44445331940073324</v>
      </c>
      <c r="M76" s="349">
        <f>IF(M$27=0,0,M$27/WWP_fec!M$27)</f>
        <v>0.44445331940073296</v>
      </c>
      <c r="N76" s="349">
        <f>IF(N$27=0,0,N$27/WWP_fec!N$27)</f>
        <v>0.4444533194007329</v>
      </c>
      <c r="O76" s="349">
        <f>IF(O$27=0,0,O$27/WWP_fec!O$27)</f>
        <v>0.44445331940073307</v>
      </c>
      <c r="P76" s="349">
        <f>IF(P$27=0,0,P$27/WWP_fec!P$27)</f>
        <v>0.44445331940073307</v>
      </c>
      <c r="Q76" s="349">
        <f>IF(Q$27=0,0,Q$27/WWP_fec!Q$27)</f>
        <v>0.44445331940073296</v>
      </c>
      <c r="R76" s="349">
        <f>IF(R$27=0,0,R$27/WWP_fec!R$27)</f>
        <v>0.44445331940073302</v>
      </c>
      <c r="S76" s="349">
        <f>IF(S$27=0,0,S$27/WWP_fec!S$27)</f>
        <v>0.44445331940073318</v>
      </c>
      <c r="T76" s="349">
        <f>IF(T$27=0,0,T$27/WWP_fec!T$27)</f>
        <v>0.44445331940073302</v>
      </c>
      <c r="U76" s="349">
        <f>IF(U$27=0,0,U$27/WWP_fec!U$27)</f>
        <v>0.44445331940073296</v>
      </c>
      <c r="V76" s="349">
        <f>IF(V$27=0,0,V$27/WWP_fec!V$27)</f>
        <v>0.44445331940073318</v>
      </c>
      <c r="W76" s="349">
        <f>IF(W$27=0,0,W$27/WWP_fec!W$27)</f>
        <v>0.44445331940073324</v>
      </c>
      <c r="X76" s="349">
        <f>IF(X$27=0,0,X$27/WWP_fec!X$27)</f>
        <v>0.44445331940073324</v>
      </c>
      <c r="Y76" s="349">
        <f>IF(Y$27=0,0,Y$27/WWP_fec!Y$27)</f>
        <v>0.44445331940073307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0.30704859337630463</v>
      </c>
      <c r="C77" s="349">
        <f>IF(C$28=0,0,C$28/WWP_fec!C$28)</f>
        <v>0.30861874123071953</v>
      </c>
      <c r="D77" s="349">
        <f>IF(D$28=0,0,D$28/WWP_fec!D$28)</f>
        <v>0.31018276404185491</v>
      </c>
      <c r="E77" s="349">
        <f>IF(E$28=0,0,E$28/WWP_fec!E$28)</f>
        <v>0.30904464145819915</v>
      </c>
      <c r="F77" s="349">
        <f>IF(F$28=0,0,F$28/WWP_fec!F$28)</f>
        <v>0.31714027003834139</v>
      </c>
      <c r="G77" s="349">
        <f>IF(G$28=0,0,G$28/WWP_fec!G$28)</f>
        <v>0.31320106544120008</v>
      </c>
      <c r="H77" s="349">
        <f>IF(H$28=0,0,H$28/WWP_fec!H$28)</f>
        <v>0.30132500572936083</v>
      </c>
      <c r="I77" s="349">
        <f>IF(I$28=0,0,I$28/WWP_fec!I$28)</f>
        <v>0.30616909366299144</v>
      </c>
      <c r="J77" s="349">
        <f>IF(J$28=0,0,J$28/WWP_fec!J$28)</f>
        <v>0.30563479879601063</v>
      </c>
      <c r="K77" s="349">
        <f>IF(K$28=0,0,K$28/WWP_fec!K$28)</f>
        <v>0.30493596779516791</v>
      </c>
      <c r="L77" s="349">
        <f>IF(L$28=0,0,L$28/WWP_fec!L$28)</f>
        <v>0.30280217956231481</v>
      </c>
      <c r="M77" s="349">
        <f>IF(M$28=0,0,M$28/WWP_fec!M$28)</f>
        <v>0.30907379083264569</v>
      </c>
      <c r="N77" s="349">
        <f>IF(N$28=0,0,N$28/WWP_fec!N$28)</f>
        <v>0.30376811322403657</v>
      </c>
      <c r="O77" s="349">
        <f>IF(O$28=0,0,O$28/WWP_fec!O$28)</f>
        <v>0.3023172499956982</v>
      </c>
      <c r="P77" s="349">
        <f>IF(P$28=0,0,P$28/WWP_fec!P$28)</f>
        <v>0.30216281874443912</v>
      </c>
      <c r="Q77" s="349">
        <f>IF(Q$28=0,0,Q$28/WWP_fec!Q$28)</f>
        <v>0.30697271755205224</v>
      </c>
      <c r="R77" s="349">
        <f>IF(R$28=0,0,R$28/WWP_fec!R$28)</f>
        <v>0.30784310894151201</v>
      </c>
      <c r="S77" s="349">
        <f>IF(S$28=0,0,S$28/WWP_fec!S$28)</f>
        <v>0.30633409217139129</v>
      </c>
      <c r="T77" s="349">
        <f>IF(T$28=0,0,T$28/WWP_fec!T$28)</f>
        <v>0.30604249024876062</v>
      </c>
      <c r="U77" s="349">
        <f>IF(U$28=0,0,U$28/WWP_fec!U$28)</f>
        <v>0.30619510496331248</v>
      </c>
      <c r="V77" s="349">
        <f>IF(V$28=0,0,V$28/WWP_fec!V$28)</f>
        <v>0.30533466829510802</v>
      </c>
      <c r="W77" s="349">
        <f>IF(W$28=0,0,W$28/WWP_fec!W$28)</f>
        <v>0.30655752426214478</v>
      </c>
      <c r="X77" s="349">
        <f>IF(X$28=0,0,X$28/WWP_fec!X$28)</f>
        <v>0.3012529735308318</v>
      </c>
      <c r="Y77" s="349">
        <f>IF(Y$28=0,0,Y$28/WWP_fec!Y$28)</f>
        <v>0.29637545892229272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0.51852887263418845</v>
      </c>
      <c r="C78" s="337">
        <f>IF(C$48=0,0,C$48/WWP_fec!C$48)</f>
        <v>0.51852887263418856</v>
      </c>
      <c r="D78" s="337">
        <f>IF(D$48=0,0,D$48/WWP_fec!D$48)</f>
        <v>0.51852887263418845</v>
      </c>
      <c r="E78" s="337">
        <f>IF(E$48=0,0,E$48/WWP_fec!E$48)</f>
        <v>0.51852887263418845</v>
      </c>
      <c r="F78" s="337">
        <f>IF(F$48=0,0,F$48/WWP_fec!F$48)</f>
        <v>0.51852887263418845</v>
      </c>
      <c r="G78" s="337">
        <f>IF(G$48=0,0,G$48/WWP_fec!G$48)</f>
        <v>0.51852887263418856</v>
      </c>
      <c r="H78" s="337">
        <f>IF(H$48=0,0,H$48/WWP_fec!H$48)</f>
        <v>0.51852887263418868</v>
      </c>
      <c r="I78" s="337">
        <f>IF(I$48=0,0,I$48/WWP_fec!I$48)</f>
        <v>0.51852887263418834</v>
      </c>
      <c r="J78" s="337">
        <f>IF(J$48=0,0,J$48/WWP_fec!J$48)</f>
        <v>0.51852887263418856</v>
      </c>
      <c r="K78" s="337">
        <f>IF(K$48=0,0,K$48/WWP_fec!K$48)</f>
        <v>0.51852887263418868</v>
      </c>
      <c r="L78" s="337">
        <f>IF(L$48=0,0,L$48/WWP_fec!L$48)</f>
        <v>0.51852887263418834</v>
      </c>
      <c r="M78" s="337">
        <f>IF(M$48=0,0,M$48/WWP_fec!M$48)</f>
        <v>0.51852887263418868</v>
      </c>
      <c r="N78" s="337">
        <f>IF(N$48=0,0,N$48/WWP_fec!N$48)</f>
        <v>0.51852887263418868</v>
      </c>
      <c r="O78" s="337">
        <f>IF(O$48=0,0,O$48/WWP_fec!O$48)</f>
        <v>0.51852887263418856</v>
      </c>
      <c r="P78" s="337">
        <f>IF(P$48=0,0,P$48/WWP_fec!P$48)</f>
        <v>0.51852887263418845</v>
      </c>
      <c r="Q78" s="337">
        <f>IF(Q$48=0,0,Q$48/WWP_fec!Q$48)</f>
        <v>0.51852887263418868</v>
      </c>
      <c r="R78" s="337">
        <f>IF(R$48=0,0,R$48/WWP_fec!R$48)</f>
        <v>0.51852887263418856</v>
      </c>
      <c r="S78" s="337">
        <f>IF(S$48=0,0,S$48/WWP_fec!S$48)</f>
        <v>0.51852887263418868</v>
      </c>
      <c r="T78" s="337">
        <f>IF(T$48=0,0,T$48/WWP_fec!T$48)</f>
        <v>0.51852887263418834</v>
      </c>
      <c r="U78" s="337">
        <f>IF(U$48=0,0,U$48/WWP_fec!U$48)</f>
        <v>0.5185288726341889</v>
      </c>
      <c r="V78" s="337">
        <f>IF(V$48=0,0,V$48/WWP_fec!V$48)</f>
        <v>0.51852887263418868</v>
      </c>
      <c r="W78" s="337">
        <f>IF(W$48=0,0,W$48/WWP_fec!W$48)</f>
        <v>0.51852887263418879</v>
      </c>
      <c r="X78" s="337">
        <f>IF(X$48=0,0,X$48/WWP_fec!X$48)</f>
        <v>0.51852887263418879</v>
      </c>
      <c r="Y78" s="337">
        <f>IF(Y$48=0,0,Y$48/WWP_fec!Y$48)</f>
        <v>0.51852887263418834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ES: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331.89135191962401</v>
      </c>
      <c r="C5" s="223">
        <v>334.66400711951349</v>
      </c>
      <c r="D5" s="223">
        <v>381.20862131933598</v>
      </c>
      <c r="E5" s="223">
        <v>308.6622381605896</v>
      </c>
      <c r="F5" s="223">
        <v>721.20614939915879</v>
      </c>
      <c r="G5" s="223">
        <v>514.34182080061714</v>
      </c>
      <c r="H5" s="223">
        <v>257.07046752030402</v>
      </c>
      <c r="I5" s="223">
        <v>349.17706871955551</v>
      </c>
      <c r="J5" s="223">
        <v>302.78894039966349</v>
      </c>
      <c r="K5" s="223">
        <v>206.78171363965279</v>
      </c>
      <c r="L5" s="223">
        <v>192.0379305596322</v>
      </c>
      <c r="M5" s="223">
        <v>282.00301523970018</v>
      </c>
      <c r="N5" s="223">
        <v>139.4318177997238</v>
      </c>
      <c r="O5" s="223">
        <v>175.78126259966609</v>
      </c>
      <c r="P5" s="223">
        <v>148.28336999976199</v>
      </c>
      <c r="Q5" s="223">
        <v>220.25477303964041</v>
      </c>
      <c r="R5" s="223">
        <v>319.29590411964489</v>
      </c>
      <c r="S5" s="223">
        <v>237.51068840272109</v>
      </c>
      <c r="T5" s="223">
        <v>246.86100535580891</v>
      </c>
      <c r="U5" s="223">
        <v>249.1266934345467</v>
      </c>
      <c r="V5" s="223">
        <v>209.63922475735799</v>
      </c>
      <c r="W5" s="223">
        <v>199.67999251330309</v>
      </c>
      <c r="X5" s="223">
        <v>113.07798398808499</v>
      </c>
      <c r="Y5" s="223">
        <v>106.4410773413658</v>
      </c>
      <c r="DA5" s="89" t="s">
        <v>2981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2982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2983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2984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2985</v>
      </c>
    </row>
    <row r="10" spans="1:105" ht="12" customHeight="1" x14ac:dyDescent="0.25">
      <c r="A10" s="56" t="s">
        <v>95</v>
      </c>
      <c r="B10" s="260">
        <v>14.069157934500661</v>
      </c>
      <c r="C10" s="260">
        <v>12.499891074477571</v>
      </c>
      <c r="D10" s="260">
        <v>12.976940410909521</v>
      </c>
      <c r="E10" s="260">
        <v>6.4917379289730386</v>
      </c>
      <c r="F10" s="260">
        <v>24.718537553009192</v>
      </c>
      <c r="G10" s="260">
        <v>15.59355423516562</v>
      </c>
      <c r="H10" s="260">
        <v>4.7257060977990184</v>
      </c>
      <c r="I10" s="260">
        <v>10.134408711211821</v>
      </c>
      <c r="J10" s="260">
        <v>9.5823267279455067</v>
      </c>
      <c r="K10" s="260">
        <v>7.3888256970686248</v>
      </c>
      <c r="L10" s="260">
        <v>6.6025325045937553</v>
      </c>
      <c r="M10" s="260">
        <v>12.351779948936951</v>
      </c>
      <c r="N10" s="260">
        <v>5.048075783695892</v>
      </c>
      <c r="O10" s="260">
        <v>6.1891118621488026</v>
      </c>
      <c r="P10" s="260">
        <v>6.3663774645687994</v>
      </c>
      <c r="Q10" s="260">
        <v>9.9030843288371848</v>
      </c>
      <c r="R10" s="260">
        <v>16.088799572790041</v>
      </c>
      <c r="S10" s="260">
        <v>9.5271659996899505</v>
      </c>
      <c r="T10" s="260">
        <v>10.993030073246929</v>
      </c>
      <c r="U10" s="260">
        <v>10.3759295439037</v>
      </c>
      <c r="V10" s="260">
        <v>8.5262408112391981</v>
      </c>
      <c r="W10" s="260">
        <v>6.7817362977729108</v>
      </c>
      <c r="X10" s="260">
        <v>2.9250555281964168</v>
      </c>
      <c r="Y10" s="260">
        <v>2.875044368381086</v>
      </c>
      <c r="DA10" s="68" t="s">
        <v>2986</v>
      </c>
    </row>
    <row r="11" spans="1:105" ht="12" customHeight="1" x14ac:dyDescent="0.25">
      <c r="A11" s="37" t="s">
        <v>159</v>
      </c>
      <c r="B11" s="226">
        <v>3.2072986211998158</v>
      </c>
      <c r="C11" s="226">
        <v>2.5686254635252221</v>
      </c>
      <c r="D11" s="226">
        <v>2.313099096345113</v>
      </c>
      <c r="E11" s="226">
        <v>1.722087981964767</v>
      </c>
      <c r="F11" s="226">
        <v>2.602586126601516</v>
      </c>
      <c r="G11" s="226">
        <v>4.2224846251548698</v>
      </c>
      <c r="H11" s="226">
        <v>1.4273374128788709</v>
      </c>
      <c r="I11" s="226">
        <v>1.675965003589978</v>
      </c>
      <c r="J11" s="226">
        <v>1.625901486135805</v>
      </c>
      <c r="K11" s="226">
        <v>1.5913965784925219</v>
      </c>
      <c r="L11" s="226">
        <v>1.8230080907844299</v>
      </c>
      <c r="M11" s="226">
        <v>1.354798864004582</v>
      </c>
      <c r="N11" s="226">
        <v>1.0676122191310931</v>
      </c>
      <c r="O11" s="226">
        <v>1.9253794601674279</v>
      </c>
      <c r="P11" s="226">
        <v>2.0237419340290281</v>
      </c>
      <c r="Q11" s="226">
        <v>2.3843511090611429</v>
      </c>
      <c r="R11" s="226">
        <v>2.3126377413499148</v>
      </c>
      <c r="S11" s="226">
        <v>1.883601420013888</v>
      </c>
      <c r="T11" s="226">
        <v>2.366832990514022</v>
      </c>
      <c r="U11" s="226">
        <v>2.0931518909906028</v>
      </c>
      <c r="V11" s="226">
        <v>1.735058487303119</v>
      </c>
      <c r="W11" s="226">
        <v>1.595912678276781</v>
      </c>
      <c r="X11" s="226">
        <v>0.96683669422406293</v>
      </c>
      <c r="Y11" s="226">
        <v>1.0199712766577691</v>
      </c>
      <c r="DA11" s="69" t="s">
        <v>2987</v>
      </c>
    </row>
    <row r="12" spans="1:105" ht="12" customHeight="1" x14ac:dyDescent="0.25">
      <c r="A12" s="37" t="s">
        <v>35</v>
      </c>
      <c r="B12" s="226">
        <v>10.86185931330084</v>
      </c>
      <c r="C12" s="226">
        <v>9.9312656109523481</v>
      </c>
      <c r="D12" s="226">
        <v>10.66384131456441</v>
      </c>
      <c r="E12" s="226">
        <v>4.7696499470082729</v>
      </c>
      <c r="F12" s="226">
        <v>22.11595142640768</v>
      </c>
      <c r="G12" s="226">
        <v>11.37106961001075</v>
      </c>
      <c r="H12" s="226">
        <v>3.2983686849201459</v>
      </c>
      <c r="I12" s="226">
        <v>8.4584437076218375</v>
      </c>
      <c r="J12" s="226">
        <v>7.9564252418097023</v>
      </c>
      <c r="K12" s="226">
        <v>5.7974291185761029</v>
      </c>
      <c r="L12" s="226">
        <v>4.7795244138093249</v>
      </c>
      <c r="M12" s="226">
        <v>10.99698108493237</v>
      </c>
      <c r="N12" s="226">
        <v>3.9804635645648001</v>
      </c>
      <c r="O12" s="226">
        <v>4.2637324019813736</v>
      </c>
      <c r="P12" s="226">
        <v>4.3426355305397717</v>
      </c>
      <c r="Q12" s="226">
        <v>7.5187332197760419</v>
      </c>
      <c r="R12" s="226">
        <v>13.77616183144012</v>
      </c>
      <c r="S12" s="226">
        <v>7.6435645796760623</v>
      </c>
      <c r="T12" s="226">
        <v>8.6261970827329115</v>
      </c>
      <c r="U12" s="226">
        <v>8.2827776529131008</v>
      </c>
      <c r="V12" s="226">
        <v>6.7911823239360798</v>
      </c>
      <c r="W12" s="226">
        <v>5.1858236194961291</v>
      </c>
      <c r="X12" s="226">
        <v>1.9582188339723541</v>
      </c>
      <c r="Y12" s="226">
        <v>1.855073091723316</v>
      </c>
      <c r="DA12" s="69" t="s">
        <v>2988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2989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2990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2991</v>
      </c>
    </row>
    <row r="16" spans="1:105" ht="12" customHeight="1" x14ac:dyDescent="0.25">
      <c r="A16" s="57" t="s">
        <v>2898</v>
      </c>
      <c r="B16" s="261">
        <v>213.46946318368711</v>
      </c>
      <c r="C16" s="261">
        <v>217.1855705627481</v>
      </c>
      <c r="D16" s="261">
        <v>255.78909947423281</v>
      </c>
      <c r="E16" s="261">
        <v>197.35248503553709</v>
      </c>
      <c r="F16" s="261">
        <v>532.31242302263752</v>
      </c>
      <c r="G16" s="261">
        <v>361.92293851831511</v>
      </c>
      <c r="H16" s="261">
        <v>150.08370981294291</v>
      </c>
      <c r="I16" s="261">
        <v>220.678947739748</v>
      </c>
      <c r="J16" s="261">
        <v>184.15700704743591</v>
      </c>
      <c r="K16" s="261">
        <v>119.49441398268451</v>
      </c>
      <c r="L16" s="261">
        <v>107.5280251188301</v>
      </c>
      <c r="M16" s="261">
        <v>179.14659294790229</v>
      </c>
      <c r="N16" s="261">
        <v>68.175192016908042</v>
      </c>
      <c r="O16" s="261">
        <v>94.409248796886061</v>
      </c>
      <c r="P16" s="261">
        <v>73.854178293717354</v>
      </c>
      <c r="Q16" s="261">
        <v>130.51392930178369</v>
      </c>
      <c r="R16" s="261">
        <v>194.75862498311309</v>
      </c>
      <c r="S16" s="261">
        <v>131.75634133162399</v>
      </c>
      <c r="T16" s="261">
        <v>137.8847814131297</v>
      </c>
      <c r="U16" s="261">
        <v>140.18899053868731</v>
      </c>
      <c r="V16" s="261">
        <v>110.5077837712205</v>
      </c>
      <c r="W16" s="261">
        <v>103.9929229187718</v>
      </c>
      <c r="X16" s="261">
        <v>39.062358412738647</v>
      </c>
      <c r="Y16" s="261">
        <v>27.225423592214842</v>
      </c>
      <c r="DA16" s="70" t="s">
        <v>2992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2993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2994</v>
      </c>
    </row>
    <row r="19" spans="1:105" ht="12" customHeight="1" x14ac:dyDescent="0.25">
      <c r="A19" s="46" t="s">
        <v>31</v>
      </c>
      <c r="B19" s="229">
        <v>14.032628481502931</v>
      </c>
      <c r="C19" s="229">
        <v>12.072402784209689</v>
      </c>
      <c r="D19" s="229">
        <v>12.4394390513143</v>
      </c>
      <c r="E19" s="229">
        <v>11.69581391379279</v>
      </c>
      <c r="F19" s="229">
        <v>13.68652262282238</v>
      </c>
      <c r="G19" s="229">
        <v>12.99495033792244</v>
      </c>
      <c r="H19" s="229">
        <v>10.650725132664419</v>
      </c>
      <c r="I19" s="229">
        <v>11.65591768552741</v>
      </c>
      <c r="J19" s="229">
        <v>9.3728583158840184</v>
      </c>
      <c r="K19" s="229">
        <v>7.1547111338530192</v>
      </c>
      <c r="L19" s="229">
        <v>6.9228224380724486</v>
      </c>
      <c r="M19" s="229">
        <v>5.948693134591994</v>
      </c>
      <c r="N19" s="229">
        <v>4.5425013704382904</v>
      </c>
      <c r="O19" s="229">
        <v>3.3230200560591241</v>
      </c>
      <c r="P19" s="229">
        <v>1.5532266876721199</v>
      </c>
      <c r="Q19" s="229">
        <v>1.851846711430007</v>
      </c>
      <c r="R19" s="229">
        <v>1.917129717191407</v>
      </c>
      <c r="S19" s="229">
        <v>1.724893318662025</v>
      </c>
      <c r="T19" s="229">
        <v>1.7447834317801609</v>
      </c>
      <c r="U19" s="229">
        <v>1.7525213255143901</v>
      </c>
      <c r="V19" s="229">
        <v>1.6400116462972201</v>
      </c>
      <c r="W19" s="229">
        <v>1.609050431047899</v>
      </c>
      <c r="X19" s="229">
        <v>0.51547354705398707</v>
      </c>
      <c r="Y19" s="229">
        <v>0.26442150730527758</v>
      </c>
      <c r="DA19" s="73" t="s">
        <v>2995</v>
      </c>
    </row>
    <row r="20" spans="1:105" ht="12" customHeight="1" x14ac:dyDescent="0.25">
      <c r="A20" s="46" t="s">
        <v>159</v>
      </c>
      <c r="B20" s="229">
        <v>36.36794224430286</v>
      </c>
      <c r="C20" s="229">
        <v>34.784972390623842</v>
      </c>
      <c r="D20" s="229">
        <v>36.020036323035583</v>
      </c>
      <c r="E20" s="229">
        <v>38.414664861823312</v>
      </c>
      <c r="F20" s="229">
        <v>51.585983201510189</v>
      </c>
      <c r="G20" s="229">
        <v>87.110801155667161</v>
      </c>
      <c r="H20" s="229">
        <v>21.891903855129161</v>
      </c>
      <c r="I20" s="229">
        <v>23.796185877541731</v>
      </c>
      <c r="J20" s="229">
        <v>20.992563629431881</v>
      </c>
      <c r="K20" s="229">
        <v>18.141436142632401</v>
      </c>
      <c r="L20" s="229">
        <v>19.266875556754201</v>
      </c>
      <c r="M20" s="229">
        <v>16.034905040268249</v>
      </c>
      <c r="N20" s="229">
        <v>10.77362179226423</v>
      </c>
      <c r="O20" s="229">
        <v>20.21327187036859</v>
      </c>
      <c r="P20" s="229">
        <v>18.844751478015588</v>
      </c>
      <c r="Q20" s="229">
        <v>28.175046292935349</v>
      </c>
      <c r="R20" s="229">
        <v>25.121039621629361</v>
      </c>
      <c r="S20" s="229">
        <v>22.850025821932949</v>
      </c>
      <c r="T20" s="229">
        <v>26.556365648692541</v>
      </c>
      <c r="U20" s="229">
        <v>24.963829516487301</v>
      </c>
      <c r="V20" s="229">
        <v>20.056308864385841</v>
      </c>
      <c r="W20" s="229">
        <v>22.964879999294251</v>
      </c>
      <c r="X20" s="229">
        <v>12.10778484109723</v>
      </c>
      <c r="Y20" s="229">
        <v>8.4899551049390674</v>
      </c>
      <c r="DA20" s="73" t="s">
        <v>2996</v>
      </c>
    </row>
    <row r="21" spans="1:105" ht="12" customHeight="1" x14ac:dyDescent="0.25">
      <c r="A21" s="46" t="s">
        <v>32</v>
      </c>
      <c r="B21" s="229">
        <v>39.904972029388688</v>
      </c>
      <c r="C21" s="229">
        <v>35.836497401390517</v>
      </c>
      <c r="D21" s="229">
        <v>41.270179391860687</v>
      </c>
      <c r="E21" s="229">
        <v>40.845291259627338</v>
      </c>
      <c r="F21" s="229">
        <v>28.678593779646089</v>
      </c>
      <c r="G21" s="229">
        <v>27.229480577229349</v>
      </c>
      <c r="H21" s="229">
        <v>66.952082402273646</v>
      </c>
      <c r="I21" s="229">
        <v>65.129647474989838</v>
      </c>
      <c r="J21" s="229">
        <v>51.063489595872873</v>
      </c>
      <c r="K21" s="229">
        <v>28.109341062213058</v>
      </c>
      <c r="L21" s="229">
        <v>30.824836499993939</v>
      </c>
      <c r="M21" s="229">
        <v>27.006739027967669</v>
      </c>
      <c r="N21" s="229">
        <v>12.690917690282451</v>
      </c>
      <c r="O21" s="229">
        <v>26.110880611342719</v>
      </c>
      <c r="P21" s="229">
        <v>13.01829351723122</v>
      </c>
      <c r="Q21" s="229">
        <v>11.64078553914203</v>
      </c>
      <c r="R21" s="229">
        <v>18.076825336858519</v>
      </c>
      <c r="S21" s="229">
        <v>14.457108988970379</v>
      </c>
      <c r="T21" s="229">
        <v>12.795880596532561</v>
      </c>
      <c r="U21" s="229">
        <v>14.688671777167899</v>
      </c>
      <c r="V21" s="229">
        <v>10.309181498882801</v>
      </c>
      <c r="W21" s="229">
        <v>4.7959766177704797</v>
      </c>
      <c r="X21" s="229">
        <v>1.9161454706647381</v>
      </c>
      <c r="Y21" s="229">
        <v>3.0299383668738531</v>
      </c>
      <c r="DA21" s="73" t="s">
        <v>2997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2998</v>
      </c>
    </row>
    <row r="23" spans="1:105" ht="12" customHeight="1" x14ac:dyDescent="0.25">
      <c r="A23" s="46" t="s">
        <v>35</v>
      </c>
      <c r="B23" s="229">
        <v>123.1639204284926</v>
      </c>
      <c r="C23" s="229">
        <v>134.491697986524</v>
      </c>
      <c r="D23" s="229">
        <v>166.05944470802231</v>
      </c>
      <c r="E23" s="229">
        <v>106.3967150002937</v>
      </c>
      <c r="F23" s="229">
        <v>438.36132341865891</v>
      </c>
      <c r="G23" s="229">
        <v>234.58770644749609</v>
      </c>
      <c r="H23" s="229">
        <v>50.588998422875662</v>
      </c>
      <c r="I23" s="229">
        <v>120.097196701689</v>
      </c>
      <c r="J23" s="229">
        <v>102.7280955062471</v>
      </c>
      <c r="K23" s="229">
        <v>66.088925643986002</v>
      </c>
      <c r="L23" s="229">
        <v>50.513490624009499</v>
      </c>
      <c r="M23" s="229">
        <v>130.15625574507439</v>
      </c>
      <c r="N23" s="229">
        <v>40.168151163923064</v>
      </c>
      <c r="O23" s="229">
        <v>44.762076259115616</v>
      </c>
      <c r="P23" s="229">
        <v>40.437906610798407</v>
      </c>
      <c r="Q23" s="229">
        <v>88.846250758276369</v>
      </c>
      <c r="R23" s="229">
        <v>149.6436303074338</v>
      </c>
      <c r="S23" s="229">
        <v>92.724313202058639</v>
      </c>
      <c r="T23" s="229">
        <v>96.787751736124477</v>
      </c>
      <c r="U23" s="229">
        <v>98.783967919517679</v>
      </c>
      <c r="V23" s="229">
        <v>78.502281761654601</v>
      </c>
      <c r="W23" s="229">
        <v>74.623015870659145</v>
      </c>
      <c r="X23" s="229">
        <v>24.522954553922698</v>
      </c>
      <c r="Y23" s="229">
        <v>15.44110861309664</v>
      </c>
      <c r="DA23" s="73" t="s">
        <v>2999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3000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3001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3002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3003</v>
      </c>
    </row>
    <row r="28" spans="1:105" ht="12" customHeight="1" x14ac:dyDescent="0.25">
      <c r="A28" s="57" t="s">
        <v>2912</v>
      </c>
      <c r="B28" s="261">
        <f t="shared" ref="B28:Y28" si="0">B29+B35+B46+B47</f>
        <v>104.35273080143622</v>
      </c>
      <c r="C28" s="261">
        <f t="shared" si="0"/>
        <v>104.97854548228781</v>
      </c>
      <c r="D28" s="261">
        <f t="shared" si="0"/>
        <v>112.44258143419361</v>
      </c>
      <c r="E28" s="261">
        <f t="shared" si="0"/>
        <v>104.81801519607943</v>
      </c>
      <c r="F28" s="261">
        <f t="shared" si="0"/>
        <v>164.17518882351203</v>
      </c>
      <c r="G28" s="261">
        <f t="shared" si="0"/>
        <v>136.82532804713645</v>
      </c>
      <c r="H28" s="261">
        <f t="shared" si="0"/>
        <v>102.26105160956209</v>
      </c>
      <c r="I28" s="261">
        <f t="shared" si="0"/>
        <v>118.36371226859569</v>
      </c>
      <c r="J28" s="261">
        <f t="shared" si="0"/>
        <v>109.04960662428212</v>
      </c>
      <c r="K28" s="261">
        <f t="shared" si="0"/>
        <v>79.898473959899704</v>
      </c>
      <c r="L28" s="261">
        <f t="shared" si="0"/>
        <v>77.907372936208375</v>
      </c>
      <c r="M28" s="261">
        <f t="shared" si="0"/>
        <v>90.504642342860919</v>
      </c>
      <c r="N28" s="261">
        <f t="shared" si="0"/>
        <v>66.208549999119839</v>
      </c>
      <c r="O28" s="261">
        <f t="shared" si="0"/>
        <v>75.182901940631297</v>
      </c>
      <c r="P28" s="261">
        <f t="shared" si="0"/>
        <v>68.062814241475863</v>
      </c>
      <c r="Q28" s="261">
        <f t="shared" si="0"/>
        <v>79.837759409019483</v>
      </c>
      <c r="R28" s="261">
        <f t="shared" si="0"/>
        <v>108.44847956374174</v>
      </c>
      <c r="S28" s="261">
        <f t="shared" si="0"/>
        <v>96.227181071407159</v>
      </c>
      <c r="T28" s="261">
        <f t="shared" si="0"/>
        <v>97.983193869432171</v>
      </c>
      <c r="U28" s="261">
        <f t="shared" si="0"/>
        <v>98.561773351955665</v>
      </c>
      <c r="V28" s="261">
        <f t="shared" si="0"/>
        <v>90.605200174898329</v>
      </c>
      <c r="W28" s="261">
        <f t="shared" si="0"/>
        <v>88.905333296758442</v>
      </c>
      <c r="X28" s="261">
        <f t="shared" si="0"/>
        <v>71.090570047149953</v>
      </c>
      <c r="Y28" s="261">
        <f t="shared" si="0"/>
        <v>76.340609380769919</v>
      </c>
      <c r="DA28" s="70"/>
    </row>
    <row r="29" spans="1:105" ht="12" customHeight="1" x14ac:dyDescent="0.25">
      <c r="A29" s="60" t="s">
        <v>2913</v>
      </c>
      <c r="B29" s="329">
        <v>87.05855988884619</v>
      </c>
      <c r="C29" s="329">
        <v>87.383315133914607</v>
      </c>
      <c r="D29" s="329">
        <v>91.719896615904702</v>
      </c>
      <c r="E29" s="329">
        <v>88.829556915786327</v>
      </c>
      <c r="F29" s="329">
        <v>121.0500416228237</v>
      </c>
      <c r="G29" s="329">
        <v>107.5042389200389</v>
      </c>
      <c r="H29" s="329">
        <v>90.102060389037248</v>
      </c>
      <c r="I29" s="329">
        <v>100.4854669116112</v>
      </c>
      <c r="J29" s="329">
        <v>94.130176429768085</v>
      </c>
      <c r="K29" s="329">
        <v>70.217666280451454</v>
      </c>
      <c r="L29" s="329">
        <v>69.196019019052741</v>
      </c>
      <c r="M29" s="329">
        <v>75.991129493562781</v>
      </c>
      <c r="N29" s="329">
        <v>60.685355228519263</v>
      </c>
      <c r="O29" s="329">
        <v>67.53436214448422</v>
      </c>
      <c r="P29" s="329">
        <v>62.07953793126471</v>
      </c>
      <c r="Q29" s="329">
        <v>69.264208671804596</v>
      </c>
      <c r="R29" s="329">
        <v>92.670162155126206</v>
      </c>
      <c r="S29" s="329">
        <v>85.552976659107017</v>
      </c>
      <c r="T29" s="329">
        <v>86.812495538908564</v>
      </c>
      <c r="U29" s="329">
        <v>87.20440014137462</v>
      </c>
      <c r="V29" s="329">
        <v>81.652441915200427</v>
      </c>
      <c r="W29" s="329">
        <v>80.480374729689373</v>
      </c>
      <c r="X29" s="329">
        <v>67.925943629096665</v>
      </c>
      <c r="Y29" s="329">
        <v>74.134949040647768</v>
      </c>
      <c r="DA29" s="72" t="s">
        <v>3004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3005</v>
      </c>
    </row>
    <row r="31" spans="1:105" ht="12" customHeight="1" x14ac:dyDescent="0.25">
      <c r="A31" s="59" t="s">
        <v>31</v>
      </c>
      <c r="B31" s="295">
        <v>5.7228814315405518</v>
      </c>
      <c r="C31" s="295">
        <v>4.857259044340422</v>
      </c>
      <c r="D31" s="295">
        <v>4.4604874331688604</v>
      </c>
      <c r="E31" s="295">
        <v>5.2643571604615076</v>
      </c>
      <c r="F31" s="295">
        <v>3.1123717229006158</v>
      </c>
      <c r="G31" s="295">
        <v>3.859971549748451</v>
      </c>
      <c r="H31" s="295">
        <v>6.394113526953932</v>
      </c>
      <c r="I31" s="295">
        <v>5.3074855708248743</v>
      </c>
      <c r="J31" s="295">
        <v>4.7908511387683639</v>
      </c>
      <c r="K31" s="295">
        <v>4.2042728357387569</v>
      </c>
      <c r="L31" s="295">
        <v>4.4549479315834573</v>
      </c>
      <c r="M31" s="295">
        <v>2.523340817537671</v>
      </c>
      <c r="N31" s="295">
        <v>4.0434548277138154</v>
      </c>
      <c r="O31" s="295">
        <v>2.377076851465036</v>
      </c>
      <c r="P31" s="295">
        <v>1.305594311668032</v>
      </c>
      <c r="Q31" s="295">
        <v>0.98278166732759609</v>
      </c>
      <c r="R31" s="295">
        <v>0.91220977648585921</v>
      </c>
      <c r="S31" s="295">
        <v>1.1200201549276201</v>
      </c>
      <c r="T31" s="295">
        <v>1.0985186496684221</v>
      </c>
      <c r="U31" s="295">
        <v>1.09015387256301</v>
      </c>
      <c r="V31" s="295">
        <v>1.2117784930586071</v>
      </c>
      <c r="W31" s="295">
        <v>1.2452480227991329</v>
      </c>
      <c r="X31" s="295">
        <v>0.89636234273200366</v>
      </c>
      <c r="Y31" s="295">
        <v>0.72002093568650694</v>
      </c>
      <c r="DA31" s="122" t="s">
        <v>3006</v>
      </c>
    </row>
    <row r="32" spans="1:105" ht="12" customHeight="1" x14ac:dyDescent="0.25">
      <c r="A32" s="59" t="s">
        <v>159</v>
      </c>
      <c r="B32" s="295">
        <v>14.83182011464247</v>
      </c>
      <c r="C32" s="295">
        <v>13.995525561198409</v>
      </c>
      <c r="D32" s="295">
        <v>12.915929624994691</v>
      </c>
      <c r="E32" s="295">
        <v>17.290674896390239</v>
      </c>
      <c r="F32" s="295">
        <v>11.73086545348489</v>
      </c>
      <c r="G32" s="295">
        <v>25.875067267892831</v>
      </c>
      <c r="H32" s="295">
        <v>13.14270313310006</v>
      </c>
      <c r="I32" s="295">
        <v>10.835518626091311</v>
      </c>
      <c r="J32" s="295">
        <v>10.73015765097964</v>
      </c>
      <c r="K32" s="295">
        <v>10.66032516880723</v>
      </c>
      <c r="L32" s="295">
        <v>12.398545272170351</v>
      </c>
      <c r="M32" s="295">
        <v>6.8017511540750446</v>
      </c>
      <c r="N32" s="295">
        <v>9.590014288469078</v>
      </c>
      <c r="O32" s="295">
        <v>14.459286987393281</v>
      </c>
      <c r="P32" s="295">
        <v>15.840315215913041</v>
      </c>
      <c r="Q32" s="295">
        <v>14.952597751150201</v>
      </c>
      <c r="R32" s="295">
        <v>11.953107675942951</v>
      </c>
      <c r="S32" s="295">
        <v>14.83714336665944</v>
      </c>
      <c r="T32" s="295">
        <v>16.71993348924596</v>
      </c>
      <c r="U32" s="295">
        <v>15.528721405665969</v>
      </c>
      <c r="V32" s="295">
        <v>14.819287281816569</v>
      </c>
      <c r="W32" s="295">
        <v>17.772576210875279</v>
      </c>
      <c r="X32" s="295">
        <v>21.054353705417771</v>
      </c>
      <c r="Y32" s="295">
        <v>23.118185358262849</v>
      </c>
      <c r="DA32" s="122" t="s">
        <v>3007</v>
      </c>
    </row>
    <row r="33" spans="1:105" ht="12" customHeight="1" x14ac:dyDescent="0.25">
      <c r="A33" s="59" t="s">
        <v>32</v>
      </c>
      <c r="B33" s="295">
        <v>16.27431551787754</v>
      </c>
      <c r="C33" s="295">
        <v>14.41860035916466</v>
      </c>
      <c r="D33" s="295">
        <v>14.79850624956994</v>
      </c>
      <c r="E33" s="295">
        <v>18.38471465933452</v>
      </c>
      <c r="F33" s="295">
        <v>6.5216305698779022</v>
      </c>
      <c r="G33" s="295">
        <v>8.0881432871514107</v>
      </c>
      <c r="H33" s="295">
        <v>40.194372722396722</v>
      </c>
      <c r="I33" s="295">
        <v>29.65658076288808</v>
      </c>
      <c r="J33" s="295">
        <v>26.100637504067571</v>
      </c>
      <c r="K33" s="295">
        <v>16.517695382445911</v>
      </c>
      <c r="L33" s="295">
        <v>19.83627961506431</v>
      </c>
      <c r="M33" s="295">
        <v>11.45582826277901</v>
      </c>
      <c r="N33" s="295">
        <v>11.29667296015367</v>
      </c>
      <c r="O33" s="295">
        <v>18.678060567048728</v>
      </c>
      <c r="P33" s="295">
        <v>10.942774869002131</v>
      </c>
      <c r="Q33" s="295">
        <v>6.1778064839538827</v>
      </c>
      <c r="R33" s="295">
        <v>8.6013255400720929</v>
      </c>
      <c r="S33" s="295">
        <v>9.3873941503769025</v>
      </c>
      <c r="T33" s="295">
        <v>8.056308432433811</v>
      </c>
      <c r="U33" s="295">
        <v>9.1370713654434788</v>
      </c>
      <c r="V33" s="295">
        <v>7.6172900659510727</v>
      </c>
      <c r="W33" s="295">
        <v>3.711617911677362</v>
      </c>
      <c r="X33" s="295">
        <v>3.3320054014730611</v>
      </c>
      <c r="Y33" s="295">
        <v>8.2505355945583307</v>
      </c>
      <c r="DA33" s="122" t="s">
        <v>3008</v>
      </c>
    </row>
    <row r="34" spans="1:105" ht="12" customHeight="1" x14ac:dyDescent="0.25">
      <c r="A34" s="59" t="s">
        <v>35</v>
      </c>
      <c r="B34" s="295">
        <v>50.229542824785632</v>
      </c>
      <c r="C34" s="295">
        <v>54.111930169211128</v>
      </c>
      <c r="D34" s="295">
        <v>59.544973308171208</v>
      </c>
      <c r="E34" s="295">
        <v>47.889810199600063</v>
      </c>
      <c r="F34" s="295">
        <v>99.68517387656027</v>
      </c>
      <c r="G34" s="295">
        <v>69.68105681524618</v>
      </c>
      <c r="H34" s="295">
        <v>30.37087100658654</v>
      </c>
      <c r="I34" s="295">
        <v>54.68588195180692</v>
      </c>
      <c r="J34" s="295">
        <v>52.508530135952498</v>
      </c>
      <c r="K34" s="295">
        <v>38.835372893459542</v>
      </c>
      <c r="L34" s="295">
        <v>32.506246200234621</v>
      </c>
      <c r="M34" s="295">
        <v>55.210209259171052</v>
      </c>
      <c r="N34" s="295">
        <v>35.755213152182691</v>
      </c>
      <c r="O34" s="295">
        <v>32.01993773857717</v>
      </c>
      <c r="P34" s="295">
        <v>33.990853534681513</v>
      </c>
      <c r="Q34" s="295">
        <v>47.151022769372908</v>
      </c>
      <c r="R34" s="295">
        <v>71.203519162625312</v>
      </c>
      <c r="S34" s="295">
        <v>60.208418987143048</v>
      </c>
      <c r="T34" s="295">
        <v>60.937734967560381</v>
      </c>
      <c r="U34" s="295">
        <v>61.448453497702147</v>
      </c>
      <c r="V34" s="295">
        <v>58.004086074374172</v>
      </c>
      <c r="W34" s="295">
        <v>57.750932584337598</v>
      </c>
      <c r="X34" s="295">
        <v>42.643222179473817</v>
      </c>
      <c r="Y34" s="295">
        <v>42.046207152140077</v>
      </c>
      <c r="DA34" s="122" t="s">
        <v>3009</v>
      </c>
    </row>
    <row r="35" spans="1:105" ht="12" customHeight="1" x14ac:dyDescent="0.25">
      <c r="A35" s="60" t="s">
        <v>2920</v>
      </c>
      <c r="B35" s="329">
        <v>17.29417091259003</v>
      </c>
      <c r="C35" s="329">
        <v>17.59523034837321</v>
      </c>
      <c r="D35" s="329">
        <v>20.722684818288919</v>
      </c>
      <c r="E35" s="329">
        <v>15.9884582802931</v>
      </c>
      <c r="F35" s="329">
        <v>43.125147200688332</v>
      </c>
      <c r="G35" s="329">
        <v>29.321089127097551</v>
      </c>
      <c r="H35" s="329">
        <v>12.15899122052484</v>
      </c>
      <c r="I35" s="329">
        <v>17.8782453569845</v>
      </c>
      <c r="J35" s="329">
        <v>14.919430194514041</v>
      </c>
      <c r="K35" s="329">
        <v>9.6808076794482538</v>
      </c>
      <c r="L35" s="329">
        <v>8.7113539171556322</v>
      </c>
      <c r="M35" s="329">
        <v>14.51351284929814</v>
      </c>
      <c r="N35" s="329">
        <v>5.5231947706005702</v>
      </c>
      <c r="O35" s="329">
        <v>7.6485397961470696</v>
      </c>
      <c r="P35" s="329">
        <v>5.9832763102111466</v>
      </c>
      <c r="Q35" s="329">
        <v>10.573550737214889</v>
      </c>
      <c r="R35" s="329">
        <v>15.778317408615541</v>
      </c>
      <c r="S35" s="329">
        <v>10.67420441230014</v>
      </c>
      <c r="T35" s="329">
        <v>11.170698330523599</v>
      </c>
      <c r="U35" s="329">
        <v>11.35737321058105</v>
      </c>
      <c r="V35" s="329">
        <v>8.9527582596978963</v>
      </c>
      <c r="W35" s="329">
        <v>8.424958567069071</v>
      </c>
      <c r="X35" s="329">
        <v>3.1646264180532948</v>
      </c>
      <c r="Y35" s="329">
        <v>2.2056603401221508</v>
      </c>
      <c r="DA35" s="72" t="s">
        <v>3010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3011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3012</v>
      </c>
    </row>
    <row r="38" spans="1:105" ht="12" customHeight="1" x14ac:dyDescent="0.25">
      <c r="A38" s="64" t="s">
        <v>31</v>
      </c>
      <c r="B38" s="229">
        <v>1.13684960693027</v>
      </c>
      <c r="C38" s="229">
        <v>0.97804245142124302</v>
      </c>
      <c r="D38" s="229">
        <v>1.0077777954829099</v>
      </c>
      <c r="E38" s="229">
        <v>0.94753320578190325</v>
      </c>
      <c r="F38" s="229">
        <v>1.1088099342548421</v>
      </c>
      <c r="G38" s="229">
        <v>1.0527823923521451</v>
      </c>
      <c r="H38" s="229">
        <v>0.86286562040407344</v>
      </c>
      <c r="I38" s="229">
        <v>0.94430102362292478</v>
      </c>
      <c r="J38" s="229">
        <v>0.75933958532939294</v>
      </c>
      <c r="K38" s="229">
        <v>0.5796369903858013</v>
      </c>
      <c r="L38" s="229">
        <v>0.56085059031847184</v>
      </c>
      <c r="M38" s="229">
        <v>0.48193176785974412</v>
      </c>
      <c r="N38" s="229">
        <v>0.36800952182765212</v>
      </c>
      <c r="O38" s="229">
        <v>0.26921357246305511</v>
      </c>
      <c r="P38" s="229">
        <v>0.125834240654288</v>
      </c>
      <c r="Q38" s="229">
        <v>0.15002686123696449</v>
      </c>
      <c r="R38" s="229">
        <v>0.15531574631910741</v>
      </c>
      <c r="S38" s="229">
        <v>0.13974176640551589</v>
      </c>
      <c r="T38" s="229">
        <v>0.14135315854847461</v>
      </c>
      <c r="U38" s="229">
        <v>0.1419800419197419</v>
      </c>
      <c r="V38" s="229">
        <v>0.13286510064110049</v>
      </c>
      <c r="W38" s="229">
        <v>0.13035678614872501</v>
      </c>
      <c r="X38" s="229">
        <v>4.17609502114114E-2</v>
      </c>
      <c r="Y38" s="229">
        <v>2.1422037007547041E-2</v>
      </c>
      <c r="DA38" s="73" t="s">
        <v>3013</v>
      </c>
    </row>
    <row r="39" spans="1:105" ht="12" customHeight="1" x14ac:dyDescent="0.25">
      <c r="A39" s="64" t="s">
        <v>159</v>
      </c>
      <c r="B39" s="229">
        <v>2.9463390197921302</v>
      </c>
      <c r="C39" s="229">
        <v>2.8180951445759082</v>
      </c>
      <c r="D39" s="229">
        <v>2.9181535155323441</v>
      </c>
      <c r="E39" s="229">
        <v>3.1121536999349488</v>
      </c>
      <c r="F39" s="229">
        <v>4.1792244983220224</v>
      </c>
      <c r="G39" s="229">
        <v>7.0572580314329372</v>
      </c>
      <c r="H39" s="229">
        <v>1.77356667893436</v>
      </c>
      <c r="I39" s="229">
        <v>1.927841572730467</v>
      </c>
      <c r="J39" s="229">
        <v>1.7007068734155131</v>
      </c>
      <c r="K39" s="229">
        <v>1.4697235500168639</v>
      </c>
      <c r="L39" s="229">
        <v>1.5609007202280409</v>
      </c>
      <c r="M39" s="229">
        <v>1.29906350162566</v>
      </c>
      <c r="N39" s="229">
        <v>0.87282206009341989</v>
      </c>
      <c r="O39" s="229">
        <v>1.6375727620020391</v>
      </c>
      <c r="P39" s="229">
        <v>1.5267024519832599</v>
      </c>
      <c r="Q39" s="229">
        <v>2.2825937667762681</v>
      </c>
      <c r="R39" s="229">
        <v>2.0351742410321649</v>
      </c>
      <c r="S39" s="229">
        <v>1.851188671334993</v>
      </c>
      <c r="T39" s="229">
        <v>2.1514567915061882</v>
      </c>
      <c r="U39" s="229">
        <v>2.0224379068185301</v>
      </c>
      <c r="V39" s="229">
        <v>1.6248564464600641</v>
      </c>
      <c r="W39" s="229">
        <v>1.8604935514976519</v>
      </c>
      <c r="X39" s="229">
        <v>0.98090891920509471</v>
      </c>
      <c r="Y39" s="229">
        <v>0.68781142012190466</v>
      </c>
      <c r="DA39" s="73" t="s">
        <v>3014</v>
      </c>
    </row>
    <row r="40" spans="1:105" ht="12" customHeight="1" x14ac:dyDescent="0.25">
      <c r="A40" s="64" t="s">
        <v>32</v>
      </c>
      <c r="B40" s="229">
        <v>3.2328905326591491</v>
      </c>
      <c r="C40" s="229">
        <v>2.9032841593597878</v>
      </c>
      <c r="D40" s="229">
        <v>3.343492438456801</v>
      </c>
      <c r="E40" s="229">
        <v>3.3090702411645712</v>
      </c>
      <c r="F40" s="229">
        <v>2.323388530429594</v>
      </c>
      <c r="G40" s="229">
        <v>2.2059890156675168</v>
      </c>
      <c r="H40" s="229">
        <v>5.4241048754706149</v>
      </c>
      <c r="I40" s="229">
        <v>5.2764608019836281</v>
      </c>
      <c r="J40" s="229">
        <v>4.1368948199602427</v>
      </c>
      <c r="K40" s="229">
        <v>2.2772706752529421</v>
      </c>
      <c r="L40" s="229">
        <v>2.497265804827661</v>
      </c>
      <c r="M40" s="229">
        <v>2.1879436692052359</v>
      </c>
      <c r="N40" s="229">
        <v>1.028151269507334</v>
      </c>
      <c r="O40" s="229">
        <v>2.115365941508125</v>
      </c>
      <c r="P40" s="229">
        <v>1.0546735337200419</v>
      </c>
      <c r="Q40" s="229">
        <v>0.94307509686993496</v>
      </c>
      <c r="R40" s="229">
        <v>1.4644891230351831</v>
      </c>
      <c r="S40" s="229">
        <v>1.171238780612166</v>
      </c>
      <c r="T40" s="229">
        <v>1.036654811012049</v>
      </c>
      <c r="U40" s="229">
        <v>1.189998777364667</v>
      </c>
      <c r="V40" s="229">
        <v>0.83519555514680677</v>
      </c>
      <c r="W40" s="229">
        <v>0.38854475053950699</v>
      </c>
      <c r="X40" s="229">
        <v>0.15523600785254421</v>
      </c>
      <c r="Y40" s="229">
        <v>0.24546963856015669</v>
      </c>
      <c r="DA40" s="73" t="s">
        <v>3015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3016</v>
      </c>
    </row>
    <row r="42" spans="1:105" ht="12" customHeight="1" x14ac:dyDescent="0.25">
      <c r="A42" s="64" t="s">
        <v>35</v>
      </c>
      <c r="B42" s="229">
        <v>9.9780917532084796</v>
      </c>
      <c r="C42" s="229">
        <v>10.89580859301627</v>
      </c>
      <c r="D42" s="229">
        <v>13.453261068816859</v>
      </c>
      <c r="E42" s="229">
        <v>8.6197011334116773</v>
      </c>
      <c r="F42" s="229">
        <v>35.51372423768187</v>
      </c>
      <c r="G42" s="229">
        <v>19.005059687644948</v>
      </c>
      <c r="H42" s="229">
        <v>4.098454045715787</v>
      </c>
      <c r="I42" s="229">
        <v>9.7296419586474752</v>
      </c>
      <c r="J42" s="229">
        <v>8.3224889158088935</v>
      </c>
      <c r="K42" s="229">
        <v>5.3541764637926477</v>
      </c>
      <c r="L42" s="229">
        <v>4.0923368017814594</v>
      </c>
      <c r="M42" s="229">
        <v>10.5445739106075</v>
      </c>
      <c r="N42" s="229">
        <v>3.2542119191721639</v>
      </c>
      <c r="O42" s="229">
        <v>3.6263875201738509</v>
      </c>
      <c r="P42" s="229">
        <v>3.2760660838535558</v>
      </c>
      <c r="Q42" s="229">
        <v>7.197855012331722</v>
      </c>
      <c r="R42" s="229">
        <v>12.12333829822909</v>
      </c>
      <c r="S42" s="229">
        <v>7.512035193947467</v>
      </c>
      <c r="T42" s="229">
        <v>7.8412335694568922</v>
      </c>
      <c r="U42" s="229">
        <v>8.0029564844781085</v>
      </c>
      <c r="V42" s="229">
        <v>6.3598411574499254</v>
      </c>
      <c r="W42" s="229">
        <v>6.0455634788831869</v>
      </c>
      <c r="X42" s="229">
        <v>1.986720540784245</v>
      </c>
      <c r="Y42" s="229">
        <v>1.250957244432543</v>
      </c>
      <c r="DA42" s="73" t="s">
        <v>3017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3018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3019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3020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3021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3022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3023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429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1</v>
      </c>
      <c r="D52" s="232">
        <f t="shared" si="1"/>
        <v>0.99999999999999978</v>
      </c>
      <c r="E52" s="232">
        <f t="shared" si="1"/>
        <v>0.99999999999999978</v>
      </c>
      <c r="F52" s="232">
        <f t="shared" si="1"/>
        <v>1</v>
      </c>
      <c r="G52" s="232">
        <f t="shared" si="1"/>
        <v>1.0000000000000002</v>
      </c>
      <c r="H52" s="232">
        <f t="shared" si="1"/>
        <v>1</v>
      </c>
      <c r="I52" s="232">
        <f t="shared" si="1"/>
        <v>1</v>
      </c>
      <c r="J52" s="232">
        <f t="shared" si="1"/>
        <v>1.0000000000000002</v>
      </c>
      <c r="K52" s="232">
        <f t="shared" si="1"/>
        <v>1.0000000000000002</v>
      </c>
      <c r="L52" s="232">
        <f t="shared" si="1"/>
        <v>1.0000000000000002</v>
      </c>
      <c r="M52" s="232">
        <f t="shared" si="1"/>
        <v>1</v>
      </c>
      <c r="N52" s="232">
        <f t="shared" si="1"/>
        <v>0.99999999999999978</v>
      </c>
      <c r="O52" s="232">
        <f t="shared" si="1"/>
        <v>1.0000000000000002</v>
      </c>
      <c r="P52" s="232">
        <f t="shared" si="1"/>
        <v>1.0000000000000002</v>
      </c>
      <c r="Q52" s="232">
        <f t="shared" si="1"/>
        <v>0.99999999999999978</v>
      </c>
      <c r="R52" s="232">
        <f t="shared" si="1"/>
        <v>1</v>
      </c>
      <c r="S52" s="232">
        <f t="shared" si="1"/>
        <v>1.0000000000000002</v>
      </c>
      <c r="T52" s="232">
        <f t="shared" si="1"/>
        <v>0.99999999999999944</v>
      </c>
      <c r="U52" s="232">
        <f t="shared" si="1"/>
        <v>0.99999999999999989</v>
      </c>
      <c r="V52" s="232">
        <f t="shared" si="1"/>
        <v>1.0000000000000002</v>
      </c>
      <c r="W52" s="232">
        <f t="shared" si="1"/>
        <v>1.0000000000000002</v>
      </c>
      <c r="X52" s="232">
        <f t="shared" si="1"/>
        <v>1.0000000000000002</v>
      </c>
      <c r="Y52" s="232">
        <f t="shared" si="1"/>
        <v>1.0000000000000004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4.2390854275431281E-2</v>
      </c>
      <c r="C57" s="300">
        <f t="shared" si="6"/>
        <v>3.7350568954413056E-2</v>
      </c>
      <c r="D57" s="300">
        <f t="shared" si="6"/>
        <v>3.4041571163834779E-2</v>
      </c>
      <c r="E57" s="300">
        <f t="shared" si="6"/>
        <v>2.1031850114413872E-2</v>
      </c>
      <c r="F57" s="300">
        <f t="shared" si="6"/>
        <v>3.4273886285637406E-2</v>
      </c>
      <c r="G57" s="300">
        <f t="shared" si="6"/>
        <v>3.0317492384525364E-2</v>
      </c>
      <c r="H57" s="300">
        <f t="shared" si="6"/>
        <v>1.8382921007547362E-2</v>
      </c>
      <c r="I57" s="300">
        <f t="shared" si="6"/>
        <v>2.9023694907500803E-2</v>
      </c>
      <c r="J57" s="300">
        <f t="shared" si="6"/>
        <v>3.1646884840963486E-2</v>
      </c>
      <c r="K57" s="300">
        <f t="shared" si="6"/>
        <v>3.5732490881397412E-2</v>
      </c>
      <c r="L57" s="300">
        <f t="shared" si="6"/>
        <v>3.4381397911094014E-2</v>
      </c>
      <c r="M57" s="300">
        <f t="shared" si="6"/>
        <v>4.3800169790518172E-2</v>
      </c>
      <c r="N57" s="300">
        <f t="shared" si="6"/>
        <v>3.6204618596788397E-2</v>
      </c>
      <c r="O57" s="300">
        <f t="shared" si="6"/>
        <v>3.5209167180942524E-2</v>
      </c>
      <c r="P57" s="300">
        <f t="shared" si="6"/>
        <v>4.2933860112425407E-2</v>
      </c>
      <c r="Q57" s="300">
        <f t="shared" si="6"/>
        <v>4.4961951072247021E-2</v>
      </c>
      <c r="R57" s="300">
        <f t="shared" si="6"/>
        <v>5.0388368172619373E-2</v>
      </c>
      <c r="S57" s="300">
        <f t="shared" si="6"/>
        <v>4.0112577938116914E-2</v>
      </c>
      <c r="T57" s="300">
        <f t="shared" si="6"/>
        <v>4.4531253761209928E-2</v>
      </c>
      <c r="U57" s="300">
        <f t="shared" si="6"/>
        <v>4.1649208283775413E-2</v>
      </c>
      <c r="V57" s="300">
        <f t="shared" si="6"/>
        <v>4.0671018608791819E-2</v>
      </c>
      <c r="W57" s="300">
        <f t="shared" si="6"/>
        <v>3.3963023597975636E-2</v>
      </c>
      <c r="X57" s="300">
        <f t="shared" si="6"/>
        <v>2.5867595309309984E-2</v>
      </c>
      <c r="Y57" s="300">
        <f t="shared" si="6"/>
        <v>2.7010665808657391E-2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0.6431907970756171</v>
      </c>
      <c r="C58" s="301">
        <f t="shared" si="7"/>
        <v>0.64896602545366611</v>
      </c>
      <c r="D58" s="301">
        <f t="shared" si="7"/>
        <v>0.67099505407030113</v>
      </c>
      <c r="E58" s="301">
        <f t="shared" si="7"/>
        <v>0.63938007516442386</v>
      </c>
      <c r="F58" s="301">
        <f t="shared" si="7"/>
        <v>0.73808636194534705</v>
      </c>
      <c r="G58" s="301">
        <f t="shared" si="7"/>
        <v>0.70366228037796152</v>
      </c>
      <c r="H58" s="301">
        <f t="shared" si="7"/>
        <v>0.58382322660649055</v>
      </c>
      <c r="I58" s="301">
        <f t="shared" si="7"/>
        <v>0.63199725156347009</v>
      </c>
      <c r="J58" s="301">
        <f t="shared" si="7"/>
        <v>0.60820255457269856</v>
      </c>
      <c r="K58" s="301">
        <f t="shared" si="7"/>
        <v>0.57787708535446658</v>
      </c>
      <c r="L58" s="301">
        <f t="shared" si="7"/>
        <v>0.55993118029065703</v>
      </c>
      <c r="M58" s="301">
        <f t="shared" si="7"/>
        <v>0.63526481373126176</v>
      </c>
      <c r="N58" s="301">
        <f t="shared" si="7"/>
        <v>0.48895003373500512</v>
      </c>
      <c r="O58" s="301">
        <f t="shared" si="7"/>
        <v>0.53708368799181327</v>
      </c>
      <c r="P58" s="301">
        <f t="shared" si="7"/>
        <v>0.49806109946001292</v>
      </c>
      <c r="Q58" s="301">
        <f t="shared" si="7"/>
        <v>0.59255891484492107</v>
      </c>
      <c r="R58" s="301">
        <f t="shared" si="7"/>
        <v>0.60996280400181446</v>
      </c>
      <c r="S58" s="301">
        <f t="shared" si="7"/>
        <v>0.5547385771044504</v>
      </c>
      <c r="T58" s="301">
        <f t="shared" si="7"/>
        <v>0.55855229631910397</v>
      </c>
      <c r="U58" s="301">
        <f t="shared" si="7"/>
        <v>0.56272167629246561</v>
      </c>
      <c r="V58" s="301">
        <f t="shared" si="7"/>
        <v>0.52713314456836569</v>
      </c>
      <c r="W58" s="301">
        <f t="shared" si="7"/>
        <v>0.52079791074633364</v>
      </c>
      <c r="X58" s="301">
        <f t="shared" si="7"/>
        <v>0.34544618709203939</v>
      </c>
      <c r="Y58" s="301">
        <f t="shared" si="7"/>
        <v>0.25577929378618125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0.31441834864895157</v>
      </c>
      <c r="C60" s="301">
        <f t="shared" si="9"/>
        <v>0.31368340559192076</v>
      </c>
      <c r="D60" s="301">
        <f t="shared" si="9"/>
        <v>0.29496337476586393</v>
      </c>
      <c r="E60" s="301">
        <f t="shared" si="9"/>
        <v>0.33958807472116209</v>
      </c>
      <c r="F60" s="301">
        <f t="shared" si="9"/>
        <v>0.22763975176901552</v>
      </c>
      <c r="G60" s="301">
        <f t="shared" si="9"/>
        <v>0.26602022723751317</v>
      </c>
      <c r="H60" s="301">
        <f t="shared" si="9"/>
        <v>0.3977938523859621</v>
      </c>
      <c r="I60" s="301">
        <f t="shared" si="9"/>
        <v>0.33897905352902913</v>
      </c>
      <c r="J60" s="301">
        <f t="shared" si="9"/>
        <v>0.3601505605863381</v>
      </c>
      <c r="K60" s="301">
        <f t="shared" si="9"/>
        <v>0.38639042376413618</v>
      </c>
      <c r="L60" s="301">
        <f t="shared" si="9"/>
        <v>0.40568742179824907</v>
      </c>
      <c r="M60" s="301">
        <f t="shared" si="9"/>
        <v>0.32093501647822004</v>
      </c>
      <c r="N60" s="301">
        <f t="shared" si="9"/>
        <v>0.47484534766820624</v>
      </c>
      <c r="O60" s="301">
        <f t="shared" si="9"/>
        <v>0.42770714482724459</v>
      </c>
      <c r="P60" s="301">
        <f t="shared" si="9"/>
        <v>0.45900504042756185</v>
      </c>
      <c r="Q60" s="301">
        <f t="shared" si="9"/>
        <v>0.36247913408283172</v>
      </c>
      <c r="R60" s="301">
        <f t="shared" si="9"/>
        <v>0.33964882782556616</v>
      </c>
      <c r="S60" s="301">
        <f t="shared" si="9"/>
        <v>0.4051488449574327</v>
      </c>
      <c r="T60" s="301">
        <f t="shared" si="9"/>
        <v>0.39691644991968561</v>
      </c>
      <c r="U60" s="301">
        <f t="shared" si="9"/>
        <v>0.39562911542375889</v>
      </c>
      <c r="V60" s="301">
        <f t="shared" si="9"/>
        <v>0.43219583682284263</v>
      </c>
      <c r="W60" s="301">
        <f t="shared" si="9"/>
        <v>0.44523906565569099</v>
      </c>
      <c r="X60" s="301">
        <f t="shared" si="9"/>
        <v>0.62868621759865084</v>
      </c>
      <c r="Y60" s="301">
        <f t="shared" si="9"/>
        <v>0.71721004040516179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0.26231041991696624</v>
      </c>
      <c r="C61" s="302">
        <f t="shared" si="10"/>
        <v>0.26110759829248303</v>
      </c>
      <c r="D61" s="302">
        <f t="shared" si="10"/>
        <v>0.24060289166196885</v>
      </c>
      <c r="E61" s="302">
        <f t="shared" si="10"/>
        <v>0.28778887059573005</v>
      </c>
      <c r="F61" s="302">
        <f t="shared" si="10"/>
        <v>0.16784388447557086</v>
      </c>
      <c r="G61" s="302">
        <f t="shared" si="10"/>
        <v>0.20901321761605801</v>
      </c>
      <c r="H61" s="302">
        <f t="shared" si="10"/>
        <v>0.35049557134337406</v>
      </c>
      <c r="I61" s="302">
        <f t="shared" si="10"/>
        <v>0.2877779668639035</v>
      </c>
      <c r="J61" s="302">
        <f t="shared" si="10"/>
        <v>0.31087719487218329</v>
      </c>
      <c r="K61" s="302">
        <f t="shared" si="10"/>
        <v>0.33957386774933079</v>
      </c>
      <c r="L61" s="302">
        <f t="shared" si="10"/>
        <v>0.36032474843591267</v>
      </c>
      <c r="M61" s="302">
        <f t="shared" si="10"/>
        <v>0.26946920914647299</v>
      </c>
      <c r="N61" s="302">
        <f t="shared" si="10"/>
        <v>0.43523319272568123</v>
      </c>
      <c r="O61" s="302">
        <f t="shared" si="10"/>
        <v>0.38419545488355428</v>
      </c>
      <c r="P61" s="302">
        <f t="shared" si="10"/>
        <v>0.41865475495576043</v>
      </c>
      <c r="Q61" s="302">
        <f t="shared" si="10"/>
        <v>0.31447313361667195</v>
      </c>
      <c r="R61" s="302">
        <f t="shared" si="10"/>
        <v>0.29023285597926535</v>
      </c>
      <c r="S61" s="302">
        <f t="shared" si="10"/>
        <v>0.36020684893996907</v>
      </c>
      <c r="T61" s="302">
        <f t="shared" si="10"/>
        <v>0.35166548646993823</v>
      </c>
      <c r="U61" s="302">
        <f t="shared" si="10"/>
        <v>0.35004037078140693</v>
      </c>
      <c r="V61" s="302">
        <f t="shared" si="10"/>
        <v>0.38949028746746767</v>
      </c>
      <c r="W61" s="302">
        <f t="shared" si="10"/>
        <v>0.40304676355758379</v>
      </c>
      <c r="X61" s="302">
        <f t="shared" si="10"/>
        <v>0.60069998803882119</v>
      </c>
      <c r="Y61" s="302">
        <f t="shared" si="10"/>
        <v>0.69648814999204245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5.2107928731985324E-2</v>
      </c>
      <c r="C62" s="302">
        <f t="shared" si="11"/>
        <v>5.2575807299437768E-2</v>
      </c>
      <c r="D62" s="302">
        <f t="shared" si="11"/>
        <v>5.4360483103895123E-2</v>
      </c>
      <c r="E62" s="302">
        <f t="shared" si="11"/>
        <v>5.1799204125432041E-2</v>
      </c>
      <c r="F62" s="302">
        <f t="shared" si="11"/>
        <v>5.9795867293444674E-2</v>
      </c>
      <c r="G62" s="302">
        <f t="shared" si="11"/>
        <v>5.7007009621455169E-2</v>
      </c>
      <c r="H62" s="302">
        <f t="shared" si="11"/>
        <v>4.7298281042588035E-2</v>
      </c>
      <c r="I62" s="302">
        <f t="shared" si="11"/>
        <v>5.1201086665125663E-2</v>
      </c>
      <c r="J62" s="302">
        <f t="shared" si="11"/>
        <v>4.9273365714154804E-2</v>
      </c>
      <c r="K62" s="302">
        <f t="shared" si="11"/>
        <v>4.6816556014805395E-2</v>
      </c>
      <c r="L62" s="302">
        <f t="shared" si="11"/>
        <v>4.5362673362336382E-2</v>
      </c>
      <c r="M62" s="302">
        <f t="shared" si="11"/>
        <v>5.1465807331747063E-2</v>
      </c>
      <c r="N62" s="302">
        <f t="shared" si="11"/>
        <v>3.9612154942524971E-2</v>
      </c>
      <c r="O62" s="302">
        <f t="shared" si="11"/>
        <v>4.3511689943690271E-2</v>
      </c>
      <c r="P62" s="302">
        <f t="shared" si="11"/>
        <v>4.0350285471801389E-2</v>
      </c>
      <c r="Q62" s="302">
        <f t="shared" si="11"/>
        <v>4.8006000466159757E-2</v>
      </c>
      <c r="R62" s="302">
        <f t="shared" si="11"/>
        <v>4.9415971846300831E-2</v>
      </c>
      <c r="S62" s="302">
        <f t="shared" si="11"/>
        <v>4.4941996017463647E-2</v>
      </c>
      <c r="T62" s="302">
        <f t="shared" si="11"/>
        <v>4.525096344974737E-2</v>
      </c>
      <c r="U62" s="302">
        <f t="shared" si="11"/>
        <v>4.5588744642351964E-2</v>
      </c>
      <c r="V62" s="302">
        <f t="shared" si="11"/>
        <v>4.2705549355374961E-2</v>
      </c>
      <c r="W62" s="302">
        <f t="shared" si="11"/>
        <v>4.2192302098107218E-2</v>
      </c>
      <c r="X62" s="302">
        <f t="shared" si="11"/>
        <v>2.7986229559829708E-2</v>
      </c>
      <c r="Y62" s="302">
        <f t="shared" si="11"/>
        <v>2.072189041311942E-2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430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0.55321440855854653</v>
      </c>
      <c r="C69" s="322">
        <f>IF(C$5=0,0,C$5/WWP_fec!C$5)</f>
        <v>0.53445596142389995</v>
      </c>
      <c r="D69" s="322">
        <f>IF(D$5=0,0,D$5/WWP_fec!D$5)</f>
        <v>0.57462570752421427</v>
      </c>
      <c r="E69" s="322">
        <f>IF(E$5=0,0,E$5/WWP_fec!E$5)</f>
        <v>0.44087440768533226</v>
      </c>
      <c r="F69" s="322">
        <f>IF(F$5=0,0,F$5/WWP_fec!F$5)</f>
        <v>0.83410759725096406</v>
      </c>
      <c r="G69" s="322">
        <f>IF(G$5=0,0,G$5/WWP_fec!G$5)</f>
        <v>0.65165208779402317</v>
      </c>
      <c r="H69" s="322">
        <f>IF(H$5=0,0,H$5/WWP_fec!H$5)</f>
        <v>0.38662222185654643</v>
      </c>
      <c r="I69" s="322">
        <f>IF(I$5=0,0,I$5/WWP_fec!I$5)</f>
        <v>0.47720131997151416</v>
      </c>
      <c r="J69" s="322">
        <f>IF(J$5=0,0,J$5/WWP_fec!J$5)</f>
        <v>0.43724849081600964</v>
      </c>
      <c r="K69" s="322">
        <f>IF(K$5=0,0,K$5/WWP_fec!K$5)</f>
        <v>0.39642694377527155</v>
      </c>
      <c r="L69" s="322">
        <f>IF(L$5=0,0,L$5/WWP_fec!L$5)</f>
        <v>0.378609687820675</v>
      </c>
      <c r="M69" s="322">
        <f>IF(M$5=0,0,M$5/WWP_fec!M$5)</f>
        <v>0.51365253550839152</v>
      </c>
      <c r="N69" s="322">
        <f>IF(N$5=0,0,N$5/WWP_fec!N$5)</f>
        <v>0.28259096917550813</v>
      </c>
      <c r="O69" s="322">
        <f>IF(O$5=0,0,O$5/WWP_fec!O$5)</f>
        <v>0.34849659419915335</v>
      </c>
      <c r="P69" s="322">
        <f>IF(P$5=0,0,P$5/WWP_fec!P$5)</f>
        <v>0.31586780747256238</v>
      </c>
      <c r="Q69" s="322">
        <f>IF(Q$5=0,0,Q$5/WWP_fec!Q$5)</f>
        <v>0.44165206726498352</v>
      </c>
      <c r="R69" s="322">
        <f>IF(R$5=0,0,R$5/WWP_fec!R$5)</f>
        <v>0.49257492137828474</v>
      </c>
      <c r="S69" s="322">
        <f>IF(S$5=0,0,S$5/WWP_fec!S$5)</f>
        <v>0.36442765537564703</v>
      </c>
      <c r="T69" s="322">
        <f>IF(T$5=0,0,T$5/WWP_fec!T$5)</f>
        <v>0.3839515421851028</v>
      </c>
      <c r="U69" s="322">
        <f>IF(U$5=0,0,U$5/WWP_fec!U$5)</f>
        <v>0.38425844516505236</v>
      </c>
      <c r="V69" s="322">
        <f>IF(V$5=0,0,V$5/WWP_fec!V$5)</f>
        <v>0.33472598219385991</v>
      </c>
      <c r="W69" s="322">
        <f>IF(W$5=0,0,W$5/WWP_fec!W$5)</f>
        <v>0.30732766410783374</v>
      </c>
      <c r="X69" s="322">
        <f>IF(X$5=0,0,X$5/WWP_fec!X$5)</f>
        <v>0.17350063015687017</v>
      </c>
      <c r="Y69" s="322">
        <f>IF(Y$5=0,0,Y$5/WWP_fec!Y$5)</f>
        <v>0.1392909618567871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1.2924867621487235</v>
      </c>
      <c r="C74" s="336">
        <f>IF(C$10=0,0,C$10/WWP_fec!C$10)</f>
        <v>1.054861949993414</v>
      </c>
      <c r="D74" s="336">
        <f>IF(D$10=0,0,D$10/WWP_fec!D$10)</f>
        <v>1.0017863532085882</v>
      </c>
      <c r="E74" s="336">
        <f>IF(E$10=0,0,E$10/WWP_fec!E$10)</f>
        <v>0.40800838272262241</v>
      </c>
      <c r="F74" s="336">
        <f>IF(F$10=0,0,F$10/WWP_fec!F$10)</f>
        <v>1.4380624577368586</v>
      </c>
      <c r="G74" s="336">
        <f>IF(G$10=0,0,G$10/WWP_fec!G$10)</f>
        <v>0.9583671710654359</v>
      </c>
      <c r="H74" s="336">
        <f>IF(H$10=0,0,H$10/WWP_fec!H$10)</f>
        <v>0.33514272483623969</v>
      </c>
      <c r="I74" s="336">
        <f>IF(I$10=0,0,I$10/WWP_fec!I$10)</f>
        <v>0.70426877864865467</v>
      </c>
      <c r="J74" s="336">
        <f>IF(J$10=0,0,J$10/WWP_fec!J$10)</f>
        <v>0.72227401811562009</v>
      </c>
      <c r="K74" s="336">
        <f>IF(K$10=0,0,K$10/WWP_fec!K$10)</f>
        <v>0.76678753483598538</v>
      </c>
      <c r="L74" s="336">
        <f>IF(L$10=0,0,L$10/WWP_fec!L$10)</f>
        <v>0.71424335107002979</v>
      </c>
      <c r="M74" s="336">
        <f>IF(M$10=0,0,M$10/WWP_fec!M$10)</f>
        <v>1.2335289582749935</v>
      </c>
      <c r="N74" s="336">
        <f>IF(N$10=0,0,N$10/WWP_fec!N$10)</f>
        <v>0.56783782327078147</v>
      </c>
      <c r="O74" s="336">
        <f>IF(O$10=0,0,O$10/WWP_fec!O$10)</f>
        <v>0.67458192372129133</v>
      </c>
      <c r="P74" s="336">
        <f>IF(P$10=0,0,P$10/WWP_fec!P$10)</f>
        <v>0.69532095937278871</v>
      </c>
      <c r="Q74" s="336">
        <f>IF(Q$10=0,0,Q$10/WWP_fec!Q$10)</f>
        <v>0.94795842638083516</v>
      </c>
      <c r="R74" s="336">
        <f>IF(R$10=0,0,R$10/WWP_fec!R$10)</f>
        <v>1.1708878165623913</v>
      </c>
      <c r="S74" s="336">
        <f>IF(S$10=0,0,S$10/WWP_fec!S$10)</f>
        <v>0.679084355162904</v>
      </c>
      <c r="T74" s="336">
        <f>IF(T$10=0,0,T$10/WWP_fec!T$10)</f>
        <v>0.79116742728603173</v>
      </c>
      <c r="U74" s="336">
        <f>IF(U$10=0,0,U$10/WWP_fec!U$10)</f>
        <v>0.71668835155809363</v>
      </c>
      <c r="V74" s="336">
        <f>IF(V$10=0,0,V$10/WWP_fec!V$10)</f>
        <v>0.59122020930785479</v>
      </c>
      <c r="W74" s="336">
        <f>IF(W$10=0,0,W$10/WWP_fec!W$10)</f>
        <v>0.43013568550052328</v>
      </c>
      <c r="X74" s="336">
        <f>IF(X$10=0,0,X$10/WWP_fec!X$10)</f>
        <v>0.17765987837523595</v>
      </c>
      <c r="Y74" s="336">
        <f>IF(Y$10=0,0,Y$10/WWP_fec!Y$10)</f>
        <v>0.1589830021504765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0.53510349520424783</v>
      </c>
      <c r="C75" s="349">
        <f>IF(C$16=0,0,C$16/WWP_fec!C$16)</f>
        <v>0.53887395495541435</v>
      </c>
      <c r="D75" s="349">
        <f>IF(D$16=0,0,D$16/WWP_fec!D$16)</f>
        <v>0.61092760869252005</v>
      </c>
      <c r="E75" s="349">
        <f>IF(E$16=0,0,E$16/WWP_fec!E$16)</f>
        <v>0.48773735927913081</v>
      </c>
      <c r="F75" s="349">
        <f>IF(F$16=0,0,F$16/WWP_fec!F$16)</f>
        <v>0.97007787798618261</v>
      </c>
      <c r="G75" s="349">
        <f>IF(G$16=0,0,G$16/WWP_fec!G$16)</f>
        <v>0.75569806758089464</v>
      </c>
      <c r="H75" s="349">
        <f>IF(H$16=0,0,H$16/WWP_fec!H$16)</f>
        <v>0.37149954812397862</v>
      </c>
      <c r="I75" s="349">
        <f>IF(I$16=0,0,I$16/WWP_fec!I$16)</f>
        <v>0.48079639185619466</v>
      </c>
      <c r="J75" s="349">
        <f>IF(J$16=0,0,J$16/WWP_fec!J$16)</f>
        <v>0.41813652896408177</v>
      </c>
      <c r="K75" s="349">
        <f>IF(K$16=0,0,K$16/WWP_fec!K$16)</f>
        <v>0.35368490382154583</v>
      </c>
      <c r="L75" s="349">
        <f>IF(L$16=0,0,L$16/WWP_fec!L$16)</f>
        <v>0.3253461335498507</v>
      </c>
      <c r="M75" s="349">
        <f>IF(M$16=0,0,M$16/WWP_fec!M$16)</f>
        <v>0.49301523583262186</v>
      </c>
      <c r="N75" s="349">
        <f>IF(N$16=0,0,N$16/WWP_fec!N$16)</f>
        <v>0.21131002836584303</v>
      </c>
      <c r="O75" s="349">
        <f>IF(O$16=0,0,O$16/WWP_fec!O$16)</f>
        <v>0.28721826777081871</v>
      </c>
      <c r="P75" s="349">
        <f>IF(P$16=0,0,P$16/WWP_fec!P$16)</f>
        <v>0.23010498720451528</v>
      </c>
      <c r="Q75" s="349">
        <f>IF(Q$16=0,0,Q$16/WWP_fec!Q$16)</f>
        <v>0.38468983571353493</v>
      </c>
      <c r="R75" s="349">
        <f>IF(R$16=0,0,R$16/WWP_fec!R$16)</f>
        <v>0.42648606329259475</v>
      </c>
      <c r="S75" s="349">
        <f>IF(S$16=0,0,S$16/WWP_fec!S$16)</f>
        <v>0.30183073623907919</v>
      </c>
      <c r="T75" s="349">
        <f>IF(T$16=0,0,T$16/WWP_fec!T$16)</f>
        <v>0.31255493984159044</v>
      </c>
      <c r="U75" s="349">
        <f>IF(U$16=0,0,U$16/WWP_fec!U$16)</f>
        <v>0.31740012471055423</v>
      </c>
      <c r="V75" s="349">
        <f>IF(V$16=0,0,V$16/WWP_fec!V$16)</f>
        <v>0.25760300688998372</v>
      </c>
      <c r="W75" s="349">
        <f>IF(W$16=0,0,W$16/WWP_fec!W$16)</f>
        <v>0.24343084581180122</v>
      </c>
      <c r="X75" s="349">
        <f>IF(X$16=0,0,X$16/WWP_fec!X$16)</f>
        <v>8.968055787585405E-2</v>
      </c>
      <c r="Y75" s="349">
        <f>IF(Y$16=0,0,Y$16/WWP_fec!Y$16)</f>
        <v>5.0008008459660525E-2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1.5330485581301079</v>
      </c>
      <c r="C77" s="349">
        <f>IF(C$28=0,0,C$28/WWP_fec!C$28)</f>
        <v>1.5153611385988526</v>
      </c>
      <c r="D77" s="349">
        <f>IF(D$28=0,0,D$28/WWP_fec!D$28)</f>
        <v>1.5443500500439209</v>
      </c>
      <c r="E77" s="349">
        <f>IF(E$28=0,0,E$28/WWP_fec!E$28)</f>
        <v>1.4865239564685229</v>
      </c>
      <c r="F77" s="349">
        <f>IF(F$28=0,0,F$28/WWP_fec!F$28)</f>
        <v>1.6784918691939437</v>
      </c>
      <c r="G77" s="349">
        <f>IF(G$28=0,0,G$28/WWP_fec!G$28)</f>
        <v>1.6121735972965634</v>
      </c>
      <c r="H77" s="349">
        <f>IF(H$28=0,0,H$28/WWP_fec!H$28)</f>
        <v>1.4988813477873388</v>
      </c>
      <c r="I77" s="349">
        <f>IF(I$28=0,0,I$28/WWP_fec!I$28)</f>
        <v>1.5049995980672912</v>
      </c>
      <c r="J77" s="349">
        <f>IF(J$28=0,0,J$28/WWP_fec!J$28)</f>
        <v>1.4620770649940995</v>
      </c>
      <c r="K77" s="349">
        <f>IF(K$28=0,0,K$28/WWP_fec!K$28)</f>
        <v>1.4181074438022323</v>
      </c>
      <c r="L77" s="349">
        <f>IF(L$28=0,0,L$28/WWP_fec!L$28)</f>
        <v>1.4259975405362335</v>
      </c>
      <c r="M77" s="349">
        <f>IF(M$28=0,0,M$28/WWP_fec!M$28)</f>
        <v>1.4630670548274636</v>
      </c>
      <c r="N77" s="349">
        <f>IF(N$28=0,0,N$28/WWP_fec!N$28)</f>
        <v>1.2823140667219675</v>
      </c>
      <c r="O77" s="349">
        <f>IF(O$28=0,0,O$28/WWP_fec!O$28)</f>
        <v>1.3974859810155313</v>
      </c>
      <c r="P77" s="349">
        <f>IF(P$28=0,0,P$28/WWP_fec!P$28)</f>
        <v>1.3298504378835461</v>
      </c>
      <c r="Q77" s="349">
        <f>IF(Q$28=0,0,Q$28/WWP_fec!Q$28)</f>
        <v>1.4137037962715653</v>
      </c>
      <c r="R77" s="349">
        <f>IF(R$28=0,0,R$28/WWP_fec!R$28)</f>
        <v>1.4239836176405001</v>
      </c>
      <c r="S77" s="349">
        <f>IF(S$28=0,0,S$28/WWP_fec!S$28)</f>
        <v>1.3430010460579083</v>
      </c>
      <c r="T77" s="349">
        <f>IF(T$28=0,0,T$28/WWP_fec!T$28)</f>
        <v>1.3561271642630131</v>
      </c>
      <c r="U77" s="349">
        <f>IF(U$28=0,0,U$28/WWP_fec!U$28)</f>
        <v>1.3587892093577254</v>
      </c>
      <c r="V77" s="349">
        <f>IF(V$28=0,0,V$28/WWP_fec!V$28)</f>
        <v>1.3079513771403808</v>
      </c>
      <c r="W77" s="349">
        <f>IF(W$28=0,0,W$28/WWP_fec!W$28)</f>
        <v>1.2838767631032857</v>
      </c>
      <c r="X77" s="349">
        <f>IF(X$28=0,0,X$28/WWP_fec!X$28)</f>
        <v>1.1062490720714484</v>
      </c>
      <c r="Y77" s="349">
        <f>IF(Y$28=0,0,Y$28/WWP_fec!Y$28)</f>
        <v>1.0208568994693101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ES: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116938.6312767839</v>
      </c>
      <c r="C3" s="203">
        <v>125660.6402298402</v>
      </c>
      <c r="D3" s="203">
        <v>132511.24145307159</v>
      </c>
      <c r="E3" s="203">
        <v>138150.40187287581</v>
      </c>
      <c r="F3" s="203">
        <v>144131.41638856271</v>
      </c>
      <c r="G3" s="203">
        <v>155274.99928361949</v>
      </c>
      <c r="H3" s="203">
        <v>164517.70021413281</v>
      </c>
      <c r="I3" s="203">
        <v>165066.81422151951</v>
      </c>
      <c r="J3" s="203">
        <v>161205.47958766989</v>
      </c>
      <c r="K3" s="203">
        <v>146288.30488128329</v>
      </c>
      <c r="L3" s="203">
        <v>123510.1382044972</v>
      </c>
      <c r="M3" s="203">
        <v>106272.09166982881</v>
      </c>
      <c r="N3" s="203">
        <v>92492.397718493841</v>
      </c>
      <c r="O3" s="203">
        <v>81395.923798689197</v>
      </c>
      <c r="P3" s="203">
        <v>81220.39348146056</v>
      </c>
      <c r="Q3" s="203">
        <v>84944.893320000003</v>
      </c>
      <c r="R3" s="203">
        <v>87991.51859405468</v>
      </c>
      <c r="S3" s="203">
        <v>91582.86450958575</v>
      </c>
      <c r="T3" s="203">
        <v>95141.452455243969</v>
      </c>
      <c r="U3" s="203">
        <v>102502.954410155</v>
      </c>
      <c r="V3" s="203">
        <v>87627.273492484863</v>
      </c>
      <c r="W3" s="203">
        <v>91656.577257289857</v>
      </c>
      <c r="X3" s="203">
        <v>99009.30142990785</v>
      </c>
      <c r="Y3" s="203">
        <v>97849.899525700574</v>
      </c>
      <c r="DA3" s="112" t="s">
        <v>3024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44300.390281248277</v>
      </c>
      <c r="C5" s="203">
        <v>49944.408940109613</v>
      </c>
      <c r="D5" s="203">
        <v>52971.130273608738</v>
      </c>
      <c r="E5" s="203">
        <v>63576.487629616677</v>
      </c>
      <c r="F5" s="203">
        <v>82873.88937322532</v>
      </c>
      <c r="G5" s="203">
        <v>96050.18422451026</v>
      </c>
      <c r="H5" s="203">
        <v>72414.20206699238</v>
      </c>
      <c r="I5" s="203">
        <v>97963.871186290082</v>
      </c>
      <c r="J5" s="203">
        <v>96408.931078535315</v>
      </c>
      <c r="K5" s="203">
        <v>119022.6546191309</v>
      </c>
      <c r="L5" s="203">
        <v>103041.136032027</v>
      </c>
      <c r="M5" s="203">
        <v>89850.73853049094</v>
      </c>
      <c r="N5" s="203">
        <v>136527.5562593707</v>
      </c>
      <c r="O5" s="203">
        <v>141989.88395222291</v>
      </c>
      <c r="P5" s="203">
        <v>141676.01877823059</v>
      </c>
      <c r="Q5" s="203">
        <v>109696.4597638312</v>
      </c>
      <c r="R5" s="203">
        <v>109765.0595405738</v>
      </c>
      <c r="S5" s="203">
        <v>120440.53642043431</v>
      </c>
      <c r="T5" s="203">
        <v>130712.0523801278</v>
      </c>
      <c r="U5" s="203">
        <v>139190.7513766193</v>
      </c>
      <c r="V5" s="203">
        <v>111219.9678845696</v>
      </c>
      <c r="W5" s="203">
        <v>129413.37721825929</v>
      </c>
      <c r="X5" s="203">
        <v>123219.9731724579</v>
      </c>
      <c r="Y5" s="203">
        <v>117343.5207099768</v>
      </c>
      <c r="DA5" s="112" t="s">
        <v>3025</v>
      </c>
    </row>
    <row r="6" spans="1:105" ht="12" customHeight="1" x14ac:dyDescent="0.25">
      <c r="A6" s="154" t="s">
        <v>2112</v>
      </c>
      <c r="B6" s="338">
        <v>55375.487851560349</v>
      </c>
      <c r="C6" s="338">
        <v>54942.962335402161</v>
      </c>
      <c r="D6" s="338">
        <v>57378.065028135286</v>
      </c>
      <c r="E6" s="338">
        <v>69294.674271271622</v>
      </c>
      <c r="F6" s="338">
        <v>90556.279020087299</v>
      </c>
      <c r="G6" s="338">
        <v>102261.6097391841</v>
      </c>
      <c r="H6" s="338">
        <v>103262.807164554</v>
      </c>
      <c r="I6" s="338">
        <v>106167.72795018549</v>
      </c>
      <c r="J6" s="338">
        <v>107836.4511010804</v>
      </c>
      <c r="K6" s="338">
        <v>129764.8522720803</v>
      </c>
      <c r="L6" s="338">
        <v>131001.2322326522</v>
      </c>
      <c r="M6" s="338">
        <v>129332.50908175729</v>
      </c>
      <c r="N6" s="338">
        <v>155364.55377055</v>
      </c>
      <c r="O6" s="338">
        <v>162236.9716809208</v>
      </c>
      <c r="P6" s="338">
        <v>163905.69483181569</v>
      </c>
      <c r="Q6" s="338">
        <v>162805.6435901325</v>
      </c>
      <c r="R6" s="338">
        <v>160036.86919755451</v>
      </c>
      <c r="S6" s="338">
        <v>157700.6203211346</v>
      </c>
      <c r="T6" s="338">
        <v>162274.26425766101</v>
      </c>
      <c r="U6" s="338">
        <v>177861.4445249264</v>
      </c>
      <c r="V6" s="338">
        <v>176192.72137403151</v>
      </c>
      <c r="W6" s="338">
        <v>175092.6701323484</v>
      </c>
      <c r="X6" s="338">
        <v>173621.4722882449</v>
      </c>
      <c r="Y6" s="338">
        <v>171520.22362119181</v>
      </c>
      <c r="DA6" s="160" t="s">
        <v>3026</v>
      </c>
    </row>
    <row r="7" spans="1:105" ht="12" customHeight="1" x14ac:dyDescent="0.25">
      <c r="A7" s="156" t="s">
        <v>2114</v>
      </c>
      <c r="B7" s="339">
        <v>0</v>
      </c>
      <c r="C7" s="340">
        <v>2336.2488764198338</v>
      </c>
      <c r="D7" s="340">
        <v>4103.8258436279766</v>
      </c>
      <c r="E7" s="340">
        <v>13016.6604848195</v>
      </c>
      <c r="F7" s="340">
        <v>24030.3791413937</v>
      </c>
      <c r="G7" s="340">
        <v>13806.57938614987</v>
      </c>
      <c r="H7" s="340">
        <v>1668.7231508948551</v>
      </c>
      <c r="I7" s="340">
        <v>5673.6951782095439</v>
      </c>
      <c r="J7" s="340">
        <v>3337.4463017897101</v>
      </c>
      <c r="K7" s="340">
        <v>23028.45241268308</v>
      </c>
      <c r="L7" s="340">
        <v>4005.154353149876</v>
      </c>
      <c r="M7" s="340">
        <v>0</v>
      </c>
      <c r="N7" s="340">
        <v>27132.095930475869</v>
      </c>
      <c r="O7" s="340">
        <v>9641.1923029488244</v>
      </c>
      <c r="P7" s="340">
        <v>3337.4463017897101</v>
      </c>
      <c r="Q7" s="340">
        <v>0</v>
      </c>
      <c r="R7" s="340">
        <v>0</v>
      </c>
      <c r="S7" s="340">
        <v>0</v>
      </c>
      <c r="T7" s="340">
        <v>5006.1694526845649</v>
      </c>
      <c r="U7" s="340">
        <v>18355.954659843399</v>
      </c>
      <c r="V7" s="340">
        <v>0</v>
      </c>
      <c r="W7" s="340">
        <v>0</v>
      </c>
      <c r="X7" s="340">
        <v>1297.57654847455</v>
      </c>
      <c r="Y7" s="340">
        <v>0</v>
      </c>
      <c r="DA7" s="161" t="s">
        <v>3027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2768.7743925780233</v>
      </c>
      <c r="D8" s="342">
        <f t="shared" si="0"/>
        <v>1668.7231508948535</v>
      </c>
      <c r="E8" s="342">
        <f t="shared" si="0"/>
        <v>1100.0512416831625</v>
      </c>
      <c r="F8" s="342">
        <f t="shared" si="0"/>
        <v>2768.7743925780233</v>
      </c>
      <c r="G8" s="342">
        <f t="shared" si="0"/>
        <v>2101.2486670530634</v>
      </c>
      <c r="H8" s="342">
        <f t="shared" si="0"/>
        <v>667.52572552495985</v>
      </c>
      <c r="I8" s="342">
        <f t="shared" si="0"/>
        <v>2768.7743925780524</v>
      </c>
      <c r="J8" s="342">
        <f t="shared" si="0"/>
        <v>1668.7231508948025</v>
      </c>
      <c r="K8" s="342">
        <f t="shared" si="0"/>
        <v>1100.0512416831771</v>
      </c>
      <c r="L8" s="342">
        <f t="shared" si="0"/>
        <v>2768.7743925779941</v>
      </c>
      <c r="M8" s="342">
        <f t="shared" si="0"/>
        <v>1668.7231508949044</v>
      </c>
      <c r="N8" s="342">
        <f t="shared" si="0"/>
        <v>1100.0512416831625</v>
      </c>
      <c r="O8" s="342">
        <f t="shared" si="0"/>
        <v>2768.7743925780233</v>
      </c>
      <c r="P8" s="342">
        <f t="shared" si="0"/>
        <v>1668.7231508948316</v>
      </c>
      <c r="Q8" s="342">
        <f t="shared" si="0"/>
        <v>1100.0512416831916</v>
      </c>
      <c r="R8" s="342">
        <f t="shared" si="0"/>
        <v>2768.7743925779941</v>
      </c>
      <c r="S8" s="342">
        <f t="shared" si="0"/>
        <v>2336.2488764199079</v>
      </c>
      <c r="T8" s="342">
        <f t="shared" si="0"/>
        <v>432.52551615814446</v>
      </c>
      <c r="U8" s="342">
        <f t="shared" si="0"/>
        <v>2768.7743925780233</v>
      </c>
      <c r="V8" s="342">
        <f t="shared" si="0"/>
        <v>1668.7231508948898</v>
      </c>
      <c r="W8" s="342">
        <f t="shared" si="0"/>
        <v>1100.0512416831043</v>
      </c>
      <c r="X8" s="342">
        <f t="shared" si="0"/>
        <v>2768.7743925780524</v>
      </c>
      <c r="Y8" s="342">
        <f t="shared" si="0"/>
        <v>2101.2486670530925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11075.097570312071</v>
      </c>
      <c r="C9" s="343">
        <f t="shared" si="1"/>
        <v>4998.5533952925471</v>
      </c>
      <c r="D9" s="343">
        <f t="shared" si="1"/>
        <v>4406.9347545265482</v>
      </c>
      <c r="E9" s="343">
        <f t="shared" si="1"/>
        <v>5718.1866416549456</v>
      </c>
      <c r="F9" s="343">
        <f t="shared" si="1"/>
        <v>7682.3896468619787</v>
      </c>
      <c r="G9" s="343">
        <f t="shared" si="1"/>
        <v>6211.4255146738433</v>
      </c>
      <c r="H9" s="343">
        <f t="shared" si="1"/>
        <v>30848.605097561624</v>
      </c>
      <c r="I9" s="343">
        <f t="shared" si="1"/>
        <v>8203.8567638954119</v>
      </c>
      <c r="J9" s="343">
        <f t="shared" si="1"/>
        <v>11427.520022545083</v>
      </c>
      <c r="K9" s="343">
        <f t="shared" si="1"/>
        <v>10742.197652949399</v>
      </c>
      <c r="L9" s="343">
        <f t="shared" si="1"/>
        <v>27960.096200625194</v>
      </c>
      <c r="M9" s="343">
        <f t="shared" si="1"/>
        <v>39481.770551266352</v>
      </c>
      <c r="N9" s="343">
        <f t="shared" si="1"/>
        <v>18836.997511179303</v>
      </c>
      <c r="O9" s="343">
        <f t="shared" si="1"/>
        <v>20247.087728697894</v>
      </c>
      <c r="P9" s="343">
        <f t="shared" si="1"/>
        <v>22229.676053585106</v>
      </c>
      <c r="Q9" s="343">
        <f t="shared" si="1"/>
        <v>53109.183826301305</v>
      </c>
      <c r="R9" s="343">
        <f t="shared" si="1"/>
        <v>50271.809656980709</v>
      </c>
      <c r="S9" s="343">
        <f t="shared" si="1"/>
        <v>37260.083900700294</v>
      </c>
      <c r="T9" s="343">
        <f t="shared" si="1"/>
        <v>31562.211877533206</v>
      </c>
      <c r="U9" s="343">
        <f t="shared" si="1"/>
        <v>38670.693148307095</v>
      </c>
      <c r="V9" s="343">
        <f t="shared" si="1"/>
        <v>64972.753489461902</v>
      </c>
      <c r="W9" s="343">
        <f t="shared" si="1"/>
        <v>45679.292914089106</v>
      </c>
      <c r="X9" s="343">
        <f t="shared" si="1"/>
        <v>50401.499115786995</v>
      </c>
      <c r="Y9" s="343">
        <f t="shared" si="1"/>
        <v>54176.702911215005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3028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1692.551246775575</v>
      </c>
      <c r="C12" s="210">
        <v>1893.2580395528789</v>
      </c>
      <c r="D12" s="210">
        <v>2146.9123817712812</v>
      </c>
      <c r="E12" s="210">
        <v>2015.0971625107511</v>
      </c>
      <c r="F12" s="210">
        <v>2687.9997420464279</v>
      </c>
      <c r="G12" s="210">
        <v>3758.674634565778</v>
      </c>
      <c r="H12" s="210">
        <v>1914.4338779019811</v>
      </c>
      <c r="I12" s="210">
        <v>3375.933104041274</v>
      </c>
      <c r="J12" s="210">
        <v>3032.2208942390339</v>
      </c>
      <c r="K12" s="210">
        <v>3058.3637145313769</v>
      </c>
      <c r="L12" s="210">
        <v>3347.4696474634561</v>
      </c>
      <c r="M12" s="210">
        <v>2290.201977644027</v>
      </c>
      <c r="N12" s="210">
        <v>2846.9539982803112</v>
      </c>
      <c r="O12" s="210">
        <v>2911.5740326741138</v>
      </c>
      <c r="P12" s="210">
        <v>2848.251410400223</v>
      </c>
      <c r="Q12" s="210">
        <v>2211.7876047019981</v>
      </c>
      <c r="R12" s="210">
        <v>2197.9704455440742</v>
      </c>
      <c r="S12" s="210">
        <v>2350.839832458239</v>
      </c>
      <c r="T12" s="210">
        <v>2425.9009615615801</v>
      </c>
      <c r="U12" s="210">
        <v>2371.3865251570592</v>
      </c>
      <c r="V12" s="210">
        <v>2093.5764051327919</v>
      </c>
      <c r="W12" s="210">
        <v>2339.2521255388542</v>
      </c>
      <c r="X12" s="210">
        <v>2109.1204373311789</v>
      </c>
      <c r="Y12" s="210">
        <v>2023.950917236426</v>
      </c>
      <c r="DA12" s="109" t="s">
        <v>3029</v>
      </c>
    </row>
    <row r="13" spans="1:105" ht="12" customHeight="1" x14ac:dyDescent="0.25">
      <c r="A13" s="24" t="s">
        <v>28</v>
      </c>
      <c r="B13" s="213">
        <v>0</v>
      </c>
      <c r="C13" s="213">
        <v>62.388907996560611</v>
      </c>
      <c r="D13" s="213">
        <v>62.388907996560611</v>
      </c>
      <c r="E13" s="213">
        <v>62.388907996560611</v>
      </c>
      <c r="F13" s="213">
        <v>57.824591573516763</v>
      </c>
      <c r="G13" s="213">
        <v>57.824591573516763</v>
      </c>
      <c r="H13" s="213">
        <v>59.054600171969042</v>
      </c>
      <c r="I13" s="213">
        <v>17.3402407566638</v>
      </c>
      <c r="J13" s="213">
        <v>11.584006878761819</v>
      </c>
      <c r="K13" s="213">
        <v>44.807480653482372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3030</v>
      </c>
    </row>
    <row r="14" spans="1:105" ht="12" customHeight="1" x14ac:dyDescent="0.25">
      <c r="A14" s="14" t="s">
        <v>29</v>
      </c>
      <c r="B14" s="204">
        <f t="shared" ref="B14:Y14" si="2">B15+B16+B17+B18+B19</f>
        <v>528.71642304385205</v>
      </c>
      <c r="C14" s="204">
        <f t="shared" si="2"/>
        <v>564.76543422184</v>
      </c>
      <c r="D14" s="204">
        <f t="shared" si="2"/>
        <v>573.01504729148758</v>
      </c>
      <c r="E14" s="204">
        <f t="shared" si="2"/>
        <v>689.17540842648327</v>
      </c>
      <c r="F14" s="204">
        <f t="shared" si="2"/>
        <v>615.14763542562355</v>
      </c>
      <c r="G14" s="204">
        <f t="shared" si="2"/>
        <v>585.48512467755813</v>
      </c>
      <c r="H14" s="204">
        <f t="shared" si="2"/>
        <v>460.16517626827169</v>
      </c>
      <c r="I14" s="204">
        <f t="shared" si="2"/>
        <v>489.13731728288894</v>
      </c>
      <c r="J14" s="204">
        <f t="shared" si="2"/>
        <v>403.38435081685293</v>
      </c>
      <c r="K14" s="204">
        <f t="shared" si="2"/>
        <v>346.69441100601898</v>
      </c>
      <c r="L14" s="204">
        <f t="shared" si="2"/>
        <v>371.71582115219258</v>
      </c>
      <c r="M14" s="204">
        <f t="shared" si="2"/>
        <v>277.41238177128116</v>
      </c>
      <c r="N14" s="204">
        <f t="shared" si="2"/>
        <v>344.93172828890778</v>
      </c>
      <c r="O14" s="204">
        <f t="shared" si="2"/>
        <v>371.91177987962175</v>
      </c>
      <c r="P14" s="204">
        <f t="shared" si="2"/>
        <v>427.22373172828884</v>
      </c>
      <c r="Q14" s="204">
        <f t="shared" si="2"/>
        <v>580.65116079105758</v>
      </c>
      <c r="R14" s="204">
        <f t="shared" si="2"/>
        <v>570.21358555460017</v>
      </c>
      <c r="S14" s="204">
        <f t="shared" si="2"/>
        <v>644.1483233018057</v>
      </c>
      <c r="T14" s="204">
        <f t="shared" si="2"/>
        <v>696.36474634565775</v>
      </c>
      <c r="U14" s="204">
        <f t="shared" si="2"/>
        <v>745.89905417024931</v>
      </c>
      <c r="V14" s="204">
        <f t="shared" si="2"/>
        <v>663.93439380911434</v>
      </c>
      <c r="W14" s="204">
        <f t="shared" si="2"/>
        <v>673.61900257953562</v>
      </c>
      <c r="X14" s="204">
        <f t="shared" si="2"/>
        <v>615.18056749785035</v>
      </c>
      <c r="Y14" s="204">
        <f t="shared" si="2"/>
        <v>590.26852966466026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3031</v>
      </c>
    </row>
    <row r="16" spans="1:105" ht="12" customHeight="1" x14ac:dyDescent="0.25">
      <c r="A16" s="18" t="s">
        <v>31</v>
      </c>
      <c r="B16" s="204">
        <v>12.427085124677561</v>
      </c>
      <c r="C16" s="204">
        <v>13.556835769561481</v>
      </c>
      <c r="D16" s="204">
        <v>13.556835769561481</v>
      </c>
      <c r="E16" s="204">
        <v>13.556835769561481</v>
      </c>
      <c r="F16" s="204">
        <v>13.556835769561481</v>
      </c>
      <c r="G16" s="204">
        <v>14.686586414445401</v>
      </c>
      <c r="H16" s="204">
        <v>13.556835769561481</v>
      </c>
      <c r="I16" s="204">
        <v>13.556835769561481</v>
      </c>
      <c r="J16" s="204">
        <v>12.427085124677561</v>
      </c>
      <c r="K16" s="204">
        <v>11.297334479793641</v>
      </c>
      <c r="L16" s="204">
        <v>11.297334479793641</v>
      </c>
      <c r="M16" s="204">
        <v>7.908254514187445</v>
      </c>
      <c r="N16" s="204">
        <v>6.778503869303524</v>
      </c>
      <c r="O16" s="204">
        <v>3.389251934651762</v>
      </c>
      <c r="P16" s="204">
        <v>7.9081685296646604</v>
      </c>
      <c r="Q16" s="204">
        <v>18.075838349097161</v>
      </c>
      <c r="R16" s="204">
        <v>16.946173688736032</v>
      </c>
      <c r="S16" s="204">
        <v>15.816423043852099</v>
      </c>
      <c r="T16" s="204">
        <v>14.686672398968181</v>
      </c>
      <c r="U16" s="204">
        <v>16.946087704213241</v>
      </c>
      <c r="V16" s="204">
        <v>14.686672398968181</v>
      </c>
      <c r="W16" s="204">
        <v>9.7338779019776425</v>
      </c>
      <c r="X16" s="204">
        <v>8.8718830610490098</v>
      </c>
      <c r="Y16" s="204">
        <v>5.1854686156491816</v>
      </c>
      <c r="DA16" s="71" t="s">
        <v>3032</v>
      </c>
    </row>
    <row r="17" spans="1:105" ht="12" customHeight="1" x14ac:dyDescent="0.25">
      <c r="A17" s="18" t="s">
        <v>71</v>
      </c>
      <c r="B17" s="204">
        <v>304.00309544282032</v>
      </c>
      <c r="C17" s="204">
        <v>338.92235597592429</v>
      </c>
      <c r="D17" s="204">
        <v>331.73301805674981</v>
      </c>
      <c r="E17" s="204">
        <v>369.73344797936369</v>
      </c>
      <c r="F17" s="204">
        <v>422.11238177128121</v>
      </c>
      <c r="G17" s="204">
        <v>471.41006018916602</v>
      </c>
      <c r="H17" s="204">
        <v>220.8129836629407</v>
      </c>
      <c r="I17" s="204">
        <v>269.08383490971619</v>
      </c>
      <c r="J17" s="204">
        <v>194.11006018916589</v>
      </c>
      <c r="K17" s="204">
        <v>184.8668099742047</v>
      </c>
      <c r="L17" s="204">
        <v>215.67781599312119</v>
      </c>
      <c r="M17" s="204">
        <v>164.3258813413585</v>
      </c>
      <c r="N17" s="204">
        <v>272.16491831470319</v>
      </c>
      <c r="O17" s="204">
        <v>348.16569217540848</v>
      </c>
      <c r="P17" s="204">
        <v>390.27420464316418</v>
      </c>
      <c r="Q17" s="204">
        <v>509.41049011177978</v>
      </c>
      <c r="R17" s="204">
        <v>516.59982803095443</v>
      </c>
      <c r="S17" s="204">
        <v>609.03319002579542</v>
      </c>
      <c r="T17" s="204">
        <v>643.95236457437659</v>
      </c>
      <c r="U17" s="204">
        <v>690.16913155631983</v>
      </c>
      <c r="V17" s="204">
        <v>618.27652622527944</v>
      </c>
      <c r="W17" s="204">
        <v>632.55649183147034</v>
      </c>
      <c r="X17" s="204">
        <v>576.30042992261383</v>
      </c>
      <c r="Y17" s="204">
        <v>555.83680137575232</v>
      </c>
      <c r="DA17" s="71" t="s">
        <v>3033</v>
      </c>
    </row>
    <row r="18" spans="1:105" ht="12" customHeight="1" x14ac:dyDescent="0.25">
      <c r="A18" s="18" t="s">
        <v>32</v>
      </c>
      <c r="B18" s="204">
        <v>212.2862424763542</v>
      </c>
      <c r="C18" s="204">
        <v>212.2862424763542</v>
      </c>
      <c r="D18" s="204">
        <v>227.72519346517629</v>
      </c>
      <c r="E18" s="204">
        <v>305.88512467755811</v>
      </c>
      <c r="F18" s="204">
        <v>179.47841788478081</v>
      </c>
      <c r="G18" s="204">
        <v>99.388478073946686</v>
      </c>
      <c r="H18" s="204">
        <v>225.7953568357695</v>
      </c>
      <c r="I18" s="204">
        <v>206.49664660361131</v>
      </c>
      <c r="J18" s="204">
        <v>196.84720550300949</v>
      </c>
      <c r="K18" s="204">
        <v>150.53026655202061</v>
      </c>
      <c r="L18" s="204">
        <v>144.74067067927771</v>
      </c>
      <c r="M18" s="204">
        <v>105.1782459157352</v>
      </c>
      <c r="N18" s="204">
        <v>61.755975924333612</v>
      </c>
      <c r="O18" s="204">
        <v>19.298710232158211</v>
      </c>
      <c r="P18" s="204">
        <v>27.98323301805674</v>
      </c>
      <c r="Q18" s="204">
        <v>52.106706792777288</v>
      </c>
      <c r="R18" s="204">
        <v>36.667583834909721</v>
      </c>
      <c r="S18" s="204">
        <v>19.298710232158211</v>
      </c>
      <c r="T18" s="204">
        <v>36.667583834909713</v>
      </c>
      <c r="U18" s="204">
        <v>36.667669819432497</v>
      </c>
      <c r="V18" s="204">
        <v>29.913069647463459</v>
      </c>
      <c r="W18" s="204">
        <v>30.757351676698189</v>
      </c>
      <c r="X18" s="204">
        <v>28.28615649183147</v>
      </c>
      <c r="Y18" s="204">
        <v>27.947377472055031</v>
      </c>
      <c r="DA18" s="71" t="s">
        <v>3034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4.232330180567498</v>
      </c>
      <c r="O19" s="204">
        <v>1.058125537403267</v>
      </c>
      <c r="P19" s="204">
        <v>1.058125537403267</v>
      </c>
      <c r="Q19" s="204">
        <v>1.058125537403267</v>
      </c>
      <c r="R19" s="204">
        <v>0</v>
      </c>
      <c r="S19" s="204">
        <v>0</v>
      </c>
      <c r="T19" s="204">
        <v>1.058125537403267</v>
      </c>
      <c r="U19" s="204">
        <v>2.116165090283749</v>
      </c>
      <c r="V19" s="204">
        <v>1.058125537403267</v>
      </c>
      <c r="W19" s="204">
        <v>0.5712811693895099</v>
      </c>
      <c r="X19" s="204">
        <v>1.722098022355975</v>
      </c>
      <c r="Y19" s="204">
        <v>1.2988822012037831</v>
      </c>
      <c r="DA19" s="71" t="s">
        <v>3035</v>
      </c>
    </row>
    <row r="20" spans="1:105" ht="12" customHeight="1" x14ac:dyDescent="0.25">
      <c r="A20" s="14" t="s">
        <v>34</v>
      </c>
      <c r="B20" s="204">
        <f t="shared" ref="B20:Y20" si="3">B21+B22</f>
        <v>107.2648323301806</v>
      </c>
      <c r="C20" s="204">
        <f t="shared" si="3"/>
        <v>364.14144453998279</v>
      </c>
      <c r="D20" s="204">
        <f t="shared" si="3"/>
        <v>642.27764402407558</v>
      </c>
      <c r="E20" s="204">
        <f t="shared" si="3"/>
        <v>465.38736027515051</v>
      </c>
      <c r="F20" s="204">
        <f t="shared" si="3"/>
        <v>973.87411865864124</v>
      </c>
      <c r="G20" s="204">
        <f t="shared" si="3"/>
        <v>1994.9319002579541</v>
      </c>
      <c r="H20" s="204">
        <f t="shared" si="3"/>
        <v>409.1110060189165</v>
      </c>
      <c r="I20" s="204">
        <f t="shared" si="3"/>
        <v>1760.3251074806531</v>
      </c>
      <c r="J20" s="204">
        <f t="shared" si="3"/>
        <v>1439.9263112639719</v>
      </c>
      <c r="K20" s="204">
        <f t="shared" si="3"/>
        <v>1752.591401547721</v>
      </c>
      <c r="L20" s="204">
        <f t="shared" si="3"/>
        <v>2087.0965606190889</v>
      </c>
      <c r="M20" s="204">
        <f t="shared" si="3"/>
        <v>1127.3860705073089</v>
      </c>
      <c r="N20" s="204">
        <f t="shared" si="3"/>
        <v>1626.8235597592429</v>
      </c>
      <c r="O20" s="204">
        <f t="shared" si="3"/>
        <v>1733.973430782459</v>
      </c>
      <c r="P20" s="204">
        <f t="shared" si="3"/>
        <v>1680.096130696475</v>
      </c>
      <c r="Q20" s="204">
        <f t="shared" si="3"/>
        <v>642.99750644883932</v>
      </c>
      <c r="R20" s="204">
        <f t="shared" si="3"/>
        <v>627.26233877901973</v>
      </c>
      <c r="S20" s="204">
        <f t="shared" si="3"/>
        <v>620.56232855476367</v>
      </c>
      <c r="T20" s="204">
        <f t="shared" si="3"/>
        <v>660.95259024458539</v>
      </c>
      <c r="U20" s="204">
        <f t="shared" si="3"/>
        <v>678.97422115704921</v>
      </c>
      <c r="V20" s="204">
        <f t="shared" si="3"/>
        <v>577.79132247080554</v>
      </c>
      <c r="W20" s="204">
        <f t="shared" si="3"/>
        <v>684.35978602718114</v>
      </c>
      <c r="X20" s="204">
        <f t="shared" si="3"/>
        <v>484.7745040532393</v>
      </c>
      <c r="Y20" s="204">
        <f t="shared" si="3"/>
        <v>469.51262347978309</v>
      </c>
      <c r="DA20" s="71"/>
    </row>
    <row r="21" spans="1:105" ht="12" customHeight="1" x14ac:dyDescent="0.25">
      <c r="A21" s="18" t="s">
        <v>73</v>
      </c>
      <c r="B21" s="204">
        <v>107.2648323301806</v>
      </c>
      <c r="C21" s="204">
        <v>364.14144453998279</v>
      </c>
      <c r="D21" s="204">
        <v>642.27764402407558</v>
      </c>
      <c r="E21" s="204">
        <v>465.38736027515051</v>
      </c>
      <c r="F21" s="204">
        <v>973.87411865864124</v>
      </c>
      <c r="G21" s="204">
        <v>1994.9319002579541</v>
      </c>
      <c r="H21" s="204">
        <v>409.1110060189165</v>
      </c>
      <c r="I21" s="204">
        <v>1760.3251074806531</v>
      </c>
      <c r="J21" s="204">
        <v>1439.9263112639719</v>
      </c>
      <c r="K21" s="204">
        <v>1752.591401547721</v>
      </c>
      <c r="L21" s="204">
        <v>2087.0965606190889</v>
      </c>
      <c r="M21" s="204">
        <v>1127.3860705073089</v>
      </c>
      <c r="N21" s="204">
        <v>1626.8235597592429</v>
      </c>
      <c r="O21" s="204">
        <v>1733.973430782459</v>
      </c>
      <c r="P21" s="204">
        <v>1680.096130696475</v>
      </c>
      <c r="Q21" s="204">
        <v>642.99750644883932</v>
      </c>
      <c r="R21" s="204">
        <v>627.26233877901973</v>
      </c>
      <c r="S21" s="204">
        <v>620.56232855476367</v>
      </c>
      <c r="T21" s="204">
        <v>660.95259024458539</v>
      </c>
      <c r="U21" s="204">
        <v>678.97422115704921</v>
      </c>
      <c r="V21" s="204">
        <v>577.79132247080554</v>
      </c>
      <c r="W21" s="204">
        <v>684.35978602718114</v>
      </c>
      <c r="X21" s="204">
        <v>484.7745040532393</v>
      </c>
      <c r="Y21" s="204">
        <v>469.51262347978309</v>
      </c>
      <c r="DA21" s="71" t="s">
        <v>3036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3037</v>
      </c>
    </row>
    <row r="23" spans="1:105" ht="12" customHeight="1" x14ac:dyDescent="0.25">
      <c r="A23" s="14" t="s">
        <v>37</v>
      </c>
      <c r="B23" s="204">
        <f t="shared" ref="B23:Y23" si="4">B24+B25+B26+B27+B28+B29</f>
        <v>103.68950988822013</v>
      </c>
      <c r="C23" s="204">
        <f t="shared" si="4"/>
        <v>104.7137575236457</v>
      </c>
      <c r="D23" s="204">
        <f t="shared" si="4"/>
        <v>105.4302665520206</v>
      </c>
      <c r="E23" s="204">
        <f t="shared" si="4"/>
        <v>105.88409286328459</v>
      </c>
      <c r="F23" s="204">
        <f t="shared" si="4"/>
        <v>113.55236457437658</v>
      </c>
      <c r="G23" s="204">
        <f t="shared" si="4"/>
        <v>113.72622527944969</v>
      </c>
      <c r="H23" s="204">
        <f t="shared" si="4"/>
        <v>94.357609630266538</v>
      </c>
      <c r="I23" s="204">
        <f t="shared" si="4"/>
        <v>95.200945829750651</v>
      </c>
      <c r="J23" s="204">
        <f t="shared" si="4"/>
        <v>95.640928632846084</v>
      </c>
      <c r="K23" s="204">
        <f t="shared" si="4"/>
        <v>71.622098022355971</v>
      </c>
      <c r="L23" s="204">
        <f t="shared" si="4"/>
        <v>71.890283748925185</v>
      </c>
      <c r="M23" s="204">
        <f t="shared" si="4"/>
        <v>72.075924333619938</v>
      </c>
      <c r="N23" s="204">
        <f t="shared" si="4"/>
        <v>72.79114359415307</v>
      </c>
      <c r="O23" s="204">
        <f t="shared" si="4"/>
        <v>78.087790197764392</v>
      </c>
      <c r="P23" s="204">
        <f t="shared" si="4"/>
        <v>98.541178242012506</v>
      </c>
      <c r="Q23" s="204">
        <f t="shared" si="4"/>
        <v>101.03661587998471</v>
      </c>
      <c r="R23" s="204">
        <f t="shared" si="4"/>
        <v>90.77827013564837</v>
      </c>
      <c r="S23" s="204">
        <f t="shared" si="4"/>
        <v>102.98214706771071</v>
      </c>
      <c r="T23" s="204">
        <f t="shared" si="4"/>
        <v>111.91982445542972</v>
      </c>
      <c r="U23" s="204">
        <f t="shared" si="4"/>
        <v>117.96638826484077</v>
      </c>
      <c r="V23" s="204">
        <f t="shared" si="4"/>
        <v>93.725151449603459</v>
      </c>
      <c r="W23" s="204">
        <f t="shared" si="4"/>
        <v>98.642210534889344</v>
      </c>
      <c r="X23" s="204">
        <f t="shared" si="4"/>
        <v>103.6623563217928</v>
      </c>
      <c r="Y23" s="204">
        <f t="shared" si="4"/>
        <v>106.46555085036515</v>
      </c>
      <c r="DA23" s="71"/>
    </row>
    <row r="24" spans="1:105" ht="12" customHeight="1" x14ac:dyDescent="0.25">
      <c r="A24" s="18" t="s">
        <v>38</v>
      </c>
      <c r="B24" s="204">
        <v>103.6829750644884</v>
      </c>
      <c r="C24" s="204">
        <v>104.7100601891659</v>
      </c>
      <c r="D24" s="204">
        <v>105.4265692175408</v>
      </c>
      <c r="E24" s="204">
        <v>105.8803955288048</v>
      </c>
      <c r="F24" s="204">
        <v>113.547377472055</v>
      </c>
      <c r="G24" s="204">
        <v>113.71453138435081</v>
      </c>
      <c r="H24" s="204">
        <v>94.344110060189152</v>
      </c>
      <c r="I24" s="204">
        <v>95.180051590713674</v>
      </c>
      <c r="J24" s="204">
        <v>95.562166809974201</v>
      </c>
      <c r="K24" s="204">
        <v>69.241444539982794</v>
      </c>
      <c r="L24" s="204">
        <v>69.504127257093714</v>
      </c>
      <c r="M24" s="204">
        <v>69.64746345657781</v>
      </c>
      <c r="N24" s="204">
        <v>70.292347377472069</v>
      </c>
      <c r="O24" s="204">
        <v>71.940326741186581</v>
      </c>
      <c r="P24" s="204">
        <v>72.274720550300941</v>
      </c>
      <c r="Q24" s="204">
        <v>73.5645743766122</v>
      </c>
      <c r="R24" s="204">
        <v>60.881857265692162</v>
      </c>
      <c r="S24" s="204">
        <v>62.386586414445397</v>
      </c>
      <c r="T24" s="204">
        <v>62.410490111779879</v>
      </c>
      <c r="U24" s="204">
        <v>64.464574376612205</v>
      </c>
      <c r="V24" s="204">
        <v>64.894496990541697</v>
      </c>
      <c r="W24" s="204">
        <v>65.515477214101452</v>
      </c>
      <c r="X24" s="204">
        <v>66.446947549441091</v>
      </c>
      <c r="Y24" s="204">
        <v>66.446947549441091</v>
      </c>
      <c r="DA24" s="71" t="s">
        <v>3038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2.2929492691315558</v>
      </c>
      <c r="L25" s="204">
        <v>2.2929492691315558</v>
      </c>
      <c r="M25" s="204">
        <v>2.2929492691315558</v>
      </c>
      <c r="N25" s="204">
        <v>2.2929492691315558</v>
      </c>
      <c r="O25" s="204">
        <v>2.2929492691315558</v>
      </c>
      <c r="P25" s="204">
        <v>2.2929492691315558</v>
      </c>
      <c r="Q25" s="204">
        <v>2.5795356835769558</v>
      </c>
      <c r="R25" s="204">
        <v>1.3136715391229581</v>
      </c>
      <c r="S25" s="204">
        <v>1.623741952545019</v>
      </c>
      <c r="T25" s="204">
        <v>0.97062557656675952</v>
      </c>
      <c r="U25" s="204">
        <v>0.96275218774867311</v>
      </c>
      <c r="V25" s="204">
        <v>0.96138604166224106</v>
      </c>
      <c r="W25" s="204">
        <v>1.307109931546212</v>
      </c>
      <c r="X25" s="204">
        <v>0.9879207103031673</v>
      </c>
      <c r="Y25" s="204">
        <v>1.13802140413782</v>
      </c>
      <c r="DA25" s="71" t="s">
        <v>3039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3.633447979363714</v>
      </c>
      <c r="P26" s="204">
        <v>5.45030094582975</v>
      </c>
      <c r="Q26" s="204">
        <v>8.1754084264832318</v>
      </c>
      <c r="R26" s="204">
        <v>10.900515907136709</v>
      </c>
      <c r="S26" s="204">
        <v>18.16758383490971</v>
      </c>
      <c r="T26" s="204">
        <v>24.526225279449701</v>
      </c>
      <c r="U26" s="204">
        <v>26.34290627687016</v>
      </c>
      <c r="V26" s="204">
        <v>0</v>
      </c>
      <c r="W26" s="204">
        <v>9.7162510748065346E-3</v>
      </c>
      <c r="X26" s="204">
        <v>2.9062768701633709E-2</v>
      </c>
      <c r="Y26" s="204">
        <v>3.1642304385210658E-2</v>
      </c>
      <c r="DA26" s="71" t="s">
        <v>3040</v>
      </c>
    </row>
    <row r="27" spans="1:105" ht="12" customHeight="1" x14ac:dyDescent="0.25">
      <c r="A27" s="18" t="s">
        <v>76</v>
      </c>
      <c r="B27" s="204">
        <v>6.5348237317282886E-3</v>
      </c>
      <c r="C27" s="204">
        <v>3.6973344797936371E-3</v>
      </c>
      <c r="D27" s="204">
        <v>3.6973344797936371E-3</v>
      </c>
      <c r="E27" s="204">
        <v>3.6973344797936371E-3</v>
      </c>
      <c r="F27" s="204">
        <v>4.9871023215821153E-3</v>
      </c>
      <c r="G27" s="204">
        <v>1.16938950988822E-2</v>
      </c>
      <c r="H27" s="204">
        <v>1.349957007738607E-2</v>
      </c>
      <c r="I27" s="204">
        <v>2.089423903697334E-2</v>
      </c>
      <c r="J27" s="204">
        <v>7.8761822871883061E-2</v>
      </c>
      <c r="K27" s="204">
        <v>8.7704213241616494E-2</v>
      </c>
      <c r="L27" s="204">
        <v>9.3207222699913994E-2</v>
      </c>
      <c r="M27" s="204">
        <v>0.13551160791057601</v>
      </c>
      <c r="N27" s="204">
        <v>0.20584694754944111</v>
      </c>
      <c r="O27" s="204">
        <v>0.2210662080825451</v>
      </c>
      <c r="P27" s="204">
        <v>0.22871883061049009</v>
      </c>
      <c r="Q27" s="204">
        <v>0.39509888220120382</v>
      </c>
      <c r="R27" s="204">
        <v>0.42149613069647468</v>
      </c>
      <c r="S27" s="204">
        <v>0.43766122098022359</v>
      </c>
      <c r="T27" s="204">
        <v>0.44006878761822871</v>
      </c>
      <c r="U27" s="204">
        <v>0.46104901117798802</v>
      </c>
      <c r="V27" s="204">
        <v>0.46130696474634569</v>
      </c>
      <c r="W27" s="204">
        <v>0.48374892519346518</v>
      </c>
      <c r="X27" s="204">
        <v>0.48039552880481512</v>
      </c>
      <c r="Y27" s="204">
        <v>0.60094582975064481</v>
      </c>
      <c r="DA27" s="71" t="s">
        <v>3041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3042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18.294488646139762</v>
      </c>
      <c r="Q29" s="204">
        <v>16.321998511111111</v>
      </c>
      <c r="R29" s="204">
        <v>17.260729293000072</v>
      </c>
      <c r="S29" s="204">
        <v>20.36657364483036</v>
      </c>
      <c r="T29" s="204">
        <v>23.572414700015141</v>
      </c>
      <c r="U29" s="204">
        <v>25.735106412431751</v>
      </c>
      <c r="V29" s="204">
        <v>27.40796145265319</v>
      </c>
      <c r="W29" s="204">
        <v>31.326158212973411</v>
      </c>
      <c r="X29" s="204">
        <v>35.718029764542088</v>
      </c>
      <c r="Y29" s="204">
        <v>38.247993762650381</v>
      </c>
      <c r="DA29" s="71" t="s">
        <v>3043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3044</v>
      </c>
    </row>
    <row r="31" spans="1:105" ht="12" customHeight="1" x14ac:dyDescent="0.25">
      <c r="A31" s="21" t="s">
        <v>40</v>
      </c>
      <c r="B31" s="207">
        <v>952.8804815133276</v>
      </c>
      <c r="C31" s="207">
        <v>797.24849527085121</v>
      </c>
      <c r="D31" s="207">
        <v>763.80051590713674</v>
      </c>
      <c r="E31" s="207">
        <v>692.26139294926907</v>
      </c>
      <c r="F31" s="207">
        <v>927.60103181427348</v>
      </c>
      <c r="G31" s="207">
        <v>1006.7067927773001</v>
      </c>
      <c r="H31" s="207">
        <v>891.74548581255374</v>
      </c>
      <c r="I31" s="207">
        <v>1013.929492691316</v>
      </c>
      <c r="J31" s="207">
        <v>1081.685296646604</v>
      </c>
      <c r="K31" s="207">
        <v>842.64832330180559</v>
      </c>
      <c r="L31" s="207">
        <v>816.76698194325013</v>
      </c>
      <c r="M31" s="207">
        <v>813.3276010318142</v>
      </c>
      <c r="N31" s="207">
        <v>802.40756663800516</v>
      </c>
      <c r="O31" s="207">
        <v>727.60103181427337</v>
      </c>
      <c r="P31" s="207">
        <v>642.39036973344798</v>
      </c>
      <c r="Q31" s="207">
        <v>887.10232158211522</v>
      </c>
      <c r="R31" s="207">
        <v>909.71625107480645</v>
      </c>
      <c r="S31" s="207">
        <v>983.14703353396385</v>
      </c>
      <c r="T31" s="207">
        <v>956.66380051590704</v>
      </c>
      <c r="U31" s="207">
        <v>828.54686156491834</v>
      </c>
      <c r="V31" s="207">
        <v>758.12553740326734</v>
      </c>
      <c r="W31" s="207">
        <v>882.63112639724841</v>
      </c>
      <c r="X31" s="207">
        <v>905.50300945829724</v>
      </c>
      <c r="Y31" s="207">
        <v>857.70421324161634</v>
      </c>
      <c r="DA31" s="86" t="s">
        <v>3045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OIS_emi!B5</f>
        <v>1915.8499832449641</v>
      </c>
      <c r="C33" s="203">
        <f>OIS_emi!C5</f>
        <v>2882.872126321658</v>
      </c>
      <c r="D33" s="203">
        <f>OIS_emi!D5</f>
        <v>3564.9881010407698</v>
      </c>
      <c r="E33" s="203">
        <f>OIS_emi!E5</f>
        <v>3519.200242088687</v>
      </c>
      <c r="F33" s="203">
        <f>OIS_emi!F5</f>
        <v>4448.8732292274526</v>
      </c>
      <c r="G33" s="203">
        <f>OIS_emi!G5</f>
        <v>6743.2550346699863</v>
      </c>
      <c r="H33" s="203">
        <f>OIS_emi!H5</f>
        <v>2654.6060700148801</v>
      </c>
      <c r="I33" s="203">
        <f>OIS_emi!I5</f>
        <v>5744.2724168138584</v>
      </c>
      <c r="J33" s="203">
        <f>OIS_emi!J5</f>
        <v>4701.6766494355998</v>
      </c>
      <c r="K33" s="203">
        <f>OIS_emi!K5</f>
        <v>5359.0569559222322</v>
      </c>
      <c r="L33" s="203">
        <f>OIS_emi!L5</f>
        <v>6070.174743602749</v>
      </c>
      <c r="M33" s="203">
        <f>OIS_emi!M5</f>
        <v>3519.5376870028181</v>
      </c>
      <c r="N33" s="203">
        <f>OIS_emi!N5</f>
        <v>4895.7574910411167</v>
      </c>
      <c r="O33" s="203">
        <f>OIS_emi!O5</f>
        <v>5227.4667092417003</v>
      </c>
      <c r="P33" s="203">
        <f>OIS_emi!P5</f>
        <v>5271.6395401227855</v>
      </c>
      <c r="Q33" s="203">
        <f>OIS_emi!Q5</f>
        <v>3310.354130045273</v>
      </c>
      <c r="R33" s="203">
        <f>OIS_emi!R5</f>
        <v>3239.6134957266422</v>
      </c>
      <c r="S33" s="203">
        <f>OIS_emi!S5</f>
        <v>3451.3736113101249</v>
      </c>
      <c r="T33" s="203">
        <f>OIS_emi!T5</f>
        <v>3710.9466771781822</v>
      </c>
      <c r="U33" s="203">
        <f>OIS_emi!U5</f>
        <v>3905.6987702723218</v>
      </c>
      <c r="V33" s="203">
        <f>OIS_emi!V5</f>
        <v>3414.0721550705439</v>
      </c>
      <c r="W33" s="203">
        <f>OIS_emi!W5</f>
        <v>3696.93174159608</v>
      </c>
      <c r="X33" s="203">
        <f>OIS_emi!X5</f>
        <v>3046.6639322988258</v>
      </c>
      <c r="Y33" s="203">
        <f>OIS_emi!Y5</f>
        <v>2935.2658064482589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14.473841777482829</v>
      </c>
      <c r="C35" s="284">
        <f t="shared" si="5"/>
        <v>15.066436364560982</v>
      </c>
      <c r="D35" s="284">
        <f t="shared" si="5"/>
        <v>16.20173774110782</v>
      </c>
      <c r="E35" s="284">
        <f t="shared" si="5"/>
        <v>14.586256248208509</v>
      </c>
      <c r="F35" s="284">
        <f t="shared" si="5"/>
        <v>18.649644951797818</v>
      </c>
      <c r="G35" s="284">
        <f t="shared" si="5"/>
        <v>24.206566748716089</v>
      </c>
      <c r="H35" s="284">
        <f t="shared" si="5"/>
        <v>11.636643810424008</v>
      </c>
      <c r="I35" s="284">
        <f t="shared" si="5"/>
        <v>20.451918939386417</v>
      </c>
      <c r="J35" s="284">
        <f t="shared" si="5"/>
        <v>18.809663927025465</v>
      </c>
      <c r="K35" s="284">
        <f t="shared" si="5"/>
        <v>20.906412970013683</v>
      </c>
      <c r="L35" s="284">
        <f t="shared" si="5"/>
        <v>27.10279250049102</v>
      </c>
      <c r="M35" s="284">
        <f t="shared" si="5"/>
        <v>21.550361356952827</v>
      </c>
      <c r="N35" s="284">
        <f t="shared" si="5"/>
        <v>30.780410806790698</v>
      </c>
      <c r="O35" s="284">
        <f t="shared" si="5"/>
        <v>35.770514010936282</v>
      </c>
      <c r="P35" s="284">
        <f t="shared" si="5"/>
        <v>35.06818039548611</v>
      </c>
      <c r="Q35" s="284">
        <f t="shared" si="5"/>
        <v>26.037911382969973</v>
      </c>
      <c r="R35" s="284">
        <f t="shared" si="5"/>
        <v>24.979344380727444</v>
      </c>
      <c r="S35" s="284">
        <f t="shared" si="5"/>
        <v>25.668992174973763</v>
      </c>
      <c r="T35" s="284">
        <f t="shared" si="5"/>
        <v>25.49783400356182</v>
      </c>
      <c r="U35" s="284">
        <f t="shared" si="5"/>
        <v>23.134811467659755</v>
      </c>
      <c r="V35" s="284">
        <f t="shared" si="5"/>
        <v>23.891835517538297</v>
      </c>
      <c r="W35" s="284">
        <f t="shared" si="5"/>
        <v>25.521923200037484</v>
      </c>
      <c r="X35" s="284">
        <f t="shared" si="5"/>
        <v>21.302245414026064</v>
      </c>
      <c r="Y35" s="284">
        <f t="shared" si="5"/>
        <v>20.684241139203511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38.20623782386874</v>
      </c>
      <c r="C36" s="344">
        <f t="shared" si="6"/>
        <v>37.907306938463563</v>
      </c>
      <c r="D36" s="344">
        <f t="shared" si="6"/>
        <v>40.529857880735371</v>
      </c>
      <c r="E36" s="344">
        <f t="shared" si="6"/>
        <v>31.695635251986328</v>
      </c>
      <c r="F36" s="344">
        <f t="shared" si="6"/>
        <v>32.434820694138438</v>
      </c>
      <c r="G36" s="344">
        <f t="shared" si="6"/>
        <v>39.132404220903439</v>
      </c>
      <c r="H36" s="344">
        <f t="shared" si="6"/>
        <v>26.437270911732</v>
      </c>
      <c r="I36" s="344">
        <f t="shared" si="6"/>
        <v>34.461001419814572</v>
      </c>
      <c r="J36" s="344">
        <f t="shared" si="6"/>
        <v>31.451659719875618</v>
      </c>
      <c r="K36" s="344">
        <f t="shared" si="6"/>
        <v>25.695643609345243</v>
      </c>
      <c r="L36" s="344">
        <f t="shared" si="6"/>
        <v>32.486730798688043</v>
      </c>
      <c r="M36" s="344">
        <f t="shared" si="6"/>
        <v>25.488961082571898</v>
      </c>
      <c r="N36" s="344">
        <f t="shared" si="6"/>
        <v>20.852596181182346</v>
      </c>
      <c r="O36" s="344">
        <f t="shared" si="6"/>
        <v>20.505503291021824</v>
      </c>
      <c r="P36" s="344">
        <f t="shared" si="6"/>
        <v>20.10397691128426</v>
      </c>
      <c r="Q36" s="344">
        <f t="shared" si="6"/>
        <v>20.162798411761166</v>
      </c>
      <c r="R36" s="344">
        <f t="shared" si="6"/>
        <v>20.024317890809428</v>
      </c>
      <c r="S36" s="344">
        <f t="shared" si="6"/>
        <v>19.518676205923875</v>
      </c>
      <c r="T36" s="344">
        <f t="shared" si="6"/>
        <v>18.559122264462207</v>
      </c>
      <c r="U36" s="344">
        <f t="shared" si="6"/>
        <v>17.036954694932376</v>
      </c>
      <c r="V36" s="344">
        <f t="shared" si="6"/>
        <v>18.823745816089648</v>
      </c>
      <c r="W36" s="344">
        <f t="shared" si="6"/>
        <v>18.075813921412774</v>
      </c>
      <c r="X36" s="344">
        <f t="shared" si="6"/>
        <v>17.116709109969268</v>
      </c>
      <c r="Y36" s="344">
        <f t="shared" si="6"/>
        <v>17.248084129321214</v>
      </c>
      <c r="DA36" s="119"/>
    </row>
    <row r="37" spans="1:105" ht="12" customHeight="1" x14ac:dyDescent="0.25">
      <c r="A37" s="158" t="s">
        <v>2136</v>
      </c>
      <c r="B37" s="344">
        <f>IF(OIS_ued!B$5=0,"",OIS_ued!B$5/B$5*1000)</f>
        <v>15.340831495532157</v>
      </c>
      <c r="C37" s="344">
        <f>IF(OIS_ued!C$5=0,"",OIS_ued!C$5/C$5*1000)</f>
        <v>14.387085500455855</v>
      </c>
      <c r="D37" s="344">
        <f>IF(OIS_ued!D$5=0,"",OIS_ued!D$5/D$5*1000)</f>
        <v>15.012020824300173</v>
      </c>
      <c r="E37" s="344">
        <f>IF(OIS_ued!E$5=0,"",OIS_ued!E$5/E$5*1000)</f>
        <v>11.579997727973709</v>
      </c>
      <c r="F37" s="344">
        <f>IF(OIS_ued!F$5=0,"",OIS_ued!F$5/F$5*1000)</f>
        <v>11.990545283321591</v>
      </c>
      <c r="G37" s="344">
        <f>IF(OIS_ued!G$5=0,"",OIS_ued!G$5/G$5*1000)</f>
        <v>14.104616707420256</v>
      </c>
      <c r="H37" s="344">
        <f>IF(OIS_ued!H$5=0,"",OIS_ued!H$5/H$5*1000)</f>
        <v>10.239049794499946</v>
      </c>
      <c r="I37" s="344">
        <f>IF(OIS_ued!I$5=0,"",OIS_ued!I$5/I$5*1000)</f>
        <v>12.608317621378756</v>
      </c>
      <c r="J37" s="344">
        <f>IF(OIS_ued!J$5=0,"",OIS_ued!J$5/J$5*1000)</f>
        <v>11.795149742768769</v>
      </c>
      <c r="K37" s="344">
        <f>IF(OIS_ued!K$5=0,"",OIS_ued!K$5/K$5*1000)</f>
        <v>9.2753444263845335</v>
      </c>
      <c r="L37" s="344">
        <f>IF(OIS_ued!L$5=0,"",OIS_ued!L$5/L$5*1000)</f>
        <v>11.654430372878785</v>
      </c>
      <c r="M37" s="344">
        <f>IF(OIS_ued!M$5=0,"",OIS_ued!M$5/M$5*1000)</f>
        <v>9.5528698949484756</v>
      </c>
      <c r="N37" s="344">
        <f>IF(OIS_ued!N$5=0,"",OIS_ued!N$5/N$5*1000)</f>
        <v>7.4489415971341915</v>
      </c>
      <c r="O37" s="344">
        <f>IF(OIS_ued!O$5=0,"",OIS_ued!O$5/O$5*1000)</f>
        <v>7.2553993336484854</v>
      </c>
      <c r="P37" s="344">
        <f>IF(OIS_ued!P$5=0,"",OIS_ued!P$5/P$5*1000)</f>
        <v>7.0970226423501535</v>
      </c>
      <c r="Q37" s="344">
        <f>IF(OIS_ued!Q$5=0,"",OIS_ued!Q$5/Q$5*1000)</f>
        <v>7.6971265266712647</v>
      </c>
      <c r="R37" s="344">
        <f>IF(OIS_ued!R$5=0,"",OIS_ued!R$5/R$5*1000)</f>
        <v>7.7102105700995329</v>
      </c>
      <c r="S37" s="344">
        <f>IF(OIS_ued!S$5=0,"",OIS_ued!S$5/S$5*1000)</f>
        <v>7.5536025351161005</v>
      </c>
      <c r="T37" s="344">
        <f>IF(OIS_ued!T$5=0,"",OIS_ued!T$5/T$5*1000)</f>
        <v>7.1171734726555611</v>
      </c>
      <c r="U37" s="344">
        <f>IF(OIS_ued!U$5=0,"",OIS_ued!U$5/U$5*1000)</f>
        <v>6.427396032235916</v>
      </c>
      <c r="V37" s="344">
        <f>IF(OIS_ued!V$5=0,"",OIS_ued!V$5/V$5*1000)</f>
        <v>7.1551640015537812</v>
      </c>
      <c r="W37" s="344">
        <f>IF(OIS_ued!W$5=0,"",OIS_ued!W$5/W$5*1000)</f>
        <v>6.9368689947566864</v>
      </c>
      <c r="X37" s="344">
        <f>IF(OIS_ued!X$5=0,"",OIS_ued!X$5/X$5*1000)</f>
        <v>6.772353285969686</v>
      </c>
      <c r="Y37" s="344">
        <f>IF(OIS_ued!Y$5=0,"",OIS_ued!Y$5/Y$5*1000)</f>
        <v>6.8033360753063015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1.1319302661557742</v>
      </c>
      <c r="C38" s="345">
        <f t="shared" si="7"/>
        <v>1.5227042833540489</v>
      </c>
      <c r="D38" s="345">
        <f t="shared" si="7"/>
        <v>1.6605186738452384</v>
      </c>
      <c r="E38" s="345">
        <f t="shared" si="7"/>
        <v>1.7464171492871681</v>
      </c>
      <c r="F38" s="345">
        <f t="shared" si="7"/>
        <v>1.6550869256558918</v>
      </c>
      <c r="G38" s="345">
        <f t="shared" si="7"/>
        <v>1.7940512787824752</v>
      </c>
      <c r="H38" s="345">
        <f t="shared" si="7"/>
        <v>1.3866271907620284</v>
      </c>
      <c r="I38" s="345">
        <f t="shared" si="7"/>
        <v>1.7015362093334978</v>
      </c>
      <c r="J38" s="345">
        <f t="shared" si="7"/>
        <v>1.5505719449293394</v>
      </c>
      <c r="K38" s="345">
        <f t="shared" si="7"/>
        <v>1.7522627967561351</v>
      </c>
      <c r="L38" s="345">
        <f t="shared" si="7"/>
        <v>1.8133621460025551</v>
      </c>
      <c r="M38" s="345">
        <f t="shared" si="7"/>
        <v>1.5367804767260884</v>
      </c>
      <c r="N38" s="345">
        <f t="shared" si="7"/>
        <v>1.7196475580562156</v>
      </c>
      <c r="O38" s="345">
        <f t="shared" si="7"/>
        <v>1.7954091671990122</v>
      </c>
      <c r="P38" s="345">
        <f t="shared" si="7"/>
        <v>1.850833645117739</v>
      </c>
      <c r="Q38" s="345">
        <f t="shared" si="7"/>
        <v>1.4966871696938047</v>
      </c>
      <c r="R38" s="345">
        <f t="shared" si="7"/>
        <v>1.4739113086321436</v>
      </c>
      <c r="S38" s="345">
        <f t="shared" si="7"/>
        <v>1.4681449427803313</v>
      </c>
      <c r="T38" s="345">
        <f t="shared" si="7"/>
        <v>1.5297189522483241</v>
      </c>
      <c r="U38" s="345">
        <f t="shared" si="7"/>
        <v>1.6470106112345577</v>
      </c>
      <c r="V38" s="345">
        <f t="shared" si="7"/>
        <v>1.6307368322934435</v>
      </c>
      <c r="W38" s="345">
        <f t="shared" si="7"/>
        <v>1.5803904595125589</v>
      </c>
      <c r="X38" s="345">
        <f t="shared" si="7"/>
        <v>1.4445187094929428</v>
      </c>
      <c r="Y38" s="345">
        <f t="shared" si="7"/>
        <v>1.4502653110067385</v>
      </c>
      <c r="DA38" s="164"/>
    </row>
    <row r="39" spans="1:105" ht="10.15" customHeight="1" x14ac:dyDescent="0.25"/>
    <row r="40" spans="1:105" ht="12" customHeight="1" x14ac:dyDescent="0.25">
      <c r="A40" s="8" t="s">
        <v>3046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ES: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1692.551246775575</v>
      </c>
      <c r="C5" s="223">
        <v>1893.2580395528789</v>
      </c>
      <c r="D5" s="223">
        <v>2146.9123817712812</v>
      </c>
      <c r="E5" s="223">
        <v>2015.0971625107511</v>
      </c>
      <c r="F5" s="223">
        <v>2687.9997420464279</v>
      </c>
      <c r="G5" s="223">
        <v>3758.674634565778</v>
      </c>
      <c r="H5" s="223">
        <v>1914.4338779019811</v>
      </c>
      <c r="I5" s="223">
        <v>3375.933104041274</v>
      </c>
      <c r="J5" s="223">
        <v>3032.2208942390339</v>
      </c>
      <c r="K5" s="223">
        <v>3058.3637145313769</v>
      </c>
      <c r="L5" s="223">
        <v>3347.4696474634561</v>
      </c>
      <c r="M5" s="223">
        <v>2290.201977644027</v>
      </c>
      <c r="N5" s="223">
        <v>2846.9539982803112</v>
      </c>
      <c r="O5" s="223">
        <v>2911.5740326741138</v>
      </c>
      <c r="P5" s="223">
        <v>2848.251410400223</v>
      </c>
      <c r="Q5" s="223">
        <v>2211.7876047019981</v>
      </c>
      <c r="R5" s="223">
        <v>2197.9704455440742</v>
      </c>
      <c r="S5" s="223">
        <v>2350.839832458239</v>
      </c>
      <c r="T5" s="223">
        <v>2425.9009615615801</v>
      </c>
      <c r="U5" s="223">
        <v>2371.3865251570592</v>
      </c>
      <c r="V5" s="223">
        <v>2093.5764051327919</v>
      </c>
      <c r="W5" s="223">
        <v>2339.2521255388542</v>
      </c>
      <c r="X5" s="223">
        <v>2109.1204373311789</v>
      </c>
      <c r="Y5" s="223">
        <v>2023.950917236426</v>
      </c>
      <c r="DA5" s="89" t="s">
        <v>3029</v>
      </c>
    </row>
    <row r="6" spans="1:105" ht="12" customHeight="1" x14ac:dyDescent="0.25">
      <c r="A6" s="55" t="s">
        <v>91</v>
      </c>
      <c r="B6" s="259">
        <v>47.863851381186777</v>
      </c>
      <c r="C6" s="259">
        <v>47.106056732956269</v>
      </c>
      <c r="D6" s="259">
        <v>47.849435308195659</v>
      </c>
      <c r="E6" s="259">
        <v>44.248876705652577</v>
      </c>
      <c r="F6" s="259">
        <v>53.902879263377848</v>
      </c>
      <c r="G6" s="259">
        <v>59.411805734955252</v>
      </c>
      <c r="H6" s="259">
        <v>53.541080709989892</v>
      </c>
      <c r="I6" s="259">
        <v>59.665696970687598</v>
      </c>
      <c r="J6" s="259">
        <v>63.262212661140751</v>
      </c>
      <c r="K6" s="259">
        <v>53.37274097926435</v>
      </c>
      <c r="L6" s="259">
        <v>51.621278463339287</v>
      </c>
      <c r="M6" s="259">
        <v>50.86090433650314</v>
      </c>
      <c r="N6" s="259">
        <v>51.527705834573283</v>
      </c>
      <c r="O6" s="259">
        <v>52.298625181777403</v>
      </c>
      <c r="P6" s="259">
        <v>47.5347688411468</v>
      </c>
      <c r="Q6" s="259">
        <v>51.958446365969237</v>
      </c>
      <c r="R6" s="259">
        <v>54.530023216282459</v>
      </c>
      <c r="S6" s="259">
        <v>60.981506168024481</v>
      </c>
      <c r="T6" s="259">
        <v>63.940637215800258</v>
      </c>
      <c r="U6" s="259">
        <v>64.086793948295451</v>
      </c>
      <c r="V6" s="259">
        <v>52.475382729418662</v>
      </c>
      <c r="W6" s="259">
        <v>66.973001115588062</v>
      </c>
      <c r="X6" s="259">
        <v>68.224977191123642</v>
      </c>
      <c r="Y6" s="259">
        <v>60.416017971221351</v>
      </c>
      <c r="DA6" s="67" t="s">
        <v>3047</v>
      </c>
    </row>
    <row r="7" spans="1:105" ht="12" customHeight="1" x14ac:dyDescent="0.25">
      <c r="A7" s="173" t="s">
        <v>92</v>
      </c>
      <c r="B7" s="224">
        <v>25.521206321904909</v>
      </c>
      <c r="C7" s="224">
        <v>23.659280310210502</v>
      </c>
      <c r="D7" s="224">
        <v>23.557241847920391</v>
      </c>
      <c r="E7" s="224">
        <v>21.634825334245559</v>
      </c>
      <c r="F7" s="224">
        <v>27.309797125439569</v>
      </c>
      <c r="G7" s="224">
        <v>29.976980189963719</v>
      </c>
      <c r="H7" s="224">
        <v>26.697968857120951</v>
      </c>
      <c r="I7" s="224">
        <v>30.07592723537735</v>
      </c>
      <c r="J7" s="224">
        <v>31.939782639891899</v>
      </c>
      <c r="K7" s="224">
        <v>26.232771515239779</v>
      </c>
      <c r="L7" s="224">
        <v>25.371445950054841</v>
      </c>
      <c r="M7" s="224">
        <v>25.085503662458521</v>
      </c>
      <c r="N7" s="224">
        <v>25.309096593568491</v>
      </c>
      <c r="O7" s="224">
        <v>24.756947801720699</v>
      </c>
      <c r="P7" s="224">
        <v>22.325346320000872</v>
      </c>
      <c r="Q7" s="224">
        <v>26.29987109340216</v>
      </c>
      <c r="R7" s="224">
        <v>27.353353447155211</v>
      </c>
      <c r="S7" s="224">
        <v>30.216271876070639</v>
      </c>
      <c r="T7" s="224">
        <v>30.896664682631641</v>
      </c>
      <c r="U7" s="224">
        <v>29.566249040977851</v>
      </c>
      <c r="V7" s="224">
        <v>25.081368384167451</v>
      </c>
      <c r="W7" s="224">
        <v>31.086548743571122</v>
      </c>
      <c r="X7" s="224">
        <v>31.70856825309686</v>
      </c>
      <c r="Y7" s="224">
        <v>28.717783852524921</v>
      </c>
      <c r="DA7" s="177" t="s">
        <v>3048</v>
      </c>
    </row>
    <row r="8" spans="1:105" ht="12" customHeight="1" x14ac:dyDescent="0.25">
      <c r="A8" s="173" t="s">
        <v>93</v>
      </c>
      <c r="B8" s="224">
        <v>45.424258079656141</v>
      </c>
      <c r="C8" s="224">
        <v>40.507187028345712</v>
      </c>
      <c r="D8" s="224">
        <v>39.777510490680442</v>
      </c>
      <c r="E8" s="224">
        <v>36.353030987491692</v>
      </c>
      <c r="F8" s="224">
        <v>47.033662580339787</v>
      </c>
      <c r="G8" s="224">
        <v>51.483767251475648</v>
      </c>
      <c r="H8" s="224">
        <v>45.484044363893751</v>
      </c>
      <c r="I8" s="224">
        <v>51.619821651043416</v>
      </c>
      <c r="J8" s="224">
        <v>54.878045949012673</v>
      </c>
      <c r="K8" s="224">
        <v>44.243218223105792</v>
      </c>
      <c r="L8" s="224">
        <v>42.789966550834663</v>
      </c>
      <c r="M8" s="224">
        <v>42.412424417335806</v>
      </c>
      <c r="N8" s="224">
        <v>42.665296329577068</v>
      </c>
      <c r="O8" s="224">
        <v>40.623387532433043</v>
      </c>
      <c r="P8" s="224">
        <v>36.414785317513292</v>
      </c>
      <c r="Q8" s="224">
        <v>45.265661193119627</v>
      </c>
      <c r="R8" s="224">
        <v>46.791374405718301</v>
      </c>
      <c r="S8" s="224">
        <v>51.252454632117008</v>
      </c>
      <c r="T8" s="224">
        <v>51.476632015995953</v>
      </c>
      <c r="U8" s="224">
        <v>47.560029540546573</v>
      </c>
      <c r="V8" s="224">
        <v>41.453914006095893</v>
      </c>
      <c r="W8" s="224">
        <v>50.245460398504932</v>
      </c>
      <c r="X8" s="224">
        <v>51.302494131799762</v>
      </c>
      <c r="Y8" s="224">
        <v>47.269143313310401</v>
      </c>
      <c r="DA8" s="177" t="s">
        <v>3049</v>
      </c>
    </row>
    <row r="9" spans="1:105" ht="12" customHeight="1" x14ac:dyDescent="0.25">
      <c r="A9" s="173" t="s">
        <v>94</v>
      </c>
      <c r="B9" s="224">
        <v>16.849601018593098</v>
      </c>
      <c r="C9" s="224">
        <v>16.787085114575039</v>
      </c>
      <c r="D9" s="224">
        <v>17.118607101785621</v>
      </c>
      <c r="E9" s="224">
        <v>15.851457696459249</v>
      </c>
      <c r="F9" s="224">
        <v>19.176081363021819</v>
      </c>
      <c r="G9" s="224">
        <v>21.153254905303388</v>
      </c>
      <c r="H9" s="224">
        <v>19.107408229477809</v>
      </c>
      <c r="I9" s="224">
        <v>21.247736510680369</v>
      </c>
      <c r="J9" s="224">
        <v>22.521365267259569</v>
      </c>
      <c r="K9" s="224">
        <v>19.10074737285457</v>
      </c>
      <c r="L9" s="224">
        <v>18.474010631378189</v>
      </c>
      <c r="M9" s="224">
        <v>18.189593427550861</v>
      </c>
      <c r="N9" s="224">
        <v>18.442815216332441</v>
      </c>
      <c r="O9" s="224">
        <v>18.84915177925836</v>
      </c>
      <c r="P9" s="224">
        <v>17.156920383502239</v>
      </c>
      <c r="Q9" s="224">
        <v>18.487816718978369</v>
      </c>
      <c r="R9" s="224">
        <v>19.437603593563448</v>
      </c>
      <c r="S9" s="224">
        <v>21.789576314246119</v>
      </c>
      <c r="T9" s="224">
        <v>22.957017422399179</v>
      </c>
      <c r="U9" s="224">
        <v>23.205783337203769</v>
      </c>
      <c r="V9" s="224">
        <v>18.87912810827239</v>
      </c>
      <c r="W9" s="224">
        <v>24.224431492905129</v>
      </c>
      <c r="X9" s="224">
        <v>24.671547188523611</v>
      </c>
      <c r="Y9" s="224">
        <v>21.758205541257372</v>
      </c>
      <c r="DA9" s="177" t="s">
        <v>3050</v>
      </c>
    </row>
    <row r="10" spans="1:105" ht="12" customHeight="1" x14ac:dyDescent="0.25">
      <c r="A10" s="56" t="s">
        <v>95</v>
      </c>
      <c r="B10" s="260">
        <v>41.230243532934693</v>
      </c>
      <c r="C10" s="260">
        <v>46.66363471212469</v>
      </c>
      <c r="D10" s="260">
        <v>55.06209353715392</v>
      </c>
      <c r="E10" s="260">
        <v>49.750080132004733</v>
      </c>
      <c r="F10" s="260">
        <v>65.231701192699873</v>
      </c>
      <c r="G10" s="260">
        <v>95.400337961869852</v>
      </c>
      <c r="H10" s="260">
        <v>49.65966308636466</v>
      </c>
      <c r="I10" s="260">
        <v>91.887728341010899</v>
      </c>
      <c r="J10" s="260">
        <v>80.864402829163282</v>
      </c>
      <c r="K10" s="260">
        <v>78.828442320360409</v>
      </c>
      <c r="L10" s="260">
        <v>94.970535612793171</v>
      </c>
      <c r="M10" s="260">
        <v>57.614995271199973</v>
      </c>
      <c r="N10" s="260">
        <v>56.60659979122584</v>
      </c>
      <c r="O10" s="260">
        <v>56.979365430764467</v>
      </c>
      <c r="P10" s="260">
        <v>65.504234642996451</v>
      </c>
      <c r="Q10" s="260">
        <v>49.334101947066422</v>
      </c>
      <c r="R10" s="260">
        <v>52.81801227442876</v>
      </c>
      <c r="S10" s="260">
        <v>58.743290989325423</v>
      </c>
      <c r="T10" s="260">
        <v>61.24539483946873</v>
      </c>
      <c r="U10" s="260">
        <v>62.135843583586542</v>
      </c>
      <c r="V10" s="260">
        <v>57.683931275672087</v>
      </c>
      <c r="W10" s="260">
        <v>66.201020778518071</v>
      </c>
      <c r="X10" s="260">
        <v>70.705340543007196</v>
      </c>
      <c r="Y10" s="260">
        <v>67.378052152096856</v>
      </c>
      <c r="DA10" s="68" t="s">
        <v>3051</v>
      </c>
    </row>
    <row r="11" spans="1:105" ht="12" customHeight="1" x14ac:dyDescent="0.25">
      <c r="A11" s="37" t="s">
        <v>159</v>
      </c>
      <c r="B11" s="226">
        <v>1.464073199587264</v>
      </c>
      <c r="C11" s="226">
        <v>5.1476950322655783</v>
      </c>
      <c r="D11" s="226">
        <v>5.6017442724531179</v>
      </c>
      <c r="E11" s="226">
        <v>7.2341148467131076</v>
      </c>
      <c r="F11" s="226">
        <v>6.6885272306643984</v>
      </c>
      <c r="G11" s="226">
        <v>6.637223146404267</v>
      </c>
      <c r="H11" s="226">
        <v>2.7199467039890171</v>
      </c>
      <c r="I11" s="226">
        <v>4.7571347507655002</v>
      </c>
      <c r="J11" s="226">
        <v>2.1411657844251182</v>
      </c>
      <c r="K11" s="226">
        <v>2.1959964199136182</v>
      </c>
      <c r="L11" s="226">
        <v>3.1424685178565879</v>
      </c>
      <c r="M11" s="226">
        <v>1.887300906345911</v>
      </c>
      <c r="N11" s="226">
        <v>3.5101498819186898</v>
      </c>
      <c r="O11" s="226">
        <v>2.0575143379780219</v>
      </c>
      <c r="P11" s="226">
        <v>1.643507121302032</v>
      </c>
      <c r="Q11" s="226">
        <v>2.144478547285837</v>
      </c>
      <c r="R11" s="226">
        <v>1.973336776553952</v>
      </c>
      <c r="S11" s="226">
        <v>2.4280577740203491</v>
      </c>
      <c r="T11" s="226">
        <v>2.449862396955425</v>
      </c>
      <c r="U11" s="226">
        <v>2.5221221428778162</v>
      </c>
      <c r="V11" s="226">
        <v>2.6688031037432669</v>
      </c>
      <c r="W11" s="226">
        <v>1.740756215809196</v>
      </c>
      <c r="X11" s="226">
        <v>1.255340419384164</v>
      </c>
      <c r="Y11" s="226">
        <v>1.4447392151419951</v>
      </c>
      <c r="DA11" s="69" t="s">
        <v>3052</v>
      </c>
    </row>
    <row r="12" spans="1:105" ht="12" customHeight="1" x14ac:dyDescent="0.25">
      <c r="A12" s="37" t="s">
        <v>35</v>
      </c>
      <c r="B12" s="226">
        <v>0.95189415932771049</v>
      </c>
      <c r="C12" s="226">
        <v>10.13660176270394</v>
      </c>
      <c r="D12" s="226">
        <v>20.007025119948441</v>
      </c>
      <c r="E12" s="226">
        <v>15.60364829213635</v>
      </c>
      <c r="F12" s="226">
        <v>29.035011912381421</v>
      </c>
      <c r="G12" s="226">
        <v>60.563360373084343</v>
      </c>
      <c r="H12" s="226">
        <v>7.9426544949357387</v>
      </c>
      <c r="I12" s="226">
        <v>53.206024984401111</v>
      </c>
      <c r="J12" s="226">
        <v>40.73191662438802</v>
      </c>
      <c r="K12" s="226">
        <v>49.005121903303042</v>
      </c>
      <c r="L12" s="226">
        <v>63.284258718591779</v>
      </c>
      <c r="M12" s="226">
        <v>27.02069592220851</v>
      </c>
      <c r="N12" s="226">
        <v>35.869853375087601</v>
      </c>
      <c r="O12" s="226">
        <v>38.855567299124189</v>
      </c>
      <c r="P12" s="226">
        <v>33.679094314746841</v>
      </c>
      <c r="Q12" s="226">
        <v>6.7978003115595023</v>
      </c>
      <c r="R12" s="226">
        <v>6.8425583894476611</v>
      </c>
      <c r="S12" s="226">
        <v>6.0355666726956949</v>
      </c>
      <c r="T12" s="226">
        <v>5.9826088426339252</v>
      </c>
      <c r="U12" s="226">
        <v>6.3396265988081746</v>
      </c>
      <c r="V12" s="226">
        <v>5.2651492573109673</v>
      </c>
      <c r="W12" s="226">
        <v>4.897419819566581</v>
      </c>
      <c r="X12" s="226">
        <v>2.3589176951920452</v>
      </c>
      <c r="Y12" s="226">
        <v>2.45634475861669</v>
      </c>
      <c r="DA12" s="69" t="s">
        <v>3053</v>
      </c>
    </row>
    <row r="13" spans="1:105" ht="12" customHeight="1" x14ac:dyDescent="0.25">
      <c r="A13" s="37" t="s">
        <v>96</v>
      </c>
      <c r="B13" s="226">
        <v>6.5348237317237106E-3</v>
      </c>
      <c r="C13" s="226">
        <v>3.6973344797929619E-3</v>
      </c>
      <c r="D13" s="226">
        <v>3.6973344797921952E-3</v>
      </c>
      <c r="E13" s="226">
        <v>3.6973344797922728E-3</v>
      </c>
      <c r="F13" s="226">
        <v>4.9871023215799764E-3</v>
      </c>
      <c r="G13" s="226">
        <v>1.169389509887815E-2</v>
      </c>
      <c r="H13" s="226">
        <v>1.349957007737828E-2</v>
      </c>
      <c r="I13" s="226">
        <v>2.08942390369561E-2</v>
      </c>
      <c r="J13" s="226">
        <v>7.8761822871817433E-2</v>
      </c>
      <c r="K13" s="226">
        <v>8.7704213241537543E-2</v>
      </c>
      <c r="L13" s="226">
        <v>9.3207222699794562E-2</v>
      </c>
      <c r="M13" s="226">
        <v>0.1355116079103727</v>
      </c>
      <c r="N13" s="226">
        <v>0.20584694754919239</v>
      </c>
      <c r="O13" s="226">
        <v>0.22106620808236921</v>
      </c>
      <c r="P13" s="226">
        <v>0.22871883061026871</v>
      </c>
      <c r="Q13" s="226">
        <v>0.39509888220067879</v>
      </c>
      <c r="R13" s="226">
        <v>0.42149613069582631</v>
      </c>
      <c r="S13" s="226">
        <v>0.4376612209796848</v>
      </c>
      <c r="T13" s="226">
        <v>0.44006878761761559</v>
      </c>
      <c r="U13" s="226">
        <v>0.46104901117730113</v>
      </c>
      <c r="V13" s="226">
        <v>0.46130696474559979</v>
      </c>
      <c r="W13" s="226">
        <v>0.48374892519257717</v>
      </c>
      <c r="X13" s="226">
        <v>0.48039552880387137</v>
      </c>
      <c r="Y13" s="226">
        <v>0.60094582974962829</v>
      </c>
      <c r="DA13" s="69" t="s">
        <v>3054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18.294488646121739</v>
      </c>
      <c r="Q14" s="226">
        <v>16.321998511084288</v>
      </c>
      <c r="R14" s="226">
        <v>17.26072929296447</v>
      </c>
      <c r="S14" s="226">
        <v>20.366573644800681</v>
      </c>
      <c r="T14" s="226">
        <v>23.572414699977081</v>
      </c>
      <c r="U14" s="226">
        <v>25.735106412392099</v>
      </c>
      <c r="V14" s="226">
        <v>27.407961452603001</v>
      </c>
      <c r="W14" s="226">
        <v>31.326158212903991</v>
      </c>
      <c r="X14" s="226">
        <v>35.71802976445818</v>
      </c>
      <c r="Y14" s="226">
        <v>38.247993762580627</v>
      </c>
      <c r="DA14" s="69" t="s">
        <v>3055</v>
      </c>
    </row>
    <row r="15" spans="1:105" ht="12" customHeight="1" x14ac:dyDescent="0.25">
      <c r="A15" s="37" t="s">
        <v>40</v>
      </c>
      <c r="B15" s="226">
        <v>38.807741350287984</v>
      </c>
      <c r="C15" s="226">
        <v>31.37564058267537</v>
      </c>
      <c r="D15" s="226">
        <v>29.449626810272569</v>
      </c>
      <c r="E15" s="226">
        <v>26.90861965867548</v>
      </c>
      <c r="F15" s="226">
        <v>29.503174947332479</v>
      </c>
      <c r="G15" s="226">
        <v>28.18806054728238</v>
      </c>
      <c r="H15" s="226">
        <v>38.983562317362527</v>
      </c>
      <c r="I15" s="226">
        <v>33.903674366807337</v>
      </c>
      <c r="J15" s="226">
        <v>37.912558597478302</v>
      </c>
      <c r="K15" s="226">
        <v>27.539619783902221</v>
      </c>
      <c r="L15" s="226">
        <v>28.45060115364501</v>
      </c>
      <c r="M15" s="226">
        <v>28.571486834735179</v>
      </c>
      <c r="N15" s="226">
        <v>17.020749586670352</v>
      </c>
      <c r="O15" s="226">
        <v>15.84521758557988</v>
      </c>
      <c r="P15" s="226">
        <v>11.65842573021558</v>
      </c>
      <c r="Q15" s="226">
        <v>23.6747256949361</v>
      </c>
      <c r="R15" s="226">
        <v>26.319891684766851</v>
      </c>
      <c r="S15" s="226">
        <v>29.475431676829</v>
      </c>
      <c r="T15" s="226">
        <v>28.800440112284679</v>
      </c>
      <c r="U15" s="226">
        <v>27.077939418331141</v>
      </c>
      <c r="V15" s="226">
        <v>21.880710497269259</v>
      </c>
      <c r="W15" s="226">
        <v>27.752937605045719</v>
      </c>
      <c r="X15" s="226">
        <v>30.89265713516895</v>
      </c>
      <c r="Y15" s="226">
        <v>24.628028586007929</v>
      </c>
      <c r="DA15" s="69" t="s">
        <v>3056</v>
      </c>
    </row>
    <row r="16" spans="1:105" ht="12" customHeight="1" x14ac:dyDescent="0.25">
      <c r="A16" s="57" t="s">
        <v>3057</v>
      </c>
      <c r="B16" s="261">
        <v>222.4447824268897</v>
      </c>
      <c r="C16" s="261">
        <v>375.34265046039792</v>
      </c>
      <c r="D16" s="261">
        <v>479.75907053692282</v>
      </c>
      <c r="E16" s="261">
        <v>447.71269458871552</v>
      </c>
      <c r="F16" s="261">
        <v>628.70491382341118</v>
      </c>
      <c r="G16" s="261">
        <v>999.12287089774168</v>
      </c>
      <c r="H16" s="261">
        <v>339.28078281341561</v>
      </c>
      <c r="I16" s="261">
        <v>889.79174692071638</v>
      </c>
      <c r="J16" s="261">
        <v>720.11946191794686</v>
      </c>
      <c r="K16" s="261">
        <v>784.70480979485308</v>
      </c>
      <c r="L16" s="261">
        <v>952.61711235230996</v>
      </c>
      <c r="M16" s="261">
        <v>509.29830875863718</v>
      </c>
      <c r="N16" s="261">
        <v>569.78802017727355</v>
      </c>
      <c r="O16" s="261">
        <v>563.10780644236593</v>
      </c>
      <c r="P16" s="261">
        <v>550.10075677473947</v>
      </c>
      <c r="Q16" s="261">
        <v>268.11934462509919</v>
      </c>
      <c r="R16" s="261">
        <v>229.4211735052649</v>
      </c>
      <c r="S16" s="261">
        <v>237.19367258112561</v>
      </c>
      <c r="T16" s="261">
        <v>247.5648770881584</v>
      </c>
      <c r="U16" s="261">
        <v>248.88803462585361</v>
      </c>
      <c r="V16" s="261">
        <v>226.3230681662981</v>
      </c>
      <c r="W16" s="261">
        <v>245.66276967402311</v>
      </c>
      <c r="X16" s="261">
        <v>208.3067915285358</v>
      </c>
      <c r="Y16" s="261">
        <v>204.04182575566389</v>
      </c>
      <c r="DA16" s="70" t="s">
        <v>3058</v>
      </c>
    </row>
    <row r="17" spans="1:105" ht="12" customHeight="1" x14ac:dyDescent="0.25">
      <c r="A17" s="46" t="s">
        <v>28</v>
      </c>
      <c r="B17" s="229">
        <v>0</v>
      </c>
      <c r="C17" s="229">
        <v>24.794326368807798</v>
      </c>
      <c r="D17" s="229">
        <v>25.481678758037589</v>
      </c>
      <c r="E17" s="229">
        <v>25.272580546657949</v>
      </c>
      <c r="F17" s="229">
        <v>24.046358841658439</v>
      </c>
      <c r="G17" s="229">
        <v>24.661405982644339</v>
      </c>
      <c r="H17" s="229">
        <v>23.376944410985129</v>
      </c>
      <c r="I17" s="229">
        <v>7.4209528721259961</v>
      </c>
      <c r="J17" s="229">
        <v>4.9123918698907909</v>
      </c>
      <c r="K17" s="229">
        <v>7.5274123576972372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3059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3060</v>
      </c>
    </row>
    <row r="19" spans="1:105" ht="12" customHeight="1" x14ac:dyDescent="0.25">
      <c r="A19" s="46" t="s">
        <v>31</v>
      </c>
      <c r="B19" s="229">
        <v>2.1857164433801288</v>
      </c>
      <c r="C19" s="229">
        <v>2.4018055317396572</v>
      </c>
      <c r="D19" s="229">
        <v>2.3938369768495749</v>
      </c>
      <c r="E19" s="229">
        <v>2.4077974998563261</v>
      </c>
      <c r="F19" s="229">
        <v>2.4309033120529402</v>
      </c>
      <c r="G19" s="229">
        <v>2.6406637847356218</v>
      </c>
      <c r="H19" s="229">
        <v>2.4281203656427479</v>
      </c>
      <c r="I19" s="229">
        <v>2.4084641020202731</v>
      </c>
      <c r="J19" s="229">
        <v>2.1996320976368469</v>
      </c>
      <c r="K19" s="229">
        <v>2.0009662887631849</v>
      </c>
      <c r="L19" s="229">
        <v>1.941955562975354</v>
      </c>
      <c r="M19" s="229">
        <v>1.37756802304999</v>
      </c>
      <c r="N19" s="229">
        <v>1.2365151423835721</v>
      </c>
      <c r="O19" s="229">
        <v>0.61430881532161896</v>
      </c>
      <c r="P19" s="229">
        <v>1.421754211070394</v>
      </c>
      <c r="Q19" s="229">
        <v>3.162706122397299</v>
      </c>
      <c r="R19" s="229">
        <v>3.091406403005704</v>
      </c>
      <c r="S19" s="229">
        <v>2.889459951032916</v>
      </c>
      <c r="T19" s="229">
        <v>2.684456199402903</v>
      </c>
      <c r="U19" s="229">
        <v>3.1046485383270079</v>
      </c>
      <c r="V19" s="229">
        <v>2.677371418648586</v>
      </c>
      <c r="W19" s="229">
        <v>1.7789285763565159</v>
      </c>
      <c r="X19" s="229">
        <v>1.999280445967818</v>
      </c>
      <c r="Y19" s="229">
        <v>1.321516206412394</v>
      </c>
      <c r="DA19" s="73" t="s">
        <v>3061</v>
      </c>
    </row>
    <row r="20" spans="1:105" ht="12" customHeight="1" x14ac:dyDescent="0.25">
      <c r="A20" s="46" t="s">
        <v>159</v>
      </c>
      <c r="B20" s="229">
        <v>54.411604770136037</v>
      </c>
      <c r="C20" s="229">
        <v>70.075567521098932</v>
      </c>
      <c r="D20" s="229">
        <v>67.880545489023433</v>
      </c>
      <c r="E20" s="229">
        <v>75.411406115384381</v>
      </c>
      <c r="F20" s="229">
        <v>90.804380422030178</v>
      </c>
      <c r="G20" s="229">
        <v>93.236435869732276</v>
      </c>
      <c r="H20" s="229">
        <v>41.681704208916457</v>
      </c>
      <c r="I20" s="229">
        <v>61.834240137596559</v>
      </c>
      <c r="J20" s="229">
        <v>30.685052963107381</v>
      </c>
      <c r="K20" s="229">
        <v>28.862095222871549</v>
      </c>
      <c r="L20" s="229">
        <v>41.642496938353638</v>
      </c>
      <c r="M20" s="229">
        <v>26.748095875253529</v>
      </c>
      <c r="N20" s="229">
        <v>49.227158581403593</v>
      </c>
      <c r="O20" s="229">
        <v>29.452385151638229</v>
      </c>
      <c r="P20" s="229">
        <v>27.17483741764763</v>
      </c>
      <c r="Q20" s="229">
        <v>42.970729203761849</v>
      </c>
      <c r="R20" s="229">
        <v>40.161139513808301</v>
      </c>
      <c r="S20" s="229">
        <v>50.860514098529322</v>
      </c>
      <c r="T20" s="229">
        <v>52.28939807475993</v>
      </c>
      <c r="U20" s="229">
        <v>53.443258538550943</v>
      </c>
      <c r="V20" s="229">
        <v>48.115724729685589</v>
      </c>
      <c r="W20" s="229">
        <v>47.26365698987243</v>
      </c>
      <c r="X20" s="229">
        <v>46.180839329083099</v>
      </c>
      <c r="Y20" s="229">
        <v>45.300165569869847</v>
      </c>
      <c r="DA20" s="73" t="s">
        <v>3062</v>
      </c>
    </row>
    <row r="21" spans="1:105" ht="12" customHeight="1" x14ac:dyDescent="0.25">
      <c r="A21" s="46" t="s">
        <v>32</v>
      </c>
      <c r="B21" s="229">
        <v>59.210533444496107</v>
      </c>
      <c r="C21" s="229">
        <v>66.053476289838599</v>
      </c>
      <c r="D21" s="229">
        <v>71.70989401049647</v>
      </c>
      <c r="E21" s="229">
        <v>102.1197343267069</v>
      </c>
      <c r="F21" s="229">
        <v>61.606107233934353</v>
      </c>
      <c r="G21" s="229">
        <v>33.077518302754939</v>
      </c>
      <c r="H21" s="229">
        <v>66.746183899359011</v>
      </c>
      <c r="I21" s="229">
        <v>64.64116598107934</v>
      </c>
      <c r="J21" s="229">
        <v>61.64167269455556</v>
      </c>
      <c r="K21" s="229">
        <v>47.211017841255519</v>
      </c>
      <c r="L21" s="229">
        <v>46.211338200245052</v>
      </c>
      <c r="M21" s="229">
        <v>31.876573683009209</v>
      </c>
      <c r="N21" s="229">
        <v>18.817446732758921</v>
      </c>
      <c r="O21" s="229">
        <v>3.9358147965553991</v>
      </c>
      <c r="P21" s="229">
        <v>5.9766005169390626</v>
      </c>
      <c r="Q21" s="229">
        <v>9.6394323768811301</v>
      </c>
      <c r="R21" s="229">
        <v>6.9649053835156796</v>
      </c>
      <c r="S21" s="229">
        <v>3.6603186551320821</v>
      </c>
      <c r="T21" s="229">
        <v>7.4979372641491278</v>
      </c>
      <c r="U21" s="229">
        <v>7.0906281506978566</v>
      </c>
      <c r="V21" s="229">
        <v>5.9084405478676407</v>
      </c>
      <c r="W21" s="229">
        <v>6.3937817226123537</v>
      </c>
      <c r="X21" s="229">
        <v>5.3430399462225537</v>
      </c>
      <c r="Y21" s="229">
        <v>5.0994953666921834</v>
      </c>
      <c r="DA21" s="73" t="s">
        <v>3063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3.531093887208884</v>
      </c>
      <c r="O22" s="229">
        <v>0.88280934086404039</v>
      </c>
      <c r="P22" s="229">
        <v>0.88280934086397145</v>
      </c>
      <c r="Q22" s="229">
        <v>0.88280934086757146</v>
      </c>
      <c r="R22" s="229">
        <v>0</v>
      </c>
      <c r="S22" s="229">
        <v>0</v>
      </c>
      <c r="T22" s="229">
        <v>0.88280934086780138</v>
      </c>
      <c r="U22" s="229">
        <v>1.765546943614877</v>
      </c>
      <c r="V22" s="229">
        <v>0.88280934086920193</v>
      </c>
      <c r="W22" s="229">
        <v>0.47662808879660751</v>
      </c>
      <c r="X22" s="229">
        <v>1.7156871424256841</v>
      </c>
      <c r="Y22" s="229">
        <v>1.291773247680897</v>
      </c>
      <c r="DA22" s="73" t="s">
        <v>3064</v>
      </c>
    </row>
    <row r="23" spans="1:105" ht="12" customHeight="1" x14ac:dyDescent="0.25">
      <c r="A23" s="46" t="s">
        <v>35</v>
      </c>
      <c r="B23" s="229">
        <v>19.42041178061038</v>
      </c>
      <c r="C23" s="229">
        <v>123.9400863831998</v>
      </c>
      <c r="D23" s="229">
        <v>223.61793315835149</v>
      </c>
      <c r="E23" s="229">
        <v>153.3761281438413</v>
      </c>
      <c r="F23" s="229">
        <v>354.29544284953818</v>
      </c>
      <c r="G23" s="229">
        <v>749.83776013075919</v>
      </c>
      <c r="H23" s="229">
        <v>125.4012604611197</v>
      </c>
      <c r="I23" s="229">
        <v>673.13895583011924</v>
      </c>
      <c r="J23" s="229">
        <v>539.89522482672237</v>
      </c>
      <c r="K23" s="229">
        <v>639.12995444427509</v>
      </c>
      <c r="L23" s="229">
        <v>802.61297029491811</v>
      </c>
      <c r="M23" s="229">
        <v>388.95230462035562</v>
      </c>
      <c r="N23" s="229">
        <v>436.0900428554279</v>
      </c>
      <c r="O23" s="229">
        <v>465.85890499595058</v>
      </c>
      <c r="P23" s="229">
        <v>451.99822188692019</v>
      </c>
      <c r="Q23" s="229">
        <v>147.7172418489632</v>
      </c>
      <c r="R23" s="229">
        <v>127.5147533406532</v>
      </c>
      <c r="S23" s="229">
        <v>126.8389938607427</v>
      </c>
      <c r="T23" s="229">
        <v>131.24198649597281</v>
      </c>
      <c r="U23" s="229">
        <v>128.80191072274599</v>
      </c>
      <c r="V23" s="229">
        <v>113.6979897826031</v>
      </c>
      <c r="W23" s="229">
        <v>134.19094922594061</v>
      </c>
      <c r="X23" s="229">
        <v>96.577649258999529</v>
      </c>
      <c r="Y23" s="229">
        <v>94.53857995929009</v>
      </c>
      <c r="DA23" s="73" t="s">
        <v>3065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3066</v>
      </c>
    </row>
    <row r="25" spans="1:105" ht="12" customHeight="1" x14ac:dyDescent="0.25">
      <c r="A25" s="46" t="s">
        <v>38</v>
      </c>
      <c r="B25" s="229">
        <v>87.216515988267048</v>
      </c>
      <c r="C25" s="229">
        <v>88.077388365713176</v>
      </c>
      <c r="D25" s="229">
        <v>88.675182144164211</v>
      </c>
      <c r="E25" s="229">
        <v>89.125047956268588</v>
      </c>
      <c r="F25" s="229">
        <v>95.521721164197146</v>
      </c>
      <c r="G25" s="229">
        <v>95.669086827115351</v>
      </c>
      <c r="H25" s="229">
        <v>79.646569467392538</v>
      </c>
      <c r="I25" s="229">
        <v>80.347967997775143</v>
      </c>
      <c r="J25" s="229">
        <v>80.785487466033914</v>
      </c>
      <c r="K25" s="229">
        <v>59.973363639990552</v>
      </c>
      <c r="L25" s="229">
        <v>60.208351355817719</v>
      </c>
      <c r="M25" s="229">
        <v>60.343766556968767</v>
      </c>
      <c r="N25" s="229">
        <v>60.885762978090682</v>
      </c>
      <c r="O25" s="229">
        <v>62.363583342036037</v>
      </c>
      <c r="P25" s="229">
        <v>62.646533401298242</v>
      </c>
      <c r="Q25" s="229">
        <v>63.746425732228211</v>
      </c>
      <c r="R25" s="229">
        <v>51.688968864282081</v>
      </c>
      <c r="S25" s="229">
        <v>52.944386015688558</v>
      </c>
      <c r="T25" s="229">
        <v>52.968289713005802</v>
      </c>
      <c r="U25" s="229">
        <v>54.682041731916982</v>
      </c>
      <c r="V25" s="229">
        <v>55.04073234662399</v>
      </c>
      <c r="W25" s="229">
        <v>55.558825070444627</v>
      </c>
      <c r="X25" s="229">
        <v>56.490295405837159</v>
      </c>
      <c r="Y25" s="229">
        <v>56.490295405718449</v>
      </c>
      <c r="DA25" s="73" t="s">
        <v>3067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3068</v>
      </c>
    </row>
    <row r="27" spans="1:105" ht="12" customHeight="1" x14ac:dyDescent="0.25">
      <c r="A27" s="57" t="s">
        <v>3069</v>
      </c>
      <c r="B27" s="261">
        <f t="shared" ref="B27:Y27" si="0">B28+B34</f>
        <v>384.1106669308453</v>
      </c>
      <c r="C27" s="261">
        <f t="shared" si="0"/>
        <v>498.21627922845727</v>
      </c>
      <c r="D27" s="261">
        <f t="shared" si="0"/>
        <v>622.36900522157885</v>
      </c>
      <c r="E27" s="261">
        <f t="shared" si="0"/>
        <v>595.71058661926122</v>
      </c>
      <c r="F27" s="261">
        <f t="shared" si="0"/>
        <v>774.03657755459915</v>
      </c>
      <c r="G27" s="261">
        <f t="shared" si="0"/>
        <v>1193.4283553222185</v>
      </c>
      <c r="H27" s="261">
        <f t="shared" si="0"/>
        <v>504.72869617409208</v>
      </c>
      <c r="I27" s="261">
        <f t="shared" si="0"/>
        <v>1033.5400653065874</v>
      </c>
      <c r="J27" s="261">
        <f t="shared" si="0"/>
        <v>875.19730307145903</v>
      </c>
      <c r="K27" s="261">
        <f t="shared" si="0"/>
        <v>1040.0719019392168</v>
      </c>
      <c r="L27" s="261">
        <f t="shared" si="0"/>
        <v>1100.4727673159855</v>
      </c>
      <c r="M27" s="261">
        <f t="shared" si="0"/>
        <v>711.17850928861787</v>
      </c>
      <c r="N27" s="261">
        <f t="shared" si="0"/>
        <v>1175.0829462396509</v>
      </c>
      <c r="O27" s="261">
        <f t="shared" si="0"/>
        <v>1224.4044913594514</v>
      </c>
      <c r="P27" s="261">
        <f t="shared" si="0"/>
        <v>1205.3706364303255</v>
      </c>
      <c r="Q27" s="261">
        <f t="shared" si="0"/>
        <v>702.4038438757932</v>
      </c>
      <c r="R27" s="261">
        <f t="shared" si="0"/>
        <v>703.66498863457878</v>
      </c>
      <c r="S27" s="261">
        <f t="shared" si="0"/>
        <v>731.72436062313977</v>
      </c>
      <c r="T27" s="261">
        <f t="shared" si="0"/>
        <v>785.1809493488164</v>
      </c>
      <c r="U27" s="261">
        <f t="shared" si="0"/>
        <v>816.16826761516984</v>
      </c>
      <c r="V27" s="261">
        <f t="shared" si="0"/>
        <v>700.17656533674835</v>
      </c>
      <c r="W27" s="261">
        <f t="shared" si="0"/>
        <v>772.71824353921727</v>
      </c>
      <c r="X27" s="261">
        <f t="shared" si="0"/>
        <v>620.43841776863064</v>
      </c>
      <c r="Y27" s="261">
        <f t="shared" si="0"/>
        <v>601.73738262265863</v>
      </c>
      <c r="DA27" s="70"/>
    </row>
    <row r="28" spans="1:105" ht="12" customHeight="1" x14ac:dyDescent="0.25">
      <c r="A28" s="60" t="s">
        <v>3070</v>
      </c>
      <c r="B28" s="262">
        <v>341.43559008329999</v>
      </c>
      <c r="C28" s="262">
        <v>467.58724083768237</v>
      </c>
      <c r="D28" s="262">
        <v>594.96445134615306</v>
      </c>
      <c r="E28" s="262">
        <v>571.5364158288221</v>
      </c>
      <c r="F28" s="262">
        <v>737.14146125025275</v>
      </c>
      <c r="G28" s="262">
        <v>1153.7288965589339</v>
      </c>
      <c r="H28" s="262">
        <v>471.42342217973851</v>
      </c>
      <c r="I28" s="262">
        <v>993.89835958093602</v>
      </c>
      <c r="J28" s="262">
        <v>832.7687437104297</v>
      </c>
      <c r="K28" s="262">
        <v>1009.844885145288</v>
      </c>
      <c r="L28" s="262">
        <v>1071.241409977024</v>
      </c>
      <c r="M28" s="262">
        <v>681.69313483146277</v>
      </c>
      <c r="N28" s="262">
        <v>1146.0321664470939</v>
      </c>
      <c r="O28" s="262">
        <v>1202.178735240836</v>
      </c>
      <c r="P28" s="262">
        <v>1186.546021139493</v>
      </c>
      <c r="Q28" s="262">
        <v>667.03292900547376</v>
      </c>
      <c r="R28" s="262">
        <v>668.4790701660952</v>
      </c>
      <c r="S28" s="262">
        <v>695.28686918102267</v>
      </c>
      <c r="T28" s="262">
        <v>753.10446291848598</v>
      </c>
      <c r="U28" s="262">
        <v>794.94564203072491</v>
      </c>
      <c r="V28" s="262">
        <v>675.99801881458018</v>
      </c>
      <c r="W28" s="262">
        <v>749.06766028039624</v>
      </c>
      <c r="X28" s="262">
        <v>596.02675836934282</v>
      </c>
      <c r="Y28" s="262">
        <v>575.13962832174184</v>
      </c>
      <c r="DA28" s="72" t="s">
        <v>3071</v>
      </c>
    </row>
    <row r="29" spans="1:105" ht="12" customHeight="1" x14ac:dyDescent="0.25">
      <c r="A29" s="59" t="s">
        <v>28</v>
      </c>
      <c r="B29" s="230">
        <v>0</v>
      </c>
      <c r="C29" s="230">
        <v>28.533364126763342</v>
      </c>
      <c r="D29" s="230">
        <v>27.813841863605852</v>
      </c>
      <c r="E29" s="230">
        <v>28.032726413413101</v>
      </c>
      <c r="F29" s="230">
        <v>25.33003592059174</v>
      </c>
      <c r="G29" s="230">
        <v>24.68620297876819</v>
      </c>
      <c r="H29" s="230">
        <v>27.105023999642761</v>
      </c>
      <c r="I29" s="230">
        <v>7.3760423642555226</v>
      </c>
      <c r="J29" s="230">
        <v>4.9747320294291741</v>
      </c>
      <c r="K29" s="230">
        <v>37.280068295873377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3072</v>
      </c>
    </row>
    <row r="30" spans="1:105" ht="12" customHeight="1" x14ac:dyDescent="0.25">
      <c r="A30" s="59" t="s">
        <v>31</v>
      </c>
      <c r="B30" s="230">
        <v>10.241368681342299</v>
      </c>
      <c r="C30" s="230">
        <v>11.155030237875719</v>
      </c>
      <c r="D30" s="230">
        <v>11.16299879276295</v>
      </c>
      <c r="E30" s="230">
        <v>11.14903826975927</v>
      </c>
      <c r="F30" s="230">
        <v>11.125932457552411</v>
      </c>
      <c r="G30" s="230">
        <v>12.045922629737889</v>
      </c>
      <c r="H30" s="230">
        <v>11.128715403973811</v>
      </c>
      <c r="I30" s="230">
        <v>11.14837166759046</v>
      </c>
      <c r="J30" s="230">
        <v>10.227453027084071</v>
      </c>
      <c r="K30" s="230">
        <v>9.2963681910588463</v>
      </c>
      <c r="L30" s="230">
        <v>9.3553789168669859</v>
      </c>
      <c r="M30" s="230">
        <v>6.530686491167403</v>
      </c>
      <c r="N30" s="230">
        <v>5.5419887269298727</v>
      </c>
      <c r="O30" s="230">
        <v>2.774943119332558</v>
      </c>
      <c r="P30" s="230">
        <v>6.4864143186011596</v>
      </c>
      <c r="Q30" s="230">
        <v>14.91313222671695</v>
      </c>
      <c r="R30" s="230">
        <v>13.8547672857561</v>
      </c>
      <c r="S30" s="230">
        <v>12.92696309283421</v>
      </c>
      <c r="T30" s="230">
        <v>12.002216199580801</v>
      </c>
      <c r="U30" s="230">
        <v>13.84143916589708</v>
      </c>
      <c r="V30" s="230">
        <v>12.009300980336929</v>
      </c>
      <c r="W30" s="230">
        <v>7.9549493256319659</v>
      </c>
      <c r="X30" s="230">
        <v>6.4101951346745896</v>
      </c>
      <c r="Y30" s="230">
        <v>3.419472431509873</v>
      </c>
      <c r="DA30" s="71" t="s">
        <v>3073</v>
      </c>
    </row>
    <row r="31" spans="1:105" ht="12" customHeight="1" x14ac:dyDescent="0.25">
      <c r="A31" s="59" t="s">
        <v>159</v>
      </c>
      <c r="B31" s="230">
        <v>115.66061524343679</v>
      </c>
      <c r="C31" s="230">
        <v>128.2367522820015</v>
      </c>
      <c r="D31" s="230">
        <v>115.20141214625311</v>
      </c>
      <c r="E31" s="230">
        <v>130.55996324421389</v>
      </c>
      <c r="F31" s="230">
        <v>156.3865835191242</v>
      </c>
      <c r="G31" s="230">
        <v>165.37258613699711</v>
      </c>
      <c r="H31" s="230">
        <v>67.429461124813201</v>
      </c>
      <c r="I31" s="230">
        <v>79.247128679360927</v>
      </c>
      <c r="J31" s="230">
        <v>49.228237180412613</v>
      </c>
      <c r="K31" s="230">
        <v>39.202326455790057</v>
      </c>
      <c r="L31" s="230">
        <v>57.061490779796301</v>
      </c>
      <c r="M31" s="230">
        <v>36.461029561676213</v>
      </c>
      <c r="N31" s="230">
        <v>57.232551319739741</v>
      </c>
      <c r="O31" s="230">
        <v>70.523517661671761</v>
      </c>
      <c r="P31" s="230">
        <v>76.261467194755284</v>
      </c>
      <c r="Q31" s="230">
        <v>151.95438809354221</v>
      </c>
      <c r="R31" s="230">
        <v>148.64119225368179</v>
      </c>
      <c r="S31" s="230">
        <v>195.63447789153659</v>
      </c>
      <c r="T31" s="230">
        <v>203.65373384614031</v>
      </c>
      <c r="U31" s="230">
        <v>218.37946818645909</v>
      </c>
      <c r="V31" s="230">
        <v>194.99857110225039</v>
      </c>
      <c r="W31" s="230">
        <v>185.68631774030399</v>
      </c>
      <c r="X31" s="230">
        <v>194.6306477637481</v>
      </c>
      <c r="Y31" s="230">
        <v>190.35120138399819</v>
      </c>
      <c r="DA31" s="71" t="s">
        <v>3074</v>
      </c>
    </row>
    <row r="32" spans="1:105" ht="12" customHeight="1" x14ac:dyDescent="0.25">
      <c r="A32" s="59" t="s">
        <v>32</v>
      </c>
      <c r="B32" s="230">
        <v>134.3510248159092</v>
      </c>
      <c r="C32" s="230">
        <v>127.4533025952191</v>
      </c>
      <c r="D32" s="230">
        <v>136.18467094648821</v>
      </c>
      <c r="E32" s="230">
        <v>173.13826533023331</v>
      </c>
      <c r="F32" s="230">
        <v>99.686175731805264</v>
      </c>
      <c r="G32" s="230">
        <v>57.25764318296617</v>
      </c>
      <c r="H32" s="230">
        <v>141.3997654477549</v>
      </c>
      <c r="I32" s="230">
        <v>125.43860990578609</v>
      </c>
      <c r="J32" s="230">
        <v>119.2331157429265</v>
      </c>
      <c r="K32" s="230">
        <v>91.416876272618353</v>
      </c>
      <c r="L32" s="230">
        <v>86.475924298535332</v>
      </c>
      <c r="M32" s="230">
        <v>65.242528317885345</v>
      </c>
      <c r="N32" s="230">
        <v>38.279837997648308</v>
      </c>
      <c r="O32" s="230">
        <v>15.08062644047213</v>
      </c>
      <c r="P32" s="230">
        <v>21.442270878734679</v>
      </c>
      <c r="Q32" s="230">
        <v>42.050560023657859</v>
      </c>
      <c r="R32" s="230">
        <v>29.428269918400328</v>
      </c>
      <c r="S32" s="230">
        <v>15.501224383367109</v>
      </c>
      <c r="T32" s="230">
        <v>28.349346335962391</v>
      </c>
      <c r="U32" s="230">
        <v>29.037446504724151</v>
      </c>
      <c r="V32" s="230">
        <v>23.4612571603483</v>
      </c>
      <c r="W32" s="230">
        <v>23.498850035927521</v>
      </c>
      <c r="X32" s="230">
        <v>22.63017093207629</v>
      </c>
      <c r="Y32" s="230">
        <v>22.74366965188819</v>
      </c>
      <c r="DA32" s="71" t="s">
        <v>3075</v>
      </c>
    </row>
    <row r="33" spans="1:105" ht="12" customHeight="1" x14ac:dyDescent="0.25">
      <c r="A33" s="59" t="s">
        <v>35</v>
      </c>
      <c r="B33" s="230">
        <v>81.182581342611783</v>
      </c>
      <c r="C33" s="230">
        <v>172.20879159582279</v>
      </c>
      <c r="D33" s="230">
        <v>304.60152759704289</v>
      </c>
      <c r="E33" s="230">
        <v>228.6564225712026</v>
      </c>
      <c r="F33" s="230">
        <v>444.61273362117919</v>
      </c>
      <c r="G33" s="230">
        <v>894.36654163046501</v>
      </c>
      <c r="H33" s="230">
        <v>224.36045620355381</v>
      </c>
      <c r="I33" s="230">
        <v>770.688206963943</v>
      </c>
      <c r="J33" s="230">
        <v>649.10520573057738</v>
      </c>
      <c r="K33" s="230">
        <v>832.64924592994748</v>
      </c>
      <c r="L33" s="230">
        <v>918.34861598182556</v>
      </c>
      <c r="M33" s="230">
        <v>573.45889046073387</v>
      </c>
      <c r="N33" s="230">
        <v>1044.977788402776</v>
      </c>
      <c r="O33" s="230">
        <v>1113.7996480193599</v>
      </c>
      <c r="P33" s="230">
        <v>1082.3558687474019</v>
      </c>
      <c r="Q33" s="230">
        <v>458.11484866155672</v>
      </c>
      <c r="R33" s="230">
        <v>476.55484070825707</v>
      </c>
      <c r="S33" s="230">
        <v>471.22420381328482</v>
      </c>
      <c r="T33" s="230">
        <v>509.0991665368025</v>
      </c>
      <c r="U33" s="230">
        <v>533.68728817364467</v>
      </c>
      <c r="V33" s="230">
        <v>445.52888957164453</v>
      </c>
      <c r="W33" s="230">
        <v>531.92754317853269</v>
      </c>
      <c r="X33" s="230">
        <v>372.35574453884368</v>
      </c>
      <c r="Y33" s="230">
        <v>358.62528485434552</v>
      </c>
      <c r="DA33" s="71" t="s">
        <v>3076</v>
      </c>
    </row>
    <row r="34" spans="1:105" ht="12" customHeight="1" x14ac:dyDescent="0.25">
      <c r="A34" s="60" t="s">
        <v>3077</v>
      </c>
      <c r="B34" s="262">
        <v>42.675076847545313</v>
      </c>
      <c r="C34" s="262">
        <v>30.629038390774902</v>
      </c>
      <c r="D34" s="262">
        <v>27.404553875425801</v>
      </c>
      <c r="E34" s="262">
        <v>24.174170790439149</v>
      </c>
      <c r="F34" s="262">
        <v>36.895116304346438</v>
      </c>
      <c r="G34" s="262">
        <v>39.699458763284539</v>
      </c>
      <c r="H34" s="262">
        <v>33.305273994353563</v>
      </c>
      <c r="I34" s="262">
        <v>39.641705725651327</v>
      </c>
      <c r="J34" s="262">
        <v>42.42855936102935</v>
      </c>
      <c r="K34" s="262">
        <v>30.227016793928691</v>
      </c>
      <c r="L34" s="262">
        <v>29.231357338961629</v>
      </c>
      <c r="M34" s="262">
        <v>29.48537445715505</v>
      </c>
      <c r="N34" s="262">
        <v>29.05077979255713</v>
      </c>
      <c r="O34" s="262">
        <v>22.225756118615379</v>
      </c>
      <c r="P34" s="262">
        <v>18.824615290832551</v>
      </c>
      <c r="Q34" s="262">
        <v>35.370914870319403</v>
      </c>
      <c r="R34" s="262">
        <v>35.185918468483607</v>
      </c>
      <c r="S34" s="262">
        <v>36.437491442117079</v>
      </c>
      <c r="T34" s="262">
        <v>32.076486430330419</v>
      </c>
      <c r="U34" s="262">
        <v>21.222625584444948</v>
      </c>
      <c r="V34" s="262">
        <v>24.178546522168158</v>
      </c>
      <c r="W34" s="262">
        <v>23.65058325882103</v>
      </c>
      <c r="X34" s="262">
        <v>24.411659399287799</v>
      </c>
      <c r="Y34" s="262">
        <v>26.59775430091679</v>
      </c>
      <c r="DA34" s="72" t="s">
        <v>3078</v>
      </c>
    </row>
    <row r="35" spans="1:105" ht="12" customHeight="1" x14ac:dyDescent="0.25">
      <c r="A35" s="57" t="s">
        <v>3079</v>
      </c>
      <c r="B35" s="261">
        <f t="shared" ref="B35:Y35" si="1">B36+B42+B53</f>
        <v>56.089647544033433</v>
      </c>
      <c r="C35" s="261">
        <f t="shared" si="1"/>
        <v>105.76751721337382</v>
      </c>
      <c r="D35" s="261">
        <f t="shared" si="1"/>
        <v>136.0073602692506</v>
      </c>
      <c r="E35" s="261">
        <f t="shared" si="1"/>
        <v>124.74859506584194</v>
      </c>
      <c r="F35" s="261">
        <f t="shared" si="1"/>
        <v>183.78603510834805</v>
      </c>
      <c r="G35" s="261">
        <f t="shared" si="1"/>
        <v>295.57485562469299</v>
      </c>
      <c r="H35" s="261">
        <f t="shared" si="1"/>
        <v>91.490472840957764</v>
      </c>
      <c r="I35" s="261">
        <f t="shared" si="1"/>
        <v>266.92496702762782</v>
      </c>
      <c r="J35" s="261">
        <f t="shared" si="1"/>
        <v>213.27841175757655</v>
      </c>
      <c r="K35" s="261">
        <f t="shared" si="1"/>
        <v>222.18988007223865</v>
      </c>
      <c r="L35" s="261">
        <f t="shared" si="1"/>
        <v>284.24578933474157</v>
      </c>
      <c r="M35" s="261">
        <f t="shared" si="1"/>
        <v>140.82603351360655</v>
      </c>
      <c r="N35" s="261">
        <f t="shared" si="1"/>
        <v>122.17183576080754</v>
      </c>
      <c r="O35" s="261">
        <f t="shared" si="1"/>
        <v>113.52719807822149</v>
      </c>
      <c r="P35" s="261">
        <f t="shared" si="1"/>
        <v>109.32135127076782</v>
      </c>
      <c r="Q35" s="261">
        <f t="shared" si="1"/>
        <v>44.414674932301047</v>
      </c>
      <c r="R35" s="261">
        <f t="shared" si="1"/>
        <v>30.194619134116778</v>
      </c>
      <c r="S35" s="261">
        <f t="shared" si="1"/>
        <v>30.883292373663089</v>
      </c>
      <c r="T35" s="261">
        <f t="shared" si="1"/>
        <v>29.101992135671722</v>
      </c>
      <c r="U35" s="261">
        <f t="shared" si="1"/>
        <v>23.983277681578471</v>
      </c>
      <c r="V35" s="261">
        <f t="shared" si="1"/>
        <v>26.453104504986541</v>
      </c>
      <c r="W35" s="261">
        <f t="shared" si="1"/>
        <v>27.539756814796689</v>
      </c>
      <c r="X35" s="261">
        <f t="shared" si="1"/>
        <v>26.113886220958857</v>
      </c>
      <c r="Y35" s="261">
        <f t="shared" si="1"/>
        <v>26.652487546032681</v>
      </c>
      <c r="DA35" s="70"/>
    </row>
    <row r="36" spans="1:105" ht="12" customHeight="1" x14ac:dyDescent="0.25">
      <c r="A36" s="60" t="s">
        <v>3080</v>
      </c>
      <c r="B36" s="262">
        <v>19.663257440656441</v>
      </c>
      <c r="C36" s="262">
        <v>41.354135610082857</v>
      </c>
      <c r="D36" s="262">
        <v>54.265199277097963</v>
      </c>
      <c r="E36" s="262">
        <v>49.648666459824973</v>
      </c>
      <c r="F36" s="262">
        <v>73.873149779552961</v>
      </c>
      <c r="G36" s="262">
        <v>120.8730828740937</v>
      </c>
      <c r="H36" s="262">
        <v>35.439563202025298</v>
      </c>
      <c r="I36" s="262">
        <v>109.1494703542706</v>
      </c>
      <c r="J36" s="262">
        <v>86.430345203020991</v>
      </c>
      <c r="K36" s="262">
        <v>91.301682652491081</v>
      </c>
      <c r="L36" s="262">
        <v>117.4771169620557</v>
      </c>
      <c r="M36" s="262">
        <v>57.054645772113133</v>
      </c>
      <c r="N36" s="262">
        <v>49.122399031734773</v>
      </c>
      <c r="O36" s="262">
        <v>45.812718926004862</v>
      </c>
      <c r="P36" s="262">
        <v>44.184982255976927</v>
      </c>
      <c r="Q36" s="262">
        <v>15.974106078442301</v>
      </c>
      <c r="R36" s="262">
        <v>9.9690425037222017</v>
      </c>
      <c r="S36" s="262">
        <v>10.168835096700469</v>
      </c>
      <c r="T36" s="262">
        <v>9.5497051023985673</v>
      </c>
      <c r="U36" s="262">
        <v>7.6362502736460467</v>
      </c>
      <c r="V36" s="262">
        <v>8.6474603417634786</v>
      </c>
      <c r="W36" s="262">
        <v>9.1554019355895644</v>
      </c>
      <c r="X36" s="262">
        <v>8.4980338606981984</v>
      </c>
      <c r="Y36" s="262">
        <v>8.6390768201229324</v>
      </c>
      <c r="DA36" s="72" t="s">
        <v>3081</v>
      </c>
    </row>
    <row r="37" spans="1:105" ht="12" customHeight="1" x14ac:dyDescent="0.25">
      <c r="A37" s="59" t="s">
        <v>28</v>
      </c>
      <c r="B37" s="230">
        <v>0</v>
      </c>
      <c r="C37" s="230">
        <v>4.1373377983806856</v>
      </c>
      <c r="D37" s="230">
        <v>4.0330070702228484</v>
      </c>
      <c r="E37" s="230">
        <v>4.064745329944901</v>
      </c>
      <c r="F37" s="230">
        <v>3.6728552084857999</v>
      </c>
      <c r="G37" s="230">
        <v>3.5794994319213882</v>
      </c>
      <c r="H37" s="230">
        <v>3.930228479948199</v>
      </c>
      <c r="I37" s="230">
        <v>1.0695261428170511</v>
      </c>
      <c r="J37" s="230">
        <v>0.72133614426723036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3082</v>
      </c>
    </row>
    <row r="38" spans="1:105" ht="12" customHeight="1" x14ac:dyDescent="0.25">
      <c r="A38" s="59" t="s">
        <v>31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0.26627358469762819</v>
      </c>
      <c r="Y38" s="230">
        <v>0.25460222392808379</v>
      </c>
      <c r="DA38" s="71" t="s">
        <v>3083</v>
      </c>
    </row>
    <row r="39" spans="1:105" ht="12" customHeight="1" x14ac:dyDescent="0.25">
      <c r="A39" s="59" t="s">
        <v>159</v>
      </c>
      <c r="B39" s="230">
        <v>9.5696169202183867</v>
      </c>
      <c r="C39" s="230">
        <v>9.415606504657239</v>
      </c>
      <c r="D39" s="230">
        <v>8.9489578780353352</v>
      </c>
      <c r="E39" s="230">
        <v>9.9927175803367572</v>
      </c>
      <c r="F39" s="230">
        <v>11.213051944572291</v>
      </c>
      <c r="G39" s="230">
        <v>10.68628770435984</v>
      </c>
      <c r="H39" s="230">
        <v>6.046425869430224</v>
      </c>
      <c r="I39" s="230">
        <v>8.2027073295343325</v>
      </c>
      <c r="J39" s="230">
        <v>3.776169025766781</v>
      </c>
      <c r="K39" s="230">
        <v>3.6399414356610298</v>
      </c>
      <c r="L39" s="230">
        <v>5.1817323162653643</v>
      </c>
      <c r="M39" s="230">
        <v>3.5254927036352539</v>
      </c>
      <c r="N39" s="230">
        <v>7.0821415636603327</v>
      </c>
      <c r="O39" s="230">
        <v>2.634502652462225</v>
      </c>
      <c r="P39" s="230">
        <v>1.956505821080152</v>
      </c>
      <c r="Q39" s="230">
        <v>2.662289097445063</v>
      </c>
      <c r="R39" s="230">
        <v>2.4192425377582158</v>
      </c>
      <c r="S39" s="230">
        <v>2.492672483274629</v>
      </c>
      <c r="T39" s="230">
        <v>2.550985593527102</v>
      </c>
      <c r="U39" s="230">
        <v>2.4053453899986419</v>
      </c>
      <c r="V39" s="230">
        <v>2.0669792672208449</v>
      </c>
      <c r="W39" s="230">
        <v>2.3959786590948209</v>
      </c>
      <c r="X39" s="230">
        <v>1.6081803120374969</v>
      </c>
      <c r="Y39" s="230">
        <v>1.626493383194489</v>
      </c>
      <c r="DA39" s="71" t="s">
        <v>3084</v>
      </c>
    </row>
    <row r="40" spans="1:105" ht="12" customHeight="1" x14ac:dyDescent="0.25">
      <c r="A40" s="59" t="s">
        <v>32</v>
      </c>
      <c r="B40" s="230">
        <v>9.7893048160930949</v>
      </c>
      <c r="C40" s="230">
        <v>8.5746738274922496</v>
      </c>
      <c r="D40" s="230">
        <v>8.7950795104721795</v>
      </c>
      <c r="E40" s="230">
        <v>13.705078294243011</v>
      </c>
      <c r="F40" s="230">
        <v>7.9064256968074584</v>
      </c>
      <c r="G40" s="230">
        <v>3.8228628118861621</v>
      </c>
      <c r="H40" s="230">
        <v>8.0915879625901823</v>
      </c>
      <c r="I40" s="230">
        <v>6.9038841414018872</v>
      </c>
      <c r="J40" s="230">
        <v>6.7897915651702201</v>
      </c>
      <c r="K40" s="230">
        <v>4.9530163590009142</v>
      </c>
      <c r="L40" s="230">
        <v>4.9816769579590936</v>
      </c>
      <c r="M40" s="230">
        <v>3.417624502871325</v>
      </c>
      <c r="N40" s="230">
        <v>2.0017204842196321</v>
      </c>
      <c r="O40" s="230">
        <v>0.1215430279062571</v>
      </c>
      <c r="P40" s="230">
        <v>0.243704240563899</v>
      </c>
      <c r="Q40" s="230">
        <v>0.20405429303986311</v>
      </c>
      <c r="R40" s="230">
        <v>0.14703544157186249</v>
      </c>
      <c r="S40" s="230">
        <v>7.363795243686852E-2</v>
      </c>
      <c r="T40" s="230">
        <v>0.45063983187339918</v>
      </c>
      <c r="U40" s="230">
        <v>0.32402481130448402</v>
      </c>
      <c r="V40" s="230">
        <v>0.3117762798783103</v>
      </c>
      <c r="W40" s="230">
        <v>0.48755776257983352</v>
      </c>
      <c r="X40" s="230">
        <v>0.1802071849342913</v>
      </c>
      <c r="Y40" s="230">
        <v>5.9693852937864812E-2</v>
      </c>
      <c r="DA40" s="71" t="s">
        <v>3085</v>
      </c>
    </row>
    <row r="41" spans="1:105" ht="12" customHeight="1" x14ac:dyDescent="0.25">
      <c r="A41" s="59" t="s">
        <v>35</v>
      </c>
      <c r="B41" s="230">
        <v>0.3043357043449611</v>
      </c>
      <c r="C41" s="230">
        <v>19.22651747955269</v>
      </c>
      <c r="D41" s="230">
        <v>32.488154818367597</v>
      </c>
      <c r="E41" s="230">
        <v>21.8861252553003</v>
      </c>
      <c r="F41" s="230">
        <v>51.080816929687408</v>
      </c>
      <c r="G41" s="230">
        <v>102.7844329259263</v>
      </c>
      <c r="H41" s="230">
        <v>17.371320890056701</v>
      </c>
      <c r="I41" s="230">
        <v>92.973352740517299</v>
      </c>
      <c r="J41" s="230">
        <v>75.143048467816755</v>
      </c>
      <c r="K41" s="230">
        <v>82.708724857829139</v>
      </c>
      <c r="L41" s="230">
        <v>107.3137076878312</v>
      </c>
      <c r="M41" s="230">
        <v>50.111528565606548</v>
      </c>
      <c r="N41" s="230">
        <v>40.038536983854797</v>
      </c>
      <c r="O41" s="230">
        <v>43.056673245636382</v>
      </c>
      <c r="P41" s="230">
        <v>41.984772194332884</v>
      </c>
      <c r="Q41" s="230">
        <v>13.107762687957379</v>
      </c>
      <c r="R41" s="230">
        <v>7.402764524392123</v>
      </c>
      <c r="S41" s="230">
        <v>7.6025246609889718</v>
      </c>
      <c r="T41" s="230">
        <v>6.548079676998066</v>
      </c>
      <c r="U41" s="230">
        <v>4.9068800723429202</v>
      </c>
      <c r="V41" s="230">
        <v>6.2687047946643224</v>
      </c>
      <c r="W41" s="230">
        <v>6.2718655139149098</v>
      </c>
      <c r="X41" s="230">
        <v>6.443372779028782</v>
      </c>
      <c r="Y41" s="230">
        <v>6.698287360062495</v>
      </c>
      <c r="DA41" s="71" t="s">
        <v>3086</v>
      </c>
    </row>
    <row r="42" spans="1:105" ht="12" customHeight="1" x14ac:dyDescent="0.25">
      <c r="A42" s="60" t="s">
        <v>3087</v>
      </c>
      <c r="B42" s="262">
        <v>32.006471429881223</v>
      </c>
      <c r="C42" s="262">
        <v>61.241088341389279</v>
      </c>
      <c r="D42" s="262">
        <v>78.903832197912095</v>
      </c>
      <c r="E42" s="262">
        <v>72.596175202721483</v>
      </c>
      <c r="F42" s="262">
        <v>106.0916054258449</v>
      </c>
      <c r="G42" s="262">
        <v>170.59004309297339</v>
      </c>
      <c r="H42" s="262">
        <v>52.601434832374423</v>
      </c>
      <c r="I42" s="262">
        <v>153.66974858034331</v>
      </c>
      <c r="J42" s="262">
        <v>122.4536800493061</v>
      </c>
      <c r="K42" s="262">
        <v>127.7575421089478</v>
      </c>
      <c r="L42" s="262">
        <v>163.74113893400769</v>
      </c>
      <c r="M42" s="262">
        <v>80.71754538700236</v>
      </c>
      <c r="N42" s="262">
        <v>70.040605964843635</v>
      </c>
      <c r="O42" s="262">
        <v>65.412525839931462</v>
      </c>
      <c r="P42" s="262">
        <v>63.186676716811803</v>
      </c>
      <c r="Q42" s="262">
        <v>24.77715267086138</v>
      </c>
      <c r="R42" s="262">
        <v>16.581320789015919</v>
      </c>
      <c r="S42" s="262">
        <v>16.940574234743352</v>
      </c>
      <c r="T42" s="262">
        <v>16.230079510131791</v>
      </c>
      <c r="U42" s="262">
        <v>14.148969758114911</v>
      </c>
      <c r="V42" s="262">
        <v>15.301437559141361</v>
      </c>
      <c r="W42" s="262">
        <v>15.93483018454352</v>
      </c>
      <c r="X42" s="262">
        <v>15.08750192247728</v>
      </c>
      <c r="Y42" s="262">
        <v>15.258643316171939</v>
      </c>
      <c r="DA42" s="72" t="s">
        <v>3088</v>
      </c>
    </row>
    <row r="43" spans="1:105" ht="12" customHeight="1" x14ac:dyDescent="0.25">
      <c r="A43" s="64" t="s">
        <v>28</v>
      </c>
      <c r="B43" s="229">
        <v>0</v>
      </c>
      <c r="C43" s="229">
        <v>4.5793516767290354</v>
      </c>
      <c r="D43" s="229">
        <v>4.706301216285107</v>
      </c>
      <c r="E43" s="229">
        <v>4.6676821293762973</v>
      </c>
      <c r="F43" s="229">
        <v>4.4412069133407739</v>
      </c>
      <c r="G43" s="229">
        <v>4.554802141315367</v>
      </c>
      <c r="H43" s="229">
        <v>4.3175703986828511</v>
      </c>
      <c r="I43" s="229">
        <v>1.3706019866161561</v>
      </c>
      <c r="J43" s="229">
        <v>0.90728699830436799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3089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3090</v>
      </c>
    </row>
    <row r="45" spans="1:105" ht="12" customHeight="1" x14ac:dyDescent="0.25">
      <c r="A45" s="64" t="s">
        <v>31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0.1824102412254123</v>
      </c>
      <c r="Y45" s="229">
        <v>0.17659184683934451</v>
      </c>
      <c r="DA45" s="73" t="s">
        <v>3091</v>
      </c>
    </row>
    <row r="46" spans="1:105" ht="12" customHeight="1" x14ac:dyDescent="0.25">
      <c r="A46" s="64" t="s">
        <v>159</v>
      </c>
      <c r="B46" s="229">
        <v>8.1236697894898171</v>
      </c>
      <c r="C46" s="229">
        <v>10.421525999496261</v>
      </c>
      <c r="D46" s="229">
        <v>10.4429500401433</v>
      </c>
      <c r="E46" s="229">
        <v>11.47496964447574</v>
      </c>
      <c r="F46" s="229">
        <v>13.55879308850141</v>
      </c>
      <c r="G46" s="229">
        <v>13.597970063764841</v>
      </c>
      <c r="H46" s="229">
        <v>6.6423286800939962</v>
      </c>
      <c r="I46" s="229">
        <v>10.511801919940339</v>
      </c>
      <c r="J46" s="229">
        <v>4.7496151242473026</v>
      </c>
      <c r="K46" s="229">
        <v>4.7496954319817091</v>
      </c>
      <c r="L46" s="229">
        <v>6.8410335625584686</v>
      </c>
      <c r="M46" s="229">
        <v>4.4529950218520566</v>
      </c>
      <c r="N46" s="229">
        <v>8.7426783348054933</v>
      </c>
      <c r="O46" s="229">
        <v>3.2400461768214188</v>
      </c>
      <c r="P46" s="229">
        <v>2.3941748449667219</v>
      </c>
      <c r="Q46" s="229">
        <v>2.5804298237927181</v>
      </c>
      <c r="R46" s="229">
        <v>1.949088830429538</v>
      </c>
      <c r="S46" s="229">
        <v>2.000017274793974</v>
      </c>
      <c r="T46" s="229">
        <v>1.9461572363319459</v>
      </c>
      <c r="U46" s="229">
        <v>1.4882804458285179</v>
      </c>
      <c r="V46" s="229">
        <v>1.4279731065083501</v>
      </c>
      <c r="W46" s="229">
        <v>1.7237788283406019</v>
      </c>
      <c r="X46" s="229">
        <v>1.101681036013527</v>
      </c>
      <c r="Y46" s="229">
        <v>1.1281341772231319</v>
      </c>
      <c r="DA46" s="73" t="s">
        <v>3092</v>
      </c>
    </row>
    <row r="47" spans="1:105" ht="12" customHeight="1" x14ac:dyDescent="0.25">
      <c r="A47" s="64" t="s">
        <v>32</v>
      </c>
      <c r="B47" s="229">
        <v>8.3101633490244051</v>
      </c>
      <c r="C47" s="229">
        <v>9.4907519962957121</v>
      </c>
      <c r="D47" s="229">
        <v>10.263382304254741</v>
      </c>
      <c r="E47" s="229">
        <v>15.73799680990302</v>
      </c>
      <c r="F47" s="229">
        <v>9.5604292767513765</v>
      </c>
      <c r="G47" s="229">
        <v>4.8644745034049146</v>
      </c>
      <c r="H47" s="229">
        <v>8.8890508131675663</v>
      </c>
      <c r="I47" s="229">
        <v>8.8473548618921569</v>
      </c>
      <c r="J47" s="229">
        <v>8.5401094305811327</v>
      </c>
      <c r="K47" s="229">
        <v>6.463103758867212</v>
      </c>
      <c r="L47" s="229">
        <v>6.5769162100956873</v>
      </c>
      <c r="M47" s="229">
        <v>4.3167483745330539</v>
      </c>
      <c r="N47" s="229">
        <v>2.4710602227327461</v>
      </c>
      <c r="O47" s="229">
        <v>0.14947983541368401</v>
      </c>
      <c r="P47" s="229">
        <v>0.29822071372508457</v>
      </c>
      <c r="Q47" s="229">
        <v>0.19778009230414431</v>
      </c>
      <c r="R47" s="229">
        <v>0.1184606885717855</v>
      </c>
      <c r="S47" s="229">
        <v>5.9084046517300877E-2</v>
      </c>
      <c r="T47" s="229">
        <v>0.34379495203939109</v>
      </c>
      <c r="U47" s="229">
        <v>0.2004867128990615</v>
      </c>
      <c r="V47" s="229">
        <v>0.21539071531764881</v>
      </c>
      <c r="W47" s="229">
        <v>0.35077180071618103</v>
      </c>
      <c r="X47" s="229">
        <v>0.12345060856015649</v>
      </c>
      <c r="Y47" s="229">
        <v>4.1403596451817959E-2</v>
      </c>
      <c r="DA47" s="73" t="s">
        <v>3093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0.65217019702621426</v>
      </c>
      <c r="O48" s="229">
        <v>0.16304917404022151</v>
      </c>
      <c r="P48" s="229">
        <v>0.1630491740402088</v>
      </c>
      <c r="Q48" s="229">
        <v>0.1630491740408738</v>
      </c>
      <c r="R48" s="229">
        <v>0</v>
      </c>
      <c r="S48" s="229">
        <v>0</v>
      </c>
      <c r="T48" s="229">
        <v>0.16304917404091621</v>
      </c>
      <c r="U48" s="229">
        <v>0.32608509851503448</v>
      </c>
      <c r="V48" s="229">
        <v>0.16304917404117489</v>
      </c>
      <c r="W48" s="229">
        <v>8.8030124518839625E-2</v>
      </c>
      <c r="X48" s="229">
        <v>5.9623052428535639E-3</v>
      </c>
      <c r="Y48" s="229">
        <v>6.611534035948414E-3</v>
      </c>
      <c r="DA48" s="73" t="s">
        <v>3094</v>
      </c>
    </row>
    <row r="49" spans="1:105" ht="12" customHeight="1" x14ac:dyDescent="0.25">
      <c r="A49" s="64" t="s">
        <v>35</v>
      </c>
      <c r="B49" s="229">
        <v>0.25835127862086299</v>
      </c>
      <c r="C49" s="229">
        <v>21.28058895556212</v>
      </c>
      <c r="D49" s="229">
        <v>37.911920280391122</v>
      </c>
      <c r="E49" s="229">
        <v>25.13256488244523</v>
      </c>
      <c r="F49" s="229">
        <v>61.766790251649873</v>
      </c>
      <c r="G49" s="229">
        <v>130.79000684003361</v>
      </c>
      <c r="H49" s="229">
        <v>19.083343689453489</v>
      </c>
      <c r="I49" s="229">
        <v>119.1457196482155</v>
      </c>
      <c r="J49" s="229">
        <v>94.513925899362832</v>
      </c>
      <c r="K49" s="229">
        <v>107.9251574746617</v>
      </c>
      <c r="L49" s="229">
        <v>141.67784655926761</v>
      </c>
      <c r="M49" s="229">
        <v>63.295092629166241</v>
      </c>
      <c r="N49" s="229">
        <v>49.426299474468472</v>
      </c>
      <c r="O49" s="229">
        <v>52.953300087130387</v>
      </c>
      <c r="P49" s="229">
        <v>51.376737230372939</v>
      </c>
      <c r="Q49" s="229">
        <v>12.70472909785132</v>
      </c>
      <c r="R49" s="229">
        <v>5.9641170422552907</v>
      </c>
      <c r="S49" s="229">
        <v>6.099951259561414</v>
      </c>
      <c r="T49" s="229">
        <v>4.9955564938522858</v>
      </c>
      <c r="U49" s="229">
        <v>3.036076936001991</v>
      </c>
      <c r="V49" s="229">
        <v>4.33073616236915</v>
      </c>
      <c r="W49" s="229">
        <v>4.5122726557049093</v>
      </c>
      <c r="X49" s="229">
        <v>4.4140209561627026</v>
      </c>
      <c r="Y49" s="229">
        <v>4.6459253863712924</v>
      </c>
      <c r="DA49" s="73" t="s">
        <v>3095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3096</v>
      </c>
    </row>
    <row r="51" spans="1:105" ht="12" customHeight="1" x14ac:dyDescent="0.25">
      <c r="A51" s="64" t="s">
        <v>38</v>
      </c>
      <c r="B51" s="229">
        <v>15.31428701274613</v>
      </c>
      <c r="C51" s="229">
        <v>15.468869713306161</v>
      </c>
      <c r="D51" s="229">
        <v>15.57927835683784</v>
      </c>
      <c r="E51" s="229">
        <v>15.582961736521201</v>
      </c>
      <c r="F51" s="229">
        <v>16.764385895601421</v>
      </c>
      <c r="G51" s="229">
        <v>16.782789544454591</v>
      </c>
      <c r="H51" s="229">
        <v>13.66914125097653</v>
      </c>
      <c r="I51" s="229">
        <v>13.7942701636791</v>
      </c>
      <c r="J51" s="229">
        <v>13.742742596810499</v>
      </c>
      <c r="K51" s="229">
        <v>8.6195854434371295</v>
      </c>
      <c r="L51" s="229">
        <v>8.6453426020859965</v>
      </c>
      <c r="M51" s="229">
        <v>8.6527093614510022</v>
      </c>
      <c r="N51" s="229">
        <v>8.748397735810709</v>
      </c>
      <c r="O51" s="229">
        <v>8.9066505665257498</v>
      </c>
      <c r="P51" s="229">
        <v>8.9544947537068449</v>
      </c>
      <c r="Q51" s="229">
        <v>9.1311644828723271</v>
      </c>
      <c r="R51" s="229">
        <v>8.5496542277593068</v>
      </c>
      <c r="S51" s="229">
        <v>8.7815216538706604</v>
      </c>
      <c r="T51" s="229">
        <v>8.7815216538672516</v>
      </c>
      <c r="U51" s="229">
        <v>9.0980405648703062</v>
      </c>
      <c r="V51" s="229">
        <v>9.1642884009050345</v>
      </c>
      <c r="W51" s="229">
        <v>9.259976775262988</v>
      </c>
      <c r="X51" s="229">
        <v>9.2599767752726283</v>
      </c>
      <c r="Y51" s="229">
        <v>9.2599767752504025</v>
      </c>
      <c r="DA51" s="73" t="s">
        <v>3097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3098</v>
      </c>
    </row>
    <row r="53" spans="1:105" ht="12" customHeight="1" x14ac:dyDescent="0.25">
      <c r="A53" s="60" t="s">
        <v>3099</v>
      </c>
      <c r="B53" s="262">
        <v>4.4199186734957641</v>
      </c>
      <c r="C53" s="262">
        <v>3.1722932619016859</v>
      </c>
      <c r="D53" s="262">
        <v>2.8383287942405291</v>
      </c>
      <c r="E53" s="262">
        <v>2.503753403295482</v>
      </c>
      <c r="F53" s="262">
        <v>3.8212799029501681</v>
      </c>
      <c r="G53" s="262">
        <v>4.1117296576258981</v>
      </c>
      <c r="H53" s="262">
        <v>3.4494748065580469</v>
      </c>
      <c r="I53" s="262">
        <v>4.1057480930138874</v>
      </c>
      <c r="J53" s="262">
        <v>4.3943865052494679</v>
      </c>
      <c r="K53" s="262">
        <v>3.1306553107997579</v>
      </c>
      <c r="L53" s="262">
        <v>3.0275334386781689</v>
      </c>
      <c r="M53" s="262">
        <v>3.0538423544910578</v>
      </c>
      <c r="N53" s="262">
        <v>3.0088307642291312</v>
      </c>
      <c r="O53" s="262">
        <v>2.301953312285165</v>
      </c>
      <c r="P53" s="262">
        <v>1.9496922979790861</v>
      </c>
      <c r="Q53" s="262">
        <v>3.6634161829973668</v>
      </c>
      <c r="R53" s="262">
        <v>3.6442558413786599</v>
      </c>
      <c r="S53" s="262">
        <v>3.7738830422192691</v>
      </c>
      <c r="T53" s="262">
        <v>3.322207523141365</v>
      </c>
      <c r="U53" s="262">
        <v>2.1980576498175131</v>
      </c>
      <c r="V53" s="262">
        <v>2.504206604081701</v>
      </c>
      <c r="W53" s="262">
        <v>2.4495246946636069</v>
      </c>
      <c r="X53" s="262">
        <v>2.5283504377833781</v>
      </c>
      <c r="Y53" s="262">
        <v>2.754767409737811</v>
      </c>
      <c r="DA53" s="72" t="s">
        <v>3100</v>
      </c>
    </row>
    <row r="54" spans="1:105" ht="12" customHeight="1" x14ac:dyDescent="0.25">
      <c r="A54" s="57" t="s">
        <v>3101</v>
      </c>
      <c r="B54" s="261">
        <f t="shared" ref="B54:Y54" si="2">B55+B56+B67</f>
        <v>35.884275273716511</v>
      </c>
      <c r="C54" s="261">
        <f t="shared" si="2"/>
        <v>40.701723564088852</v>
      </c>
      <c r="D54" s="261">
        <f t="shared" si="2"/>
        <v>44.939567686372868</v>
      </c>
      <c r="E54" s="261">
        <f t="shared" si="2"/>
        <v>40.361957371210707</v>
      </c>
      <c r="F54" s="261">
        <f t="shared" si="2"/>
        <v>60.927004114810046</v>
      </c>
      <c r="G54" s="261">
        <f t="shared" si="2"/>
        <v>85.955941772994407</v>
      </c>
      <c r="H54" s="261">
        <f t="shared" si="2"/>
        <v>39.59792526955728</v>
      </c>
      <c r="I54" s="261">
        <f t="shared" si="2"/>
        <v>80.103685221514098</v>
      </c>
      <c r="J54" s="261">
        <f t="shared" si="2"/>
        <v>70.823726045079894</v>
      </c>
      <c r="K54" s="261">
        <f t="shared" si="2"/>
        <v>65.037613282593099</v>
      </c>
      <c r="L54" s="261">
        <f t="shared" si="2"/>
        <v>77.230017957898454</v>
      </c>
      <c r="M54" s="261">
        <f t="shared" si="2"/>
        <v>47.738000755869464</v>
      </c>
      <c r="N54" s="261">
        <f t="shared" si="2"/>
        <v>43.562925551968185</v>
      </c>
      <c r="O54" s="261">
        <f t="shared" si="2"/>
        <v>37.443909899680449</v>
      </c>
      <c r="P54" s="261">
        <f t="shared" si="2"/>
        <v>34.387830699816774</v>
      </c>
      <c r="Q54" s="261">
        <f t="shared" si="2"/>
        <v>31.539323087340158</v>
      </c>
      <c r="R54" s="261">
        <f t="shared" si="2"/>
        <v>28.469265785876203</v>
      </c>
      <c r="S54" s="261">
        <f t="shared" si="2"/>
        <v>29.405330729353132</v>
      </c>
      <c r="T54" s="261">
        <f t="shared" si="2"/>
        <v>26.209000047790752</v>
      </c>
      <c r="U54" s="261">
        <f t="shared" si="2"/>
        <v>18.099157548245589</v>
      </c>
      <c r="V54" s="261">
        <f t="shared" si="2"/>
        <v>20.54808391520951</v>
      </c>
      <c r="W54" s="261">
        <f t="shared" si="2"/>
        <v>20.43696752865775</v>
      </c>
      <c r="X54" s="261">
        <f t="shared" si="2"/>
        <v>20.63205664909626</v>
      </c>
      <c r="Y54" s="261">
        <f t="shared" si="2"/>
        <v>22.153179778117689</v>
      </c>
      <c r="DA54" s="70"/>
    </row>
    <row r="55" spans="1:105" ht="12" customHeight="1" x14ac:dyDescent="0.25">
      <c r="A55" s="60" t="s">
        <v>3102</v>
      </c>
      <c r="B55" s="262">
        <v>5.1278209781382076</v>
      </c>
      <c r="C55" s="262">
        <v>15.747810918182291</v>
      </c>
      <c r="D55" s="262">
        <v>20.798775567984119</v>
      </c>
      <c r="E55" s="262">
        <v>18.84161985394465</v>
      </c>
      <c r="F55" s="262">
        <v>28.436291852564541</v>
      </c>
      <c r="G55" s="262">
        <v>46.74979784279396</v>
      </c>
      <c r="H55" s="262">
        <v>13.516232823805719</v>
      </c>
      <c r="I55" s="262">
        <v>42.208906023286367</v>
      </c>
      <c r="J55" s="262">
        <v>33.426224129958399</v>
      </c>
      <c r="K55" s="262">
        <v>35.346385143060033</v>
      </c>
      <c r="L55" s="262">
        <v>45.492962315416577</v>
      </c>
      <c r="M55" s="262">
        <v>22.078494340268339</v>
      </c>
      <c r="N55" s="262">
        <v>18.995394872441391</v>
      </c>
      <c r="O55" s="262">
        <v>17.758339062395809</v>
      </c>
      <c r="P55" s="262">
        <v>17.12905112969548</v>
      </c>
      <c r="Q55" s="262">
        <v>6.1788178380822174</v>
      </c>
      <c r="R55" s="262">
        <v>3.8482653144118788</v>
      </c>
      <c r="S55" s="262">
        <v>3.9258997387121819</v>
      </c>
      <c r="T55" s="262">
        <v>3.679976534968199</v>
      </c>
      <c r="U55" s="262">
        <v>2.9367712607177339</v>
      </c>
      <c r="V55" s="262">
        <v>3.335415534737558</v>
      </c>
      <c r="W55" s="262">
        <v>3.5273642380283281</v>
      </c>
      <c r="X55" s="262">
        <v>3.2806301856346738</v>
      </c>
      <c r="Y55" s="262">
        <v>3.3366858598992328</v>
      </c>
      <c r="DA55" s="72" t="s">
        <v>3103</v>
      </c>
    </row>
    <row r="56" spans="1:105" ht="12" customHeight="1" x14ac:dyDescent="0.25">
      <c r="A56" s="60" t="s">
        <v>3104</v>
      </c>
      <c r="B56" s="262">
        <v>2.40801038970893</v>
      </c>
      <c r="C56" s="262">
        <v>4.607480000606091</v>
      </c>
      <c r="D56" s="262">
        <v>5.9363384725701884</v>
      </c>
      <c r="E56" s="262">
        <v>5.461781206474341</v>
      </c>
      <c r="F56" s="262">
        <v>7.9818135743582319</v>
      </c>
      <c r="G56" s="262">
        <v>12.83436060887573</v>
      </c>
      <c r="H56" s="262">
        <v>3.9574747209309908</v>
      </c>
      <c r="I56" s="262">
        <v>11.561360394759371</v>
      </c>
      <c r="J56" s="262">
        <v>9.2128160538662929</v>
      </c>
      <c r="K56" s="262">
        <v>9.6118526978518712</v>
      </c>
      <c r="L56" s="262">
        <v>12.319082553028791</v>
      </c>
      <c r="M56" s="262">
        <v>6.0727933833481389</v>
      </c>
      <c r="N56" s="262">
        <v>5.2695126744709944</v>
      </c>
      <c r="O56" s="262">
        <v>4.9213185584901424</v>
      </c>
      <c r="P56" s="262">
        <v>4.753856555496812</v>
      </c>
      <c r="Q56" s="262">
        <v>1.8641117996886301</v>
      </c>
      <c r="R56" s="262">
        <v>1.247497488828784</v>
      </c>
      <c r="S56" s="262">
        <v>1.2745259612346089</v>
      </c>
      <c r="T56" s="262">
        <v>1.2210718126744919</v>
      </c>
      <c r="U56" s="262">
        <v>1.0644992921465759</v>
      </c>
      <c r="V56" s="262">
        <v>1.1512053336031109</v>
      </c>
      <c r="W56" s="262">
        <v>1.1988586972697319</v>
      </c>
      <c r="X56" s="262">
        <v>1.1351098625061271</v>
      </c>
      <c r="Y56" s="262">
        <v>1.1479857040380139</v>
      </c>
      <c r="DA56" s="72" t="s">
        <v>3105</v>
      </c>
    </row>
    <row r="57" spans="1:105" ht="12" customHeight="1" x14ac:dyDescent="0.25">
      <c r="A57" s="64" t="s">
        <v>28</v>
      </c>
      <c r="B57" s="229">
        <v>0</v>
      </c>
      <c r="C57" s="229">
        <v>0.3445280258354132</v>
      </c>
      <c r="D57" s="229">
        <v>0.3540790883725472</v>
      </c>
      <c r="E57" s="229">
        <v>0.3511735771317589</v>
      </c>
      <c r="F57" s="229">
        <v>0.33413468940494839</v>
      </c>
      <c r="G57" s="229">
        <v>0.34268103884504331</v>
      </c>
      <c r="H57" s="229">
        <v>0.32483288265952481</v>
      </c>
      <c r="I57" s="229">
        <v>0.1031173908425948</v>
      </c>
      <c r="J57" s="229">
        <v>6.8259836863024559E-2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3106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3107</v>
      </c>
    </row>
    <row r="59" spans="1:105" ht="12" customHeight="1" x14ac:dyDescent="0.25">
      <c r="A59" s="64" t="s">
        <v>31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1.372365451225672E-2</v>
      </c>
      <c r="Y59" s="229">
        <v>1.3285906972239079E-2</v>
      </c>
      <c r="DA59" s="73" t="s">
        <v>3108</v>
      </c>
    </row>
    <row r="60" spans="1:105" ht="12" customHeight="1" x14ac:dyDescent="0.25">
      <c r="A60" s="64" t="s">
        <v>159</v>
      </c>
      <c r="B60" s="229">
        <v>0.61118518792399856</v>
      </c>
      <c r="C60" s="229">
        <v>0.78406465199971898</v>
      </c>
      <c r="D60" s="229">
        <v>0.78567649204839896</v>
      </c>
      <c r="E60" s="229">
        <v>0.86332060021134016</v>
      </c>
      <c r="F60" s="229">
        <v>1.020097285655279</v>
      </c>
      <c r="G60" s="229">
        <v>1.0230447696876359</v>
      </c>
      <c r="H60" s="229">
        <v>0.49973632702901538</v>
      </c>
      <c r="I60" s="229">
        <v>0.79085657077921057</v>
      </c>
      <c r="J60" s="229">
        <v>0.3573378149903928</v>
      </c>
      <c r="K60" s="229">
        <v>0.35734385695160192</v>
      </c>
      <c r="L60" s="229">
        <v>0.51468591066270597</v>
      </c>
      <c r="M60" s="229">
        <v>0.33502156904216102</v>
      </c>
      <c r="N60" s="229">
        <v>0.65775636374712187</v>
      </c>
      <c r="O60" s="229">
        <v>0.24376522960411931</v>
      </c>
      <c r="P60" s="229">
        <v>0.18012600714483171</v>
      </c>
      <c r="Q60" s="229">
        <v>0.1941389209123047</v>
      </c>
      <c r="R60" s="229">
        <v>0.146639912007238</v>
      </c>
      <c r="S60" s="229">
        <v>0.15047151910675671</v>
      </c>
      <c r="T60" s="229">
        <v>0.14641935320365729</v>
      </c>
      <c r="U60" s="229">
        <v>0.1119709426328666</v>
      </c>
      <c r="V60" s="229">
        <v>0.10743371334232101</v>
      </c>
      <c r="W60" s="229">
        <v>0.12968868927954369</v>
      </c>
      <c r="X60" s="229">
        <v>8.288509361857252E-2</v>
      </c>
      <c r="Y60" s="229">
        <v>8.4875298599859469E-2</v>
      </c>
      <c r="DA60" s="73" t="s">
        <v>3109</v>
      </c>
    </row>
    <row r="61" spans="1:105" ht="12" customHeight="1" x14ac:dyDescent="0.25">
      <c r="A61" s="64" t="s">
        <v>32</v>
      </c>
      <c r="B61" s="229">
        <v>0.62521605133725899</v>
      </c>
      <c r="C61" s="229">
        <v>0.71403776774638583</v>
      </c>
      <c r="D61" s="229">
        <v>0.77216669373703339</v>
      </c>
      <c r="E61" s="229">
        <v>1.1840499167325149</v>
      </c>
      <c r="F61" s="229">
        <v>0.71927994558631025</v>
      </c>
      <c r="G61" s="229">
        <v>0.36597927298344179</v>
      </c>
      <c r="H61" s="229">
        <v>0.66876871321636855</v>
      </c>
      <c r="I61" s="229">
        <v>0.66563171374737218</v>
      </c>
      <c r="J61" s="229">
        <v>0.64251607001237365</v>
      </c>
      <c r="K61" s="229">
        <v>0.48625232041634198</v>
      </c>
      <c r="L61" s="229">
        <v>0.4948150126717758</v>
      </c>
      <c r="M61" s="229">
        <v>0.32477103758242398</v>
      </c>
      <c r="N61" s="229">
        <v>0.1859104869767583</v>
      </c>
      <c r="O61" s="229">
        <v>1.124613181795742E-2</v>
      </c>
      <c r="P61" s="229">
        <v>2.2436668117247739E-2</v>
      </c>
      <c r="Q61" s="229">
        <v>1.4880006944512421E-2</v>
      </c>
      <c r="R61" s="229">
        <v>8.9124029019525194E-3</v>
      </c>
      <c r="S61" s="229">
        <v>4.4451947223047676E-3</v>
      </c>
      <c r="T61" s="229">
        <v>2.586545093713288E-2</v>
      </c>
      <c r="U61" s="229">
        <v>1.5083639841935659E-2</v>
      </c>
      <c r="V61" s="229">
        <v>1.620494409913345E-2</v>
      </c>
      <c r="W61" s="229">
        <v>2.6390354912816119E-2</v>
      </c>
      <c r="X61" s="229">
        <v>9.2878200797609865E-3</v>
      </c>
      <c r="Y61" s="229">
        <v>3.1150041217668689E-3</v>
      </c>
      <c r="DA61" s="73" t="s">
        <v>3110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4.9066096327991048E-2</v>
      </c>
      <c r="O62" s="229">
        <v>1.2267022498323879E-2</v>
      </c>
      <c r="P62" s="229">
        <v>1.226702249832292E-2</v>
      </c>
      <c r="Q62" s="229">
        <v>1.2267022498372941E-2</v>
      </c>
      <c r="R62" s="229">
        <v>0</v>
      </c>
      <c r="S62" s="229">
        <v>0</v>
      </c>
      <c r="T62" s="229">
        <v>1.226702249837614E-2</v>
      </c>
      <c r="U62" s="229">
        <v>2.4533048164140519E-2</v>
      </c>
      <c r="V62" s="229">
        <v>1.22670224983956E-2</v>
      </c>
      <c r="W62" s="229">
        <v>6.62295607665251E-3</v>
      </c>
      <c r="X62" s="229">
        <v>4.4857468911750929E-4</v>
      </c>
      <c r="Y62" s="229">
        <v>4.9741948859799987E-4</v>
      </c>
      <c r="DA62" s="73" t="s">
        <v>3111</v>
      </c>
    </row>
    <row r="63" spans="1:105" ht="12" customHeight="1" x14ac:dyDescent="0.25">
      <c r="A63" s="64" t="s">
        <v>35</v>
      </c>
      <c r="B63" s="229">
        <v>1.9437086792792189E-2</v>
      </c>
      <c r="C63" s="229">
        <v>1.6010474449325729</v>
      </c>
      <c r="D63" s="229">
        <v>2.852307481910302</v>
      </c>
      <c r="E63" s="229">
        <v>1.8908512764222101</v>
      </c>
      <c r="F63" s="229">
        <v>4.6470312415034369</v>
      </c>
      <c r="G63" s="229">
        <v>9.8400005146106775</v>
      </c>
      <c r="H63" s="229">
        <v>1.435737456259824</v>
      </c>
      <c r="I63" s="229">
        <v>8.9639412901478739</v>
      </c>
      <c r="J63" s="229">
        <v>7.1107655849050406</v>
      </c>
      <c r="K63" s="229">
        <v>8.1197610639243933</v>
      </c>
      <c r="L63" s="229">
        <v>10.659148330477811</v>
      </c>
      <c r="M63" s="229">
        <v>4.7620132385579614</v>
      </c>
      <c r="N63" s="229">
        <v>3.7185930639098541</v>
      </c>
      <c r="O63" s="229">
        <v>3.9839473419784621</v>
      </c>
      <c r="P63" s="229">
        <v>3.8653344624731978</v>
      </c>
      <c r="Q63" s="229">
        <v>0.9558416876126381</v>
      </c>
      <c r="R63" s="229">
        <v>0.44871100004428521</v>
      </c>
      <c r="S63" s="229">
        <v>0.45893050228675208</v>
      </c>
      <c r="T63" s="229">
        <v>0.37584124091678639</v>
      </c>
      <c r="U63" s="229">
        <v>0.2284195813919993</v>
      </c>
      <c r="V63" s="229">
        <v>0.32582341033498302</v>
      </c>
      <c r="W63" s="229">
        <v>0.33948132832889588</v>
      </c>
      <c r="X63" s="229">
        <v>0.33208935093387087</v>
      </c>
      <c r="Y63" s="229">
        <v>0.34953670618467408</v>
      </c>
      <c r="DA63" s="73" t="s">
        <v>3112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3113</v>
      </c>
    </row>
    <row r="65" spans="1:105" ht="12" customHeight="1" x14ac:dyDescent="0.25">
      <c r="A65" s="64" t="s">
        <v>38</v>
      </c>
      <c r="B65" s="229">
        <v>1.1521720636548809</v>
      </c>
      <c r="C65" s="229">
        <v>1.1638021100919991</v>
      </c>
      <c r="D65" s="229">
        <v>1.172108716501906</v>
      </c>
      <c r="E65" s="229">
        <v>1.172385835976516</v>
      </c>
      <c r="F65" s="229">
        <v>1.261270412208257</v>
      </c>
      <c r="G65" s="229">
        <v>1.262655012748934</v>
      </c>
      <c r="H65" s="229">
        <v>1.0283993417662589</v>
      </c>
      <c r="I65" s="229">
        <v>1.037813429242314</v>
      </c>
      <c r="J65" s="229">
        <v>1.033936747095461</v>
      </c>
      <c r="K65" s="229">
        <v>0.64849545655953311</v>
      </c>
      <c r="L65" s="229">
        <v>0.65043329921650139</v>
      </c>
      <c r="M65" s="229">
        <v>0.65098753816559252</v>
      </c>
      <c r="N65" s="229">
        <v>0.6581866635092698</v>
      </c>
      <c r="O65" s="229">
        <v>0.67009283259127894</v>
      </c>
      <c r="P65" s="229">
        <v>0.67369239526321101</v>
      </c>
      <c r="Q65" s="229">
        <v>0.68698416172080168</v>
      </c>
      <c r="R65" s="229">
        <v>0.64323417387530823</v>
      </c>
      <c r="S65" s="229">
        <v>0.66067874511879565</v>
      </c>
      <c r="T65" s="229">
        <v>0.6606787451185393</v>
      </c>
      <c r="U65" s="229">
        <v>0.68449208011563445</v>
      </c>
      <c r="V65" s="229">
        <v>0.68947624332827839</v>
      </c>
      <c r="W65" s="229">
        <v>0.69667536867182345</v>
      </c>
      <c r="X65" s="229">
        <v>0.69667536867254842</v>
      </c>
      <c r="Y65" s="229">
        <v>0.69667536867087676</v>
      </c>
      <c r="DA65" s="73" t="s">
        <v>3114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3115</v>
      </c>
    </row>
    <row r="67" spans="1:105" ht="12" customHeight="1" x14ac:dyDescent="0.25">
      <c r="A67" s="60" t="s">
        <v>3116</v>
      </c>
      <c r="B67" s="262">
        <v>28.34844390586937</v>
      </c>
      <c r="C67" s="262">
        <v>20.346432645300471</v>
      </c>
      <c r="D67" s="262">
        <v>18.20445364581856</v>
      </c>
      <c r="E67" s="262">
        <v>16.058556310791712</v>
      </c>
      <c r="F67" s="262">
        <v>24.508898687887271</v>
      </c>
      <c r="G67" s="262">
        <v>26.37178332132472</v>
      </c>
      <c r="H67" s="262">
        <v>22.124217724820571</v>
      </c>
      <c r="I67" s="262">
        <v>26.333418803468369</v>
      </c>
      <c r="J67" s="262">
        <v>28.184685861255211</v>
      </c>
      <c r="K67" s="262">
        <v>20.079375441681201</v>
      </c>
      <c r="L67" s="262">
        <v>19.417973089453081</v>
      </c>
      <c r="M67" s="262">
        <v>19.586713032252991</v>
      </c>
      <c r="N67" s="262">
        <v>19.298018005055798</v>
      </c>
      <c r="O67" s="262">
        <v>14.764252278794499</v>
      </c>
      <c r="P67" s="262">
        <v>12.504923014624479</v>
      </c>
      <c r="Q67" s="262">
        <v>23.496393449569311</v>
      </c>
      <c r="R67" s="262">
        <v>23.373502982635539</v>
      </c>
      <c r="S67" s="262">
        <v>24.204905029406341</v>
      </c>
      <c r="T67" s="262">
        <v>21.30795170014806</v>
      </c>
      <c r="U67" s="262">
        <v>14.09788699538128</v>
      </c>
      <c r="V67" s="262">
        <v>16.061463046868841</v>
      </c>
      <c r="W67" s="262">
        <v>15.71074459335969</v>
      </c>
      <c r="X67" s="262">
        <v>16.216316600955459</v>
      </c>
      <c r="Y67" s="262">
        <v>17.668508214180441</v>
      </c>
      <c r="DA67" s="72" t="s">
        <v>3117</v>
      </c>
    </row>
    <row r="68" spans="1:105" ht="12" customHeight="1" x14ac:dyDescent="0.25">
      <c r="A68" s="57" t="s">
        <v>3118</v>
      </c>
      <c r="B68" s="261">
        <v>114.16233033286009</v>
      </c>
      <c r="C68" s="261">
        <v>114.8411439850649</v>
      </c>
      <c r="D68" s="261">
        <v>122.8717317394065</v>
      </c>
      <c r="E68" s="261">
        <v>134.19695594876731</v>
      </c>
      <c r="F68" s="261">
        <v>142.4409482813914</v>
      </c>
      <c r="G68" s="261">
        <v>180.85651249873081</v>
      </c>
      <c r="H68" s="261">
        <v>95.793380749111691</v>
      </c>
      <c r="I68" s="261">
        <v>103.73996552217309</v>
      </c>
      <c r="J68" s="261">
        <v>103.1724822966397</v>
      </c>
      <c r="K68" s="261">
        <v>105.8594111513775</v>
      </c>
      <c r="L68" s="261">
        <v>101.29390796815071</v>
      </c>
      <c r="M68" s="261">
        <v>90.915945703936458</v>
      </c>
      <c r="N68" s="261">
        <v>145.7124822700882</v>
      </c>
      <c r="O68" s="261">
        <v>243.64740894515259</v>
      </c>
      <c r="P68" s="261">
        <v>286.11388718271832</v>
      </c>
      <c r="Q68" s="261">
        <v>315.07944485228472</v>
      </c>
      <c r="R68" s="261">
        <v>332.20970411493988</v>
      </c>
      <c r="S68" s="261">
        <v>373.6345628202551</v>
      </c>
      <c r="T68" s="261">
        <v>405.44203335377989</v>
      </c>
      <c r="U68" s="261">
        <v>438.16159218763812</v>
      </c>
      <c r="V68" s="261">
        <v>368.8910412034881</v>
      </c>
      <c r="W68" s="261">
        <v>393.62603096084621</v>
      </c>
      <c r="X68" s="261">
        <v>331.46991873834992</v>
      </c>
      <c r="Y68" s="261">
        <v>315.9328346528971</v>
      </c>
      <c r="DA68" s="70" t="s">
        <v>3119</v>
      </c>
    </row>
    <row r="69" spans="1:105" ht="12" customHeight="1" x14ac:dyDescent="0.25">
      <c r="A69" s="41" t="s">
        <v>3120</v>
      </c>
      <c r="B69" s="350">
        <v>702.97038393295418</v>
      </c>
      <c r="C69" s="350">
        <v>583.66548120328423</v>
      </c>
      <c r="D69" s="350">
        <v>557.60075803201357</v>
      </c>
      <c r="E69" s="350">
        <v>504.52810206110001</v>
      </c>
      <c r="F69" s="350">
        <v>685.45014163898963</v>
      </c>
      <c r="G69" s="350">
        <v>746.30995240583024</v>
      </c>
      <c r="H69" s="350">
        <v>649.05245480799999</v>
      </c>
      <c r="I69" s="350">
        <v>747.33576333385531</v>
      </c>
      <c r="J69" s="350">
        <v>796.16369980386401</v>
      </c>
      <c r="K69" s="350">
        <v>618.72217788027308</v>
      </c>
      <c r="L69" s="350">
        <v>598.3828153259692</v>
      </c>
      <c r="M69" s="350">
        <v>596.08175850831049</v>
      </c>
      <c r="N69" s="350">
        <v>596.08427451524426</v>
      </c>
      <c r="O69" s="350">
        <v>535.93574022328721</v>
      </c>
      <c r="P69" s="350">
        <v>474.0208925366947</v>
      </c>
      <c r="Q69" s="350">
        <v>658.88507601064396</v>
      </c>
      <c r="R69" s="350">
        <v>673.08032743214937</v>
      </c>
      <c r="S69" s="350">
        <v>725.01551335091892</v>
      </c>
      <c r="T69" s="350">
        <v>701.8857634110667</v>
      </c>
      <c r="U69" s="350">
        <v>599.5314960479634</v>
      </c>
      <c r="V69" s="350">
        <v>555.61081750243534</v>
      </c>
      <c r="W69" s="350">
        <v>640.53789449222609</v>
      </c>
      <c r="X69" s="350">
        <v>655.54643911805624</v>
      </c>
      <c r="Y69" s="350">
        <v>627.89400405064464</v>
      </c>
      <c r="DA69" s="97" t="s">
        <v>3121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99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0.99999999999999989</v>
      </c>
      <c r="C73" s="232">
        <f t="shared" si="3"/>
        <v>1</v>
      </c>
      <c r="D73" s="232">
        <f t="shared" si="3"/>
        <v>1</v>
      </c>
      <c r="E73" s="232">
        <f t="shared" si="3"/>
        <v>0.99999999999999967</v>
      </c>
      <c r="F73" s="232">
        <f t="shared" si="3"/>
        <v>1</v>
      </c>
      <c r="G73" s="232">
        <f t="shared" si="3"/>
        <v>0.99999999999999956</v>
      </c>
      <c r="H73" s="232">
        <f t="shared" si="3"/>
        <v>1.0000000000000002</v>
      </c>
      <c r="I73" s="232">
        <f t="shared" si="3"/>
        <v>0.99999999999999989</v>
      </c>
      <c r="J73" s="232">
        <f t="shared" si="3"/>
        <v>1</v>
      </c>
      <c r="K73" s="232">
        <f t="shared" si="3"/>
        <v>1</v>
      </c>
      <c r="L73" s="232">
        <f t="shared" si="3"/>
        <v>0.99999999999999989</v>
      </c>
      <c r="M73" s="232">
        <f t="shared" si="3"/>
        <v>0.99999999999999956</v>
      </c>
      <c r="N73" s="232">
        <f t="shared" si="3"/>
        <v>0.99999999999999944</v>
      </c>
      <c r="O73" s="232">
        <f t="shared" si="3"/>
        <v>0.99999999999999978</v>
      </c>
      <c r="P73" s="232">
        <f t="shared" si="3"/>
        <v>0.99999999999999967</v>
      </c>
      <c r="Q73" s="232">
        <f t="shared" si="3"/>
        <v>0.99999999999999989</v>
      </c>
      <c r="R73" s="232">
        <f t="shared" si="3"/>
        <v>1.0000000000000002</v>
      </c>
      <c r="S73" s="232">
        <f t="shared" si="3"/>
        <v>1.0000000000000002</v>
      </c>
      <c r="T73" s="232">
        <f t="shared" si="3"/>
        <v>0.99999999999999978</v>
      </c>
      <c r="U73" s="232">
        <f t="shared" si="3"/>
        <v>1</v>
      </c>
      <c r="V73" s="232">
        <f t="shared" si="3"/>
        <v>1.0000000000000004</v>
      </c>
      <c r="W73" s="232">
        <f t="shared" si="3"/>
        <v>1.0000000000000002</v>
      </c>
      <c r="X73" s="232">
        <f t="shared" si="3"/>
        <v>1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2.8279115017858788E-2</v>
      </c>
      <c r="C74" s="299">
        <f t="shared" si="4"/>
        <v>2.4880949003697913E-2</v>
      </c>
      <c r="D74" s="299">
        <f t="shared" si="4"/>
        <v>2.228755850237266E-2</v>
      </c>
      <c r="E74" s="299">
        <f t="shared" si="4"/>
        <v>2.1958681461552849E-2</v>
      </c>
      <c r="F74" s="299">
        <f t="shared" si="4"/>
        <v>2.0053156412262341E-2</v>
      </c>
      <c r="G74" s="299">
        <f t="shared" si="4"/>
        <v>1.5806583839044853E-2</v>
      </c>
      <c r="H74" s="299">
        <f t="shared" si="4"/>
        <v>2.7967056646879498E-2</v>
      </c>
      <c r="I74" s="299">
        <f t="shared" si="4"/>
        <v>1.767383864901315E-2</v>
      </c>
      <c r="J74" s="299">
        <f t="shared" si="4"/>
        <v>2.0863325881479697E-2</v>
      </c>
      <c r="K74" s="299">
        <f t="shared" si="4"/>
        <v>1.7451404071291921E-2</v>
      </c>
      <c r="L74" s="299">
        <f t="shared" si="4"/>
        <v>1.5420984773515509E-2</v>
      </c>
      <c r="M74" s="299">
        <f t="shared" si="4"/>
        <v>2.2208043147716031E-2</v>
      </c>
      <c r="N74" s="299">
        <f t="shared" si="4"/>
        <v>1.8099240755452439E-2</v>
      </c>
      <c r="O74" s="299">
        <f t="shared" si="4"/>
        <v>1.7962320241516963E-2</v>
      </c>
      <c r="P74" s="299">
        <f t="shared" si="4"/>
        <v>1.6689105697473328E-2</v>
      </c>
      <c r="Q74" s="299">
        <f t="shared" si="4"/>
        <v>2.3491607537501225E-2</v>
      </c>
      <c r="R74" s="299">
        <f t="shared" si="4"/>
        <v>2.4809261346907866E-2</v>
      </c>
      <c r="S74" s="299">
        <f t="shared" si="4"/>
        <v>2.5940306662345858E-2</v>
      </c>
      <c r="T74" s="299">
        <f t="shared" si="4"/>
        <v>2.6357480469705961E-2</v>
      </c>
      <c r="U74" s="299">
        <f t="shared" si="4"/>
        <v>2.7025030828346688E-2</v>
      </c>
      <c r="V74" s="299">
        <f t="shared" si="4"/>
        <v>2.5064947522701105E-2</v>
      </c>
      <c r="W74" s="299">
        <f t="shared" si="4"/>
        <v>2.8630090952748675E-2</v>
      </c>
      <c r="X74" s="299">
        <f t="shared" si="4"/>
        <v>3.2347596649081642E-2</v>
      </c>
      <c r="Y74" s="299">
        <f t="shared" si="4"/>
        <v>2.9850535137341924E-2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1.5078542744584271E-2</v>
      </c>
      <c r="C75" s="233">
        <f t="shared" si="5"/>
        <v>1.2496595718034291E-2</v>
      </c>
      <c r="D75" s="233">
        <f t="shared" si="5"/>
        <v>1.0972614461557489E-2</v>
      </c>
      <c r="E75" s="233">
        <f t="shared" si="5"/>
        <v>1.0736368318483069E-2</v>
      </c>
      <c r="F75" s="233">
        <f t="shared" si="5"/>
        <v>1.015989573892149E-2</v>
      </c>
      <c r="G75" s="233">
        <f t="shared" si="5"/>
        <v>7.9754123738956777E-3</v>
      </c>
      <c r="H75" s="233">
        <f t="shared" si="5"/>
        <v>1.3945620773478542E-2</v>
      </c>
      <c r="I75" s="233">
        <f t="shared" si="5"/>
        <v>8.9089227506830484E-3</v>
      </c>
      <c r="J75" s="233">
        <f t="shared" si="5"/>
        <v>1.0533461694883383E-2</v>
      </c>
      <c r="K75" s="233">
        <f t="shared" si="5"/>
        <v>8.5773877680403159E-3</v>
      </c>
      <c r="L75" s="233">
        <f t="shared" si="5"/>
        <v>7.5792908142662463E-3</v>
      </c>
      <c r="M75" s="233">
        <f t="shared" si="5"/>
        <v>1.0953402323171706E-2</v>
      </c>
      <c r="N75" s="233">
        <f t="shared" si="5"/>
        <v>8.8898860356915951E-3</v>
      </c>
      <c r="O75" s="233">
        <f t="shared" si="5"/>
        <v>8.502942918124208E-3</v>
      </c>
      <c r="P75" s="233">
        <f t="shared" si="5"/>
        <v>7.838263939229935E-3</v>
      </c>
      <c r="Q75" s="233">
        <f t="shared" si="5"/>
        <v>1.1890776057109531E-2</v>
      </c>
      <c r="R75" s="233">
        <f t="shared" si="5"/>
        <v>1.2444823133363063E-2</v>
      </c>
      <c r="S75" s="233">
        <f t="shared" si="5"/>
        <v>1.2853394543886863E-2</v>
      </c>
      <c r="T75" s="233">
        <f t="shared" si="5"/>
        <v>1.2736160779928587E-2</v>
      </c>
      <c r="U75" s="233">
        <f t="shared" si="5"/>
        <v>1.2467916439315876E-2</v>
      </c>
      <c r="V75" s="233">
        <f t="shared" si="5"/>
        <v>1.1980154305654101E-2</v>
      </c>
      <c r="W75" s="233">
        <f t="shared" si="5"/>
        <v>1.3289097145272545E-2</v>
      </c>
      <c r="X75" s="233">
        <f t="shared" si="5"/>
        <v>1.5034024464349691E-2</v>
      </c>
      <c r="Y75" s="233">
        <f t="shared" si="5"/>
        <v>1.4188972473570257E-2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2.683774459780313E-2</v>
      </c>
      <c r="C76" s="233">
        <f t="shared" si="6"/>
        <v>2.1395491888634519E-2</v>
      </c>
      <c r="D76" s="233">
        <f t="shared" si="6"/>
        <v>1.8527775436211581E-2</v>
      </c>
      <c r="E76" s="233">
        <f t="shared" si="6"/>
        <v>1.804033654744315E-2</v>
      </c>
      <c r="F76" s="233">
        <f t="shared" si="6"/>
        <v>1.7497644008154598E-2</v>
      </c>
      <c r="G76" s="233">
        <f t="shared" si="6"/>
        <v>1.3697319469479254E-2</v>
      </c>
      <c r="H76" s="233">
        <f t="shared" si="6"/>
        <v>2.3758482802101005E-2</v>
      </c>
      <c r="I76" s="233">
        <f t="shared" si="6"/>
        <v>1.5290534515998015E-2</v>
      </c>
      <c r="J76" s="233">
        <f t="shared" si="6"/>
        <v>1.8098300837276194E-2</v>
      </c>
      <c r="K76" s="233">
        <f t="shared" si="6"/>
        <v>1.4466303668491253E-2</v>
      </c>
      <c r="L76" s="233">
        <f t="shared" si="6"/>
        <v>1.2782779549101736E-2</v>
      </c>
      <c r="M76" s="233">
        <f t="shared" si="6"/>
        <v>1.8519075972926305E-2</v>
      </c>
      <c r="N76" s="233">
        <f t="shared" si="6"/>
        <v>1.4986296355806533E-2</v>
      </c>
      <c r="O76" s="233">
        <f t="shared" si="6"/>
        <v>1.3952380079143236E-2</v>
      </c>
      <c r="P76" s="233">
        <f t="shared" si="6"/>
        <v>1.278496174338643E-2</v>
      </c>
      <c r="Q76" s="233">
        <f t="shared" si="6"/>
        <v>2.0465645569624408E-2</v>
      </c>
      <c r="R76" s="233">
        <f t="shared" si="6"/>
        <v>2.1288445666127146E-2</v>
      </c>
      <c r="S76" s="233">
        <f t="shared" si="6"/>
        <v>2.1801763746074978E-2</v>
      </c>
      <c r="T76" s="233">
        <f t="shared" si="6"/>
        <v>2.1219593392988251E-2</v>
      </c>
      <c r="U76" s="233">
        <f t="shared" si="6"/>
        <v>2.0055789739885036E-2</v>
      </c>
      <c r="V76" s="233">
        <f t="shared" si="6"/>
        <v>1.9800525982459447E-2</v>
      </c>
      <c r="W76" s="233">
        <f t="shared" si="6"/>
        <v>2.1479283848862905E-2</v>
      </c>
      <c r="X76" s="233">
        <f t="shared" si="6"/>
        <v>2.4324117875751314E-2</v>
      </c>
      <c r="Y76" s="233">
        <f t="shared" si="6"/>
        <v>2.3354886183630064E-2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9.9551496893773416E-3</v>
      </c>
      <c r="C77" s="233">
        <f t="shared" si="7"/>
        <v>8.8667708066564235E-3</v>
      </c>
      <c r="D77" s="233">
        <f t="shared" si="7"/>
        <v>7.9735937279667383E-3</v>
      </c>
      <c r="E77" s="233">
        <f t="shared" si="7"/>
        <v>7.8663490730684193E-3</v>
      </c>
      <c r="F77" s="233">
        <f t="shared" si="7"/>
        <v>7.1339595250194052E-3</v>
      </c>
      <c r="G77" s="233">
        <f t="shared" si="7"/>
        <v>5.6278494314917268E-3</v>
      </c>
      <c r="H77" s="233">
        <f t="shared" si="7"/>
        <v>9.9807094149511836E-3</v>
      </c>
      <c r="I77" s="233">
        <f t="shared" si="7"/>
        <v>6.2938855290838123E-3</v>
      </c>
      <c r="J77" s="233">
        <f t="shared" si="7"/>
        <v>7.4273498049064563E-3</v>
      </c>
      <c r="K77" s="233">
        <f t="shared" si="7"/>
        <v>6.2454139388654481E-3</v>
      </c>
      <c r="L77" s="233">
        <f t="shared" si="7"/>
        <v>5.5187985484429604E-3</v>
      </c>
      <c r="M77" s="233">
        <f t="shared" si="7"/>
        <v>7.9423533841599548E-3</v>
      </c>
      <c r="N77" s="233">
        <f t="shared" si="7"/>
        <v>6.4780868350780285E-3</v>
      </c>
      <c r="O77" s="233">
        <f t="shared" si="7"/>
        <v>6.4738699987465179E-3</v>
      </c>
      <c r="P77" s="233">
        <f t="shared" si="7"/>
        <v>6.0236678268128828E-3</v>
      </c>
      <c r="Q77" s="233">
        <f t="shared" si="7"/>
        <v>8.3587667638951695E-3</v>
      </c>
      <c r="R77" s="233">
        <f t="shared" si="7"/>
        <v>8.84343264622558E-3</v>
      </c>
      <c r="S77" s="233">
        <f t="shared" si="7"/>
        <v>9.2688476745185471E-3</v>
      </c>
      <c r="T77" s="233">
        <f t="shared" si="7"/>
        <v>9.4632954049457506E-3</v>
      </c>
      <c r="U77" s="233">
        <f t="shared" si="7"/>
        <v>9.785744791506238E-3</v>
      </c>
      <c r="V77" s="233">
        <f t="shared" si="7"/>
        <v>9.0176446687050427E-3</v>
      </c>
      <c r="W77" s="233">
        <f t="shared" si="7"/>
        <v>1.0355630856731595E-2</v>
      </c>
      <c r="X77" s="233">
        <f t="shared" si="7"/>
        <v>1.1697552568284003E-2</v>
      </c>
      <c r="Y77" s="233">
        <f t="shared" si="7"/>
        <v>1.0750362252344931E-2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2.4359819894068855E-2</v>
      </c>
      <c r="C78" s="300">
        <f t="shared" si="8"/>
        <v>2.4647266108081604E-2</v>
      </c>
      <c r="D78" s="300">
        <f t="shared" si="8"/>
        <v>2.5647107913982815E-2</v>
      </c>
      <c r="E78" s="300">
        <f t="shared" si="8"/>
        <v>2.4688675592206985E-2</v>
      </c>
      <c r="F78" s="300">
        <f t="shared" si="8"/>
        <v>2.4267748308278363E-2</v>
      </c>
      <c r="G78" s="300">
        <f t="shared" si="8"/>
        <v>2.5381377011072681E-2</v>
      </c>
      <c r="H78" s="300">
        <f t="shared" si="8"/>
        <v>2.593960734793643E-2</v>
      </c>
      <c r="I78" s="300">
        <f t="shared" si="8"/>
        <v>2.7218468349095429E-2</v>
      </c>
      <c r="J78" s="300">
        <f t="shared" si="8"/>
        <v>2.6668374650012764E-2</v>
      </c>
      <c r="K78" s="300">
        <f t="shared" si="8"/>
        <v>2.5774711472614707E-2</v>
      </c>
      <c r="L78" s="300">
        <f t="shared" si="8"/>
        <v>2.8370842939459379E-2</v>
      </c>
      <c r="M78" s="300">
        <f t="shared" si="8"/>
        <v>2.5157167723027458E-2</v>
      </c>
      <c r="N78" s="300">
        <f t="shared" si="8"/>
        <v>1.9883215473596966E-2</v>
      </c>
      <c r="O78" s="300">
        <f t="shared" si="8"/>
        <v>1.9569952469466211E-2</v>
      </c>
      <c r="P78" s="300">
        <f t="shared" si="8"/>
        <v>2.2998052209791446E-2</v>
      </c>
      <c r="Q78" s="300">
        <f t="shared" si="8"/>
        <v>2.2305081121798482E-2</v>
      </c>
      <c r="R78" s="300">
        <f t="shared" si="8"/>
        <v>2.403035599568968E-2</v>
      </c>
      <c r="S78" s="300">
        <f t="shared" si="8"/>
        <v>2.4988214925683993E-2</v>
      </c>
      <c r="T78" s="300">
        <f t="shared" si="8"/>
        <v>2.5246453095119092E-2</v>
      </c>
      <c r="U78" s="300">
        <f t="shared" si="8"/>
        <v>2.6202326328674416E-2</v>
      </c>
      <c r="V78" s="300">
        <f t="shared" si="8"/>
        <v>2.7552818771862924E-2</v>
      </c>
      <c r="W78" s="300">
        <f t="shared" si="8"/>
        <v>2.8300079352612945E-2</v>
      </c>
      <c r="X78" s="300">
        <f t="shared" si="8"/>
        <v>3.3523614532167602E-2</v>
      </c>
      <c r="Y78" s="300">
        <f t="shared" si="8"/>
        <v>3.3290358762304982E-2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0.1314257295610175</v>
      </c>
      <c r="C79" s="301">
        <f t="shared" si="9"/>
        <v>0.19825224170131647</v>
      </c>
      <c r="D79" s="301">
        <f t="shared" si="9"/>
        <v>0.22346467168869932</v>
      </c>
      <c r="E79" s="301">
        <f t="shared" si="9"/>
        <v>0.22217920947835529</v>
      </c>
      <c r="F79" s="301">
        <f t="shared" si="9"/>
        <v>0.23389321955245634</v>
      </c>
      <c r="G79" s="301">
        <f t="shared" si="9"/>
        <v>0.26581786614609848</v>
      </c>
      <c r="H79" s="301">
        <f t="shared" si="9"/>
        <v>0.17722251299962985</v>
      </c>
      <c r="I79" s="301">
        <f t="shared" si="9"/>
        <v>0.26356912874119492</v>
      </c>
      <c r="J79" s="301">
        <f t="shared" si="9"/>
        <v>0.23748911673490333</v>
      </c>
      <c r="K79" s="301">
        <f t="shared" si="9"/>
        <v>0.25657668055190447</v>
      </c>
      <c r="L79" s="301">
        <f t="shared" si="9"/>
        <v>0.28457826737104402</v>
      </c>
      <c r="M79" s="301">
        <f t="shared" si="9"/>
        <v>0.22238139418714578</v>
      </c>
      <c r="N79" s="301">
        <f t="shared" si="9"/>
        <v>0.20013952474168928</v>
      </c>
      <c r="O79" s="301">
        <f t="shared" si="9"/>
        <v>0.19340322455245409</v>
      </c>
      <c r="P79" s="301">
        <f t="shared" si="9"/>
        <v>0.19313630628464848</v>
      </c>
      <c r="Q79" s="301">
        <f t="shared" si="9"/>
        <v>0.12122291672812943</v>
      </c>
      <c r="R79" s="301">
        <f t="shared" si="9"/>
        <v>0.10437864347556101</v>
      </c>
      <c r="S79" s="301">
        <f t="shared" si="9"/>
        <v>0.10089741942695246</v>
      </c>
      <c r="T79" s="301">
        <f t="shared" si="9"/>
        <v>0.10205069415892315</v>
      </c>
      <c r="U79" s="301">
        <f t="shared" si="9"/>
        <v>0.10495464656879144</v>
      </c>
      <c r="V79" s="301">
        <f t="shared" si="9"/>
        <v>0.1081035626936877</v>
      </c>
      <c r="W79" s="301">
        <f t="shared" si="9"/>
        <v>0.10501765371590029</v>
      </c>
      <c r="X79" s="301">
        <f t="shared" si="9"/>
        <v>9.8764768403705433E-2</v>
      </c>
      <c r="Y79" s="301">
        <f t="shared" si="9"/>
        <v>0.10081362350143837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0.22694182386654596</v>
      </c>
      <c r="C80" s="301">
        <f t="shared" si="10"/>
        <v>0.26315286602248811</v>
      </c>
      <c r="D80" s="301">
        <f t="shared" si="10"/>
        <v>0.28989026776588883</v>
      </c>
      <c r="E80" s="301">
        <f t="shared" si="10"/>
        <v>0.29562375338617597</v>
      </c>
      <c r="F80" s="301">
        <f t="shared" si="10"/>
        <v>0.28796006392668388</v>
      </c>
      <c r="G80" s="301">
        <f t="shared" si="10"/>
        <v>0.31751307877173829</v>
      </c>
      <c r="H80" s="301">
        <f t="shared" si="10"/>
        <v>0.26364383852589457</v>
      </c>
      <c r="I80" s="301">
        <f t="shared" si="10"/>
        <v>0.30614945067168353</v>
      </c>
      <c r="J80" s="301">
        <f t="shared" si="10"/>
        <v>0.28863243595948457</v>
      </c>
      <c r="K80" s="301">
        <f t="shared" si="10"/>
        <v>0.34007462781403802</v>
      </c>
      <c r="L80" s="301">
        <f t="shared" si="10"/>
        <v>0.32874764619594632</v>
      </c>
      <c r="M80" s="301">
        <f t="shared" si="10"/>
        <v>0.31053091222120954</v>
      </c>
      <c r="N80" s="301">
        <f t="shared" si="10"/>
        <v>0.41275094256860284</v>
      </c>
      <c r="O80" s="301">
        <f t="shared" si="10"/>
        <v>0.42053009046618889</v>
      </c>
      <c r="P80" s="301">
        <f t="shared" si="10"/>
        <v>0.42319671361488148</v>
      </c>
      <c r="Q80" s="301">
        <f t="shared" si="10"/>
        <v>0.3175729181149971</v>
      </c>
      <c r="R80" s="301">
        <f t="shared" si="10"/>
        <v>0.32014306200573012</v>
      </c>
      <c r="S80" s="301">
        <f t="shared" si="10"/>
        <v>0.31126083135063531</v>
      </c>
      <c r="T80" s="301">
        <f t="shared" si="10"/>
        <v>0.32366570679925305</v>
      </c>
      <c r="U80" s="301">
        <f t="shared" si="10"/>
        <v>0.34417344408293549</v>
      </c>
      <c r="V80" s="301">
        <f t="shared" si="10"/>
        <v>0.33444041670518221</v>
      </c>
      <c r="W80" s="301">
        <f t="shared" si="10"/>
        <v>0.33032704559848125</v>
      </c>
      <c r="X80" s="301">
        <f t="shared" si="10"/>
        <v>0.29416926923040765</v>
      </c>
      <c r="Y80" s="301">
        <f t="shared" si="10"/>
        <v>0.29730828820903032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0.20172836168698463</v>
      </c>
      <c r="C81" s="302">
        <f t="shared" si="11"/>
        <v>0.24697491365102564</v>
      </c>
      <c r="D81" s="302">
        <f t="shared" si="11"/>
        <v>0.27712563232565907</v>
      </c>
      <c r="E81" s="302">
        <f t="shared" si="11"/>
        <v>0.28362722476205798</v>
      </c>
      <c r="F81" s="302">
        <f t="shared" si="11"/>
        <v>0.27423420088911626</v>
      </c>
      <c r="G81" s="302">
        <f t="shared" si="11"/>
        <v>0.30695098903984241</v>
      </c>
      <c r="H81" s="302">
        <f t="shared" si="11"/>
        <v>0.24624690756954698</v>
      </c>
      <c r="I81" s="302">
        <f t="shared" si="11"/>
        <v>0.29440700658172303</v>
      </c>
      <c r="J81" s="302">
        <f t="shared" si="11"/>
        <v>0.27463986719853445</v>
      </c>
      <c r="K81" s="302">
        <f t="shared" si="11"/>
        <v>0.33019123276514001</v>
      </c>
      <c r="L81" s="302">
        <f t="shared" si="11"/>
        <v>0.32001527206938435</v>
      </c>
      <c r="M81" s="302">
        <f t="shared" si="11"/>
        <v>0.29765633838668371</v>
      </c>
      <c r="N81" s="302">
        <f t="shared" si="11"/>
        <v>0.40254678057297344</v>
      </c>
      <c r="O81" s="302">
        <f t="shared" si="11"/>
        <v>0.41289650263047023</v>
      </c>
      <c r="P81" s="302">
        <f t="shared" si="11"/>
        <v>0.41658753044302543</v>
      </c>
      <c r="Q81" s="302">
        <f t="shared" si="11"/>
        <v>0.30158091472591714</v>
      </c>
      <c r="R81" s="302">
        <f t="shared" si="11"/>
        <v>0.30413469458667963</v>
      </c>
      <c r="S81" s="302">
        <f t="shared" si="11"/>
        <v>0.29576105508386391</v>
      </c>
      <c r="T81" s="302">
        <f t="shared" si="11"/>
        <v>0.31044320227883665</v>
      </c>
      <c r="U81" s="302">
        <f t="shared" si="11"/>
        <v>0.33522398546060511</v>
      </c>
      <c r="V81" s="302">
        <f t="shared" si="11"/>
        <v>0.3228914966548368</v>
      </c>
      <c r="W81" s="302">
        <f t="shared" si="11"/>
        <v>0.32021672743285257</v>
      </c>
      <c r="X81" s="302">
        <f t="shared" si="11"/>
        <v>0.2825949375956634</v>
      </c>
      <c r="Y81" s="302">
        <f t="shared" si="11"/>
        <v>0.28416678656765937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2.5213462179561316E-2</v>
      </c>
      <c r="C82" s="302">
        <f t="shared" si="12"/>
        <v>1.6177952371462478E-2</v>
      </c>
      <c r="D82" s="302">
        <f t="shared" si="12"/>
        <v>1.2764635440229769E-2</v>
      </c>
      <c r="E82" s="302">
        <f t="shared" si="12"/>
        <v>1.1996528624117981E-2</v>
      </c>
      <c r="F82" s="302">
        <f t="shared" si="12"/>
        <v>1.3725863037567648E-2</v>
      </c>
      <c r="G82" s="302">
        <f t="shared" si="12"/>
        <v>1.0562089731895836E-2</v>
      </c>
      <c r="H82" s="302">
        <f t="shared" si="12"/>
        <v>1.7396930956347603E-2</v>
      </c>
      <c r="I82" s="302">
        <f t="shared" si="12"/>
        <v>1.174244408996046E-2</v>
      </c>
      <c r="J82" s="302">
        <f t="shared" si="12"/>
        <v>1.3992568760950123E-2</v>
      </c>
      <c r="K82" s="302">
        <f t="shared" si="12"/>
        <v>9.8833950488979947E-3</v>
      </c>
      <c r="L82" s="302">
        <f t="shared" si="12"/>
        <v>8.732374126562038E-3</v>
      </c>
      <c r="M82" s="302">
        <f t="shared" si="12"/>
        <v>1.2874573834525808E-2</v>
      </c>
      <c r="N82" s="302">
        <f t="shared" si="12"/>
        <v>1.0204161995629403E-2</v>
      </c>
      <c r="O82" s="302">
        <f t="shared" si="12"/>
        <v>7.6335878357186391E-3</v>
      </c>
      <c r="P82" s="302">
        <f t="shared" si="12"/>
        <v>6.6091831718560982E-3</v>
      </c>
      <c r="Q82" s="302">
        <f t="shared" si="12"/>
        <v>1.599200338907996E-2</v>
      </c>
      <c r="R82" s="302">
        <f t="shared" si="12"/>
        <v>1.600836741905047E-2</v>
      </c>
      <c r="S82" s="302">
        <f t="shared" si="12"/>
        <v>1.5499776266771405E-2</v>
      </c>
      <c r="T82" s="302">
        <f t="shared" si="12"/>
        <v>1.3222504520416373E-2</v>
      </c>
      <c r="U82" s="302">
        <f t="shared" si="12"/>
        <v>8.9494586223303908E-3</v>
      </c>
      <c r="V82" s="302">
        <f t="shared" si="12"/>
        <v>1.1548920050345406E-2</v>
      </c>
      <c r="W82" s="302">
        <f t="shared" si="12"/>
        <v>1.0110318165628702E-2</v>
      </c>
      <c r="X82" s="302">
        <f t="shared" si="12"/>
        <v>1.1574331634744207E-2</v>
      </c>
      <c r="Y82" s="302">
        <f t="shared" si="12"/>
        <v>1.3141501641370979E-2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3.3139113306547154E-2</v>
      </c>
      <c r="C83" s="301">
        <f t="shared" si="13"/>
        <v>5.5865346933032113E-2</v>
      </c>
      <c r="D83" s="301">
        <f t="shared" si="13"/>
        <v>6.3350214672961896E-2</v>
      </c>
      <c r="E83" s="301">
        <f t="shared" si="13"/>
        <v>6.1906987606696294E-2</v>
      </c>
      <c r="F83" s="301">
        <f t="shared" si="13"/>
        <v>6.8372787479669947E-2</v>
      </c>
      <c r="G83" s="301">
        <f t="shared" si="13"/>
        <v>7.8638053133545396E-2</v>
      </c>
      <c r="H83" s="301">
        <f t="shared" si="13"/>
        <v>4.7789831707962534E-2</v>
      </c>
      <c r="I83" s="301">
        <f t="shared" si="13"/>
        <v>7.9067019043741221E-2</v>
      </c>
      <c r="J83" s="301">
        <f t="shared" si="13"/>
        <v>7.0337359709771702E-2</v>
      </c>
      <c r="K83" s="301">
        <f t="shared" si="13"/>
        <v>7.2649920287941969E-2</v>
      </c>
      <c r="L83" s="301">
        <f t="shared" si="13"/>
        <v>8.4913627088487181E-2</v>
      </c>
      <c r="M83" s="301">
        <f t="shared" si="13"/>
        <v>6.1490661037013374E-2</v>
      </c>
      <c r="N83" s="301">
        <f t="shared" si="13"/>
        <v>4.291317521625037E-2</v>
      </c>
      <c r="O83" s="301">
        <f t="shared" si="13"/>
        <v>3.8991692055294666E-2</v>
      </c>
      <c r="P83" s="301">
        <f t="shared" si="13"/>
        <v>3.8381917716809447E-2</v>
      </c>
      <c r="Q83" s="301">
        <f t="shared" si="13"/>
        <v>2.008089512658481E-2</v>
      </c>
      <c r="R83" s="301">
        <f t="shared" si="13"/>
        <v>1.3737500062992229E-2</v>
      </c>
      <c r="S83" s="301">
        <f t="shared" si="13"/>
        <v>1.3137131652805492E-2</v>
      </c>
      <c r="T83" s="301">
        <f t="shared" si="13"/>
        <v>1.1996364483461204E-2</v>
      </c>
      <c r="U83" s="301">
        <f t="shared" si="13"/>
        <v>1.0113609665547895E-2</v>
      </c>
      <c r="V83" s="301">
        <f t="shared" si="13"/>
        <v>1.2635366180155563E-2</v>
      </c>
      <c r="W83" s="301">
        <f t="shared" si="13"/>
        <v>1.1772889512049847E-2</v>
      </c>
      <c r="X83" s="301">
        <f t="shared" si="13"/>
        <v>1.2381410638646425E-2</v>
      </c>
      <c r="Y83" s="301">
        <f t="shared" si="13"/>
        <v>1.3168544414320546E-2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1.1617525601139865E-2</v>
      </c>
      <c r="C84" s="302">
        <f t="shared" si="14"/>
        <v>2.1842841676166472E-2</v>
      </c>
      <c r="D84" s="302">
        <f t="shared" si="14"/>
        <v>2.5275926366555859E-2</v>
      </c>
      <c r="E84" s="302">
        <f t="shared" si="14"/>
        <v>2.463834865310624E-2</v>
      </c>
      <c r="F84" s="302">
        <f t="shared" si="14"/>
        <v>2.7482573239873846E-2</v>
      </c>
      <c r="G84" s="302">
        <f t="shared" si="14"/>
        <v>3.2158432060735577E-2</v>
      </c>
      <c r="H84" s="302">
        <f t="shared" si="14"/>
        <v>1.8511771866920441E-2</v>
      </c>
      <c r="I84" s="302">
        <f t="shared" si="14"/>
        <v>3.233164490836906E-2</v>
      </c>
      <c r="J84" s="302">
        <f t="shared" si="14"/>
        <v>2.8503973891622281E-2</v>
      </c>
      <c r="K84" s="302">
        <f t="shared" si="14"/>
        <v>2.9853114663466684E-2</v>
      </c>
      <c r="L84" s="302">
        <f t="shared" si="14"/>
        <v>3.5094303857564159E-2</v>
      </c>
      <c r="M84" s="302">
        <f t="shared" si="14"/>
        <v>2.491249519870134E-2</v>
      </c>
      <c r="N84" s="302">
        <f t="shared" si="14"/>
        <v>1.7254370482068525E-2</v>
      </c>
      <c r="O84" s="302">
        <f t="shared" si="14"/>
        <v>1.573469141154845E-2</v>
      </c>
      <c r="P84" s="302">
        <f t="shared" si="14"/>
        <v>1.5513020407762481E-2</v>
      </c>
      <c r="Q84" s="302">
        <f t="shared" si="14"/>
        <v>7.2222604216079546E-3</v>
      </c>
      <c r="R84" s="302">
        <f t="shared" si="14"/>
        <v>4.5355671291815378E-3</v>
      </c>
      <c r="S84" s="302">
        <f t="shared" si="14"/>
        <v>4.3256180009792781E-3</v>
      </c>
      <c r="T84" s="302">
        <f t="shared" si="14"/>
        <v>3.9365601703093903E-3</v>
      </c>
      <c r="U84" s="302">
        <f t="shared" si="14"/>
        <v>3.2201626317077477E-3</v>
      </c>
      <c r="V84" s="302">
        <f t="shared" si="14"/>
        <v>4.1304727740351967E-3</v>
      </c>
      <c r="W84" s="302">
        <f t="shared" si="14"/>
        <v>3.9138158027667022E-3</v>
      </c>
      <c r="X84" s="302">
        <f t="shared" si="14"/>
        <v>4.0291837821510891E-3</v>
      </c>
      <c r="Y84" s="302">
        <f t="shared" si="14"/>
        <v>4.268422097863437E-3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1.8910193408238435E-2</v>
      </c>
      <c r="C85" s="302">
        <f t="shared" si="15"/>
        <v>3.2346931618392742E-2</v>
      </c>
      <c r="D85" s="302">
        <f t="shared" si="15"/>
        <v>3.6752236778667957E-2</v>
      </c>
      <c r="E85" s="302">
        <f t="shared" si="15"/>
        <v>3.6026141346092118E-2</v>
      </c>
      <c r="F85" s="302">
        <f t="shared" si="15"/>
        <v>3.9468606996619443E-2</v>
      </c>
      <c r="G85" s="302">
        <f t="shared" si="15"/>
        <v>4.5385690350577754E-2</v>
      </c>
      <c r="H85" s="302">
        <f t="shared" si="15"/>
        <v>2.7476234849134661E-2</v>
      </c>
      <c r="I85" s="302">
        <f t="shared" si="15"/>
        <v>4.5519192426054823E-2</v>
      </c>
      <c r="J85" s="302">
        <f t="shared" si="15"/>
        <v>4.038415548219388E-2</v>
      </c>
      <c r="K85" s="302">
        <f t="shared" si="15"/>
        <v>4.1773168280125138E-2</v>
      </c>
      <c r="L85" s="302">
        <f t="shared" si="15"/>
        <v>4.891489876781481E-2</v>
      </c>
      <c r="M85" s="302">
        <f t="shared" si="15"/>
        <v>3.5244727834021862E-2</v>
      </c>
      <c r="N85" s="302">
        <f t="shared" si="15"/>
        <v>2.4601945098920223E-2</v>
      </c>
      <c r="O85" s="302">
        <f t="shared" si="15"/>
        <v>2.2466379046475356E-2</v>
      </c>
      <c r="P85" s="302">
        <f t="shared" si="15"/>
        <v>2.2184374766247586E-2</v>
      </c>
      <c r="Q85" s="302">
        <f t="shared" si="15"/>
        <v>1.1202320068250718E-2</v>
      </c>
      <c r="R85" s="302">
        <f t="shared" si="15"/>
        <v>7.5439234511233228E-3</v>
      </c>
      <c r="S85" s="302">
        <f t="shared" si="15"/>
        <v>7.2061796813391744E-3</v>
      </c>
      <c r="T85" s="302">
        <f t="shared" si="15"/>
        <v>6.6903306306801179E-3</v>
      </c>
      <c r="U85" s="302">
        <f t="shared" si="15"/>
        <v>5.9665388193844999E-3</v>
      </c>
      <c r="V85" s="302">
        <f t="shared" si="15"/>
        <v>7.3087552580488775E-3</v>
      </c>
      <c r="W85" s="302">
        <f t="shared" si="15"/>
        <v>6.8119336135573161E-3</v>
      </c>
      <c r="X85" s="302">
        <f t="shared" si="15"/>
        <v>7.1534567943253996E-3</v>
      </c>
      <c r="Y85" s="302">
        <f t="shared" si="15"/>
        <v>7.5390382178865435E-3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2.6113942971688502E-3</v>
      </c>
      <c r="C86" s="302">
        <f t="shared" si="16"/>
        <v>1.6755736384728994E-3</v>
      </c>
      <c r="D86" s="302">
        <f t="shared" si="16"/>
        <v>1.3220515277380831E-3</v>
      </c>
      <c r="E86" s="302">
        <f t="shared" si="16"/>
        <v>1.2424976074979332E-3</v>
      </c>
      <c r="F86" s="302">
        <f t="shared" si="16"/>
        <v>1.4216072431766497E-3</v>
      </c>
      <c r="G86" s="302">
        <f t="shared" si="16"/>
        <v>1.0939307222320685E-3</v>
      </c>
      <c r="H86" s="302">
        <f t="shared" si="16"/>
        <v>1.8018249919074299E-3</v>
      </c>
      <c r="I86" s="302">
        <f t="shared" si="16"/>
        <v>1.2161817093173334E-3</v>
      </c>
      <c r="J86" s="302">
        <f t="shared" si="16"/>
        <v>1.4492303359555482E-3</v>
      </c>
      <c r="K86" s="302">
        <f t="shared" si="16"/>
        <v>1.0236373443501497E-3</v>
      </c>
      <c r="L86" s="302">
        <f t="shared" si="16"/>
        <v>9.0442446310821109E-4</v>
      </c>
      <c r="M86" s="302">
        <f t="shared" si="16"/>
        <v>1.3334380042901725E-3</v>
      </c>
      <c r="N86" s="302">
        <f t="shared" si="16"/>
        <v>1.0568596352616168E-3</v>
      </c>
      <c r="O86" s="302">
        <f t="shared" si="16"/>
        <v>7.9062159727085932E-4</v>
      </c>
      <c r="P86" s="302">
        <f t="shared" si="16"/>
        <v>6.8452254279938174E-4</v>
      </c>
      <c r="Q86" s="302">
        <f t="shared" si="16"/>
        <v>1.6563146367261389E-3</v>
      </c>
      <c r="R86" s="302">
        <f t="shared" si="16"/>
        <v>1.6580094826873705E-3</v>
      </c>
      <c r="S86" s="302">
        <f t="shared" si="16"/>
        <v>1.6053339704870384E-3</v>
      </c>
      <c r="T86" s="302">
        <f t="shared" si="16"/>
        <v>1.3694736824716959E-3</v>
      </c>
      <c r="U86" s="302">
        <f t="shared" si="16"/>
        <v>9.2690821445564784E-4</v>
      </c>
      <c r="V86" s="302">
        <f t="shared" si="16"/>
        <v>1.196138148071488E-3</v>
      </c>
      <c r="W86" s="302">
        <f t="shared" si="16"/>
        <v>1.0471400957258298E-3</v>
      </c>
      <c r="X86" s="302">
        <f t="shared" si="16"/>
        <v>1.198770062169935E-3</v>
      </c>
      <c r="Y86" s="302">
        <f t="shared" si="16"/>
        <v>1.361084098570566E-3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2.1201293220561853E-2</v>
      </c>
      <c r="C87" s="301">
        <f t="shared" si="17"/>
        <v>2.1498244145156869E-2</v>
      </c>
      <c r="D87" s="301">
        <f t="shared" si="17"/>
        <v>2.0932185247958784E-2</v>
      </c>
      <c r="E87" s="301">
        <f t="shared" si="17"/>
        <v>2.0029782246787996E-2</v>
      </c>
      <c r="F87" s="301">
        <f t="shared" si="17"/>
        <v>2.2666298348832839E-2</v>
      </c>
      <c r="G87" s="301">
        <f t="shared" si="17"/>
        <v>2.2868683812778196E-2</v>
      </c>
      <c r="H87" s="301">
        <f t="shared" si="17"/>
        <v>2.0683882439937001E-2</v>
      </c>
      <c r="I87" s="301">
        <f t="shared" si="17"/>
        <v>2.3727865082878358E-2</v>
      </c>
      <c r="J87" s="301">
        <f t="shared" si="17"/>
        <v>2.3357047034284029E-2</v>
      </c>
      <c r="K87" s="301">
        <f t="shared" si="17"/>
        <v>2.126549336613438E-2</v>
      </c>
      <c r="L87" s="301">
        <f t="shared" si="17"/>
        <v>2.3071163025008896E-2</v>
      </c>
      <c r="M87" s="301">
        <f t="shared" si="17"/>
        <v>2.0844450062425683E-2</v>
      </c>
      <c r="N87" s="301">
        <f t="shared" si="17"/>
        <v>1.5301590955906615E-2</v>
      </c>
      <c r="O87" s="301">
        <f t="shared" si="17"/>
        <v>1.2860366756771205E-2</v>
      </c>
      <c r="P87" s="301">
        <f t="shared" si="17"/>
        <v>1.2073312971689096E-2</v>
      </c>
      <c r="Q87" s="301">
        <f t="shared" si="17"/>
        <v>1.425965269915217E-2</v>
      </c>
      <c r="R87" s="301">
        <f t="shared" si="17"/>
        <v>1.2952524381568319E-2</v>
      </c>
      <c r="S87" s="301">
        <f t="shared" si="17"/>
        <v>1.2508436484421997E-2</v>
      </c>
      <c r="T87" s="301">
        <f t="shared" si="17"/>
        <v>1.0803821121749225E-2</v>
      </c>
      <c r="U87" s="301">
        <f t="shared" si="17"/>
        <v>7.6323101933148015E-3</v>
      </c>
      <c r="V87" s="301">
        <f t="shared" si="17"/>
        <v>9.8148239848481582E-3</v>
      </c>
      <c r="W87" s="301">
        <f t="shared" si="17"/>
        <v>8.7365390440545306E-3</v>
      </c>
      <c r="X87" s="301">
        <f t="shared" si="17"/>
        <v>9.7823036958493842E-3</v>
      </c>
      <c r="Y87" s="301">
        <f t="shared" si="17"/>
        <v>1.0945512358751477E-2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3.0296400111412014E-3</v>
      </c>
      <c r="C88" s="302">
        <f t="shared" si="18"/>
        <v>8.3178365490534888E-3</v>
      </c>
      <c r="D88" s="302">
        <f t="shared" si="18"/>
        <v>9.6877617105288524E-3</v>
      </c>
      <c r="E88" s="302">
        <f t="shared" si="18"/>
        <v>9.3502289638820943E-3</v>
      </c>
      <c r="F88" s="302">
        <f t="shared" si="18"/>
        <v>1.0578978638932243E-2</v>
      </c>
      <c r="G88" s="302">
        <f t="shared" si="18"/>
        <v>1.2437841097729052E-2</v>
      </c>
      <c r="H88" s="302">
        <f t="shared" si="18"/>
        <v>7.0601721897118191E-3</v>
      </c>
      <c r="I88" s="302">
        <f t="shared" si="18"/>
        <v>1.2502885786675921E-2</v>
      </c>
      <c r="J88" s="302">
        <f t="shared" si="18"/>
        <v>1.1023677131657996E-2</v>
      </c>
      <c r="K88" s="302">
        <f t="shared" si="18"/>
        <v>1.1557286327691095E-2</v>
      </c>
      <c r="L88" s="302">
        <f t="shared" si="18"/>
        <v>1.3590253865300573E-2</v>
      </c>
      <c r="M88" s="302">
        <f t="shared" si="18"/>
        <v>9.6404136210645024E-3</v>
      </c>
      <c r="N88" s="302">
        <f t="shared" si="18"/>
        <v>6.6721818771625632E-3</v>
      </c>
      <c r="O88" s="302">
        <f t="shared" si="18"/>
        <v>6.0992229162333171E-3</v>
      </c>
      <c r="P88" s="302">
        <f t="shared" si="18"/>
        <v>6.0138831379665976E-3</v>
      </c>
      <c r="Q88" s="302">
        <f t="shared" si="18"/>
        <v>2.7935855255481058E-3</v>
      </c>
      <c r="R88" s="302">
        <f t="shared" si="18"/>
        <v>1.7508266875077563E-3</v>
      </c>
      <c r="S88" s="302">
        <f t="shared" si="18"/>
        <v>1.6699988168087682E-3</v>
      </c>
      <c r="T88" s="302">
        <f t="shared" si="18"/>
        <v>1.5169525027103152E-3</v>
      </c>
      <c r="U88" s="302">
        <f t="shared" si="18"/>
        <v>1.2384194771973029E-3</v>
      </c>
      <c r="V88" s="302">
        <f t="shared" si="18"/>
        <v>1.5931663762355013E-3</v>
      </c>
      <c r="W88" s="302">
        <f t="shared" si="18"/>
        <v>1.5079025469372134E-3</v>
      </c>
      <c r="X88" s="302">
        <f t="shared" si="18"/>
        <v>1.5554494317004913E-3</v>
      </c>
      <c r="Y88" s="302">
        <f t="shared" si="18"/>
        <v>1.6486001866365719E-3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1.4227104758549279E-3</v>
      </c>
      <c r="C89" s="302">
        <f t="shared" si="19"/>
        <v>2.433624949346163E-3</v>
      </c>
      <c r="D89" s="302">
        <f t="shared" si="19"/>
        <v>2.7650585664201594E-3</v>
      </c>
      <c r="E89" s="302">
        <f t="shared" si="19"/>
        <v>2.7104306968846721E-3</v>
      </c>
      <c r="F89" s="302">
        <f t="shared" si="19"/>
        <v>2.969424977802088E-3</v>
      </c>
      <c r="G89" s="302">
        <f t="shared" si="19"/>
        <v>3.4145973931469127E-3</v>
      </c>
      <c r="H89" s="302">
        <f t="shared" si="19"/>
        <v>2.0671775435085636E-3</v>
      </c>
      <c r="I89" s="302">
        <f t="shared" si="19"/>
        <v>3.4246414364429959E-3</v>
      </c>
      <c r="J89" s="302">
        <f t="shared" si="19"/>
        <v>3.0383063685663118E-3</v>
      </c>
      <c r="K89" s="302">
        <f t="shared" si="19"/>
        <v>3.1428088988181917E-3</v>
      </c>
      <c r="L89" s="302">
        <f t="shared" si="19"/>
        <v>3.68011777563497E-3</v>
      </c>
      <c r="M89" s="302">
        <f t="shared" si="19"/>
        <v>2.6516409655690425E-3</v>
      </c>
      <c r="N89" s="302">
        <f t="shared" si="19"/>
        <v>1.8509300387902362E-3</v>
      </c>
      <c r="O89" s="302">
        <f t="shared" si="19"/>
        <v>1.6902604925247921E-3</v>
      </c>
      <c r="P89" s="302">
        <f t="shared" si="19"/>
        <v>1.6690438695609465E-3</v>
      </c>
      <c r="Q89" s="302">
        <f t="shared" si="19"/>
        <v>8.4280777942952092E-4</v>
      </c>
      <c r="R89" s="302">
        <f t="shared" si="19"/>
        <v>5.6756790854846318E-4</v>
      </c>
      <c r="S89" s="302">
        <f t="shared" si="19"/>
        <v>5.4215771897222608E-4</v>
      </c>
      <c r="T89" s="302">
        <f t="shared" si="19"/>
        <v>5.0334775904803386E-4</v>
      </c>
      <c r="U89" s="302">
        <f t="shared" si="19"/>
        <v>4.4889320271231326E-4</v>
      </c>
      <c r="V89" s="302">
        <f t="shared" si="19"/>
        <v>5.4987500374035407E-4</v>
      </c>
      <c r="W89" s="302">
        <f t="shared" si="19"/>
        <v>5.1249657280682008E-4</v>
      </c>
      <c r="X89" s="302">
        <f t="shared" si="19"/>
        <v>5.3819110678310193E-4</v>
      </c>
      <c r="Y89" s="302">
        <f t="shared" si="19"/>
        <v>5.672003674898965E-4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1.6748942733565721E-2</v>
      </c>
      <c r="C90" s="302">
        <f t="shared" si="20"/>
        <v>1.0746782646757219E-2</v>
      </c>
      <c r="D90" s="302">
        <f t="shared" si="20"/>
        <v>8.4793649710097722E-3</v>
      </c>
      <c r="E90" s="302">
        <f t="shared" si="20"/>
        <v>7.9691225860212267E-3</v>
      </c>
      <c r="F90" s="302">
        <f t="shared" si="20"/>
        <v>9.1178947320985065E-3</v>
      </c>
      <c r="G90" s="302">
        <f t="shared" si="20"/>
        <v>7.0162453219022314E-3</v>
      </c>
      <c r="H90" s="302">
        <f t="shared" si="20"/>
        <v>1.1556532706716617E-2</v>
      </c>
      <c r="I90" s="302">
        <f t="shared" si="20"/>
        <v>7.8003378597594443E-3</v>
      </c>
      <c r="J90" s="302">
        <f t="shared" si="20"/>
        <v>9.2950635340597245E-3</v>
      </c>
      <c r="K90" s="302">
        <f t="shared" si="20"/>
        <v>6.5653981396250963E-3</v>
      </c>
      <c r="L90" s="302">
        <f t="shared" si="20"/>
        <v>5.8007913840733534E-3</v>
      </c>
      <c r="M90" s="302">
        <f t="shared" si="20"/>
        <v>8.5523954757921409E-3</v>
      </c>
      <c r="N90" s="302">
        <f t="shared" si="20"/>
        <v>6.778479039953815E-3</v>
      </c>
      <c r="O90" s="302">
        <f t="shared" si="20"/>
        <v>5.0708833480130949E-3</v>
      </c>
      <c r="P90" s="302">
        <f t="shared" si="20"/>
        <v>4.3903859641615502E-3</v>
      </c>
      <c r="Q90" s="302">
        <f t="shared" si="20"/>
        <v>1.0623259394174543E-2</v>
      </c>
      <c r="R90" s="302">
        <f t="shared" si="20"/>
        <v>1.0634129785512099E-2</v>
      </c>
      <c r="S90" s="302">
        <f t="shared" si="20"/>
        <v>1.0296279948641003E-2</v>
      </c>
      <c r="T90" s="302">
        <f t="shared" si="20"/>
        <v>8.7835208599908749E-3</v>
      </c>
      <c r="U90" s="302">
        <f t="shared" si="20"/>
        <v>5.944997513405186E-3</v>
      </c>
      <c r="V90" s="302">
        <f t="shared" si="20"/>
        <v>7.6717826048723027E-3</v>
      </c>
      <c r="W90" s="302">
        <f t="shared" si="20"/>
        <v>6.7161399243104974E-3</v>
      </c>
      <c r="X90" s="302">
        <f t="shared" si="20"/>
        <v>7.6886631573657906E-3</v>
      </c>
      <c r="Y90" s="302">
        <f t="shared" si="20"/>
        <v>8.7297118046250084E-3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6.7449851548274875E-2</v>
      </c>
      <c r="C91" s="301">
        <f t="shared" si="21"/>
        <v>6.0657946030529653E-2</v>
      </c>
      <c r="D91" s="301">
        <f t="shared" si="21"/>
        <v>5.7231833391371487E-2</v>
      </c>
      <c r="E91" s="301">
        <f t="shared" si="21"/>
        <v>6.6595774360359822E-2</v>
      </c>
      <c r="F91" s="301">
        <f t="shared" si="21"/>
        <v>5.299142929714281E-2</v>
      </c>
      <c r="G91" s="301">
        <f t="shared" si="21"/>
        <v>4.8117097137253095E-2</v>
      </c>
      <c r="H91" s="301">
        <f t="shared" si="21"/>
        <v>5.0037445458336327E-2</v>
      </c>
      <c r="I91" s="301">
        <f t="shared" si="21"/>
        <v>3.0729271678395429E-2</v>
      </c>
      <c r="J91" s="301">
        <f t="shared" si="21"/>
        <v>3.4025384658703063E-2</v>
      </c>
      <c r="K91" s="301">
        <f t="shared" si="21"/>
        <v>3.461308759595913E-2</v>
      </c>
      <c r="L91" s="301">
        <f t="shared" si="21"/>
        <v>3.0259843594072952E-2</v>
      </c>
      <c r="M91" s="301">
        <f t="shared" si="21"/>
        <v>3.9697784995131026E-2</v>
      </c>
      <c r="N91" s="301">
        <f t="shared" si="21"/>
        <v>5.1181888558123917E-2</v>
      </c>
      <c r="O91" s="301">
        <f t="shared" si="21"/>
        <v>8.3682367753972725E-2</v>
      </c>
      <c r="P91" s="301">
        <f t="shared" si="21"/>
        <v>0.10045246923708709</v>
      </c>
      <c r="Q91" s="301">
        <f t="shared" si="21"/>
        <v>0.14245465712099262</v>
      </c>
      <c r="R91" s="301">
        <f t="shared" si="21"/>
        <v>0.15114384489947336</v>
      </c>
      <c r="S91" s="301">
        <f t="shared" si="21"/>
        <v>0.15893663092714866</v>
      </c>
      <c r="T91" s="301">
        <f t="shared" si="21"/>
        <v>0.16713049698978322</v>
      </c>
      <c r="U91" s="301">
        <f t="shared" si="21"/>
        <v>0.18477021250621228</v>
      </c>
      <c r="V91" s="301">
        <f t="shared" si="21"/>
        <v>0.17620137497684971</v>
      </c>
      <c r="W91" s="301">
        <f t="shared" si="21"/>
        <v>0.16827003240198968</v>
      </c>
      <c r="X91" s="301">
        <f t="shared" si="21"/>
        <v>0.15716026115501613</v>
      </c>
      <c r="Y91" s="301">
        <f t="shared" si="21"/>
        <v>0.15609708316656362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0.41533181655336016</v>
      </c>
      <c r="C92" s="235">
        <f t="shared" si="22"/>
        <v>0.30828628164237215</v>
      </c>
      <c r="D92" s="235">
        <f t="shared" si="22"/>
        <v>0.25972217719102841</v>
      </c>
      <c r="E92" s="235">
        <f t="shared" si="22"/>
        <v>0.2503740819288699</v>
      </c>
      <c r="F92" s="235">
        <f t="shared" si="22"/>
        <v>0.25500379740257817</v>
      </c>
      <c r="G92" s="235">
        <f t="shared" si="22"/>
        <v>0.19855667887360193</v>
      </c>
      <c r="H92" s="235">
        <f t="shared" si="22"/>
        <v>0.33903101188289325</v>
      </c>
      <c r="I92" s="235">
        <f t="shared" si="22"/>
        <v>0.22137161498823302</v>
      </c>
      <c r="J92" s="235">
        <f t="shared" si="22"/>
        <v>0.26256784303429492</v>
      </c>
      <c r="K92" s="235">
        <f t="shared" si="22"/>
        <v>0.20230496946471843</v>
      </c>
      <c r="L92" s="235">
        <f t="shared" si="22"/>
        <v>0.17875675610065458</v>
      </c>
      <c r="M92" s="235">
        <f t="shared" si="22"/>
        <v>0.26027475494607283</v>
      </c>
      <c r="N92" s="235">
        <f t="shared" si="22"/>
        <v>0.20937615250380093</v>
      </c>
      <c r="O92" s="235">
        <f t="shared" si="22"/>
        <v>0.18407079270832105</v>
      </c>
      <c r="P92" s="235">
        <f t="shared" si="22"/>
        <v>0.1664252287581901</v>
      </c>
      <c r="Q92" s="235">
        <f t="shared" si="22"/>
        <v>0.29789708316021501</v>
      </c>
      <c r="R92" s="235">
        <f t="shared" si="22"/>
        <v>0.30622810638636161</v>
      </c>
      <c r="S92" s="235">
        <f t="shared" si="22"/>
        <v>0.30840702260552594</v>
      </c>
      <c r="T92" s="235">
        <f t="shared" si="22"/>
        <v>0.28932993330414231</v>
      </c>
      <c r="U92" s="235">
        <f t="shared" si="22"/>
        <v>0.25281896885546984</v>
      </c>
      <c r="V92" s="235">
        <f t="shared" si="22"/>
        <v>0.26538836420789425</v>
      </c>
      <c r="W92" s="235">
        <f t="shared" si="22"/>
        <v>0.27382165757129584</v>
      </c>
      <c r="X92" s="235">
        <f t="shared" si="22"/>
        <v>0.31081508078674069</v>
      </c>
      <c r="Y92" s="235">
        <f t="shared" si="22"/>
        <v>0.31023183354070327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56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 t="shared" ref="B96:Y96" si="23">SUM(B$97:B$107)</f>
        <v>38.206237823868733</v>
      </c>
      <c r="C96" s="320">
        <f t="shared" si="23"/>
        <v>37.90730693846357</v>
      </c>
      <c r="D96" s="320">
        <f t="shared" si="23"/>
        <v>40.529857880735378</v>
      </c>
      <c r="E96" s="320">
        <f t="shared" si="23"/>
        <v>31.695635251986317</v>
      </c>
      <c r="F96" s="320">
        <f t="shared" si="23"/>
        <v>32.434820694138438</v>
      </c>
      <c r="G96" s="320">
        <f t="shared" si="23"/>
        <v>39.132404220903418</v>
      </c>
      <c r="H96" s="320">
        <f t="shared" si="23"/>
        <v>26.437270911732007</v>
      </c>
      <c r="I96" s="320">
        <f t="shared" si="23"/>
        <v>34.461001419814565</v>
      </c>
      <c r="J96" s="320">
        <f t="shared" si="23"/>
        <v>31.451659719875622</v>
      </c>
      <c r="K96" s="320">
        <f t="shared" si="23"/>
        <v>25.695643609345247</v>
      </c>
      <c r="L96" s="320">
        <f t="shared" si="23"/>
        <v>32.486730798688043</v>
      </c>
      <c r="M96" s="320">
        <f t="shared" si="23"/>
        <v>25.48896108257189</v>
      </c>
      <c r="N96" s="320">
        <f t="shared" si="23"/>
        <v>20.852596181182335</v>
      </c>
      <c r="O96" s="320">
        <f t="shared" si="23"/>
        <v>20.505503291021817</v>
      </c>
      <c r="P96" s="320">
        <f t="shared" si="23"/>
        <v>20.103976911284253</v>
      </c>
      <c r="Q96" s="320">
        <f t="shared" si="23"/>
        <v>20.162798411761166</v>
      </c>
      <c r="R96" s="320">
        <f t="shared" si="23"/>
        <v>20.024317890809431</v>
      </c>
      <c r="S96" s="320">
        <f t="shared" si="23"/>
        <v>19.518676205923882</v>
      </c>
      <c r="T96" s="320">
        <f t="shared" si="23"/>
        <v>18.559122264462204</v>
      </c>
      <c r="U96" s="320">
        <f t="shared" si="23"/>
        <v>17.036954694932376</v>
      </c>
      <c r="V96" s="320">
        <f t="shared" si="23"/>
        <v>18.823745816089648</v>
      </c>
      <c r="W96" s="320">
        <f t="shared" si="23"/>
        <v>18.075813921412777</v>
      </c>
      <c r="X96" s="320">
        <f t="shared" si="23"/>
        <v>17.116709109969268</v>
      </c>
      <c r="Y96" s="320">
        <f t="shared" si="23"/>
        <v>17.24808412932121</v>
      </c>
      <c r="DA96" s="95"/>
    </row>
    <row r="97" spans="1:105" ht="12" customHeight="1" x14ac:dyDescent="0.25">
      <c r="A97" s="55" t="s">
        <v>91</v>
      </c>
      <c r="B97" s="330">
        <f>IF(B$6=0,0,B$6/OIS!B$5*1000)</f>
        <v>1.0804385938208509</v>
      </c>
      <c r="C97" s="330">
        <f>IF(C$6=0,0,C$6/OIS!C$5*1000)</f>
        <v>0.943169770803436</v>
      </c>
      <c r="D97" s="330">
        <f>IF(D$6=0,0,D$6/OIS!D$5*1000)</f>
        <v>0.90331157860973932</v>
      </c>
      <c r="E97" s="330">
        <f>IF(E$6=0,0,E$6/OIS!E$5*1000)</f>
        <v>0.69599435821993316</v>
      </c>
      <c r="F97" s="330">
        <f>IF(F$6=0,0,F$6/OIS!F$5*1000)</f>
        <v>0.65042053258324151</v>
      </c>
      <c r="G97" s="330">
        <f>IF(G$6=0,0,G$6/OIS!G$5*1000)</f>
        <v>0.61854962814110293</v>
      </c>
      <c r="H97" s="330">
        <f>IF(H$6=0,0,H$6/OIS!H$5*1000)</f>
        <v>0.73937265317730838</v>
      </c>
      <c r="I97" s="330">
        <f>IF(I$6=0,0,I$6/OIS!I$5*1000)</f>
        <v>0.6090581787772158</v>
      </c>
      <c r="J97" s="330">
        <f>IF(J$6=0,0,J$6/OIS!J$5*1000)</f>
        <v>0.65618622624917344</v>
      </c>
      <c r="K97" s="330">
        <f>IF(K$6=0,0,K$6/OIS!K$5*1000)</f>
        <v>0.44842505949859374</v>
      </c>
      <c r="L97" s="330">
        <f>IF(L$6=0,0,L$6/OIS!L$5*1000)</f>
        <v>0.50097738098786571</v>
      </c>
      <c r="M97" s="330">
        <f>IF(M$6=0,0,M$6/OIS!M$5*1000)</f>
        <v>0.56605994751221156</v>
      </c>
      <c r="N97" s="330">
        <f>IF(N$6=0,0,N$6/OIS!N$5*1000)</f>
        <v>0.37741615865944739</v>
      </c>
      <c r="O97" s="330">
        <f>IF(O$6=0,0,O$6/OIS!O$5*1000)</f>
        <v>0.368326416826814</v>
      </c>
      <c r="P97" s="330">
        <f>IF(P$6=0,0,P$6/OIS!P$5*1000)</f>
        <v>0.33551739561198635</v>
      </c>
      <c r="Q97" s="330">
        <f>IF(Q$6=0,0,Q$6/OIS!Q$5*1000)</f>
        <v>0.47365654714684624</v>
      </c>
      <c r="R97" s="330">
        <f>IF(R$6=0,0,R$6/OIS!R$5*1000)</f>
        <v>0.496788535846654</v>
      </c>
      <c r="S97" s="330">
        <f>IF(S$6=0,0,S$6/OIS!S$5*1000)</f>
        <v>0.50632044642469876</v>
      </c>
      <c r="T97" s="330">
        <f>IF(T$6=0,0,T$6/OIS!T$5*1000)</f>
        <v>0.48917170262044768</v>
      </c>
      <c r="U97" s="330">
        <f>IF(U$6=0,0,U$6/OIS!U$5*1000)</f>
        <v>0.46042422585169329</v>
      </c>
      <c r="V97" s="330">
        <f>IF(V$6=0,0,V$6/OIS!V$5*1000)</f>
        <v>0.47181620106095151</v>
      </c>
      <c r="W97" s="330">
        <f>IF(W$6=0,0,W$6/OIS!W$5*1000)</f>
        <v>0.51751219661500847</v>
      </c>
      <c r="X97" s="330">
        <f>IF(X$6=0,0,X$6/OIS!X$5*1000)</f>
        <v>0.55368440224894699</v>
      </c>
      <c r="Y97" s="330">
        <f>IF(Y$6=0,0,Y$6/OIS!Y$5*1000)</f>
        <v>0.51486454135413251</v>
      </c>
      <c r="DA97" s="67"/>
    </row>
    <row r="98" spans="1:105" ht="12" customHeight="1" x14ac:dyDescent="0.25">
      <c r="A98" s="173" t="s">
        <v>92</v>
      </c>
      <c r="B98" s="331">
        <f>IF(B$7=0,0,B$7/OIS!B$5*1000)</f>
        <v>0.57609439013695707</v>
      </c>
      <c r="C98" s="331">
        <f>IF(C$7=0,0,C$7/OIS!C$5*1000)</f>
        <v>0.4737122895694153</v>
      </c>
      <c r="D98" s="331">
        <f>IF(D$7=0,0,D$7/OIS!D$5*1000)</f>
        <v>0.44471850470702667</v>
      </c>
      <c r="E98" s="331">
        <f>IF(E$7=0,0,E$7/OIS!E$5*1000)</f>
        <v>0.34029601415362115</v>
      </c>
      <c r="F98" s="331">
        <f>IF(F$7=0,0,F$7/OIS!F$5*1000)</f>
        <v>0.32953439656305966</v>
      </c>
      <c r="G98" s="331">
        <f>IF(G$7=0,0,G$7/OIS!G$5*1000)</f>
        <v>0.31209706084368066</v>
      </c>
      <c r="H98" s="331">
        <f>IF(H$7=0,0,H$7/OIS!H$5*1000)</f>
        <v>0.36868415442072983</v>
      </c>
      <c r="I98" s="331">
        <f>IF(I$7=0,0,I$7/OIS!I$5*1000)</f>
        <v>0.30701039956030685</v>
      </c>
      <c r="J98" s="331">
        <f>IF(J$7=0,0,J$7/OIS!J$5*1000)</f>
        <v>0.33129485289981647</v>
      </c>
      <c r="K98" s="331">
        <f>IF(K$7=0,0,K$7/OIS!K$5*1000)</f>
        <v>0.22040149918672119</v>
      </c>
      <c r="L98" s="331">
        <f>IF(L$7=0,0,L$7/OIS!L$5*1000)</f>
        <v>0.24622638032803665</v>
      </c>
      <c r="M98" s="331">
        <f>IF(M$7=0,0,M$7/OIS!M$5*1000)</f>
        <v>0.27919084553707624</v>
      </c>
      <c r="N98" s="331">
        <f>IF(N$7=0,0,N$7/OIS!N$5*1000)</f>
        <v>0.18537720359900881</v>
      </c>
      <c r="O98" s="331">
        <f>IF(O$7=0,0,O$7/OIS!O$5*1000)</f>
        <v>0.17435712399096667</v>
      </c>
      <c r="P98" s="331">
        <f>IF(P$7=0,0,P$7/OIS!P$5*1000)</f>
        <v>0.15758027725883064</v>
      </c>
      <c r="Q98" s="331">
        <f>IF(Q$7=0,0,Q$7/OIS!Q$5*1000)</f>
        <v>0.23975132059889573</v>
      </c>
      <c r="R98" s="331">
        <f>IF(R$7=0,0,R$7/OIS!R$5*1000)</f>
        <v>0.24919909451736103</v>
      </c>
      <c r="S98" s="331">
        <f>IF(S$7=0,0,S$7/OIS!S$5*1000)</f>
        <v>0.25088124624911629</v>
      </c>
      <c r="T98" s="331">
        <f>IF(T$7=0,0,T$7/OIS!T$5*1000)</f>
        <v>0.23637196509454297</v>
      </c>
      <c r="U98" s="331">
        <f>IF(U$7=0,0,U$7/OIS!U$5*1000)</f>
        <v>0.21241532751682718</v>
      </c>
      <c r="V98" s="331">
        <f>IF(V$7=0,0,V$7/OIS!V$5*1000)</f>
        <v>0.22551137948716474</v>
      </c>
      <c r="W98" s="331">
        <f>IF(W$7=0,0,W$7/OIS!W$5*1000)</f>
        <v>0.24021124718152423</v>
      </c>
      <c r="X98" s="331">
        <f>IF(X$7=0,0,X$7/OIS!X$5*1000)</f>
        <v>0.25733302350843518</v>
      </c>
      <c r="Y98" s="331">
        <f>IF(Y$7=0,0,Y$7/OIS!Y$5*1000)</f>
        <v>0.24473259093276267</v>
      </c>
      <c r="DA98" s="177"/>
    </row>
    <row r="99" spans="1:105" ht="12" customHeight="1" x14ac:dyDescent="0.25">
      <c r="A99" s="173" t="s">
        <v>93</v>
      </c>
      <c r="B99" s="331">
        <f>IF(B$8=0,0,B$8/OIS!B$5*1000)</f>
        <v>1.025369252759915</v>
      </c>
      <c r="C99" s="331">
        <f>IF(C$8=0,0,C$8/OIS!C$5*1000)</f>
        <v>0.81104547812187622</v>
      </c>
      <c r="D99" s="331">
        <f>IF(D$8=0,0,D$8/OIS!D$5*1000)</f>
        <v>0.75092810527583509</v>
      </c>
      <c r="E99" s="331">
        <f>IF(E$8=0,0,E$8/OIS!E$5*1000)</f>
        <v>0.57179992703083649</v>
      </c>
      <c r="F99" s="331">
        <f>IF(F$8=0,0,F$8/OIS!F$5*1000)</f>
        <v>0.56753294597436021</v>
      </c>
      <c r="G99" s="331">
        <f>IF(G$8=0,0,G$8/OIS!G$5*1000)</f>
        <v>0.53600904222251278</v>
      </c>
      <c r="H99" s="331">
        <f>IF(H$8=0,0,H$8/OIS!H$5*1000)</f>
        <v>0.62810944629086984</v>
      </c>
      <c r="I99" s="331">
        <f>IF(I$8=0,0,I$8/OIS!I$5*1000)</f>
        <v>0.52692713166553129</v>
      </c>
      <c r="J99" s="331">
        <f>IF(J$8=0,0,J$8/OIS!J$5*1000)</f>
        <v>0.56922159944195083</v>
      </c>
      <c r="K99" s="331">
        <f>IF(K$8=0,0,K$8/OIS!K$5*1000)</f>
        <v>0.37172098341011489</v>
      </c>
      <c r="L99" s="331">
        <f>IF(L$8=0,0,L$8/OIS!L$5*1000)</f>
        <v>0.41527071807064303</v>
      </c>
      <c r="M99" s="331">
        <f>IF(M$8=0,0,M$8/OIS!M$5*1000)</f>
        <v>0.47203200675911089</v>
      </c>
      <c r="N99" s="331">
        <f>IF(N$8=0,0,N$8/OIS!N$5*1000)</f>
        <v>0.31250318615915817</v>
      </c>
      <c r="O99" s="331">
        <f>IF(O$8=0,0,O$8/OIS!O$5*1000)</f>
        <v>0.28610057563045893</v>
      </c>
      <c r="P99" s="331">
        <f>IF(P$8=0,0,P$8/OIS!P$5*1000)</f>
        <v>0.25702857570069337</v>
      </c>
      <c r="Q99" s="331">
        <f>IF(Q$8=0,0,Q$8/OIS!Q$5*1000)</f>
        <v>0.41264468598688991</v>
      </c>
      <c r="R99" s="331">
        <f>IF(R$8=0,0,R$8/OIS!R$5*1000)</f>
        <v>0.42628660341975433</v>
      </c>
      <c r="S99" s="331">
        <f>IF(S$8=0,0,S$8/OIS!S$5*1000)</f>
        <v>0.42554156727768744</v>
      </c>
      <c r="T99" s="331">
        <f>IF(T$8=0,0,T$8/OIS!T$5*1000)</f>
        <v>0.39381702818264341</v>
      </c>
      <c r="U99" s="331">
        <f>IF(U$8=0,0,U$8/OIS!U$5*1000)</f>
        <v>0.34168958116951093</v>
      </c>
      <c r="V99" s="331">
        <f>IF(V$8=0,0,V$8/OIS!V$5*1000)</f>
        <v>0.37272006811869535</v>
      </c>
      <c r="W99" s="331">
        <f>IF(W$8=0,0,W$8/OIS!W$5*1000)</f>
        <v>0.38825553801725265</v>
      </c>
      <c r="X99" s="331">
        <f>IF(X$8=0,0,X$8/OIS!X$5*1000)</f>
        <v>0.41634885003583882</v>
      </c>
      <c r="Y99" s="331">
        <f>IF(Y$8=0,0,Y$8/OIS!Y$5*1000)</f>
        <v>0.402827041725973</v>
      </c>
      <c r="DA99" s="177"/>
    </row>
    <row r="100" spans="1:105" ht="12" customHeight="1" x14ac:dyDescent="0.25">
      <c r="A100" s="173" t="s">
        <v>94</v>
      </c>
      <c r="B100" s="331">
        <f>IF(B$9=0,0,B$9/OIS!B$5*1000)</f>
        <v>0.38034881660456371</v>
      </c>
      <c r="C100" s="331">
        <f>IF(C$9=0,0,C$9/OIS!C$5*1000)</f>
        <v>0.33611540252093319</v>
      </c>
      <c r="D100" s="331">
        <f>IF(D$9=0,0,D$9/OIS!D$5*1000)</f>
        <v>0.32316862059321488</v>
      </c>
      <c r="E100" s="331">
        <f>IF(E$9=0,0,E$9/OIS!E$5*1000)</f>
        <v>0.24932893098477737</v>
      </c>
      <c r="F100" s="331">
        <f>IF(F$9=0,0,F$9/OIS!F$5*1000)</f>
        <v>0.23138869803324541</v>
      </c>
      <c r="G100" s="331">
        <f>IF(G$9=0,0,G$9/OIS!G$5*1000)</f>
        <v>0.22023127884751587</v>
      </c>
      <c r="H100" s="331">
        <f>IF(H$9=0,0,H$9/OIS!H$5*1000)</f>
        <v>0.26386271869433864</v>
      </c>
      <c r="I100" s="331">
        <f>IF(I$9=0,0,I$9/OIS!I$5*1000)</f>
        <v>0.2168935981539076</v>
      </c>
      <c r="J100" s="331">
        <f>IF(J$9=0,0,J$9/OIS!J$5*1000)</f>
        <v>0.23360247868440243</v>
      </c>
      <c r="K100" s="331">
        <f>IF(K$9=0,0,K$9/OIS!K$5*1000)</f>
        <v>0.16047993076592365</v>
      </c>
      <c r="L100" s="331">
        <f>IF(L$9=0,0,L$9/OIS!L$5*1000)</f>
        <v>0.17928772277545679</v>
      </c>
      <c r="M100" s="331">
        <f>IF(M$9=0,0,M$9/OIS!M$5*1000)</f>
        <v>0.20244233631288633</v>
      </c>
      <c r="N100" s="331">
        <f>IF(N$9=0,0,N$9/OIS!N$5*1000)</f>
        <v>0.13508492879851572</v>
      </c>
      <c r="O100" s="331">
        <f>IF(O$9=0,0,O$9/OIS!O$5*1000)</f>
        <v>0.13274996256494417</v>
      </c>
      <c r="P100" s="331">
        <f>IF(P$9=0,0,P$9/OIS!P$5*1000)</f>
        <v>0.12109967891149204</v>
      </c>
      <c r="Q100" s="331">
        <f>IF(Q$9=0,0,Q$9/OIS!Q$5*1000)</f>
        <v>0.16853612923134753</v>
      </c>
      <c r="R100" s="331">
        <f>IF(R$9=0,0,R$9/OIS!R$5*1000)</f>
        <v>0.17708370655398303</v>
      </c>
      <c r="S100" s="331">
        <f>IF(S$9=0,0,S$9/OIS!S$5*1000)</f>
        <v>0.18091563656095799</v>
      </c>
      <c r="T100" s="331">
        <f>IF(T$9=0,0,T$9/OIS!T$5*1000)</f>
        <v>0.17563045644511158</v>
      </c>
      <c r="U100" s="331">
        <f>IF(U$9=0,0,U$9/OIS!U$5*1000)</f>
        <v>0.16671929066906224</v>
      </c>
      <c r="V100" s="331">
        <f>IF(V$9=0,0,V$9/OIS!V$5*1000)</f>
        <v>0.16974585110351964</v>
      </c>
      <c r="W100" s="331">
        <f>IF(W$9=0,0,W$9/OIS!W$5*1000)</f>
        <v>0.18718645640512066</v>
      </c>
      <c r="X100" s="331">
        <f>IF(X$9=0,0,X$9/OIS!X$5*1000)</f>
        <v>0.20022360460989119</v>
      </c>
      <c r="Y100" s="331">
        <f>IF(Y$9=0,0,Y$9/OIS!Y$5*1000)</f>
        <v>0.18542315254912445</v>
      </c>
      <c r="DA100" s="177"/>
    </row>
    <row r="101" spans="1:105" ht="12" customHeight="1" x14ac:dyDescent="0.25">
      <c r="A101" s="56" t="s">
        <v>95</v>
      </c>
      <c r="B101" s="332">
        <f>IF(B$10=0,0,B$10/OIS!B$5*1000)</f>
        <v>0.93069707221940357</v>
      </c>
      <c r="C101" s="332">
        <f>IF(C$10=0,0,C$10/OIS!C$5*1000)</f>
        <v>0.93431148155303956</v>
      </c>
      <c r="D101" s="332">
        <f>IF(D$10=0,0,D$10/OIS!D$5*1000)</f>
        <v>1.0394736388056069</v>
      </c>
      <c r="E101" s="332">
        <f>IF(E$10=0,0,E$10/OIS!E$5*1000)</f>
        <v>0.78252325642521015</v>
      </c>
      <c r="F101" s="332">
        <f>IF(F$10=0,0,F$10/OIS!F$5*1000)</f>
        <v>0.78712006502949006</v>
      </c>
      <c r="G101" s="332">
        <f>IF(G$10=0,0,G$10/OIS!G$5*1000)</f>
        <v>0.99323430488044206</v>
      </c>
      <c r="H101" s="332">
        <f>IF(H$10=0,0,H$10/OIS!H$5*1000)</f>
        <v>0.68577242680134942</v>
      </c>
      <c r="I101" s="332">
        <f>IF(I$10=0,0,I$10/OIS!I$5*1000)</f>
        <v>0.93797567642335544</v>
      </c>
      <c r="J101" s="332">
        <f>IF(J$10=0,0,J$10/OIS!J$5*1000)</f>
        <v>0.83876464477435841</v>
      </c>
      <c r="K101" s="332">
        <f>IF(K$10=0,0,K$10/OIS!K$5*1000)</f>
        <v>0.66229780013400952</v>
      </c>
      <c r="L101" s="332">
        <f>IF(L$10=0,0,L$10/OIS!L$5*1000)</f>
        <v>0.92167593710607632</v>
      </c>
      <c r="M101" s="332">
        <f>IF(M$10=0,0,M$10/OIS!M$5*1000)</f>
        <v>0.64123006903998092</v>
      </c>
      <c r="N101" s="332">
        <f>IF(N$10=0,0,N$10/OIS!N$5*1000)</f>
        <v>0.41461666305435385</v>
      </c>
      <c r="O101" s="332">
        <f>IF(O$10=0,0,O$10/OIS!O$5*1000)</f>
        <v>0.40129172476778002</v>
      </c>
      <c r="P101" s="332">
        <f>IF(P$10=0,0,P$10/OIS!P$5*1000)</f>
        <v>0.46235231063015719</v>
      </c>
      <c r="Q101" s="332">
        <f>IF(Q$10=0,0,Q$10/OIS!Q$5*1000)</f>
        <v>0.44973285421680237</v>
      </c>
      <c r="R101" s="332">
        <f>IF(R$10=0,0,R$10/OIS!R$5*1000)</f>
        <v>0.48119148748700852</v>
      </c>
      <c r="S101" s="332">
        <f>IF(S$10=0,0,S$10/OIS!S$5*1000)</f>
        <v>0.48773687609845995</v>
      </c>
      <c r="T101" s="332">
        <f>IF(T$10=0,0,T$10/OIS!T$5*1000)</f>
        <v>0.46855200973632549</v>
      </c>
      <c r="U101" s="332">
        <f>IF(U$10=0,0,U$10/OIS!U$5*1000)</f>
        <v>0.44640784656345978</v>
      </c>
      <c r="V101" s="332">
        <f>IF(V$10=0,0,V$10/OIS!V$5*1000)</f>
        <v>0.51864725707833093</v>
      </c>
      <c r="W101" s="332">
        <f>IF(W$10=0,0,W$10/OIS!W$5*1000)</f>
        <v>0.51154696833904723</v>
      </c>
      <c r="X101" s="332">
        <f>IF(X$10=0,0,X$10/OIS!X$5*1000)</f>
        <v>0.57381395826185133</v>
      </c>
      <c r="Y101" s="332">
        <f>IF(Y$10=0,0,Y$10/OIS!Y$5*1000)</f>
        <v>0.57419490862752198</v>
      </c>
      <c r="DA101" s="68"/>
    </row>
    <row r="102" spans="1:105" ht="12" customHeight="1" x14ac:dyDescent="0.25">
      <c r="A102" s="174" t="s">
        <v>3057</v>
      </c>
      <c r="B102" s="348">
        <f>IF(B$16=0,0,B$16/OIS!B$5*1000)</f>
        <v>5.02128267978369</v>
      </c>
      <c r="C102" s="348">
        <f>IF(C$16=0,0,C$16/OIS!C$5*1000)</f>
        <v>7.5152085774102693</v>
      </c>
      <c r="D102" s="348">
        <f>IF(D$16=0,0,D$16/OIS!D$5*1000)</f>
        <v>9.0569913849081711</v>
      </c>
      <c r="E102" s="348">
        <f>IF(E$16=0,0,E$16/OIS!E$5*1000)</f>
        <v>7.0421111842006132</v>
      </c>
      <c r="F102" s="348">
        <f>IF(F$16=0,0,F$16/OIS!F$5*1000)</f>
        <v>7.5862846377586752</v>
      </c>
      <c r="G102" s="348">
        <f>IF(G$16=0,0,G$16/OIS!G$5*1000)</f>
        <v>10.402092187167129</v>
      </c>
      <c r="H102" s="348">
        <f>IF(H$16=0,0,H$16/OIS!H$5*1000)</f>
        <v>4.6852795878291609</v>
      </c>
      <c r="I102" s="348">
        <f>IF(I$16=0,0,I$16/OIS!I$5*1000)</f>
        <v>9.0828561197696072</v>
      </c>
      <c r="J102" s="348">
        <f>IF(J$16=0,0,J$16/OIS!J$5*1000)</f>
        <v>7.4694268867199973</v>
      </c>
      <c r="K102" s="348">
        <f>IF(K$16=0,0,K$16/OIS!K$5*1000)</f>
        <v>6.5929029419305598</v>
      </c>
      <c r="L102" s="348">
        <f>IF(L$16=0,0,L$16/OIS!L$5*1000)</f>
        <v>9.2450175632401788</v>
      </c>
      <c r="M102" s="348">
        <f>IF(M$16=0,0,M$16/OIS!M$5*1000)</f>
        <v>5.6682707019242393</v>
      </c>
      <c r="N102" s="348">
        <f>IF(N$16=0,0,N$16/OIS!N$5*1000)</f>
        <v>4.1734286893321988</v>
      </c>
      <c r="O102" s="348">
        <f>IF(O$16=0,0,O$16/OIS!O$5*1000)</f>
        <v>3.9658304575545804</v>
      </c>
      <c r="P102" s="348">
        <f>IF(P$16=0,0,P$16/OIS!P$5*1000)</f>
        <v>3.8828078422772982</v>
      </c>
      <c r="Q102" s="348">
        <f>IF(Q$16=0,0,Q$16/OIS!Q$5*1000)</f>
        <v>2.444193232874984</v>
      </c>
      <c r="R102" s="348">
        <f>IF(R$16=0,0,R$16/OIS!R$5*1000)</f>
        <v>2.0901111379660953</v>
      </c>
      <c r="S102" s="348">
        <f>IF(S$16=0,0,S$16/OIS!S$5*1000)</f>
        <v>1.9693840598079786</v>
      </c>
      <c r="T102" s="348">
        <f>IF(T$16=0,0,T$16/OIS!T$5*1000)</f>
        <v>1.8939713100686939</v>
      </c>
      <c r="U102" s="348">
        <f>IF(U$16=0,0,U$16/OIS!U$5*1000)</f>
        <v>1.7881075586151396</v>
      </c>
      <c r="V102" s="348">
        <f>IF(V$16=0,0,V$16/OIS!V$5*1000)</f>
        <v>2.0349139859596885</v>
      </c>
      <c r="W102" s="348">
        <f>IF(W$16=0,0,W$16/OIS!W$5*1000)</f>
        <v>1.8982795670319765</v>
      </c>
      <c r="X102" s="348">
        <f>IF(X$16=0,0,X$16/OIS!X$5*1000)</f>
        <v>1.6905278110797095</v>
      </c>
      <c r="Y102" s="348">
        <f>IF(Y$16=0,0,Y$16/OIS!Y$5*1000)</f>
        <v>1.7388418595345232</v>
      </c>
      <c r="DA102" s="178"/>
    </row>
    <row r="103" spans="1:105" ht="12" customHeight="1" x14ac:dyDescent="0.25">
      <c r="A103" s="174" t="s">
        <v>3069</v>
      </c>
      <c r="B103" s="348">
        <f>IF(B$27=0,0,B$27/OIS!B$5*1000)</f>
        <v>8.6705932948277837</v>
      </c>
      <c r="C103" s="348">
        <f>IF(C$27=0,0,C$27/OIS!C$5*1000)</f>
        <v>9.975416464050836</v>
      </c>
      <c r="D103" s="348">
        <f>IF(D$27=0,0,D$27/OIS!D$5*1000)</f>
        <v>11.749211353559797</v>
      </c>
      <c r="E103" s="348">
        <f>IF(E$27=0,0,E$27/OIS!E$5*1000)</f>
        <v>9.3699826591513915</v>
      </c>
      <c r="F103" s="348">
        <f>IF(F$27=0,0,F$27/OIS!F$5*1000)</f>
        <v>9.3399330405346337</v>
      </c>
      <c r="G103" s="348">
        <f>IF(G$27=0,0,G$27/OIS!G$5*1000)</f>
        <v>12.425050143919217</v>
      </c>
      <c r="H103" s="348">
        <f>IF(H$27=0,0,H$27/OIS!H$5*1000)</f>
        <v>6.9700235833180022</v>
      </c>
      <c r="I103" s="348">
        <f>IF(I$27=0,0,I$27/OIS!I$5*1000)</f>
        <v>10.550216654272335</v>
      </c>
      <c r="J103" s="348">
        <f>IF(J$27=0,0,J$27/OIS!J$5*1000)</f>
        <v>9.0779691599165009</v>
      </c>
      <c r="K103" s="348">
        <f>IF(K$27=0,0,K$27/OIS!K$5*1000)</f>
        <v>8.7384364368902467</v>
      </c>
      <c r="L103" s="348">
        <f>IF(L$27=0,0,L$27/OIS!L$5*1000)</f>
        <v>10.679936282670052</v>
      </c>
      <c r="M103" s="348">
        <f>IF(M$27=0,0,M$27/OIS!M$5*1000)</f>
        <v>7.9151103365419608</v>
      </c>
      <c r="N103" s="348">
        <f>IF(N$27=0,0,N$27/OIS!N$5*1000)</f>
        <v>8.6069287287854603</v>
      </c>
      <c r="O103" s="348">
        <f>IF(O$27=0,0,O$27/OIS!O$5*1000)</f>
        <v>8.623181154028142</v>
      </c>
      <c r="P103" s="348">
        <f>IF(P$27=0,0,P$27/OIS!P$5*1000)</f>
        <v>8.5079369594449545</v>
      </c>
      <c r="Q103" s="348">
        <f>IF(Q$27=0,0,Q$27/OIS!Q$5*1000)</f>
        <v>6.4031587289874219</v>
      </c>
      <c r="R103" s="348">
        <f>IF(R$27=0,0,R$27/OIS!R$5*1000)</f>
        <v>6.4106464441398545</v>
      </c>
      <c r="S103" s="348">
        <f>IF(S$27=0,0,S$27/OIS!S$5*1000)</f>
        <v>6.0753993827197306</v>
      </c>
      <c r="T103" s="348">
        <f>IF(T$27=0,0,T$27/OIS!T$5*1000)</f>
        <v>6.0069514253009135</v>
      </c>
      <c r="U103" s="348">
        <f>IF(U$27=0,0,U$27/OIS!U$5*1000)</f>
        <v>5.8636673740398138</v>
      </c>
      <c r="V103" s="348">
        <f>IF(V$27=0,0,V$27/OIS!V$5*1000)</f>
        <v>6.2954213946854516</v>
      </c>
      <c r="W103" s="348">
        <f>IF(W$27=0,0,W$27/OIS!W$5*1000)</f>
        <v>5.9709302094481798</v>
      </c>
      <c r="X103" s="348">
        <f>IF(X$27=0,0,X$27/OIS!X$5*1000)</f>
        <v>5.0352098105091203</v>
      </c>
      <c r="Y103" s="348">
        <f>IF(Y$27=0,0,Y$27/OIS!Y$5*1000)</f>
        <v>5.1279983673738334</v>
      </c>
      <c r="DA103" s="178"/>
    </row>
    <row r="104" spans="1:105" ht="12" customHeight="1" x14ac:dyDescent="0.25">
      <c r="A104" s="174" t="s">
        <v>3079</v>
      </c>
      <c r="B104" s="348">
        <f>IF(B$35=0,0,B$35/OIS!B$5*1000)</f>
        <v>1.2661208442620735</v>
      </c>
      <c r="C104" s="348">
        <f>IF(C$35=0,0,C$35/OIS!C$5*1000)</f>
        <v>2.1177048534142027</v>
      </c>
      <c r="D104" s="348">
        <f>IF(D$35=0,0,D$35/OIS!D$5*1000)</f>
        <v>2.5675751974092225</v>
      </c>
      <c r="E104" s="348">
        <f>IF(E$35=0,0,E$35/OIS!E$5*1000)</f>
        <v>1.962181298731084</v>
      </c>
      <c r="F104" s="348">
        <f>IF(F$35=0,0,F$35/OIS!F$5*1000)</f>
        <v>2.217659102261528</v>
      </c>
      <c r="G104" s="348">
        <f>IF(G$35=0,0,G$35/OIS!G$5*1000)</f>
        <v>3.0772960823667805</v>
      </c>
      <c r="H104" s="348">
        <f>IF(H$35=0,0,H$35/OIS!H$5*1000)</f>
        <v>1.2634327276894857</v>
      </c>
      <c r="I104" s="348">
        <f>IF(I$35=0,0,I$35/OIS!I$5*1000)</f>
        <v>2.7247286555268717</v>
      </c>
      <c r="J104" s="348">
        <f>IF(J$35=0,0,J$35/OIS!J$5*1000)</f>
        <v>2.212226703186229</v>
      </c>
      <c r="K104" s="348">
        <f>IF(K$35=0,0,K$35/OIS!K$5*1000)</f>
        <v>1.8667864599662973</v>
      </c>
      <c r="L104" s="348">
        <f>IF(L$35=0,0,L$35/OIS!L$5*1000)</f>
        <v>2.758566144363868</v>
      </c>
      <c r="M104" s="348">
        <f>IF(M$35=0,0,M$35/OIS!M$5*1000)</f>
        <v>1.5673330661140541</v>
      </c>
      <c r="N104" s="348">
        <f>IF(N$35=0,0,N$35/OIS!N$5*1000)</f>
        <v>0.89485111363679126</v>
      </c>
      <c r="O104" s="348">
        <f>IF(O$35=0,0,O$35/OIS!O$5*1000)</f>
        <v>0.79954426976235426</v>
      </c>
      <c r="P104" s="348">
        <f>IF(P$35=0,0,P$35/OIS!P$5*1000)</f>
        <v>0.77162918758954946</v>
      </c>
      <c r="Q104" s="348">
        <f>IF(Q$35=0,0,Q$35/OIS!Q$5*1000)</f>
        <v>0.40488704036504675</v>
      </c>
      <c r="R104" s="348">
        <f>IF(R$35=0,0,R$35/OIS!R$5*1000)</f>
        <v>0.27508406828637094</v>
      </c>
      <c r="S104" s="348">
        <f>IF(S$35=0,0,S$35/OIS!S$5*1000)</f>
        <v>0.25641941900570392</v>
      </c>
      <c r="T104" s="348">
        <f>IF(T$35=0,0,T$35/OIS!T$5*1000)</f>
        <v>0.22264199517760849</v>
      </c>
      <c r="U104" s="348">
        <f>IF(U$35=0,0,U$35/OIS!U$5*1000)</f>
        <v>0.17230510967416965</v>
      </c>
      <c r="V104" s="348">
        <f>IF(V$35=0,0,V$35/OIS!V$5*1000)</f>
        <v>0.2378449212684639</v>
      </c>
      <c r="W104" s="348">
        <f>IF(W$35=0,0,W$35/OIS!W$5*1000)</f>
        <v>0.21280456013716509</v>
      </c>
      <c r="X104" s="348">
        <f>IF(X$35=0,0,X$35/OIS!X$5*1000)</f>
        <v>0.21192900427278966</v>
      </c>
      <c r="Y104" s="348">
        <f>IF(Y$35=0,0,Y$35/OIS!Y$5*1000)</f>
        <v>0.2271321619189037</v>
      </c>
      <c r="DA104" s="178"/>
    </row>
    <row r="105" spans="1:105" ht="12" customHeight="1" x14ac:dyDescent="0.25">
      <c r="A105" s="174" t="s">
        <v>3101</v>
      </c>
      <c r="B105" s="348">
        <f>IF(B$54=0,0,B$54/OIS!B$5*1000)</f>
        <v>0.8100216509583622</v>
      </c>
      <c r="C105" s="348">
        <f>IF(C$54=0,0,C$54/OIS!C$5*1000)</f>
        <v>0.81494053944848865</v>
      </c>
      <c r="D105" s="348">
        <f>IF(D$54=0,0,D$54/OIS!D$5*1000)</f>
        <v>0.84837849323299508</v>
      </c>
      <c r="E105" s="348">
        <f>IF(E$54=0,0,E$54/OIS!E$5*1000)</f>
        <v>0.63485667227090348</v>
      </c>
      <c r="F105" s="348">
        <f>IF(F$54=0,0,F$54/OIS!F$5*1000)</f>
        <v>0.73517732274423919</v>
      </c>
      <c r="G105" s="348">
        <f>IF(G$54=0,0,G$54/OIS!G$5*1000)</f>
        <v>0.89490657896166759</v>
      </c>
      <c r="H105" s="348">
        <f>IF(H$54=0,0,H$54/OIS!H$5*1000)</f>
        <v>0.54682540357103082</v>
      </c>
      <c r="I105" s="348">
        <f>IF(I$54=0,0,I$54/OIS!I$5*1000)</f>
        <v>0.81768599231023964</v>
      </c>
      <c r="J105" s="348">
        <f>IF(J$54=0,0,J$54/OIS!J$5*1000)</f>
        <v>0.73461789538343125</v>
      </c>
      <c r="K105" s="348">
        <f>IF(K$54=0,0,K$54/OIS!K$5*1000)</f>
        <v>0.54643053871308456</v>
      </c>
      <c r="L105" s="348">
        <f>IF(L$54=0,0,L$54/OIS!L$5*1000)</f>
        <v>0.74950666240610941</v>
      </c>
      <c r="M105" s="348">
        <f>IF(M$54=0,0,M$54/OIS!M$5*1000)</f>
        <v>0.53130337642878167</v>
      </c>
      <c r="N105" s="348">
        <f>IF(N$54=0,0,N$54/OIS!N$5*1000)</f>
        <v>0.31907789713315254</v>
      </c>
      <c r="O105" s="348">
        <f>IF(O$54=0,0,O$54/OIS!O$5*1000)</f>
        <v>0.26370829285471964</v>
      </c>
      <c r="P105" s="348">
        <f>IF(P$54=0,0,P$54/OIS!P$5*1000)</f>
        <v>0.24272160522554631</v>
      </c>
      <c r="Q105" s="348">
        <f>IF(Q$54=0,0,Q$54/OIS!Q$5*1000)</f>
        <v>0.28751450279473112</v>
      </c>
      <c r="R105" s="348">
        <f>IF(R$54=0,0,R$54/OIS!R$5*1000)</f>
        <v>0.25936546570498387</v>
      </c>
      <c r="S105" s="348">
        <f>IF(S$54=0,0,S$54/OIS!S$5*1000)</f>
        <v>0.24414812158179772</v>
      </c>
      <c r="T105" s="348">
        <f>IF(T$54=0,0,T$54/OIS!T$5*1000)</f>
        <v>0.20050943712192307</v>
      </c>
      <c r="U105" s="348">
        <f>IF(U$54=0,0,U$54/OIS!U$5*1000)</f>
        <v>0.13003132298117484</v>
      </c>
      <c r="V105" s="348">
        <f>IF(V$54=0,0,V$54/OIS!V$5*1000)</f>
        <v>0.18475175192044183</v>
      </c>
      <c r="W105" s="348">
        <f>IF(W$54=0,0,W$54/OIS!W$5*1000)</f>
        <v>0.15792005407748716</v>
      </c>
      <c r="X105" s="348">
        <f>IF(X$54=0,0,X$54/OIS!X$5*1000)</f>
        <v>0.16744084678723117</v>
      </c>
      <c r="Y105" s="348">
        <f>IF(Y$54=0,0,Y$54/OIS!Y$5*1000)</f>
        <v>0.18878911800227055</v>
      </c>
      <c r="DA105" s="178"/>
    </row>
    <row r="106" spans="1:105" ht="12" customHeight="1" x14ac:dyDescent="0.25">
      <c r="A106" s="174" t="s">
        <v>3122</v>
      </c>
      <c r="B106" s="348">
        <f>IF(B$68=0,0,B$68/OIS!B$5*1000)</f>
        <v>2.5770050694380311</v>
      </c>
      <c r="C106" s="348">
        <f>IF(C$68=0,0,C$68/OIS!C$5*1000)</f>
        <v>2.2993793784360452</v>
      </c>
      <c r="D106" s="348">
        <f>IF(D$68=0,0,D$68/OIS!D$5*1000)</f>
        <v>2.3195980736062114</v>
      </c>
      <c r="E106" s="348">
        <f>IF(E$68=0,0,E$68/OIS!E$5*1000)</f>
        <v>2.1107953734495482</v>
      </c>
      <c r="F106" s="348">
        <f>IF(F$68=0,0,F$68/OIS!F$5*1000)</f>
        <v>1.7187675075789413</v>
      </c>
      <c r="G106" s="348">
        <f>IF(G$68=0,0,G$68/OIS!G$5*1000)</f>
        <v>1.8829376951114636</v>
      </c>
      <c r="H106" s="348">
        <f>IF(H$68=0,0,H$68/OIS!H$5*1000)</f>
        <v>1.3228535013130516</v>
      </c>
      <c r="I106" s="348">
        <f>IF(I$68=0,0,I$68/OIS!I$5*1000)</f>
        <v>1.0589614749390526</v>
      </c>
      <c r="J106" s="348">
        <f>IF(J$68=0,0,J$68/OIS!J$5*1000)</f>
        <v>1.070154820123405</v>
      </c>
      <c r="K106" s="348">
        <f>IF(K$68=0,0,K$68/OIS!K$5*1000)</f>
        <v>0.88940556308481433</v>
      </c>
      <c r="L106" s="348">
        <f>IF(L$68=0,0,L$68/OIS!L$5*1000)</f>
        <v>0.98304339285105302</v>
      </c>
      <c r="M106" s="348">
        <f>IF(M$68=0,0,M$68/OIS!M$5*1000)</f>
        <v>1.0118552968052015</v>
      </c>
      <c r="N106" s="348">
        <f>IF(N$68=0,0,N$68/OIS!N$5*1000)</f>
        <v>1.0672752538928352</v>
      </c>
      <c r="O106" s="348">
        <f>IF(O$68=0,0,O$68/OIS!O$5*1000)</f>
        <v>1.7159490673795863</v>
      </c>
      <c r="P106" s="348">
        <f>IF(P$68=0,0,P$68/OIS!P$5*1000)</f>
        <v>2.0194941222238914</v>
      </c>
      <c r="Q106" s="348">
        <f>IF(Q$68=0,0,Q$68/OIS!Q$5*1000)</f>
        <v>2.8722845343471315</v>
      </c>
      <c r="R106" s="348">
        <f>IF(R$68=0,0,R$68/OIS!R$5*1000)</f>
        <v>3.0265523975062498</v>
      </c>
      <c r="S106" s="348">
        <f>IF(S$68=0,0,S$68/OIS!S$5*1000)</f>
        <v>3.1022326363274413</v>
      </c>
      <c r="T106" s="348">
        <f>IF(T$68=0,0,T$68/OIS!T$5*1000)</f>
        <v>3.1017953277537198</v>
      </c>
      <c r="U106" s="348">
        <f>IF(U$68=0,0,U$68/OIS!U$5*1000)</f>
        <v>3.1479217394413661</v>
      </c>
      <c r="V106" s="348">
        <f>IF(V$68=0,0,V$68/OIS!V$5*1000)</f>
        <v>3.3167698950097178</v>
      </c>
      <c r="W106" s="348">
        <f>IF(W$68=0,0,W$68/OIS!W$5*1000)</f>
        <v>3.0416177942484639</v>
      </c>
      <c r="X106" s="348">
        <f>IF(X$68=0,0,X$68/OIS!X$5*1000)</f>
        <v>2.6900664738372138</v>
      </c>
      <c r="Y106" s="348">
        <f>IF(Y$68=0,0,Y$68/OIS!Y$5*1000)</f>
        <v>2.6923756227985396</v>
      </c>
      <c r="DA106" s="178"/>
    </row>
    <row r="107" spans="1:105" ht="12" customHeight="1" x14ac:dyDescent="0.25">
      <c r="A107" s="41" t="s">
        <v>3120</v>
      </c>
      <c r="B107" s="333">
        <f>IF(B$69=0,0,B$69/OIS!B$5*1000)</f>
        <v>15.868266159057104</v>
      </c>
      <c r="C107" s="333">
        <f>IF(C$69=0,0,C$69/OIS!C$5*1000)</f>
        <v>11.686302703135029</v>
      </c>
      <c r="D107" s="333">
        <f>IF(D$69=0,0,D$69/OIS!D$5*1000)</f>
        <v>10.526502930027553</v>
      </c>
      <c r="E107" s="333">
        <f>IF(E$69=0,0,E$69/OIS!E$5*1000)</f>
        <v>7.9357655773684019</v>
      </c>
      <c r="F107" s="333">
        <f>IF(F$69=0,0,F$69/OIS!F$5*1000)</f>
        <v>8.271002445077027</v>
      </c>
      <c r="G107" s="333">
        <f>IF(G$69=0,0,G$69/OIS!G$5*1000)</f>
        <v>7.7700002184419077</v>
      </c>
      <c r="H107" s="333">
        <f>IF(H$69=0,0,H$69/OIS!H$5*1000)</f>
        <v>8.9630547086266823</v>
      </c>
      <c r="I107" s="333">
        <f>IF(I$69=0,0,I$69/OIS!I$5*1000)</f>
        <v>7.6286875384161421</v>
      </c>
      <c r="J107" s="333">
        <f>IF(J$69=0,0,J$69/OIS!J$5*1000)</f>
        <v>8.2581944524963582</v>
      </c>
      <c r="K107" s="333">
        <f>IF(K$69=0,0,K$69/OIS!K$5*1000)</f>
        <v>5.1983563957648773</v>
      </c>
      <c r="L107" s="333">
        <f>IF(L$69=0,0,L$69/OIS!L$5*1000)</f>
        <v>5.807222613888702</v>
      </c>
      <c r="M107" s="333">
        <f>IF(M$69=0,0,M$69/OIS!M$5*1000)</f>
        <v>6.6341330995963883</v>
      </c>
      <c r="N107" s="333">
        <f>IF(N$69=0,0,N$69/OIS!N$5*1000)</f>
        <v>4.3660363581314119</v>
      </c>
      <c r="O107" s="333">
        <f>IF(O$69=0,0,O$69/OIS!O$5*1000)</f>
        <v>3.7744642456614739</v>
      </c>
      <c r="P107" s="333">
        <f>IF(P$69=0,0,P$69/OIS!P$5*1000)</f>
        <v>3.3458089564098552</v>
      </c>
      <c r="Q107" s="333">
        <f>IF(Q$69=0,0,Q$69/OIS!Q$5*1000)</f>
        <v>6.0064388352110676</v>
      </c>
      <c r="R107" s="333">
        <f>IF(R$69=0,0,R$69/OIS!R$5*1000)</f>
        <v>6.1320089493811141</v>
      </c>
      <c r="S107" s="333">
        <f>IF(S$69=0,0,S$69/OIS!S$5*1000)</f>
        <v>6.019696813870306</v>
      </c>
      <c r="T107" s="333">
        <f>IF(T$69=0,0,T$69/OIS!T$5*1000)</f>
        <v>5.3697096069602734</v>
      </c>
      <c r="U107" s="333">
        <f>IF(U$69=0,0,U$69/OIS!U$5*1000)</f>
        <v>4.3072653184101588</v>
      </c>
      <c r="V107" s="333">
        <f>IF(V$69=0,0,V$69/OIS!V$5*1000)</f>
        <v>4.9956031103972247</v>
      </c>
      <c r="W107" s="333">
        <f>IF(W$69=0,0,W$69/OIS!W$5*1000)</f>
        <v>4.9495493299115516</v>
      </c>
      <c r="X107" s="333">
        <f>IF(X$69=0,0,X$69/OIS!X$5*1000)</f>
        <v>5.320131324818238</v>
      </c>
      <c r="Y107" s="333">
        <f>IF(Y$69=0,0,Y$69/OIS!Y$5*1000)</f>
        <v>5.3509047645036247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ES: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679.60482249094025</v>
      </c>
      <c r="C5" s="223">
        <v>718.55448169108877</v>
      </c>
      <c r="D5" s="223">
        <v>795.20371075413163</v>
      </c>
      <c r="E5" s="223">
        <v>736.21558230350968</v>
      </c>
      <c r="F5" s="223">
        <v>993.70312333464233</v>
      </c>
      <c r="G5" s="223">
        <v>1354.7510331638209</v>
      </c>
      <c r="H5" s="223">
        <v>741.45262079291592</v>
      </c>
      <c r="I5" s="223">
        <v>1235.1596033365799</v>
      </c>
      <c r="J5" s="223">
        <v>1137.1577786115979</v>
      </c>
      <c r="K5" s="223">
        <v>1103.9761161350471</v>
      </c>
      <c r="L5" s="223">
        <v>1200.8857454275901</v>
      </c>
      <c r="M5" s="223">
        <v>858.3324151468139</v>
      </c>
      <c r="N5" s="223">
        <v>1016.985792975505</v>
      </c>
      <c r="O5" s="223">
        <v>1030.193309411784</v>
      </c>
      <c r="P5" s="223">
        <v>1005.477913147128</v>
      </c>
      <c r="Q5" s="223">
        <v>844.34753033011225</v>
      </c>
      <c r="R5" s="223">
        <v>846.3117222973367</v>
      </c>
      <c r="S5" s="223">
        <v>909.75994123613555</v>
      </c>
      <c r="T5" s="223">
        <v>930.30035175620981</v>
      </c>
      <c r="U5" s="223">
        <v>894.63408312201875</v>
      </c>
      <c r="V5" s="223">
        <v>795.79711046164005</v>
      </c>
      <c r="W5" s="223">
        <v>897.72364393209421</v>
      </c>
      <c r="X5" s="223">
        <v>834.4891902115919</v>
      </c>
      <c r="Y5" s="223">
        <v>798.32740764963728</v>
      </c>
      <c r="DA5" s="89" t="s">
        <v>3123</v>
      </c>
    </row>
    <row r="6" spans="1:105" ht="12" customHeight="1" x14ac:dyDescent="0.25">
      <c r="A6" s="55" t="s">
        <v>91</v>
      </c>
      <c r="B6" s="259">
        <v>22.234446128251999</v>
      </c>
      <c r="C6" s="259">
        <v>22.121702172299859</v>
      </c>
      <c r="D6" s="259">
        <v>22.523268556187318</v>
      </c>
      <c r="E6" s="259">
        <v>20.827260317474749</v>
      </c>
      <c r="F6" s="259">
        <v>25.225346168200609</v>
      </c>
      <c r="G6" s="259">
        <v>27.80925695817027</v>
      </c>
      <c r="H6" s="259">
        <v>25.094644664250371</v>
      </c>
      <c r="I6" s="259">
        <v>27.91423237897309</v>
      </c>
      <c r="J6" s="259">
        <v>29.568038242221739</v>
      </c>
      <c r="K6" s="259">
        <v>25.033571086500181</v>
      </c>
      <c r="L6" s="259">
        <v>24.229180478840391</v>
      </c>
      <c r="M6" s="259">
        <v>23.878972152702691</v>
      </c>
      <c r="N6" s="259">
        <v>24.202354513533759</v>
      </c>
      <c r="O6" s="259">
        <v>24.68598987512415</v>
      </c>
      <c r="P6" s="259">
        <v>22.48947369063816</v>
      </c>
      <c r="Q6" s="259">
        <v>24.319317727173029</v>
      </c>
      <c r="R6" s="259">
        <v>25.581055584102689</v>
      </c>
      <c r="S6" s="259">
        <v>28.65480871781801</v>
      </c>
      <c r="T6" s="259">
        <v>30.125064530479339</v>
      </c>
      <c r="U6" s="259">
        <v>30.385772079017201</v>
      </c>
      <c r="V6" s="259">
        <v>24.83306005036486</v>
      </c>
      <c r="W6" s="259">
        <v>31.69178674916196</v>
      </c>
      <c r="X6" s="259">
        <v>32.265283953972521</v>
      </c>
      <c r="Y6" s="259">
        <v>28.519191213249449</v>
      </c>
      <c r="DA6" s="67" t="s">
        <v>3124</v>
      </c>
    </row>
    <row r="7" spans="1:105" ht="12" customHeight="1" x14ac:dyDescent="0.25">
      <c r="A7" s="173" t="s">
        <v>92</v>
      </c>
      <c r="B7" s="224">
        <v>3.0260296166814968</v>
      </c>
      <c r="C7" s="224">
        <v>2.8368967112152239</v>
      </c>
      <c r="D7" s="224">
        <v>2.8328548651076799</v>
      </c>
      <c r="E7" s="224">
        <v>2.602398526355266</v>
      </c>
      <c r="F7" s="224">
        <v>3.263833904659895</v>
      </c>
      <c r="G7" s="224">
        <v>3.5838357865643289</v>
      </c>
      <c r="H7" s="224">
        <v>3.1969930149968748</v>
      </c>
      <c r="I7" s="224">
        <v>3.5943141636981091</v>
      </c>
      <c r="J7" s="224">
        <v>3.813701002510494</v>
      </c>
      <c r="K7" s="224">
        <v>3.1451806390345038</v>
      </c>
      <c r="L7" s="224">
        <v>3.043759878430278</v>
      </c>
      <c r="M7" s="224">
        <v>3.0097042327184949</v>
      </c>
      <c r="N7" s="224">
        <v>3.0382125053794229</v>
      </c>
      <c r="O7" s="224">
        <v>2.990130510469081</v>
      </c>
      <c r="P7" s="224">
        <v>2.7031608802640781</v>
      </c>
      <c r="Q7" s="224">
        <v>3.1436816557891412</v>
      </c>
      <c r="R7" s="224">
        <v>3.2771051164146501</v>
      </c>
      <c r="S7" s="224">
        <v>3.6271492057583519</v>
      </c>
      <c r="T7" s="224">
        <v>3.7217221361514241</v>
      </c>
      <c r="U7" s="224">
        <v>3.5903987977242688</v>
      </c>
      <c r="V7" s="224">
        <v>3.0346877136283492</v>
      </c>
      <c r="W7" s="224">
        <v>3.7669865180001572</v>
      </c>
      <c r="X7" s="224">
        <v>3.8400476777325618</v>
      </c>
      <c r="Y7" s="224">
        <v>3.4679609317285758</v>
      </c>
      <c r="DA7" s="177" t="s">
        <v>3125</v>
      </c>
    </row>
    <row r="8" spans="1:105" ht="12" customHeight="1" x14ac:dyDescent="0.25">
      <c r="A8" s="173" t="s">
        <v>93</v>
      </c>
      <c r="B8" s="224">
        <v>29.261092164074221</v>
      </c>
      <c r="C8" s="224">
        <v>26.37847136845631</v>
      </c>
      <c r="D8" s="224">
        <v>25.98350715828845</v>
      </c>
      <c r="E8" s="224">
        <v>23.757250595723079</v>
      </c>
      <c r="F8" s="224">
        <v>30.53440837300699</v>
      </c>
      <c r="G8" s="224">
        <v>33.436800232147469</v>
      </c>
      <c r="H8" s="224">
        <v>29.590645395300459</v>
      </c>
      <c r="I8" s="224">
        <v>33.51503227767035</v>
      </c>
      <c r="J8" s="224">
        <v>35.601956151086817</v>
      </c>
      <c r="K8" s="224">
        <v>28.825871275120019</v>
      </c>
      <c r="L8" s="224">
        <v>27.893987154719131</v>
      </c>
      <c r="M8" s="224">
        <v>27.647176875914301</v>
      </c>
      <c r="N8" s="224">
        <v>27.828846304830929</v>
      </c>
      <c r="O8" s="224">
        <v>26.673268163135521</v>
      </c>
      <c r="P8" s="224">
        <v>23.970899189400061</v>
      </c>
      <c r="Q8" s="224">
        <v>29.391690549227832</v>
      </c>
      <c r="R8" s="224">
        <v>30.44967442600576</v>
      </c>
      <c r="S8" s="224">
        <v>33.420506304449638</v>
      </c>
      <c r="T8" s="224">
        <v>33.69517942419602</v>
      </c>
      <c r="U8" s="224">
        <v>31.41391272196352</v>
      </c>
      <c r="V8" s="224">
        <v>27.25293099698678</v>
      </c>
      <c r="W8" s="224">
        <v>33.114469282728727</v>
      </c>
      <c r="X8" s="224">
        <v>33.790701015070177</v>
      </c>
      <c r="Y8" s="224">
        <v>31.027884320687001</v>
      </c>
      <c r="DA8" s="177" t="s">
        <v>3126</v>
      </c>
    </row>
    <row r="9" spans="1:105" ht="12" customHeight="1" x14ac:dyDescent="0.25">
      <c r="A9" s="173" t="s">
        <v>94</v>
      </c>
      <c r="B9" s="224">
        <v>7.7757194488590402</v>
      </c>
      <c r="C9" s="224">
        <v>7.8300132716838551</v>
      </c>
      <c r="D9" s="224">
        <v>8.0020997670301686</v>
      </c>
      <c r="E9" s="224">
        <v>7.4087837233158726</v>
      </c>
      <c r="F9" s="224">
        <v>8.9129545971725914</v>
      </c>
      <c r="G9" s="224">
        <v>9.8336603985970221</v>
      </c>
      <c r="H9" s="224">
        <v>8.89369990079296</v>
      </c>
      <c r="I9" s="224">
        <v>9.8724257030175337</v>
      </c>
      <c r="J9" s="224">
        <v>10.453855134681749</v>
      </c>
      <c r="K9" s="224">
        <v>8.8958007982751806</v>
      </c>
      <c r="L9" s="224">
        <v>8.6101499356520073</v>
      </c>
      <c r="M9" s="224">
        <v>8.4803390354164172</v>
      </c>
      <c r="N9" s="224">
        <v>8.6017912260604774</v>
      </c>
      <c r="O9" s="224">
        <v>8.8323522138803927</v>
      </c>
      <c r="P9" s="224">
        <v>8.0577431050173054</v>
      </c>
      <c r="Q9" s="224">
        <v>8.5944013928922729</v>
      </c>
      <c r="R9" s="224">
        <v>9.0563018398472419</v>
      </c>
      <c r="S9" s="224">
        <v>10.168063495497149</v>
      </c>
      <c r="T9" s="224">
        <v>10.739141576588169</v>
      </c>
      <c r="U9" s="224">
        <v>10.9202705403853</v>
      </c>
      <c r="V9" s="224">
        <v>8.8705499633363534</v>
      </c>
      <c r="W9" s="224">
        <v>11.37762702676066</v>
      </c>
      <c r="X9" s="224">
        <v>11.58087853129598</v>
      </c>
      <c r="Y9" s="224">
        <v>10.1965305378005</v>
      </c>
      <c r="DA9" s="177" t="s">
        <v>3127</v>
      </c>
    </row>
    <row r="10" spans="1:105" ht="12" customHeight="1" x14ac:dyDescent="0.25">
      <c r="A10" s="56" t="s">
        <v>95</v>
      </c>
      <c r="B10" s="260">
        <v>32.798148653016703</v>
      </c>
      <c r="C10" s="260">
        <v>35.210697842359579</v>
      </c>
      <c r="D10" s="260">
        <v>40.183656219085513</v>
      </c>
      <c r="E10" s="260">
        <v>36.211939456456378</v>
      </c>
      <c r="F10" s="260">
        <v>46.394591742113178</v>
      </c>
      <c r="G10" s="260">
        <v>65.0789731638625</v>
      </c>
      <c r="H10" s="260">
        <v>38.596128259519162</v>
      </c>
      <c r="I10" s="260">
        <v>64.102333013548957</v>
      </c>
      <c r="J10" s="260">
        <v>58.127239348774587</v>
      </c>
      <c r="K10" s="260">
        <v>54.865141927919687</v>
      </c>
      <c r="L10" s="260">
        <v>65.041978289083588</v>
      </c>
      <c r="M10" s="260">
        <v>41.812358843757437</v>
      </c>
      <c r="N10" s="260">
        <v>39.321608054517952</v>
      </c>
      <c r="O10" s="260">
        <v>39.536073563943901</v>
      </c>
      <c r="P10" s="260">
        <v>49.434782984158232</v>
      </c>
      <c r="Q10" s="260">
        <v>40.27312712304407</v>
      </c>
      <c r="R10" s="260">
        <v>43.340108494151742</v>
      </c>
      <c r="S10" s="260">
        <v>48.608346020809179</v>
      </c>
      <c r="T10" s="260">
        <v>51.141635353931747</v>
      </c>
      <c r="U10" s="260">
        <v>52.396814521381877</v>
      </c>
      <c r="V10" s="260">
        <v>48.908902676164352</v>
      </c>
      <c r="W10" s="260">
        <v>56.615874548317088</v>
      </c>
      <c r="X10" s="260">
        <v>61.233923707768142</v>
      </c>
      <c r="Y10" s="260">
        <v>58.551636720528052</v>
      </c>
      <c r="DA10" s="68" t="s">
        <v>3128</v>
      </c>
    </row>
    <row r="11" spans="1:105" ht="12" customHeight="1" x14ac:dyDescent="0.25">
      <c r="A11" s="37" t="s">
        <v>159</v>
      </c>
      <c r="B11" s="226">
        <v>0.83911375927516452</v>
      </c>
      <c r="C11" s="226">
        <v>2.9018803302046949</v>
      </c>
      <c r="D11" s="226">
        <v>3.1568248083948101</v>
      </c>
      <c r="E11" s="226">
        <v>4.0802369532981322</v>
      </c>
      <c r="F11" s="226">
        <v>3.7746726172879042</v>
      </c>
      <c r="G11" s="226">
        <v>3.7529722592774521</v>
      </c>
      <c r="H11" s="226">
        <v>1.5323764830751341</v>
      </c>
      <c r="I11" s="226">
        <v>2.6766999083751668</v>
      </c>
      <c r="J11" s="226">
        <v>1.208833184727069</v>
      </c>
      <c r="K11" s="226">
        <v>1.239914524687157</v>
      </c>
      <c r="L11" s="226">
        <v>1.770620661124251</v>
      </c>
      <c r="M11" s="226">
        <v>1.063665121820335</v>
      </c>
      <c r="N11" s="226">
        <v>1.9757509836334011</v>
      </c>
      <c r="O11" s="226">
        <v>1.193391790178266</v>
      </c>
      <c r="P11" s="226">
        <v>0.96113579891935574</v>
      </c>
      <c r="Q11" s="226">
        <v>1.285863085726255</v>
      </c>
      <c r="R11" s="226">
        <v>1.1869810516633319</v>
      </c>
      <c r="S11" s="226">
        <v>1.4598762546872239</v>
      </c>
      <c r="T11" s="226">
        <v>1.4724493235586551</v>
      </c>
      <c r="U11" s="226">
        <v>1.514158079646212</v>
      </c>
      <c r="V11" s="226">
        <v>1.601813608137391</v>
      </c>
      <c r="W11" s="226">
        <v>1.0450578599128411</v>
      </c>
      <c r="X11" s="226">
        <v>0.75422111744715625</v>
      </c>
      <c r="Y11" s="226">
        <v>0.8678835255744759</v>
      </c>
      <c r="DA11" s="69" t="s">
        <v>3129</v>
      </c>
    </row>
    <row r="12" spans="1:105" ht="12" customHeight="1" x14ac:dyDescent="0.25">
      <c r="A12" s="37" t="s">
        <v>35</v>
      </c>
      <c r="B12" s="226">
        <v>0.64757460076056705</v>
      </c>
      <c r="C12" s="226">
        <v>6.3215604314148166</v>
      </c>
      <c r="D12" s="226">
        <v>12.49471454118906</v>
      </c>
      <c r="E12" s="226">
        <v>9.7532408388223537</v>
      </c>
      <c r="F12" s="226">
        <v>18.104032635668041</v>
      </c>
      <c r="G12" s="226">
        <v>37.842596612955838</v>
      </c>
      <c r="H12" s="226">
        <v>4.9667733508503327</v>
      </c>
      <c r="I12" s="226">
        <v>33.173825641851231</v>
      </c>
      <c r="J12" s="226">
        <v>25.411421128396778</v>
      </c>
      <c r="K12" s="226">
        <v>30.63006607873265</v>
      </c>
      <c r="L12" s="226">
        <v>39.456417192220933</v>
      </c>
      <c r="M12" s="226">
        <v>16.898045954171661</v>
      </c>
      <c r="N12" s="226">
        <v>23.083479252766079</v>
      </c>
      <c r="O12" s="226">
        <v>24.987567619343899</v>
      </c>
      <c r="P12" s="226">
        <v>21.665728466792</v>
      </c>
      <c r="Q12" s="226">
        <v>4.4942558247338047</v>
      </c>
      <c r="R12" s="226">
        <v>4.5610114902266261</v>
      </c>
      <c r="S12" s="226">
        <v>4.0205113176827272</v>
      </c>
      <c r="T12" s="226">
        <v>3.9910545715260648</v>
      </c>
      <c r="U12" s="226">
        <v>4.2232326068240971</v>
      </c>
      <c r="V12" s="226">
        <v>3.5079321559499652</v>
      </c>
      <c r="W12" s="226">
        <v>3.2679393591772592</v>
      </c>
      <c r="X12" s="226">
        <v>1.5753335099026839</v>
      </c>
      <c r="Y12" s="226">
        <v>1.6420056247644319</v>
      </c>
      <c r="DA12" s="69" t="s">
        <v>3130</v>
      </c>
    </row>
    <row r="13" spans="1:105" ht="12" customHeight="1" x14ac:dyDescent="0.25">
      <c r="A13" s="37" t="s">
        <v>96</v>
      </c>
      <c r="B13" s="226">
        <v>4.6596443934681566E-3</v>
      </c>
      <c r="C13" s="226">
        <v>2.6363777489372959E-3</v>
      </c>
      <c r="D13" s="226">
        <v>2.6363777489367491E-3</v>
      </c>
      <c r="E13" s="226">
        <v>2.636377748936805E-3</v>
      </c>
      <c r="F13" s="226">
        <v>3.5560444055424529E-3</v>
      </c>
      <c r="G13" s="226">
        <v>8.3383110198933363E-3</v>
      </c>
      <c r="H13" s="226">
        <v>9.7464985602695037E-3</v>
      </c>
      <c r="I13" s="226">
        <v>1.501925405813812E-2</v>
      </c>
      <c r="J13" s="226">
        <v>5.6826977565568107E-2</v>
      </c>
      <c r="K13" s="226">
        <v>6.3447527349173027E-2</v>
      </c>
      <c r="L13" s="226">
        <v>6.7544139799953801E-2</v>
      </c>
      <c r="M13" s="226">
        <v>9.8576243798012803E-2</v>
      </c>
      <c r="N13" s="226">
        <v>0.14989645227997839</v>
      </c>
      <c r="O13" s="226">
        <v>0.16079839446451041</v>
      </c>
      <c r="P13" s="226">
        <v>0.1663350173811213</v>
      </c>
      <c r="Q13" s="226">
        <v>0.29198526005441161</v>
      </c>
      <c r="R13" s="226">
        <v>0.31090224037671782</v>
      </c>
      <c r="S13" s="226">
        <v>0.32248879705592648</v>
      </c>
      <c r="T13" s="226">
        <v>0.324325741951901</v>
      </c>
      <c r="U13" s="226">
        <v>0.3402389352000772</v>
      </c>
      <c r="V13" s="226">
        <v>0.34043575072460752</v>
      </c>
      <c r="W13" s="226">
        <v>0.35643795054944583</v>
      </c>
      <c r="X13" s="226">
        <v>0.35404681724223019</v>
      </c>
      <c r="Y13" s="226">
        <v>0.44602527239345507</v>
      </c>
      <c r="DA13" s="69" t="s">
        <v>3131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16.88163283363615</v>
      </c>
      <c r="Q14" s="226">
        <v>15.04777560056578</v>
      </c>
      <c r="R14" s="226">
        <v>15.96057802415184</v>
      </c>
      <c r="S14" s="226">
        <v>18.841617630321551</v>
      </c>
      <c r="T14" s="226">
        <v>21.86158923577003</v>
      </c>
      <c r="U14" s="226">
        <v>23.971697071430569</v>
      </c>
      <c r="V14" s="226">
        <v>25.437472910197581</v>
      </c>
      <c r="W14" s="226">
        <v>29.108410049251891</v>
      </c>
      <c r="X14" s="226">
        <v>33.093553155952648</v>
      </c>
      <c r="Y14" s="226">
        <v>35.357741347775708</v>
      </c>
      <c r="DA14" s="69" t="s">
        <v>3132</v>
      </c>
    </row>
    <row r="15" spans="1:105" ht="12" customHeight="1" x14ac:dyDescent="0.25">
      <c r="A15" s="37" t="s">
        <v>40</v>
      </c>
      <c r="B15" s="226">
        <v>31.306800648587501</v>
      </c>
      <c r="C15" s="226">
        <v>25.98462070299113</v>
      </c>
      <c r="D15" s="226">
        <v>24.52948049175269</v>
      </c>
      <c r="E15" s="226">
        <v>22.375825286586959</v>
      </c>
      <c r="F15" s="226">
        <v>24.512330444751679</v>
      </c>
      <c r="G15" s="226">
        <v>23.475065980609319</v>
      </c>
      <c r="H15" s="226">
        <v>32.087231927033429</v>
      </c>
      <c r="I15" s="226">
        <v>28.236788209264429</v>
      </c>
      <c r="J15" s="226">
        <v>31.450158058085179</v>
      </c>
      <c r="K15" s="226">
        <v>22.931713797150721</v>
      </c>
      <c r="L15" s="226">
        <v>23.747396295938461</v>
      </c>
      <c r="M15" s="226">
        <v>23.75207152396742</v>
      </c>
      <c r="N15" s="226">
        <v>14.1124813658385</v>
      </c>
      <c r="O15" s="226">
        <v>13.194315759957229</v>
      </c>
      <c r="P15" s="226">
        <v>9.7599508674295965</v>
      </c>
      <c r="Q15" s="226">
        <v>19.15324735196382</v>
      </c>
      <c r="R15" s="226">
        <v>21.32063568773323</v>
      </c>
      <c r="S15" s="226">
        <v>23.96385202106174</v>
      </c>
      <c r="T15" s="226">
        <v>23.492216481125109</v>
      </c>
      <c r="U15" s="226">
        <v>22.347487828280919</v>
      </c>
      <c r="V15" s="226">
        <v>18.021248251154798</v>
      </c>
      <c r="W15" s="226">
        <v>22.838029329425659</v>
      </c>
      <c r="X15" s="226">
        <v>25.456769107223419</v>
      </c>
      <c r="Y15" s="226">
        <v>20.237980950019981</v>
      </c>
      <c r="DA15" s="69" t="s">
        <v>3133</v>
      </c>
    </row>
    <row r="16" spans="1:105" ht="12" customHeight="1" x14ac:dyDescent="0.25">
      <c r="A16" s="57" t="s">
        <v>3057</v>
      </c>
      <c r="B16" s="261">
        <v>78.96488646919947</v>
      </c>
      <c r="C16" s="261">
        <v>136.35023229903771</v>
      </c>
      <c r="D16" s="261">
        <v>177.3995702790435</v>
      </c>
      <c r="E16" s="261">
        <v>162.87247260342539</v>
      </c>
      <c r="F16" s="261">
        <v>235.70608019964081</v>
      </c>
      <c r="G16" s="261">
        <v>383.76403262358713</v>
      </c>
      <c r="H16" s="261">
        <v>123.6153231516427</v>
      </c>
      <c r="I16" s="261">
        <v>341.07270699051588</v>
      </c>
      <c r="J16" s="261">
        <v>275.34101655833331</v>
      </c>
      <c r="K16" s="261">
        <v>303.64804511445698</v>
      </c>
      <c r="L16" s="261">
        <v>369.22738543655231</v>
      </c>
      <c r="M16" s="261">
        <v>196.2557756657406</v>
      </c>
      <c r="N16" s="261">
        <v>223.4103295418974</v>
      </c>
      <c r="O16" s="261">
        <v>222.72217179818699</v>
      </c>
      <c r="P16" s="261">
        <v>217.4805907642307</v>
      </c>
      <c r="Q16" s="261">
        <v>103.7826864809647</v>
      </c>
      <c r="R16" s="261">
        <v>89.79820066386641</v>
      </c>
      <c r="S16" s="261">
        <v>92.883163800442333</v>
      </c>
      <c r="T16" s="261">
        <v>97.081946993017368</v>
      </c>
      <c r="U16" s="261">
        <v>97.720006091358627</v>
      </c>
      <c r="V16" s="261">
        <v>88.330353435961541</v>
      </c>
      <c r="W16" s="261">
        <v>96.402496398496169</v>
      </c>
      <c r="X16" s="261">
        <v>80.699603855968363</v>
      </c>
      <c r="Y16" s="261">
        <v>78.959255861119232</v>
      </c>
      <c r="DA16" s="70" t="s">
        <v>3134</v>
      </c>
    </row>
    <row r="17" spans="1:105" ht="12" customHeight="1" x14ac:dyDescent="0.25">
      <c r="A17" s="46" t="s">
        <v>28</v>
      </c>
      <c r="B17" s="229">
        <v>0</v>
      </c>
      <c r="C17" s="229">
        <v>8.056546321052279</v>
      </c>
      <c r="D17" s="229">
        <v>8.279891221830967</v>
      </c>
      <c r="E17" s="229">
        <v>8.2119478786414302</v>
      </c>
      <c r="F17" s="229">
        <v>7.8135054358317513</v>
      </c>
      <c r="G17" s="229">
        <v>8.0133558252828418</v>
      </c>
      <c r="H17" s="229">
        <v>7.5959892069784756</v>
      </c>
      <c r="I17" s="229">
        <v>2.4113278849085269</v>
      </c>
      <c r="J17" s="229">
        <v>1.5962084251954121</v>
      </c>
      <c r="K17" s="229">
        <v>2.617225951505318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3135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3136</v>
      </c>
    </row>
    <row r="19" spans="1:105" ht="12" customHeight="1" x14ac:dyDescent="0.25">
      <c r="A19" s="46" t="s">
        <v>31</v>
      </c>
      <c r="B19" s="229">
        <v>0.90341878520648944</v>
      </c>
      <c r="C19" s="229">
        <v>0.99149073231624807</v>
      </c>
      <c r="D19" s="229">
        <v>0.9882429693211201</v>
      </c>
      <c r="E19" s="229">
        <v>0.99393289310770516</v>
      </c>
      <c r="F19" s="229">
        <v>1.0033501843053041</v>
      </c>
      <c r="G19" s="229">
        <v>1.090939639181667</v>
      </c>
      <c r="H19" s="229">
        <v>1.002151850338586</v>
      </c>
      <c r="I19" s="229">
        <v>0.99416407300308607</v>
      </c>
      <c r="J19" s="229">
        <v>0.90905047618000623</v>
      </c>
      <c r="K19" s="229">
        <v>0.82602284554463146</v>
      </c>
      <c r="L19" s="229">
        <v>0.80197170275003649</v>
      </c>
      <c r="M19" s="229">
        <v>0.56984620461048241</v>
      </c>
      <c r="N19" s="229">
        <v>0.51026006751396213</v>
      </c>
      <c r="O19" s="229">
        <v>0.25247219146763589</v>
      </c>
      <c r="P19" s="229">
        <v>0.58156464462321533</v>
      </c>
      <c r="Q19" s="229">
        <v>1.2932254601727911</v>
      </c>
      <c r="R19" s="229">
        <v>1.2641516620798019</v>
      </c>
      <c r="S19" s="229">
        <v>1.181843663041543</v>
      </c>
      <c r="T19" s="229">
        <v>1.096200670359593</v>
      </c>
      <c r="U19" s="229">
        <v>1.267458331369951</v>
      </c>
      <c r="V19" s="229">
        <v>1.0933128534902761</v>
      </c>
      <c r="W19" s="229">
        <v>0.72661014619487529</v>
      </c>
      <c r="X19" s="229">
        <v>0.79205283315810648</v>
      </c>
      <c r="Y19" s="229">
        <v>0.51387591681518308</v>
      </c>
      <c r="DA19" s="73" t="s">
        <v>3137</v>
      </c>
    </row>
    <row r="20" spans="1:105" ht="12" customHeight="1" x14ac:dyDescent="0.25">
      <c r="A20" s="46" t="s">
        <v>159</v>
      </c>
      <c r="B20" s="229">
        <v>20.507256085649271</v>
      </c>
      <c r="C20" s="229">
        <v>26.425978661732831</v>
      </c>
      <c r="D20" s="229">
        <v>25.528823532756409</v>
      </c>
      <c r="E20" s="229">
        <v>28.389995719237891</v>
      </c>
      <c r="F20" s="229">
        <v>34.242977128466222</v>
      </c>
      <c r="G20" s="229">
        <v>35.159933334696078</v>
      </c>
      <c r="H20" s="229">
        <v>15.65437277116683</v>
      </c>
      <c r="I20" s="229">
        <v>23.096903404441239</v>
      </c>
      <c r="J20" s="229">
        <v>11.54046720100861</v>
      </c>
      <c r="K20" s="229">
        <v>10.815033978522431</v>
      </c>
      <c r="L20" s="229">
        <v>15.60280358467344</v>
      </c>
      <c r="M20" s="229">
        <v>10.01216341047758</v>
      </c>
      <c r="N20" s="229">
        <v>18.326823927932839</v>
      </c>
      <c r="O20" s="229">
        <v>11.33908135790135</v>
      </c>
      <c r="P20" s="229">
        <v>10.561133429684199</v>
      </c>
      <c r="Q20" s="229">
        <v>16.81098025169106</v>
      </c>
      <c r="R20" s="229">
        <v>15.77493392854409</v>
      </c>
      <c r="S20" s="229">
        <v>20.030082381382819</v>
      </c>
      <c r="T20" s="229">
        <v>20.582043769682929</v>
      </c>
      <c r="U20" s="229">
        <v>21.10975102613358</v>
      </c>
      <c r="V20" s="229">
        <v>18.968541279490381</v>
      </c>
      <c r="W20" s="229">
        <v>18.600851554917909</v>
      </c>
      <c r="X20" s="229">
        <v>18.236059091494891</v>
      </c>
      <c r="Y20" s="229">
        <v>17.874579580253961</v>
      </c>
      <c r="DA20" s="73" t="s">
        <v>3138</v>
      </c>
    </row>
    <row r="21" spans="1:105" ht="12" customHeight="1" x14ac:dyDescent="0.25">
      <c r="A21" s="46" t="s">
        <v>32</v>
      </c>
      <c r="B21" s="229">
        <v>20.257253039719949</v>
      </c>
      <c r="C21" s="229">
        <v>22.55763282775111</v>
      </c>
      <c r="D21" s="229">
        <v>24.495201065803151</v>
      </c>
      <c r="E21" s="229">
        <v>34.711613613610012</v>
      </c>
      <c r="F21" s="229">
        <v>20.930998790724608</v>
      </c>
      <c r="G21" s="229">
        <v>11.27952742694959</v>
      </c>
      <c r="H21" s="229">
        <v>22.89647050445247</v>
      </c>
      <c r="I21" s="229">
        <v>22.13878867301046</v>
      </c>
      <c r="J21" s="229">
        <v>21.096935811880911</v>
      </c>
      <c r="K21" s="229">
        <v>16.166229486008671</v>
      </c>
      <c r="L21" s="229">
        <v>15.78519291183439</v>
      </c>
      <c r="M21" s="229">
        <v>10.92143093284346</v>
      </c>
      <c r="N21" s="229">
        <v>6.4579311295903441</v>
      </c>
      <c r="O21" s="229">
        <v>1.3978805269478229</v>
      </c>
      <c r="P21" s="229">
        <v>2.1175014328101391</v>
      </c>
      <c r="Q21" s="229">
        <v>3.4381782034820252</v>
      </c>
      <c r="R21" s="229">
        <v>2.4854938129199411</v>
      </c>
      <c r="S21" s="229">
        <v>1.3057975569253191</v>
      </c>
      <c r="T21" s="229">
        <v>2.646520581074554</v>
      </c>
      <c r="U21" s="229">
        <v>2.5186015105144199</v>
      </c>
      <c r="V21" s="229">
        <v>2.0925413998683688</v>
      </c>
      <c r="W21" s="229">
        <v>2.2494660798881538</v>
      </c>
      <c r="X21" s="229">
        <v>1.905054206890628</v>
      </c>
      <c r="Y21" s="229">
        <v>1.827843255271195</v>
      </c>
      <c r="DA21" s="73" t="s">
        <v>3139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1.2032196598143849</v>
      </c>
      <c r="O22" s="229">
        <v>0.30081713733049659</v>
      </c>
      <c r="P22" s="229">
        <v>0.30081713733047322</v>
      </c>
      <c r="Q22" s="229">
        <v>0.30081713733169979</v>
      </c>
      <c r="R22" s="229">
        <v>0</v>
      </c>
      <c r="S22" s="229">
        <v>0</v>
      </c>
      <c r="T22" s="229">
        <v>0.30081713733177812</v>
      </c>
      <c r="U22" s="229">
        <v>0.60160982991074807</v>
      </c>
      <c r="V22" s="229">
        <v>0.30081713733225529</v>
      </c>
      <c r="W22" s="229">
        <v>0.1624109426648925</v>
      </c>
      <c r="X22" s="229">
        <v>0.62479490289227579</v>
      </c>
      <c r="Y22" s="229">
        <v>0.47014563427861311</v>
      </c>
      <c r="DA22" s="73" t="s">
        <v>3140</v>
      </c>
    </row>
    <row r="23" spans="1:105" ht="12" customHeight="1" x14ac:dyDescent="0.25">
      <c r="A23" s="46" t="s">
        <v>35</v>
      </c>
      <c r="B23" s="229">
        <v>8.3157544039949709</v>
      </c>
      <c r="C23" s="229">
        <v>49.051749846126057</v>
      </c>
      <c r="D23" s="229">
        <v>88.642619921062703</v>
      </c>
      <c r="E23" s="229">
        <v>60.941248142196251</v>
      </c>
      <c r="F23" s="229">
        <v>139.97327471300491</v>
      </c>
      <c r="G23" s="229">
        <v>296.42839595692328</v>
      </c>
      <c r="H23" s="229">
        <v>49.959225004933629</v>
      </c>
      <c r="I23" s="229">
        <v>265.69158868314929</v>
      </c>
      <c r="J23" s="229">
        <v>213.29691934217291</v>
      </c>
      <c r="K23" s="229">
        <v>253.05498126800529</v>
      </c>
      <c r="L23" s="229">
        <v>316.78883459313022</v>
      </c>
      <c r="M23" s="229">
        <v>154.45669456084161</v>
      </c>
      <c r="N23" s="229">
        <v>176.4364192832852</v>
      </c>
      <c r="O23" s="229">
        <v>188.452467053048</v>
      </c>
      <c r="P23" s="229">
        <v>182.8458681152257</v>
      </c>
      <c r="Q23" s="229">
        <v>60.498228955342299</v>
      </c>
      <c r="R23" s="229">
        <v>53.029501571097732</v>
      </c>
      <c r="S23" s="229">
        <v>52.705592798527711</v>
      </c>
      <c r="T23" s="229">
        <v>54.788047404695597</v>
      </c>
      <c r="U23" s="229">
        <v>53.986764003755091</v>
      </c>
      <c r="V23" s="229">
        <v>47.520540030001733</v>
      </c>
      <c r="W23" s="229">
        <v>56.136992051560327</v>
      </c>
      <c r="X23" s="229">
        <v>40.285420264594073</v>
      </c>
      <c r="Y23" s="229">
        <v>39.41658891760116</v>
      </c>
      <c r="DA23" s="73" t="s">
        <v>3141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3142</v>
      </c>
    </row>
    <row r="25" spans="1:105" ht="12" customHeight="1" x14ac:dyDescent="0.25">
      <c r="A25" s="46" t="s">
        <v>38</v>
      </c>
      <c r="B25" s="229">
        <v>28.981204154628799</v>
      </c>
      <c r="C25" s="229">
        <v>29.266833910059201</v>
      </c>
      <c r="D25" s="229">
        <v>29.464791568269131</v>
      </c>
      <c r="E25" s="229">
        <v>29.623734356632109</v>
      </c>
      <c r="F25" s="229">
        <v>31.74197394730809</v>
      </c>
      <c r="G25" s="229">
        <v>31.791880440553609</v>
      </c>
      <c r="H25" s="229">
        <v>26.507113813772669</v>
      </c>
      <c r="I25" s="229">
        <v>26.739934272003239</v>
      </c>
      <c r="J25" s="229">
        <v>26.901435301895511</v>
      </c>
      <c r="K25" s="229">
        <v>20.16855158487061</v>
      </c>
      <c r="L25" s="229">
        <v>20.24858264416417</v>
      </c>
      <c r="M25" s="229">
        <v>20.29564055696757</v>
      </c>
      <c r="N25" s="229">
        <v>20.47567547376072</v>
      </c>
      <c r="O25" s="229">
        <v>20.97945353149165</v>
      </c>
      <c r="P25" s="229">
        <v>21.07370600455695</v>
      </c>
      <c r="Q25" s="229">
        <v>21.44125647294485</v>
      </c>
      <c r="R25" s="229">
        <v>17.24411968922486</v>
      </c>
      <c r="S25" s="229">
        <v>17.659847400564932</v>
      </c>
      <c r="T25" s="229">
        <v>17.668317429872921</v>
      </c>
      <c r="U25" s="229">
        <v>18.23582138967484</v>
      </c>
      <c r="V25" s="229">
        <v>18.354600735778529</v>
      </c>
      <c r="W25" s="229">
        <v>18.52616562327001</v>
      </c>
      <c r="X25" s="229">
        <v>18.856222556938391</v>
      </c>
      <c r="Y25" s="229">
        <v>18.85622255689912</v>
      </c>
      <c r="DA25" s="73" t="s">
        <v>3143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3144</v>
      </c>
    </row>
    <row r="27" spans="1:105" ht="12" customHeight="1" x14ac:dyDescent="0.25">
      <c r="A27" s="57" t="s">
        <v>3069</v>
      </c>
      <c r="B27" s="261">
        <f t="shared" ref="B27:Y27" si="0">B28+B34</f>
        <v>92.322801154891394</v>
      </c>
      <c r="C27" s="261">
        <f t="shared" si="0"/>
        <v>117.25209431675457</v>
      </c>
      <c r="D27" s="261">
        <f t="shared" si="0"/>
        <v>147.854242895651</v>
      </c>
      <c r="E27" s="261">
        <f t="shared" si="0"/>
        <v>139.77049809921974</v>
      </c>
      <c r="F27" s="261">
        <f t="shared" si="0"/>
        <v>185.40738429874915</v>
      </c>
      <c r="G27" s="261">
        <f t="shared" si="0"/>
        <v>289.99876221460346</v>
      </c>
      <c r="H27" s="261">
        <f t="shared" si="0"/>
        <v>120.31260964405838</v>
      </c>
      <c r="I27" s="261">
        <f t="shared" si="0"/>
        <v>249.66657828003633</v>
      </c>
      <c r="J27" s="261">
        <f t="shared" si="0"/>
        <v>212.51980823000559</v>
      </c>
      <c r="K27" s="261">
        <f t="shared" si="0"/>
        <v>253.61299814767597</v>
      </c>
      <c r="L27" s="261">
        <f t="shared" si="0"/>
        <v>267.43790982492061</v>
      </c>
      <c r="M27" s="261">
        <f t="shared" si="0"/>
        <v>175.47048163073913</v>
      </c>
      <c r="N27" s="261">
        <f t="shared" si="0"/>
        <v>296.60497351929087</v>
      </c>
      <c r="O27" s="261">
        <f t="shared" si="0"/>
        <v>310.15357667894449</v>
      </c>
      <c r="P27" s="261">
        <f t="shared" si="0"/>
        <v>304.93530554293108</v>
      </c>
      <c r="Q27" s="261">
        <f t="shared" si="0"/>
        <v>176.87911800702844</v>
      </c>
      <c r="R27" s="261">
        <f t="shared" si="0"/>
        <v>178.46583874059252</v>
      </c>
      <c r="S27" s="261">
        <f t="shared" si="0"/>
        <v>185.28604377618862</v>
      </c>
      <c r="T27" s="261">
        <f t="shared" si="0"/>
        <v>198.45392101225892</v>
      </c>
      <c r="U27" s="261">
        <f t="shared" si="0"/>
        <v>205.71322285570398</v>
      </c>
      <c r="V27" s="261">
        <f t="shared" si="0"/>
        <v>176.64087360771893</v>
      </c>
      <c r="W27" s="261">
        <f t="shared" si="0"/>
        <v>195.55316500438244</v>
      </c>
      <c r="X27" s="261">
        <f t="shared" si="0"/>
        <v>156.1463104422163</v>
      </c>
      <c r="Y27" s="261">
        <f t="shared" si="0"/>
        <v>151.54132079130983</v>
      </c>
      <c r="DA27" s="70"/>
    </row>
    <row r="28" spans="1:105" ht="12" customHeight="1" x14ac:dyDescent="0.25">
      <c r="A28" s="60" t="s">
        <v>3070</v>
      </c>
      <c r="B28" s="262">
        <v>79.567611817205261</v>
      </c>
      <c r="C28" s="262">
        <v>108.09735546763019</v>
      </c>
      <c r="D28" s="262">
        <v>139.6632729146331</v>
      </c>
      <c r="E28" s="262">
        <v>132.54506001471049</v>
      </c>
      <c r="F28" s="262">
        <v>174.37977219205979</v>
      </c>
      <c r="G28" s="262">
        <v>278.13295784971962</v>
      </c>
      <c r="H28" s="262">
        <v>110.3579685016622</v>
      </c>
      <c r="I28" s="262">
        <v>237.81803576877419</v>
      </c>
      <c r="J28" s="262">
        <v>199.83830070961989</v>
      </c>
      <c r="K28" s="262">
        <v>244.57841986918001</v>
      </c>
      <c r="L28" s="262">
        <v>258.70092503194621</v>
      </c>
      <c r="M28" s="262">
        <v>166.6575734492927</v>
      </c>
      <c r="N28" s="262">
        <v>287.92196169988023</v>
      </c>
      <c r="O28" s="262">
        <v>303.5105018819396</v>
      </c>
      <c r="P28" s="262">
        <v>299.30880056670202</v>
      </c>
      <c r="Q28" s="262">
        <v>166.30707573912909</v>
      </c>
      <c r="R28" s="262">
        <v>167.94909020164499</v>
      </c>
      <c r="S28" s="262">
        <v>174.39521154652729</v>
      </c>
      <c r="T28" s="262">
        <v>188.8665532104803</v>
      </c>
      <c r="U28" s="262">
        <v>199.3699745813195</v>
      </c>
      <c r="V28" s="262">
        <v>169.41412765710101</v>
      </c>
      <c r="W28" s="262">
        <v>188.48422243421049</v>
      </c>
      <c r="X28" s="262">
        <v>148.84988918918859</v>
      </c>
      <c r="Y28" s="262">
        <v>143.59149580851161</v>
      </c>
      <c r="DA28" s="72" t="s">
        <v>3145</v>
      </c>
    </row>
    <row r="29" spans="1:105" ht="12" customHeight="1" x14ac:dyDescent="0.25">
      <c r="A29" s="59" t="s">
        <v>28</v>
      </c>
      <c r="B29" s="230">
        <v>0</v>
      </c>
      <c r="C29" s="230">
        <v>5.7183265757019539</v>
      </c>
      <c r="D29" s="230">
        <v>5.5741282519100714</v>
      </c>
      <c r="E29" s="230">
        <v>5.6179945598789729</v>
      </c>
      <c r="F29" s="230">
        <v>5.076352613898222</v>
      </c>
      <c r="G29" s="230">
        <v>4.9473230678136551</v>
      </c>
      <c r="H29" s="230">
        <v>5.4320751799054774</v>
      </c>
      <c r="I29" s="230">
        <v>1.478221035824643</v>
      </c>
      <c r="J29" s="230">
        <v>0.99697821275122955</v>
      </c>
      <c r="K29" s="230">
        <v>7.9945052213219068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3146</v>
      </c>
    </row>
    <row r="30" spans="1:105" ht="12" customHeight="1" x14ac:dyDescent="0.25">
      <c r="A30" s="59" t="s">
        <v>31</v>
      </c>
      <c r="B30" s="230">
        <v>2.5825982096634408</v>
      </c>
      <c r="C30" s="230">
        <v>2.8100042763834572</v>
      </c>
      <c r="D30" s="230">
        <v>2.8119876122383332</v>
      </c>
      <c r="E30" s="230">
        <v>2.8085129036847341</v>
      </c>
      <c r="F30" s="230">
        <v>2.802761975636173</v>
      </c>
      <c r="G30" s="230">
        <v>3.037338223486775</v>
      </c>
      <c r="H30" s="230">
        <v>2.8034937712555168</v>
      </c>
      <c r="I30" s="230">
        <v>2.8083717273180699</v>
      </c>
      <c r="J30" s="230">
        <v>2.579159062578634</v>
      </c>
      <c r="K30" s="230">
        <v>2.341797011200188</v>
      </c>
      <c r="L30" s="230">
        <v>2.356484503471707</v>
      </c>
      <c r="M30" s="230">
        <v>1.6478372436802959</v>
      </c>
      <c r="N30" s="230">
        <v>1.396159999130542</v>
      </c>
      <c r="O30" s="230">
        <v>0.69626531711804651</v>
      </c>
      <c r="P30" s="230">
        <v>1.6200330527032369</v>
      </c>
      <c r="Q30" s="230">
        <v>3.7229985483652039</v>
      </c>
      <c r="R30" s="230">
        <v>3.459585039389971</v>
      </c>
      <c r="S30" s="230">
        <v>3.22865905914832</v>
      </c>
      <c r="T30" s="230">
        <v>2.992894150585673</v>
      </c>
      <c r="U30" s="230">
        <v>3.450668795661084</v>
      </c>
      <c r="V30" s="230">
        <v>2.9946576754338721</v>
      </c>
      <c r="W30" s="230">
        <v>1.9841484919625609</v>
      </c>
      <c r="X30" s="230">
        <v>1.575058892380645</v>
      </c>
      <c r="Y30" s="230">
        <v>0.82454610761696945</v>
      </c>
      <c r="DA30" s="71" t="s">
        <v>3147</v>
      </c>
    </row>
    <row r="31" spans="1:105" ht="12" customHeight="1" x14ac:dyDescent="0.25">
      <c r="A31" s="59" t="s">
        <v>159</v>
      </c>
      <c r="B31" s="230">
        <v>26.61632848481775</v>
      </c>
      <c r="C31" s="230">
        <v>29.68576426782063</v>
      </c>
      <c r="D31" s="230">
        <v>26.575069085545639</v>
      </c>
      <c r="E31" s="230">
        <v>30.16036138098314</v>
      </c>
      <c r="F31" s="230">
        <v>36.265515875382427</v>
      </c>
      <c r="G31" s="230">
        <v>38.34723085209049</v>
      </c>
      <c r="H31" s="230">
        <v>15.50083078898075</v>
      </c>
      <c r="I31" s="230">
        <v>18.04414614921804</v>
      </c>
      <c r="J31" s="230">
        <v>11.37612850273341</v>
      </c>
      <c r="K31" s="230">
        <v>9.0006890227983885</v>
      </c>
      <c r="L31" s="230">
        <v>13.10517439008304</v>
      </c>
      <c r="M31" s="230">
        <v>8.3468158392283645</v>
      </c>
      <c r="N31" s="230">
        <v>12.89032236825836</v>
      </c>
      <c r="O31" s="230">
        <v>16.763104975423641</v>
      </c>
      <c r="P31" s="230">
        <v>18.220128044735091</v>
      </c>
      <c r="Q31" s="230">
        <v>36.166149066150197</v>
      </c>
      <c r="R31" s="230">
        <v>35.380413281692952</v>
      </c>
      <c r="S31" s="230">
        <v>46.591484829228982</v>
      </c>
      <c r="T31" s="230">
        <v>48.432868897900377</v>
      </c>
      <c r="U31" s="230">
        <v>51.965917624894082</v>
      </c>
      <c r="V31" s="230">
        <v>46.348339174247762</v>
      </c>
      <c r="W31" s="230">
        <v>44.129444150599852</v>
      </c>
      <c r="X31" s="230">
        <v>46.283267344971932</v>
      </c>
      <c r="Y31" s="230">
        <v>45.241760316913528</v>
      </c>
      <c r="DA31" s="71" t="s">
        <v>3148</v>
      </c>
    </row>
    <row r="32" spans="1:105" ht="12" customHeight="1" x14ac:dyDescent="0.25">
      <c r="A32" s="59" t="s">
        <v>32</v>
      </c>
      <c r="B32" s="230">
        <v>29.004991914398889</v>
      </c>
      <c r="C32" s="230">
        <v>27.583976205898981</v>
      </c>
      <c r="D32" s="230">
        <v>29.515472259259859</v>
      </c>
      <c r="E32" s="230">
        <v>37.22409188503822</v>
      </c>
      <c r="F32" s="230">
        <v>21.432795165269411</v>
      </c>
      <c r="G32" s="230">
        <v>12.39734162623574</v>
      </c>
      <c r="H32" s="230">
        <v>30.764098039535</v>
      </c>
      <c r="I32" s="230">
        <v>27.321585582689838</v>
      </c>
      <c r="J32" s="230">
        <v>25.943906116711659</v>
      </c>
      <c r="K32" s="230">
        <v>19.911466077186361</v>
      </c>
      <c r="L32" s="230">
        <v>18.79145199589977</v>
      </c>
      <c r="M32" s="230">
        <v>14.21739578919698</v>
      </c>
      <c r="N32" s="230">
        <v>8.3450330841726554</v>
      </c>
      <c r="O32" s="230">
        <v>3.3453363978384791</v>
      </c>
      <c r="P32" s="230">
        <v>4.7610876416709118</v>
      </c>
      <c r="Q32" s="230">
        <v>9.3187327029101681</v>
      </c>
      <c r="R32" s="230">
        <v>6.5164319298582978</v>
      </c>
      <c r="S32" s="230">
        <v>3.430641590485576</v>
      </c>
      <c r="T32" s="230">
        <v>6.2424804163437404</v>
      </c>
      <c r="U32" s="230">
        <v>6.407770243356298</v>
      </c>
      <c r="V32" s="230">
        <v>5.172254426133132</v>
      </c>
      <c r="W32" s="230">
        <v>5.1629935805758773</v>
      </c>
      <c r="X32" s="230">
        <v>5.0110979009291672</v>
      </c>
      <c r="Y32" s="230">
        <v>5.0476283938140059</v>
      </c>
      <c r="DA32" s="71" t="s">
        <v>3149</v>
      </c>
    </row>
    <row r="33" spans="1:105" ht="12" customHeight="1" x14ac:dyDescent="0.25">
      <c r="A33" s="59" t="s">
        <v>35</v>
      </c>
      <c r="B33" s="230">
        <v>21.36369320832517</v>
      </c>
      <c r="C33" s="230">
        <v>42.299284141825218</v>
      </c>
      <c r="D33" s="230">
        <v>75.186615705679174</v>
      </c>
      <c r="E33" s="230">
        <v>56.734099285125467</v>
      </c>
      <c r="F33" s="230">
        <v>108.80234656187351</v>
      </c>
      <c r="G33" s="230">
        <v>219.4037240800929</v>
      </c>
      <c r="H33" s="230">
        <v>55.857470721985493</v>
      </c>
      <c r="I33" s="230">
        <v>188.16571127372359</v>
      </c>
      <c r="J33" s="230">
        <v>158.94212881484489</v>
      </c>
      <c r="K33" s="230">
        <v>205.32996253667321</v>
      </c>
      <c r="L33" s="230">
        <v>224.44781414249169</v>
      </c>
      <c r="M33" s="230">
        <v>142.44552457718709</v>
      </c>
      <c r="N33" s="230">
        <v>265.29044624831857</v>
      </c>
      <c r="O33" s="230">
        <v>282.70579519155939</v>
      </c>
      <c r="P33" s="230">
        <v>274.70755182759279</v>
      </c>
      <c r="Q33" s="230">
        <v>117.0991954217035</v>
      </c>
      <c r="R33" s="230">
        <v>122.5926599507038</v>
      </c>
      <c r="S33" s="230">
        <v>121.1444260676645</v>
      </c>
      <c r="T33" s="230">
        <v>131.1983097456505</v>
      </c>
      <c r="U33" s="230">
        <v>137.54561791740801</v>
      </c>
      <c r="V33" s="230">
        <v>114.8988763812862</v>
      </c>
      <c r="W33" s="230">
        <v>137.20763621107221</v>
      </c>
      <c r="X33" s="230">
        <v>95.980465050906915</v>
      </c>
      <c r="Y33" s="230">
        <v>92.47756099016712</v>
      </c>
      <c r="DA33" s="71" t="s">
        <v>3150</v>
      </c>
    </row>
    <row r="34" spans="1:105" ht="12" customHeight="1" x14ac:dyDescent="0.25">
      <c r="A34" s="60" t="s">
        <v>3077</v>
      </c>
      <c r="B34" s="262">
        <v>12.755189337686129</v>
      </c>
      <c r="C34" s="262">
        <v>9.1547388491243691</v>
      </c>
      <c r="D34" s="262">
        <v>8.1909699810179131</v>
      </c>
      <c r="E34" s="262">
        <v>7.2254380845092481</v>
      </c>
      <c r="F34" s="262">
        <v>11.02761210668935</v>
      </c>
      <c r="G34" s="262">
        <v>11.86580436488385</v>
      </c>
      <c r="H34" s="262">
        <v>9.9546411423961878</v>
      </c>
      <c r="I34" s="262">
        <v>11.84854251126213</v>
      </c>
      <c r="J34" s="262">
        <v>12.68150752038572</v>
      </c>
      <c r="K34" s="262">
        <v>9.0345782784959585</v>
      </c>
      <c r="L34" s="262">
        <v>8.7369847929743774</v>
      </c>
      <c r="M34" s="262">
        <v>8.8129081814464243</v>
      </c>
      <c r="N34" s="262">
        <v>8.6830118194106145</v>
      </c>
      <c r="O34" s="262">
        <v>6.6430747970048882</v>
      </c>
      <c r="P34" s="262">
        <v>5.6265049762290449</v>
      </c>
      <c r="Q34" s="262">
        <v>10.57204226789934</v>
      </c>
      <c r="R34" s="262">
        <v>10.516748538947519</v>
      </c>
      <c r="S34" s="262">
        <v>10.89083222966134</v>
      </c>
      <c r="T34" s="262">
        <v>9.5873678017786208</v>
      </c>
      <c r="U34" s="262">
        <v>6.3432482743844831</v>
      </c>
      <c r="V34" s="262">
        <v>7.2267459506179357</v>
      </c>
      <c r="W34" s="262">
        <v>7.0689425701719406</v>
      </c>
      <c r="X34" s="262">
        <v>7.2964212530277237</v>
      </c>
      <c r="Y34" s="262">
        <v>7.9498249827982077</v>
      </c>
      <c r="DA34" s="72" t="s">
        <v>3151</v>
      </c>
    </row>
    <row r="35" spans="1:105" ht="12" customHeight="1" x14ac:dyDescent="0.25">
      <c r="A35" s="57" t="s">
        <v>3079</v>
      </c>
      <c r="B35" s="261">
        <f t="shared" ref="B35:Y35" si="1">B36+B42+B53</f>
        <v>12.826576591716961</v>
      </c>
      <c r="C35" s="261">
        <f t="shared" si="1"/>
        <v>24.695378192842416</v>
      </c>
      <c r="D35" s="261">
        <f t="shared" si="1"/>
        <v>32.173570501677396</v>
      </c>
      <c r="E35" s="261">
        <f t="shared" si="1"/>
        <v>28.916752859953775</v>
      </c>
      <c r="F35" s="261">
        <f t="shared" si="1"/>
        <v>44.145427509229179</v>
      </c>
      <c r="G35" s="261">
        <f t="shared" si="1"/>
        <v>72.383663942029301</v>
      </c>
      <c r="H35" s="261">
        <f t="shared" si="1"/>
        <v>21.423423364748043</v>
      </c>
      <c r="I35" s="261">
        <f t="shared" si="1"/>
        <v>65.449194399165577</v>
      </c>
      <c r="J35" s="261">
        <f t="shared" si="1"/>
        <v>52.323986124251931</v>
      </c>
      <c r="K35" s="261">
        <f t="shared" si="1"/>
        <v>54.838451270716703</v>
      </c>
      <c r="L35" s="261">
        <f t="shared" si="1"/>
        <v>70.23547362653089</v>
      </c>
      <c r="M35" s="261">
        <f t="shared" si="1"/>
        <v>34.676569256270675</v>
      </c>
      <c r="N35" s="261">
        <f t="shared" si="1"/>
        <v>29.975981616193497</v>
      </c>
      <c r="O35" s="261">
        <f t="shared" si="1"/>
        <v>28.071346265700882</v>
      </c>
      <c r="P35" s="261">
        <f t="shared" si="1"/>
        <v>26.997457671859461</v>
      </c>
      <c r="Q35" s="261">
        <f t="shared" si="1"/>
        <v>10.972185439754707</v>
      </c>
      <c r="R35" s="261">
        <f t="shared" si="1"/>
        <v>7.465959988632366</v>
      </c>
      <c r="S35" s="261">
        <f t="shared" si="1"/>
        <v>7.6441808669994744</v>
      </c>
      <c r="T35" s="261">
        <f t="shared" si="1"/>
        <v>7.1165029801143982</v>
      </c>
      <c r="U35" s="261">
        <f t="shared" si="1"/>
        <v>5.7038380022203361</v>
      </c>
      <c r="V35" s="261">
        <f t="shared" si="1"/>
        <v>6.3706564276490951</v>
      </c>
      <c r="W35" s="261">
        <f t="shared" si="1"/>
        <v>6.6138242928548054</v>
      </c>
      <c r="X35" s="261">
        <f t="shared" si="1"/>
        <v>6.3088328582598052</v>
      </c>
      <c r="Y35" s="261">
        <f t="shared" si="1"/>
        <v>6.4756485617717736</v>
      </c>
      <c r="DA35" s="70"/>
    </row>
    <row r="36" spans="1:105" ht="12" customHeight="1" x14ac:dyDescent="0.25">
      <c r="A36" s="60" t="s">
        <v>3080</v>
      </c>
      <c r="B36" s="262">
        <v>5.0358885158499467</v>
      </c>
      <c r="C36" s="262">
        <v>11.106253456235651</v>
      </c>
      <c r="D36" s="262">
        <v>14.81347034304609</v>
      </c>
      <c r="E36" s="262">
        <v>13.269978990654611</v>
      </c>
      <c r="F36" s="262">
        <v>20.436882208810282</v>
      </c>
      <c r="G36" s="262">
        <v>34.087591276508682</v>
      </c>
      <c r="H36" s="262">
        <v>9.5140407342095763</v>
      </c>
      <c r="I36" s="262">
        <v>30.779402854449462</v>
      </c>
      <c r="J36" s="262">
        <v>24.38567454350931</v>
      </c>
      <c r="K36" s="262">
        <v>25.89287199552686</v>
      </c>
      <c r="L36" s="262">
        <v>33.360703873440187</v>
      </c>
      <c r="M36" s="262">
        <v>16.140225101350911</v>
      </c>
      <c r="N36" s="262">
        <v>13.84503334453472</v>
      </c>
      <c r="O36" s="262">
        <v>13.068890679773229</v>
      </c>
      <c r="P36" s="262">
        <v>12.612322304409901</v>
      </c>
      <c r="Q36" s="262">
        <v>4.5122079314930073</v>
      </c>
      <c r="R36" s="262">
        <v>2.798552489461565</v>
      </c>
      <c r="S36" s="262">
        <v>2.8571367417240432</v>
      </c>
      <c r="T36" s="262">
        <v>2.6633584204666509</v>
      </c>
      <c r="U36" s="262">
        <v>2.123139461814175</v>
      </c>
      <c r="V36" s="262">
        <v>2.4208967122125831</v>
      </c>
      <c r="W36" s="262">
        <v>2.5522646270906941</v>
      </c>
      <c r="X36" s="262">
        <v>2.3907856599530191</v>
      </c>
      <c r="Y36" s="262">
        <v>2.4357315535800161</v>
      </c>
      <c r="DA36" s="72" t="s">
        <v>3152</v>
      </c>
    </row>
    <row r="37" spans="1:105" ht="12" customHeight="1" x14ac:dyDescent="0.25">
      <c r="A37" s="59" t="s">
        <v>28</v>
      </c>
      <c r="B37" s="230">
        <v>0</v>
      </c>
      <c r="C37" s="230">
        <v>0.98709208747236143</v>
      </c>
      <c r="D37" s="230">
        <v>0.96220071015114306</v>
      </c>
      <c r="E37" s="230">
        <v>0.96977287045529903</v>
      </c>
      <c r="F37" s="230">
        <v>0.87627515358957353</v>
      </c>
      <c r="G37" s="230">
        <v>0.85400219622973805</v>
      </c>
      <c r="H37" s="230">
        <v>0.9376796441503501</v>
      </c>
      <c r="I37" s="230">
        <v>0.25516910737449211</v>
      </c>
      <c r="J37" s="230">
        <v>0.17209742958205751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3153</v>
      </c>
    </row>
    <row r="38" spans="1:105" ht="12" customHeight="1" x14ac:dyDescent="0.25">
      <c r="A38" s="59" t="s">
        <v>31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7.3733793496253586E-2</v>
      </c>
      <c r="Y38" s="230">
        <v>7.0501878074454974E-2</v>
      </c>
      <c r="DA38" s="71" t="s">
        <v>3154</v>
      </c>
    </row>
    <row r="39" spans="1:105" ht="12" customHeight="1" x14ac:dyDescent="0.25">
      <c r="A39" s="59" t="s">
        <v>159</v>
      </c>
      <c r="B39" s="230">
        <v>2.5331095114205371</v>
      </c>
      <c r="C39" s="230">
        <v>2.492342440829495</v>
      </c>
      <c r="D39" s="230">
        <v>2.3688189931886781</v>
      </c>
      <c r="E39" s="230">
        <v>2.645105667104656</v>
      </c>
      <c r="F39" s="230">
        <v>2.968132242873565</v>
      </c>
      <c r="G39" s="230">
        <v>2.828695991842535</v>
      </c>
      <c r="H39" s="230">
        <v>1.6005090911834909</v>
      </c>
      <c r="I39" s="230">
        <v>2.1712839844134741</v>
      </c>
      <c r="J39" s="230">
        <v>0.99956453384167077</v>
      </c>
      <c r="K39" s="230">
        <v>0.96350463645061601</v>
      </c>
      <c r="L39" s="230">
        <v>1.371621824091515</v>
      </c>
      <c r="M39" s="230">
        <v>0.93320967542119404</v>
      </c>
      <c r="N39" s="230">
        <v>1.874666489337935</v>
      </c>
      <c r="O39" s="230">
        <v>0.69736163761322234</v>
      </c>
      <c r="P39" s="230">
        <v>0.51789361537104039</v>
      </c>
      <c r="Q39" s="230">
        <v>0.70471680226206868</v>
      </c>
      <c r="R39" s="230">
        <v>0.64038156740433494</v>
      </c>
      <c r="S39" s="230">
        <v>0.65981871885579269</v>
      </c>
      <c r="T39" s="230">
        <v>0.67525439360145256</v>
      </c>
      <c r="U39" s="230">
        <v>0.63670294604834143</v>
      </c>
      <c r="V39" s="230">
        <v>0.54713630496994736</v>
      </c>
      <c r="W39" s="230">
        <v>0.63422354114204282</v>
      </c>
      <c r="X39" s="230">
        <v>0.42569069153590172</v>
      </c>
      <c r="Y39" s="230">
        <v>0.43053822254135821</v>
      </c>
      <c r="DA39" s="71" t="s">
        <v>3155</v>
      </c>
    </row>
    <row r="40" spans="1:105" ht="12" customHeight="1" x14ac:dyDescent="0.25">
      <c r="A40" s="59" t="s">
        <v>32</v>
      </c>
      <c r="B40" s="230">
        <v>2.415545822290778</v>
      </c>
      <c r="C40" s="230">
        <v>2.1158313006511649</v>
      </c>
      <c r="D40" s="230">
        <v>2.170217187773209</v>
      </c>
      <c r="E40" s="230">
        <v>3.381776871775763</v>
      </c>
      <c r="F40" s="230">
        <v>1.9509386948273439</v>
      </c>
      <c r="G40" s="230">
        <v>0.94330501173706394</v>
      </c>
      <c r="H40" s="230">
        <v>1.9966281432570301</v>
      </c>
      <c r="I40" s="230">
        <v>1.703557996061922</v>
      </c>
      <c r="J40" s="230">
        <v>1.6754052466023559</v>
      </c>
      <c r="K40" s="230">
        <v>1.2221744238726699</v>
      </c>
      <c r="L40" s="230">
        <v>1.229246528723668</v>
      </c>
      <c r="M40" s="230">
        <v>0.84331101596692948</v>
      </c>
      <c r="N40" s="230">
        <v>0.49393165744534939</v>
      </c>
      <c r="O40" s="230">
        <v>2.999117494072508E-2</v>
      </c>
      <c r="P40" s="230">
        <v>6.0134889170160112E-2</v>
      </c>
      <c r="Q40" s="230">
        <v>5.0351123428359658E-2</v>
      </c>
      <c r="R40" s="230">
        <v>3.6281518789128962E-2</v>
      </c>
      <c r="S40" s="230">
        <v>1.8170426982568402E-2</v>
      </c>
      <c r="T40" s="230">
        <v>0.111196983206622</v>
      </c>
      <c r="U40" s="230">
        <v>7.9954276015431855E-2</v>
      </c>
      <c r="V40" s="230">
        <v>7.6931907269997366E-2</v>
      </c>
      <c r="W40" s="230">
        <v>0.1203066140701891</v>
      </c>
      <c r="X40" s="230">
        <v>4.4466764585693652E-2</v>
      </c>
      <c r="Y40" s="230">
        <v>1.472967077738282E-2</v>
      </c>
      <c r="DA40" s="71" t="s">
        <v>3156</v>
      </c>
    </row>
    <row r="41" spans="1:105" ht="12" customHeight="1" x14ac:dyDescent="0.25">
      <c r="A41" s="59" t="s">
        <v>35</v>
      </c>
      <c r="B41" s="230">
        <v>8.7233182138632681E-2</v>
      </c>
      <c r="C41" s="230">
        <v>5.5109876272826286</v>
      </c>
      <c r="D41" s="230">
        <v>9.3122334519330643</v>
      </c>
      <c r="E41" s="230">
        <v>6.2733235813188939</v>
      </c>
      <c r="F41" s="230">
        <v>14.6415361175198</v>
      </c>
      <c r="G41" s="230">
        <v>29.461588076699339</v>
      </c>
      <c r="H41" s="230">
        <v>4.9792238556187041</v>
      </c>
      <c r="I41" s="230">
        <v>26.649391766599571</v>
      </c>
      <c r="J41" s="230">
        <v>21.53860733348322</v>
      </c>
      <c r="K41" s="230">
        <v>23.707192935203569</v>
      </c>
      <c r="L41" s="230">
        <v>30.75983552062501</v>
      </c>
      <c r="M41" s="230">
        <v>14.363704409962789</v>
      </c>
      <c r="N41" s="230">
        <v>11.47643519775144</v>
      </c>
      <c r="O41" s="230">
        <v>12.341537867219291</v>
      </c>
      <c r="P41" s="230">
        <v>12.034293799868699</v>
      </c>
      <c r="Q41" s="230">
        <v>3.757140005802579</v>
      </c>
      <c r="R41" s="230">
        <v>2.121889403268101</v>
      </c>
      <c r="S41" s="230">
        <v>2.1791475958856821</v>
      </c>
      <c r="T41" s="230">
        <v>1.876907043658576</v>
      </c>
      <c r="U41" s="230">
        <v>1.406482239750402</v>
      </c>
      <c r="V41" s="230">
        <v>1.796828499972638</v>
      </c>
      <c r="W41" s="230">
        <v>1.797734471878462</v>
      </c>
      <c r="X41" s="230">
        <v>1.8468944103351701</v>
      </c>
      <c r="Y41" s="230">
        <v>1.91996178218682</v>
      </c>
      <c r="DA41" s="71" t="s">
        <v>3157</v>
      </c>
    </row>
    <row r="42" spans="1:105" ht="12" customHeight="1" x14ac:dyDescent="0.25">
      <c r="A42" s="60" t="s">
        <v>3087</v>
      </c>
      <c r="B42" s="262">
        <v>6.2005695506400418</v>
      </c>
      <c r="C42" s="262">
        <v>12.447854352277959</v>
      </c>
      <c r="D42" s="262">
        <v>16.338977479729749</v>
      </c>
      <c r="E42" s="262">
        <v>14.746018682771849</v>
      </c>
      <c r="F42" s="262">
        <v>22.333794221808489</v>
      </c>
      <c r="G42" s="262">
        <v>36.816828819129888</v>
      </c>
      <c r="H42" s="262">
        <v>10.668392875432071</v>
      </c>
      <c r="I42" s="262">
        <v>33.192699637626092</v>
      </c>
      <c r="J42" s="262">
        <v>26.35737855794606</v>
      </c>
      <c r="K42" s="262">
        <v>27.819288641008189</v>
      </c>
      <c r="L42" s="262">
        <v>35.785578443880759</v>
      </c>
      <c r="M42" s="262">
        <v>17.43768789906645</v>
      </c>
      <c r="N42" s="262">
        <v>15.04848547292824</v>
      </c>
      <c r="O42" s="262">
        <v>14.1743003920274</v>
      </c>
      <c r="P42" s="262">
        <v>13.683710280128469</v>
      </c>
      <c r="Q42" s="262">
        <v>5.1420197881045722</v>
      </c>
      <c r="R42" s="262">
        <v>3.3563429407227958</v>
      </c>
      <c r="S42" s="262">
        <v>3.4293446333237858</v>
      </c>
      <c r="T42" s="262">
        <v>3.2579407295697269</v>
      </c>
      <c r="U42" s="262">
        <v>2.7899210517951958</v>
      </c>
      <c r="V42" s="262">
        <v>3.0488414845142571</v>
      </c>
      <c r="W42" s="262">
        <v>3.1803139047635089</v>
      </c>
      <c r="X42" s="262">
        <v>3.008442934885958</v>
      </c>
      <c r="Y42" s="262">
        <v>3.048856535250724</v>
      </c>
      <c r="DA42" s="72" t="s">
        <v>3158</v>
      </c>
    </row>
    <row r="43" spans="1:105" ht="12" customHeight="1" x14ac:dyDescent="0.25">
      <c r="A43" s="64" t="s">
        <v>28</v>
      </c>
      <c r="B43" s="229">
        <v>0</v>
      </c>
      <c r="C43" s="229">
        <v>0.84078770400196035</v>
      </c>
      <c r="D43" s="229">
        <v>0.86409615887120883</v>
      </c>
      <c r="E43" s="229">
        <v>0.8570055365069742</v>
      </c>
      <c r="F43" s="229">
        <v>0.81542376023250662</v>
      </c>
      <c r="G43" s="229">
        <v>0.83628030885699611</v>
      </c>
      <c r="H43" s="229">
        <v>0.79272359028960937</v>
      </c>
      <c r="I43" s="229">
        <v>0.25164813248207568</v>
      </c>
      <c r="J43" s="229">
        <v>0.16658160500135311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3159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3160</v>
      </c>
    </row>
    <row r="45" spans="1:105" ht="12" customHeight="1" x14ac:dyDescent="0.25">
      <c r="A45" s="64" t="s">
        <v>31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3.9259143705553168E-2</v>
      </c>
      <c r="Y45" s="229">
        <v>3.8006882978284313E-2</v>
      </c>
      <c r="DA45" s="73" t="s">
        <v>3161</v>
      </c>
    </row>
    <row r="46" spans="1:105" ht="12" customHeight="1" x14ac:dyDescent="0.25">
      <c r="A46" s="64" t="s">
        <v>159</v>
      </c>
      <c r="B46" s="229">
        <v>1.703123531565335</v>
      </c>
      <c r="C46" s="229">
        <v>2.1848679998693932</v>
      </c>
      <c r="D46" s="229">
        <v>2.1893595398645811</v>
      </c>
      <c r="E46" s="229">
        <v>2.4057219621099208</v>
      </c>
      <c r="F46" s="229">
        <v>2.8425945621926152</v>
      </c>
      <c r="G46" s="229">
        <v>2.8508079965388768</v>
      </c>
      <c r="H46" s="229">
        <v>1.3925610681634879</v>
      </c>
      <c r="I46" s="229">
        <v>2.2037943039199281</v>
      </c>
      <c r="J46" s="229">
        <v>0.99575456580593102</v>
      </c>
      <c r="K46" s="229">
        <v>0.99577140228449057</v>
      </c>
      <c r="L46" s="229">
        <v>1.4342194528506651</v>
      </c>
      <c r="M46" s="229">
        <v>0.93356830154168802</v>
      </c>
      <c r="N46" s="229">
        <v>1.8328983805050481</v>
      </c>
      <c r="O46" s="229">
        <v>0.67927414950348575</v>
      </c>
      <c r="P46" s="229">
        <v>0.50193762459671454</v>
      </c>
      <c r="Q46" s="229">
        <v>0.54098589287076015</v>
      </c>
      <c r="R46" s="229">
        <v>0.4086255520270447</v>
      </c>
      <c r="S46" s="229">
        <v>0.41930267631578738</v>
      </c>
      <c r="T46" s="229">
        <v>0.40801094471015631</v>
      </c>
      <c r="U46" s="229">
        <v>0.31201729200495759</v>
      </c>
      <c r="V46" s="229">
        <v>0.29937388682185212</v>
      </c>
      <c r="W46" s="229">
        <v>0.36138941658599549</v>
      </c>
      <c r="X46" s="229">
        <v>0.23096690847053131</v>
      </c>
      <c r="Y46" s="229">
        <v>0.23651279702156369</v>
      </c>
      <c r="DA46" s="73" t="s">
        <v>3162</v>
      </c>
    </row>
    <row r="47" spans="1:105" ht="12" customHeight="1" x14ac:dyDescent="0.25">
      <c r="A47" s="64" t="s">
        <v>32</v>
      </c>
      <c r="B47" s="229">
        <v>1.5745079362504211</v>
      </c>
      <c r="C47" s="229">
        <v>1.7981914087051529</v>
      </c>
      <c r="D47" s="229">
        <v>1.9445799332835429</v>
      </c>
      <c r="E47" s="229">
        <v>2.9818428154947401</v>
      </c>
      <c r="F47" s="229">
        <v>1.811393006128226</v>
      </c>
      <c r="G47" s="229">
        <v>0.92166102994810983</v>
      </c>
      <c r="H47" s="229">
        <v>1.6841884404966221</v>
      </c>
      <c r="I47" s="229">
        <v>1.6762884025027409</v>
      </c>
      <c r="J47" s="229">
        <v>1.618075302512032</v>
      </c>
      <c r="K47" s="229">
        <v>1.224549715059575</v>
      </c>
      <c r="L47" s="229">
        <v>1.24611350390187</v>
      </c>
      <c r="M47" s="229">
        <v>0.81788459372418043</v>
      </c>
      <c r="N47" s="229">
        <v>0.46818621587049808</v>
      </c>
      <c r="O47" s="229">
        <v>2.8321607805204291E-2</v>
      </c>
      <c r="P47" s="229">
        <v>5.6503207072281549E-2</v>
      </c>
      <c r="Q47" s="229">
        <v>3.747294871186551E-2</v>
      </c>
      <c r="R47" s="229">
        <v>2.2444479904460919E-2</v>
      </c>
      <c r="S47" s="229">
        <v>1.119452124346035E-2</v>
      </c>
      <c r="T47" s="229">
        <v>6.5138055377985157E-2</v>
      </c>
      <c r="U47" s="229">
        <v>3.7985766021000157E-2</v>
      </c>
      <c r="V47" s="229">
        <v>4.0809593797227463E-2</v>
      </c>
      <c r="W47" s="229">
        <v>6.6459943185751727E-2</v>
      </c>
      <c r="X47" s="229">
        <v>2.3389908807957389E-2</v>
      </c>
      <c r="Y47" s="229">
        <v>7.8446461838021942E-3</v>
      </c>
      <c r="DA47" s="73" t="s">
        <v>3163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0.12556897892361679</v>
      </c>
      <c r="O48" s="229">
        <v>3.1393520268063919E-2</v>
      </c>
      <c r="P48" s="229">
        <v>3.139352026806147E-2</v>
      </c>
      <c r="Q48" s="229">
        <v>3.13935202681895E-2</v>
      </c>
      <c r="R48" s="229">
        <v>0</v>
      </c>
      <c r="S48" s="229">
        <v>0</v>
      </c>
      <c r="T48" s="229">
        <v>3.1393520268197667E-2</v>
      </c>
      <c r="U48" s="229">
        <v>6.2784489462179474E-2</v>
      </c>
      <c r="V48" s="229">
        <v>3.1393520268247488E-2</v>
      </c>
      <c r="W48" s="229">
        <v>1.6949337612717091E-2</v>
      </c>
      <c r="X48" s="229">
        <v>1.1479834325301981E-3</v>
      </c>
      <c r="Y48" s="229">
        <v>1.2729860729582081E-3</v>
      </c>
      <c r="DA48" s="73" t="s">
        <v>3164</v>
      </c>
    </row>
    <row r="49" spans="1:105" ht="12" customHeight="1" x14ac:dyDescent="0.25">
      <c r="A49" s="64" t="s">
        <v>35</v>
      </c>
      <c r="B49" s="229">
        <v>5.7417984478684243E-2</v>
      </c>
      <c r="C49" s="229">
        <v>4.7295625276965518</v>
      </c>
      <c r="D49" s="229">
        <v>8.4258381140476502</v>
      </c>
      <c r="E49" s="229">
        <v>5.5856554224664521</v>
      </c>
      <c r="F49" s="229">
        <v>13.727528746517221</v>
      </c>
      <c r="G49" s="229">
        <v>29.067781753574089</v>
      </c>
      <c r="H49" s="229">
        <v>4.2412297613221579</v>
      </c>
      <c r="I49" s="229">
        <v>26.479865390960189</v>
      </c>
      <c r="J49" s="229">
        <v>21.005505214754869</v>
      </c>
      <c r="K49" s="229">
        <v>23.986120950590319</v>
      </c>
      <c r="L49" s="229">
        <v>31.487579384701</v>
      </c>
      <c r="M49" s="229">
        <v>14.067190476311669</v>
      </c>
      <c r="N49" s="229">
        <v>10.98488271942561</v>
      </c>
      <c r="O49" s="229">
        <v>11.768750589231381</v>
      </c>
      <c r="P49" s="229">
        <v>11.418363077614631</v>
      </c>
      <c r="Q49" s="229">
        <v>2.8235971659998831</v>
      </c>
      <c r="R49" s="229">
        <v>1.3255114570724491</v>
      </c>
      <c r="S49" s="229">
        <v>1.355700303137356</v>
      </c>
      <c r="T49" s="229">
        <v>1.1102510765868441</v>
      </c>
      <c r="U49" s="229">
        <v>0.67476119846606386</v>
      </c>
      <c r="V49" s="229">
        <v>0.96249626895443519</v>
      </c>
      <c r="W49" s="229">
        <v>1.0028423419923169</v>
      </c>
      <c r="X49" s="229">
        <v>0.9810061250808545</v>
      </c>
      <c r="Y49" s="229">
        <v>1.0325463576097429</v>
      </c>
      <c r="DA49" s="73" t="s">
        <v>3165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3166</v>
      </c>
    </row>
    <row r="51" spans="1:105" ht="12" customHeight="1" x14ac:dyDescent="0.25">
      <c r="A51" s="64" t="s">
        <v>38</v>
      </c>
      <c r="B51" s="229">
        <v>2.865520098345602</v>
      </c>
      <c r="C51" s="229">
        <v>2.8944447120049008</v>
      </c>
      <c r="D51" s="229">
        <v>2.9151037336627681</v>
      </c>
      <c r="E51" s="229">
        <v>2.9157929461937671</v>
      </c>
      <c r="F51" s="229">
        <v>3.1368541467379232</v>
      </c>
      <c r="G51" s="229">
        <v>3.140297730211822</v>
      </c>
      <c r="H51" s="229">
        <v>2.5576900151601918</v>
      </c>
      <c r="I51" s="229">
        <v>2.581103407761161</v>
      </c>
      <c r="J51" s="229">
        <v>2.5714618698718739</v>
      </c>
      <c r="K51" s="229">
        <v>1.612846573073806</v>
      </c>
      <c r="L51" s="229">
        <v>1.6176661024272241</v>
      </c>
      <c r="M51" s="229">
        <v>1.619044527488902</v>
      </c>
      <c r="N51" s="229">
        <v>1.6369491782034631</v>
      </c>
      <c r="O51" s="229">
        <v>1.6665605252192659</v>
      </c>
      <c r="P51" s="229">
        <v>1.6755128505767789</v>
      </c>
      <c r="Q51" s="229">
        <v>1.7085702602538739</v>
      </c>
      <c r="R51" s="229">
        <v>1.599761451718841</v>
      </c>
      <c r="S51" s="229">
        <v>1.643147132627182</v>
      </c>
      <c r="T51" s="229">
        <v>1.6431471326265441</v>
      </c>
      <c r="U51" s="229">
        <v>1.702372305840995</v>
      </c>
      <c r="V51" s="229">
        <v>1.714768214672495</v>
      </c>
      <c r="W51" s="229">
        <v>1.732672865386728</v>
      </c>
      <c r="X51" s="229">
        <v>1.7326728653885319</v>
      </c>
      <c r="Y51" s="229">
        <v>1.732672865384373</v>
      </c>
      <c r="DA51" s="73" t="s">
        <v>3167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3168</v>
      </c>
    </row>
    <row r="53" spans="1:105" ht="12" customHeight="1" x14ac:dyDescent="0.25">
      <c r="A53" s="60" t="s">
        <v>3099</v>
      </c>
      <c r="B53" s="262">
        <v>1.5901185252269729</v>
      </c>
      <c r="C53" s="262">
        <v>1.141270384328805</v>
      </c>
      <c r="D53" s="262">
        <v>1.0211226789015551</v>
      </c>
      <c r="E53" s="262">
        <v>0.90075518652731212</v>
      </c>
      <c r="F53" s="262">
        <v>1.37475107861041</v>
      </c>
      <c r="G53" s="262">
        <v>1.4792438463907329</v>
      </c>
      <c r="H53" s="262">
        <v>1.2409897551063931</v>
      </c>
      <c r="I53" s="262">
        <v>1.477091907090031</v>
      </c>
      <c r="J53" s="262">
        <v>1.580933022796555</v>
      </c>
      <c r="K53" s="262">
        <v>1.126290634181659</v>
      </c>
      <c r="L53" s="262">
        <v>1.0891913092099319</v>
      </c>
      <c r="M53" s="262">
        <v>1.0986562558533111</v>
      </c>
      <c r="N53" s="262">
        <v>1.082462798730534</v>
      </c>
      <c r="O53" s="262">
        <v>0.82815519390025272</v>
      </c>
      <c r="P53" s="262">
        <v>0.70142508732109243</v>
      </c>
      <c r="Q53" s="262">
        <v>1.3179577201571291</v>
      </c>
      <c r="R53" s="262">
        <v>1.311064558448005</v>
      </c>
      <c r="S53" s="262">
        <v>1.357699491951645</v>
      </c>
      <c r="T53" s="262">
        <v>1.195203830078021</v>
      </c>
      <c r="U53" s="262">
        <v>0.79077748861096564</v>
      </c>
      <c r="V53" s="262">
        <v>0.90091823092225432</v>
      </c>
      <c r="W53" s="262">
        <v>0.88124576100060215</v>
      </c>
      <c r="X53" s="262">
        <v>0.9096042634208279</v>
      </c>
      <c r="Y53" s="262">
        <v>0.9910604729410335</v>
      </c>
      <c r="DA53" s="72" t="s">
        <v>3169</v>
      </c>
    </row>
    <row r="54" spans="1:105" ht="12" customHeight="1" x14ac:dyDescent="0.25">
      <c r="A54" s="57" t="s">
        <v>3101</v>
      </c>
      <c r="B54" s="261">
        <f t="shared" ref="B54:Y54" si="2">B55+B56+B67</f>
        <v>23.842593388662003</v>
      </c>
      <c r="C54" s="261">
        <f t="shared" si="2"/>
        <v>23.844262198922504</v>
      </c>
      <c r="D54" s="261">
        <f t="shared" si="2"/>
        <v>25.18709096169195</v>
      </c>
      <c r="E54" s="261">
        <f t="shared" si="2"/>
        <v>22.494756017215671</v>
      </c>
      <c r="F54" s="261">
        <f t="shared" si="2"/>
        <v>34.159248236266691</v>
      </c>
      <c r="G54" s="261">
        <f t="shared" si="2"/>
        <v>46.070566714940483</v>
      </c>
      <c r="H54" s="261">
        <f t="shared" si="2"/>
        <v>23.845514581102016</v>
      </c>
      <c r="I54" s="261">
        <f t="shared" si="2"/>
        <v>43.419644972888051</v>
      </c>
      <c r="J54" s="261">
        <f t="shared" si="2"/>
        <v>39.715189158585787</v>
      </c>
      <c r="K54" s="261">
        <f t="shared" si="2"/>
        <v>34.932166082259798</v>
      </c>
      <c r="L54" s="261">
        <f t="shared" si="2"/>
        <v>40.294160696009399</v>
      </c>
      <c r="M54" s="261">
        <f t="shared" si="2"/>
        <v>26.940732702740789</v>
      </c>
      <c r="N54" s="261">
        <f t="shared" si="2"/>
        <v>24.960710626090837</v>
      </c>
      <c r="O54" s="261">
        <f t="shared" si="2"/>
        <v>20.972590544724703</v>
      </c>
      <c r="P54" s="261">
        <f t="shared" si="2"/>
        <v>18.971224587363828</v>
      </c>
      <c r="Q54" s="261">
        <f t="shared" si="2"/>
        <v>20.651009717136144</v>
      </c>
      <c r="R54" s="261">
        <f t="shared" si="2"/>
        <v>19.226449746973604</v>
      </c>
      <c r="S54" s="261">
        <f t="shared" si="2"/>
        <v>19.876246212442076</v>
      </c>
      <c r="T54" s="261">
        <f t="shared" si="2"/>
        <v>17.635555044500084</v>
      </c>
      <c r="U54" s="261">
        <f t="shared" si="2"/>
        <v>11.992324456364647</v>
      </c>
      <c r="V54" s="261">
        <f t="shared" si="2"/>
        <v>13.638869990440604</v>
      </c>
      <c r="W54" s="261">
        <f t="shared" si="2"/>
        <v>13.492061170888711</v>
      </c>
      <c r="X54" s="261">
        <f t="shared" si="2"/>
        <v>13.720084196567219</v>
      </c>
      <c r="Y54" s="261">
        <f t="shared" si="2"/>
        <v>14.805663683119755</v>
      </c>
      <c r="DA54" s="70"/>
    </row>
    <row r="55" spans="1:105" ht="12" customHeight="1" x14ac:dyDescent="0.25">
      <c r="A55" s="60" t="s">
        <v>3102</v>
      </c>
      <c r="B55" s="262">
        <v>2.3632460180047108</v>
      </c>
      <c r="C55" s="262">
        <v>7.2576541972410364</v>
      </c>
      <c r="D55" s="262">
        <v>9.5854796315955468</v>
      </c>
      <c r="E55" s="262">
        <v>8.6834901769055239</v>
      </c>
      <c r="F55" s="262">
        <v>13.105362643099211</v>
      </c>
      <c r="G55" s="262">
        <v>21.545462305632441</v>
      </c>
      <c r="H55" s="262">
        <v>6.2291923870713779</v>
      </c>
      <c r="I55" s="262">
        <v>19.452712859738611</v>
      </c>
      <c r="J55" s="262">
        <v>15.405060240761021</v>
      </c>
      <c r="K55" s="262">
        <v>16.290000040236599</v>
      </c>
      <c r="L55" s="262">
        <v>20.966227662296699</v>
      </c>
      <c r="M55" s="262">
        <v>10.175260418729151</v>
      </c>
      <c r="N55" s="262">
        <v>8.7543600847436398</v>
      </c>
      <c r="O55" s="262">
        <v>8.1842412702211327</v>
      </c>
      <c r="P55" s="262">
        <v>7.8942229159391069</v>
      </c>
      <c r="Q55" s="262">
        <v>2.847616309944959</v>
      </c>
      <c r="R55" s="262">
        <v>1.773540402303881</v>
      </c>
      <c r="S55" s="262">
        <v>1.809319585093214</v>
      </c>
      <c r="T55" s="262">
        <v>1.69598157378964</v>
      </c>
      <c r="U55" s="262">
        <v>1.3534624194703699</v>
      </c>
      <c r="V55" s="262">
        <v>1.5371846081337861</v>
      </c>
      <c r="W55" s="262">
        <v>1.62564752652486</v>
      </c>
      <c r="X55" s="262">
        <v>1.5119358214338661</v>
      </c>
      <c r="Y55" s="262">
        <v>1.537770059711113</v>
      </c>
      <c r="DA55" s="72" t="s">
        <v>3170</v>
      </c>
    </row>
    <row r="56" spans="1:105" ht="12" customHeight="1" x14ac:dyDescent="0.25">
      <c r="A56" s="60" t="s">
        <v>3104</v>
      </c>
      <c r="B56" s="262">
        <v>0.90735154720932354</v>
      </c>
      <c r="C56" s="262">
        <v>1.821539104389186</v>
      </c>
      <c r="D56" s="262">
        <v>2.390941086133092</v>
      </c>
      <c r="E56" s="262">
        <v>2.157837720828327</v>
      </c>
      <c r="F56" s="262">
        <v>3.2681840880441082</v>
      </c>
      <c r="G56" s="262">
        <v>5.3875384058759668</v>
      </c>
      <c r="H56" s="262">
        <v>1.5611441340515271</v>
      </c>
      <c r="I56" s="262">
        <v>4.8572066043748467</v>
      </c>
      <c r="J56" s="262">
        <v>3.8569695928119359</v>
      </c>
      <c r="K56" s="262">
        <v>4.070896130513689</v>
      </c>
      <c r="L56" s="262">
        <v>5.2366318454542888</v>
      </c>
      <c r="M56" s="262">
        <v>2.5517193163873202</v>
      </c>
      <c r="N56" s="262">
        <v>2.2020987693959562</v>
      </c>
      <c r="O56" s="262">
        <v>2.074176135962901</v>
      </c>
      <c r="P56" s="262">
        <v>2.00238632803612</v>
      </c>
      <c r="Q56" s="262">
        <v>0.75245016968417711</v>
      </c>
      <c r="R56" s="262">
        <v>0.4911456819181339</v>
      </c>
      <c r="S56" s="262">
        <v>0.5018282810228516</v>
      </c>
      <c r="T56" s="262">
        <v>0.47674613397187482</v>
      </c>
      <c r="U56" s="262">
        <v>0.40825913849751638</v>
      </c>
      <c r="V56" s="262">
        <v>0.44614789263744792</v>
      </c>
      <c r="W56" s="262">
        <v>0.46538672270850162</v>
      </c>
      <c r="X56" s="262">
        <v>0.44023622819906311</v>
      </c>
      <c r="Y56" s="262">
        <v>0.44615009506561348</v>
      </c>
      <c r="DA56" s="72" t="s">
        <v>3171</v>
      </c>
    </row>
    <row r="57" spans="1:105" ht="12" customHeight="1" x14ac:dyDescent="0.25">
      <c r="A57" s="64" t="s">
        <v>28</v>
      </c>
      <c r="B57" s="229">
        <v>0</v>
      </c>
      <c r="C57" s="229">
        <v>0.1230354756720704</v>
      </c>
      <c r="D57" s="229">
        <v>0.12644628534301239</v>
      </c>
      <c r="E57" s="229">
        <v>0.12540868918022099</v>
      </c>
      <c r="F57" s="229">
        <v>0.1193238789494486</v>
      </c>
      <c r="G57" s="229">
        <v>0.1223758923990718</v>
      </c>
      <c r="H57" s="229">
        <v>0.11600208179010919</v>
      </c>
      <c r="I57" s="229">
        <v>3.6824572403413983E-2</v>
      </c>
      <c r="J57" s="229">
        <v>2.4376482805355881E-2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3172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3173</v>
      </c>
    </row>
    <row r="59" spans="1:105" ht="12" customHeight="1" x14ac:dyDescent="0.25">
      <c r="A59" s="64" t="s">
        <v>31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5.7449310893819168E-3</v>
      </c>
      <c r="Y59" s="229">
        <v>5.5616832926888597E-3</v>
      </c>
      <c r="DA59" s="73" t="s">
        <v>3174</v>
      </c>
    </row>
    <row r="60" spans="1:105" ht="12" customHeight="1" x14ac:dyDescent="0.25">
      <c r="A60" s="64" t="s">
        <v>159</v>
      </c>
      <c r="B60" s="229">
        <v>0.24922416543088369</v>
      </c>
      <c r="C60" s="229">
        <v>0.3197195586532855</v>
      </c>
      <c r="D60" s="229">
        <v>0.3203768217854383</v>
      </c>
      <c r="E60" s="229">
        <v>0.35203790984822791</v>
      </c>
      <c r="F60" s="229">
        <v>0.4159670419031174</v>
      </c>
      <c r="G60" s="229">
        <v>0.41716894316414138</v>
      </c>
      <c r="H60" s="229">
        <v>0.20377844800582601</v>
      </c>
      <c r="I60" s="229">
        <v>0.32248911250200152</v>
      </c>
      <c r="J60" s="229">
        <v>0.145712331511788</v>
      </c>
      <c r="K60" s="229">
        <v>0.1457147952539887</v>
      </c>
      <c r="L60" s="229">
        <v>0.2098744686199725</v>
      </c>
      <c r="M60" s="229">
        <v>0.13661239276672471</v>
      </c>
      <c r="N60" s="229">
        <v>0.26821458381303892</v>
      </c>
      <c r="O60" s="229">
        <v>9.9400618846000169E-2</v>
      </c>
      <c r="P60" s="229">
        <v>7.3450330096432925E-2</v>
      </c>
      <c r="Q60" s="229">
        <v>7.9164403028756131E-2</v>
      </c>
      <c r="R60" s="229">
        <v>5.9795640357381587E-2</v>
      </c>
      <c r="S60" s="229">
        <v>6.1358062190410921E-2</v>
      </c>
      <c r="T60" s="229">
        <v>5.9705702667730558E-2</v>
      </c>
      <c r="U60" s="229">
        <v>4.5658607704438733E-2</v>
      </c>
      <c r="V60" s="229">
        <v>4.380845294668731E-2</v>
      </c>
      <c r="W60" s="229">
        <v>5.2883407500933573E-2</v>
      </c>
      <c r="X60" s="229">
        <v>3.3798214832258193E-2</v>
      </c>
      <c r="Y60" s="229">
        <v>3.4609764564316331E-2</v>
      </c>
      <c r="DA60" s="73" t="s">
        <v>3175</v>
      </c>
    </row>
    <row r="61" spans="1:105" ht="12" customHeight="1" x14ac:dyDescent="0.25">
      <c r="A61" s="64" t="s">
        <v>32</v>
      </c>
      <c r="B61" s="229">
        <v>0.23040338478304959</v>
      </c>
      <c r="C61" s="229">
        <v>0.26313578834039791</v>
      </c>
      <c r="D61" s="229">
        <v>0.2845573453740064</v>
      </c>
      <c r="E61" s="229">
        <v>0.4363437374708391</v>
      </c>
      <c r="F61" s="229">
        <v>0.26506762536756617</v>
      </c>
      <c r="G61" s="229">
        <v>0.13486995907329741</v>
      </c>
      <c r="H61" s="229">
        <v>0.24645332574633039</v>
      </c>
      <c r="I61" s="229">
        <v>0.24529728489585401</v>
      </c>
      <c r="J61" s="229">
        <v>0.2367787535072384</v>
      </c>
      <c r="K61" s="229">
        <v>0.17919274504055049</v>
      </c>
      <c r="L61" s="229">
        <v>0.18234825148394371</v>
      </c>
      <c r="M61" s="229">
        <v>0.11968398152677789</v>
      </c>
      <c r="N61" s="229">
        <v>6.8511365590331122E-2</v>
      </c>
      <c r="O61" s="229">
        <v>4.1444022926660322E-3</v>
      </c>
      <c r="P61" s="229">
        <v>8.2683166345632539E-3</v>
      </c>
      <c r="Q61" s="229">
        <v>5.4835507794114011E-3</v>
      </c>
      <c r="R61" s="229">
        <v>3.2843811203632188E-3</v>
      </c>
      <c r="S61" s="229">
        <v>1.6381343822637899E-3</v>
      </c>
      <c r="T61" s="229">
        <v>9.5318849093984689E-3</v>
      </c>
      <c r="U61" s="229">
        <v>5.5585931727075164E-3</v>
      </c>
      <c r="V61" s="229">
        <v>5.971814003614578E-3</v>
      </c>
      <c r="W61" s="229">
        <v>9.7253214861223458E-3</v>
      </c>
      <c r="X61" s="229">
        <v>3.4227291174879939E-3</v>
      </c>
      <c r="Y61" s="229">
        <v>1.147935168543979E-3</v>
      </c>
      <c r="DA61" s="73" t="s">
        <v>3176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1.8374958361055391E-2</v>
      </c>
      <c r="O62" s="229">
        <v>4.5939262441842561E-3</v>
      </c>
      <c r="P62" s="229">
        <v>4.5939262441838961E-3</v>
      </c>
      <c r="Q62" s="229">
        <v>4.5939262442026303E-3</v>
      </c>
      <c r="R62" s="229">
        <v>0</v>
      </c>
      <c r="S62" s="229">
        <v>0</v>
      </c>
      <c r="T62" s="229">
        <v>4.5939262442038272E-3</v>
      </c>
      <c r="U62" s="229">
        <v>9.1874791805819922E-3</v>
      </c>
      <c r="V62" s="229">
        <v>4.5939262442111174E-3</v>
      </c>
      <c r="W62" s="229">
        <v>2.480257270154251E-3</v>
      </c>
      <c r="X62" s="229">
        <v>1.679885267264562E-4</v>
      </c>
      <c r="Y62" s="229">
        <v>1.8628061074733431E-4</v>
      </c>
      <c r="DA62" s="73" t="s">
        <v>3177</v>
      </c>
    </row>
    <row r="63" spans="1:105" ht="12" customHeight="1" x14ac:dyDescent="0.25">
      <c r="A63" s="64" t="s">
        <v>35</v>
      </c>
      <c r="B63" s="229">
        <v>8.4021792883521972E-3</v>
      </c>
      <c r="C63" s="229">
        <v>0.69209382171767386</v>
      </c>
      <c r="D63" s="229">
        <v>1.2329830650036431</v>
      </c>
      <c r="E63" s="229">
        <v>0.81736896076424637</v>
      </c>
      <c r="F63" s="229">
        <v>2.008798441141129</v>
      </c>
      <c r="G63" s="229">
        <v>4.2535925986550556</v>
      </c>
      <c r="H63" s="229">
        <v>0.62063433924528111</v>
      </c>
      <c r="I63" s="229">
        <v>3.874893529724579</v>
      </c>
      <c r="J63" s="229">
        <v>3.0738108009052141</v>
      </c>
      <c r="K63" s="229">
        <v>3.5099749754152141</v>
      </c>
      <c r="L63" s="229">
        <v>4.6076902515569307</v>
      </c>
      <c r="M63" s="229">
        <v>2.0585023584248212</v>
      </c>
      <c r="N63" s="229">
        <v>1.607457226305115</v>
      </c>
      <c r="O63" s="229">
        <v>1.7221634188035959</v>
      </c>
      <c r="P63" s="229">
        <v>1.670889959455742</v>
      </c>
      <c r="Q63" s="229">
        <v>0.41318708488664529</v>
      </c>
      <c r="R63" s="229">
        <v>0.19396683830346281</v>
      </c>
      <c r="S63" s="229">
        <v>0.19838448025743941</v>
      </c>
      <c r="T63" s="229">
        <v>0.1624670159578977</v>
      </c>
      <c r="U63" s="229">
        <v>9.8740222559361934E-2</v>
      </c>
      <c r="V63" s="229">
        <v>0.14084552583219731</v>
      </c>
      <c r="W63" s="229">
        <v>0.14674951118318219</v>
      </c>
      <c r="X63" s="229">
        <v>0.14355413936483549</v>
      </c>
      <c r="Y63" s="229">
        <v>0.15109620616155239</v>
      </c>
      <c r="DA63" s="73" t="s">
        <v>3178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3179</v>
      </c>
    </row>
    <row r="65" spans="1:105" ht="12" customHeight="1" x14ac:dyDescent="0.25">
      <c r="A65" s="64" t="s">
        <v>38</v>
      </c>
      <c r="B65" s="229">
        <v>0.41932181770703808</v>
      </c>
      <c r="C65" s="229">
        <v>0.42355446000575858</v>
      </c>
      <c r="D65" s="229">
        <v>0.42657756862699192</v>
      </c>
      <c r="E65" s="229">
        <v>0.42667842356479241</v>
      </c>
      <c r="F65" s="229">
        <v>0.45902710068284619</v>
      </c>
      <c r="G65" s="229">
        <v>0.45953101258440121</v>
      </c>
      <c r="H65" s="229">
        <v>0.37427593926398028</v>
      </c>
      <c r="I65" s="229">
        <v>0.37770210484899769</v>
      </c>
      <c r="J65" s="229">
        <v>0.37629122408234011</v>
      </c>
      <c r="K65" s="229">
        <v>0.2360136148039359</v>
      </c>
      <c r="L65" s="229">
        <v>0.23671887379344181</v>
      </c>
      <c r="M65" s="229">
        <v>0.2369205836689961</v>
      </c>
      <c r="N65" s="229">
        <v>0.2395406353264157</v>
      </c>
      <c r="O65" s="229">
        <v>0.2438737697764547</v>
      </c>
      <c r="P65" s="229">
        <v>0.24518379560519851</v>
      </c>
      <c r="Q65" s="229">
        <v>0.25002120474516171</v>
      </c>
      <c r="R65" s="229">
        <v>0.23409882213692629</v>
      </c>
      <c r="S65" s="229">
        <v>0.2404476041927375</v>
      </c>
      <c r="T65" s="229">
        <v>0.24044760419264419</v>
      </c>
      <c r="U65" s="229">
        <v>0.24911423588042619</v>
      </c>
      <c r="V65" s="229">
        <v>0.25092817361073771</v>
      </c>
      <c r="W65" s="229">
        <v>0.25354822526810922</v>
      </c>
      <c r="X65" s="229">
        <v>0.25354822526837301</v>
      </c>
      <c r="Y65" s="229">
        <v>0.2535482252677646</v>
      </c>
      <c r="DA65" s="73" t="s">
        <v>3180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3181</v>
      </c>
    </row>
    <row r="67" spans="1:105" ht="12" customHeight="1" x14ac:dyDescent="0.25">
      <c r="A67" s="60" t="s">
        <v>3116</v>
      </c>
      <c r="B67" s="262">
        <v>20.571995823447971</v>
      </c>
      <c r="C67" s="262">
        <v>14.765068897292281</v>
      </c>
      <c r="D67" s="262">
        <v>13.21067024396331</v>
      </c>
      <c r="E67" s="262">
        <v>11.65342811948182</v>
      </c>
      <c r="F67" s="262">
        <v>17.78570150512337</v>
      </c>
      <c r="G67" s="262">
        <v>19.137566003432081</v>
      </c>
      <c r="H67" s="262">
        <v>16.055178059979109</v>
      </c>
      <c r="I67" s="262">
        <v>19.109725508774591</v>
      </c>
      <c r="J67" s="262">
        <v>20.45315932501283</v>
      </c>
      <c r="K67" s="262">
        <v>14.571269911509511</v>
      </c>
      <c r="L67" s="262">
        <v>14.091301188258409</v>
      </c>
      <c r="M67" s="262">
        <v>14.21375296762432</v>
      </c>
      <c r="N67" s="262">
        <v>14.004251771951241</v>
      </c>
      <c r="O67" s="262">
        <v>10.714173138540669</v>
      </c>
      <c r="P67" s="262">
        <v>9.074615343388599</v>
      </c>
      <c r="Q67" s="262">
        <v>17.05094323750701</v>
      </c>
      <c r="R67" s="262">
        <v>16.96176366275159</v>
      </c>
      <c r="S67" s="262">
        <v>17.56509834632601</v>
      </c>
      <c r="T67" s="262">
        <v>15.46282733673857</v>
      </c>
      <c r="U67" s="262">
        <v>10.230602898396761</v>
      </c>
      <c r="V67" s="262">
        <v>11.655537489669371</v>
      </c>
      <c r="W67" s="262">
        <v>11.401026921655349</v>
      </c>
      <c r="X67" s="262">
        <v>11.76791214693429</v>
      </c>
      <c r="Y67" s="262">
        <v>12.821743528343029</v>
      </c>
      <c r="DA67" s="72" t="s">
        <v>3182</v>
      </c>
    </row>
    <row r="68" spans="1:105" ht="12" customHeight="1" x14ac:dyDescent="0.25">
      <c r="A68" s="57" t="s">
        <v>3118</v>
      </c>
      <c r="B68" s="261">
        <v>39.559761203367039</v>
      </c>
      <c r="C68" s="261">
        <v>39.711191721925317</v>
      </c>
      <c r="D68" s="261">
        <v>42.540332858464531</v>
      </c>
      <c r="E68" s="261">
        <v>46.424180872666589</v>
      </c>
      <c r="F68" s="261">
        <v>49.206239359427173</v>
      </c>
      <c r="G68" s="261">
        <v>62.529094177739651</v>
      </c>
      <c r="H68" s="261">
        <v>33.065366909350473</v>
      </c>
      <c r="I68" s="261">
        <v>35.860285832935283</v>
      </c>
      <c r="J68" s="261">
        <v>35.668556604992531</v>
      </c>
      <c r="K68" s="261">
        <v>36.542611744205928</v>
      </c>
      <c r="L68" s="261">
        <v>34.972732200342392</v>
      </c>
      <c r="M68" s="261">
        <v>31.42271437254665</v>
      </c>
      <c r="N68" s="261">
        <v>50.126466185011758</v>
      </c>
      <c r="O68" s="261">
        <v>84.021985861377999</v>
      </c>
      <c r="P68" s="261">
        <v>98.547318647721482</v>
      </c>
      <c r="Q68" s="261">
        <v>108.3633138296881</v>
      </c>
      <c r="R68" s="261">
        <v>114.2206089002067</v>
      </c>
      <c r="S68" s="261">
        <v>128.38270342648539</v>
      </c>
      <c r="T68" s="261">
        <v>139.25456674824861</v>
      </c>
      <c r="U68" s="261">
        <v>150.34312957448159</v>
      </c>
      <c r="V68" s="261">
        <v>126.6745847287591</v>
      </c>
      <c r="W68" s="261">
        <v>135.19892091267931</v>
      </c>
      <c r="X68" s="261">
        <v>113.83556264883011</v>
      </c>
      <c r="Y68" s="261">
        <v>108.5155005319331</v>
      </c>
      <c r="DA68" s="70" t="s">
        <v>3183</v>
      </c>
    </row>
    <row r="69" spans="1:105" ht="12" customHeight="1" x14ac:dyDescent="0.25">
      <c r="A69" s="41" t="s">
        <v>3120</v>
      </c>
      <c r="B69" s="350">
        <v>336.99276767221988</v>
      </c>
      <c r="C69" s="350">
        <v>282.32354159559139</v>
      </c>
      <c r="D69" s="350">
        <v>270.52351669190421</v>
      </c>
      <c r="E69" s="350">
        <v>244.92928923170311</v>
      </c>
      <c r="F69" s="350">
        <v>330.74760894617589</v>
      </c>
      <c r="G69" s="350">
        <v>360.26238695157957</v>
      </c>
      <c r="H69" s="350">
        <v>313.81827190715461</v>
      </c>
      <c r="I69" s="350">
        <v>360.69285532413039</v>
      </c>
      <c r="J69" s="350">
        <v>384.02443205615299</v>
      </c>
      <c r="K69" s="350">
        <v>299.63627804888228</v>
      </c>
      <c r="L69" s="350">
        <v>289.89902790650927</v>
      </c>
      <c r="M69" s="350">
        <v>288.73759037826659</v>
      </c>
      <c r="N69" s="350">
        <v>288.91451888269768</v>
      </c>
      <c r="O69" s="350">
        <v>261.53382393629653</v>
      </c>
      <c r="P69" s="350">
        <v>231.88995608354341</v>
      </c>
      <c r="Q69" s="350">
        <v>317.97699840741382</v>
      </c>
      <c r="R69" s="350">
        <v>325.43041879654288</v>
      </c>
      <c r="S69" s="350">
        <v>351.20872940924528</v>
      </c>
      <c r="T69" s="350">
        <v>341.33511595672371</v>
      </c>
      <c r="U69" s="350">
        <v>294.45439348141753</v>
      </c>
      <c r="V69" s="350">
        <v>271.24164087063002</v>
      </c>
      <c r="W69" s="350">
        <v>313.89643202782418</v>
      </c>
      <c r="X69" s="350">
        <v>321.06796132391082</v>
      </c>
      <c r="Y69" s="350">
        <v>306.26681449638988</v>
      </c>
      <c r="DA69" s="97" t="s">
        <v>3184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101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0.99999999999999989</v>
      </c>
      <c r="C73" s="232">
        <f t="shared" si="3"/>
        <v>0.99999999999999989</v>
      </c>
      <c r="D73" s="232">
        <f t="shared" si="3"/>
        <v>1.0000000000000002</v>
      </c>
      <c r="E73" s="232">
        <f t="shared" si="3"/>
        <v>0.99999999999999978</v>
      </c>
      <c r="F73" s="232">
        <f t="shared" si="3"/>
        <v>0.99999999999999967</v>
      </c>
      <c r="G73" s="232">
        <f t="shared" si="3"/>
        <v>1</v>
      </c>
      <c r="H73" s="232">
        <f t="shared" si="3"/>
        <v>1.0000000000000002</v>
      </c>
      <c r="I73" s="232">
        <f t="shared" si="3"/>
        <v>0.99999999999999978</v>
      </c>
      <c r="J73" s="232">
        <f t="shared" si="3"/>
        <v>0.99999999999999956</v>
      </c>
      <c r="K73" s="232">
        <f t="shared" si="3"/>
        <v>1.0000000000000002</v>
      </c>
      <c r="L73" s="232">
        <f t="shared" si="3"/>
        <v>1.0000000000000002</v>
      </c>
      <c r="M73" s="232">
        <f t="shared" si="3"/>
        <v>1</v>
      </c>
      <c r="N73" s="232">
        <f t="shared" si="3"/>
        <v>0.99999999999999956</v>
      </c>
      <c r="O73" s="232">
        <f t="shared" si="3"/>
        <v>1.0000000000000007</v>
      </c>
      <c r="P73" s="232">
        <f t="shared" si="3"/>
        <v>0.99999999999999978</v>
      </c>
      <c r="Q73" s="232">
        <f t="shared" si="3"/>
        <v>1</v>
      </c>
      <c r="R73" s="232">
        <f t="shared" si="3"/>
        <v>0.99999999999999978</v>
      </c>
      <c r="S73" s="232">
        <f t="shared" si="3"/>
        <v>1</v>
      </c>
      <c r="T73" s="232">
        <f t="shared" si="3"/>
        <v>1</v>
      </c>
      <c r="U73" s="232">
        <f t="shared" si="3"/>
        <v>1.0000000000000002</v>
      </c>
      <c r="V73" s="232">
        <f t="shared" si="3"/>
        <v>1</v>
      </c>
      <c r="W73" s="232">
        <f t="shared" si="3"/>
        <v>1</v>
      </c>
      <c r="X73" s="232">
        <f t="shared" si="3"/>
        <v>1.0000000000000002</v>
      </c>
      <c r="Y73" s="232">
        <f t="shared" si="3"/>
        <v>0.99999999999999989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3.271672800489641E-2</v>
      </c>
      <c r="C74" s="299">
        <f t="shared" si="4"/>
        <v>3.0786395097331148E-2</v>
      </c>
      <c r="D74" s="299">
        <f t="shared" si="4"/>
        <v>2.8323897702674666E-2</v>
      </c>
      <c r="E74" s="299">
        <f t="shared" si="4"/>
        <v>2.8289621706062418E-2</v>
      </c>
      <c r="F74" s="299">
        <f t="shared" si="4"/>
        <v>2.5385193601435072E-2</v>
      </c>
      <c r="G74" s="299">
        <f t="shared" si="4"/>
        <v>2.0527208525706643E-2</v>
      </c>
      <c r="H74" s="299">
        <f t="shared" si="4"/>
        <v>3.3845243729011217E-2</v>
      </c>
      <c r="I74" s="299">
        <f t="shared" si="4"/>
        <v>2.2599696673666621E-2</v>
      </c>
      <c r="J74" s="299">
        <f t="shared" si="4"/>
        <v>2.6001702488745719E-2</v>
      </c>
      <c r="K74" s="299">
        <f t="shared" si="4"/>
        <v>2.2675826696451719E-2</v>
      </c>
      <c r="L74" s="299">
        <f t="shared" si="4"/>
        <v>2.0176091331830483E-2</v>
      </c>
      <c r="M74" s="299">
        <f t="shared" si="4"/>
        <v>2.7820191491449497E-2</v>
      </c>
      <c r="N74" s="299">
        <f t="shared" si="4"/>
        <v>2.3798124497612028E-2</v>
      </c>
      <c r="O74" s="299">
        <f t="shared" si="4"/>
        <v>2.3962483205427987E-2</v>
      </c>
      <c r="P74" s="299">
        <f t="shared" si="4"/>
        <v>2.2366949483998616E-2</v>
      </c>
      <c r="Q74" s="299">
        <f t="shared" si="4"/>
        <v>2.8802497613352372E-2</v>
      </c>
      <c r="R74" s="299">
        <f t="shared" si="4"/>
        <v>3.0226516908760524E-2</v>
      </c>
      <c r="S74" s="299">
        <f t="shared" si="4"/>
        <v>3.1497109752802822E-2</v>
      </c>
      <c r="T74" s="299">
        <f t="shared" si="4"/>
        <v>3.23820844242503E-2</v>
      </c>
      <c r="U74" s="299">
        <f t="shared" si="4"/>
        <v>3.3964469554948647E-2</v>
      </c>
      <c r="V74" s="299">
        <f t="shared" si="4"/>
        <v>3.1205265417411809E-2</v>
      </c>
      <c r="W74" s="299">
        <f t="shared" si="4"/>
        <v>3.5302386166804797E-2</v>
      </c>
      <c r="X74" s="299">
        <f t="shared" si="4"/>
        <v>3.8664711697213694E-2</v>
      </c>
      <c r="Y74" s="299">
        <f t="shared" si="4"/>
        <v>3.5723677954654032E-2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4.4526311711418683E-3</v>
      </c>
      <c r="C75" s="233">
        <f t="shared" si="5"/>
        <v>3.9480607017281458E-3</v>
      </c>
      <c r="D75" s="233">
        <f t="shared" si="5"/>
        <v>3.5624266169748393E-3</v>
      </c>
      <c r="E75" s="233">
        <f t="shared" si="5"/>
        <v>3.5348321726806514E-3</v>
      </c>
      <c r="F75" s="233">
        <f t="shared" si="5"/>
        <v>3.2845160974307986E-3</v>
      </c>
      <c r="G75" s="233">
        <f t="shared" si="5"/>
        <v>2.64538332050193E-3</v>
      </c>
      <c r="H75" s="233">
        <f t="shared" si="5"/>
        <v>4.311796769398404E-3</v>
      </c>
      <c r="I75" s="233">
        <f t="shared" si="5"/>
        <v>2.9099997716802444E-3</v>
      </c>
      <c r="J75" s="233">
        <f t="shared" si="5"/>
        <v>3.3537131559411189E-3</v>
      </c>
      <c r="K75" s="233">
        <f t="shared" si="5"/>
        <v>2.8489571405272691E-3</v>
      </c>
      <c r="L75" s="233">
        <f t="shared" si="5"/>
        <v>2.5345957265455838E-3</v>
      </c>
      <c r="M75" s="233">
        <f t="shared" si="5"/>
        <v>3.5064552842312248E-3</v>
      </c>
      <c r="N75" s="233">
        <f t="shared" si="5"/>
        <v>2.9874679925372379E-3</v>
      </c>
      <c r="O75" s="233">
        <f t="shared" si="5"/>
        <v>2.9024945931520121E-3</v>
      </c>
      <c r="P75" s="233">
        <f t="shared" si="5"/>
        <v>2.6884338730059545E-3</v>
      </c>
      <c r="Q75" s="233">
        <f t="shared" si="5"/>
        <v>3.7232082085442526E-3</v>
      </c>
      <c r="R75" s="233">
        <f t="shared" si="5"/>
        <v>3.872219928041239E-3</v>
      </c>
      <c r="S75" s="233">
        <f t="shared" si="5"/>
        <v>3.9869300035677169E-3</v>
      </c>
      <c r="T75" s="233">
        <f t="shared" si="5"/>
        <v>4.0005597430180498E-3</v>
      </c>
      <c r="U75" s="233">
        <f t="shared" si="5"/>
        <v>4.0132595722206302E-3</v>
      </c>
      <c r="V75" s="233">
        <f t="shared" si="5"/>
        <v>3.813393732817067E-3</v>
      </c>
      <c r="W75" s="233">
        <f t="shared" si="5"/>
        <v>4.196153842512697E-3</v>
      </c>
      <c r="X75" s="233">
        <f t="shared" si="5"/>
        <v>4.6016745606481547E-3</v>
      </c>
      <c r="Y75" s="233">
        <f t="shared" si="5"/>
        <v>4.3440334109768695E-3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4.3056039621414396E-2</v>
      </c>
      <c r="C76" s="233">
        <f t="shared" si="6"/>
        <v>3.6710468086394298E-2</v>
      </c>
      <c r="D76" s="233">
        <f t="shared" si="6"/>
        <v>3.2675284089968573E-2</v>
      </c>
      <c r="E76" s="233">
        <f t="shared" si="6"/>
        <v>3.2269421032070734E-2</v>
      </c>
      <c r="F76" s="233">
        <f t="shared" si="6"/>
        <v>3.0727898157892914E-2</v>
      </c>
      <c r="G76" s="233">
        <f t="shared" si="6"/>
        <v>2.4681140234350484E-2</v>
      </c>
      <c r="H76" s="233">
        <f t="shared" si="6"/>
        <v>3.9909017198773891E-2</v>
      </c>
      <c r="I76" s="233">
        <f t="shared" si="6"/>
        <v>2.7134171314488441E-2</v>
      </c>
      <c r="J76" s="233">
        <f t="shared" si="6"/>
        <v>3.1307842078479815E-2</v>
      </c>
      <c r="K76" s="233">
        <f t="shared" si="6"/>
        <v>2.6110955530485237E-2</v>
      </c>
      <c r="L76" s="233">
        <f t="shared" si="6"/>
        <v>2.3227844331508103E-2</v>
      </c>
      <c r="M76" s="233">
        <f t="shared" si="6"/>
        <v>3.2210337612829612E-2</v>
      </c>
      <c r="N76" s="233">
        <f t="shared" si="6"/>
        <v>2.7364046279750941E-2</v>
      </c>
      <c r="O76" s="233">
        <f t="shared" si="6"/>
        <v>2.5891517562238224E-2</v>
      </c>
      <c r="P76" s="233">
        <f t="shared" si="6"/>
        <v>2.3840304074280033E-2</v>
      </c>
      <c r="Q76" s="233">
        <f t="shared" si="6"/>
        <v>3.4809944357552206E-2</v>
      </c>
      <c r="R76" s="233">
        <f t="shared" si="6"/>
        <v>3.5979265823412293E-2</v>
      </c>
      <c r="S76" s="233">
        <f t="shared" si="6"/>
        <v>3.6735521965321483E-2</v>
      </c>
      <c r="T76" s="233">
        <f t="shared" si="6"/>
        <v>3.6219678258302995E-2</v>
      </c>
      <c r="U76" s="233">
        <f t="shared" si="6"/>
        <v>3.5113699907718572E-2</v>
      </c>
      <c r="V76" s="233">
        <f t="shared" si="6"/>
        <v>3.4246079357058007E-2</v>
      </c>
      <c r="W76" s="233">
        <f t="shared" si="6"/>
        <v>3.6887152863307654E-2</v>
      </c>
      <c r="X76" s="233">
        <f t="shared" si="6"/>
        <v>4.0492676731381329E-2</v>
      </c>
      <c r="Y76" s="233">
        <f t="shared" si="6"/>
        <v>3.8866114357812752E-2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1.1441530712449731E-2</v>
      </c>
      <c r="C77" s="233">
        <f t="shared" si="7"/>
        <v>1.0896895741650984E-2</v>
      </c>
      <c r="D77" s="233">
        <f t="shared" si="7"/>
        <v>1.0062955766946026E-2</v>
      </c>
      <c r="E77" s="233">
        <f t="shared" si="7"/>
        <v>1.0063334574004648E-2</v>
      </c>
      <c r="F77" s="233">
        <f t="shared" si="7"/>
        <v>8.969434016935297E-3</v>
      </c>
      <c r="G77" s="233">
        <f t="shared" si="7"/>
        <v>7.2586476465952279E-3</v>
      </c>
      <c r="H77" s="233">
        <f t="shared" si="7"/>
        <v>1.1994967245893554E-2</v>
      </c>
      <c r="I77" s="233">
        <f t="shared" si="7"/>
        <v>7.9928340243226904E-3</v>
      </c>
      <c r="J77" s="233">
        <f t="shared" si="7"/>
        <v>9.1929680571198186E-3</v>
      </c>
      <c r="K77" s="233">
        <f t="shared" si="7"/>
        <v>8.0579649036419693E-3</v>
      </c>
      <c r="L77" s="233">
        <f t="shared" si="7"/>
        <v>7.1698327409043042E-3</v>
      </c>
      <c r="M77" s="233">
        <f t="shared" si="7"/>
        <v>9.8800172121728536E-3</v>
      </c>
      <c r="N77" s="233">
        <f t="shared" si="7"/>
        <v>8.4581232948134789E-3</v>
      </c>
      <c r="O77" s="233">
        <f t="shared" si="7"/>
        <v>8.5734901723672208E-3</v>
      </c>
      <c r="P77" s="233">
        <f t="shared" si="7"/>
        <v>8.0138439638089247E-3</v>
      </c>
      <c r="Q77" s="233">
        <f t="shared" si="7"/>
        <v>1.0178748778399509E-2</v>
      </c>
      <c r="R77" s="233">
        <f t="shared" si="7"/>
        <v>1.0700905589802844E-2</v>
      </c>
      <c r="S77" s="233">
        <f t="shared" si="7"/>
        <v>1.1176644557113936E-2</v>
      </c>
      <c r="T77" s="233">
        <f t="shared" si="7"/>
        <v>1.154373590885454E-2</v>
      </c>
      <c r="U77" s="233">
        <f t="shared" si="7"/>
        <v>1.2206410136171717E-2</v>
      </c>
      <c r="V77" s="233">
        <f t="shared" si="7"/>
        <v>1.1146748143117242E-2</v>
      </c>
      <c r="W77" s="233">
        <f t="shared" si="7"/>
        <v>1.2673863614559414E-2</v>
      </c>
      <c r="X77" s="233">
        <f t="shared" si="7"/>
        <v>1.3877805329460946E-2</v>
      </c>
      <c r="Y77" s="233">
        <f t="shared" si="7"/>
        <v>1.2772366876167004E-2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4.8260617887910785E-2</v>
      </c>
      <c r="C78" s="300">
        <f t="shared" si="8"/>
        <v>4.9002126824806147E-2</v>
      </c>
      <c r="D78" s="300">
        <f t="shared" si="8"/>
        <v>5.0532531068016938E-2</v>
      </c>
      <c r="E78" s="300">
        <f t="shared" si="8"/>
        <v>4.9186597413701259E-2</v>
      </c>
      <c r="F78" s="300">
        <f t="shared" si="8"/>
        <v>4.6688583997223886E-2</v>
      </c>
      <c r="G78" s="300">
        <f t="shared" si="8"/>
        <v>4.8037588878511624E-2</v>
      </c>
      <c r="H78" s="300">
        <f t="shared" si="8"/>
        <v>5.205474655716251E-2</v>
      </c>
      <c r="I78" s="300">
        <f t="shared" si="8"/>
        <v>5.1898016127136182E-2</v>
      </c>
      <c r="J78" s="300">
        <f t="shared" si="8"/>
        <v>5.1116248283280874E-2</v>
      </c>
      <c r="K78" s="300">
        <f t="shared" si="8"/>
        <v>4.9697761687090836E-2</v>
      </c>
      <c r="L78" s="300">
        <f t="shared" si="8"/>
        <v>5.416167069742725E-2</v>
      </c>
      <c r="M78" s="300">
        <f t="shared" si="8"/>
        <v>4.8713479889496682E-2</v>
      </c>
      <c r="N78" s="300">
        <f t="shared" si="8"/>
        <v>3.8664854834864981E-2</v>
      </c>
      <c r="O78" s="300">
        <f t="shared" si="8"/>
        <v>3.8377334819343821E-2</v>
      </c>
      <c r="P78" s="300">
        <f t="shared" si="8"/>
        <v>4.9165458870626247E-2</v>
      </c>
      <c r="Q78" s="300">
        <f t="shared" si="8"/>
        <v>4.7697335133198758E-2</v>
      </c>
      <c r="R78" s="300">
        <f t="shared" si="8"/>
        <v>5.1210573305665454E-2</v>
      </c>
      <c r="S78" s="300">
        <f t="shared" si="8"/>
        <v>5.3429859699870526E-2</v>
      </c>
      <c r="T78" s="300">
        <f t="shared" si="8"/>
        <v>5.4973251657260136E-2</v>
      </c>
      <c r="U78" s="300">
        <f t="shared" si="8"/>
        <v>5.8567872060643927E-2</v>
      </c>
      <c r="V78" s="300">
        <f t="shared" si="8"/>
        <v>6.1459010133616106E-2</v>
      </c>
      <c r="W78" s="300">
        <f t="shared" si="8"/>
        <v>6.3066039232670179E-2</v>
      </c>
      <c r="X78" s="300">
        <f t="shared" si="8"/>
        <v>7.3378929800446857E-2</v>
      </c>
      <c r="Y78" s="300">
        <f t="shared" si="8"/>
        <v>7.3342886840012722E-2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0.11619235746410871</v>
      </c>
      <c r="C79" s="301">
        <f t="shared" si="9"/>
        <v>0.18975628956922375</v>
      </c>
      <c r="D79" s="301">
        <f t="shared" si="9"/>
        <v>0.22308694977140708</v>
      </c>
      <c r="E79" s="301">
        <f t="shared" si="9"/>
        <v>0.22122931994161482</v>
      </c>
      <c r="F79" s="301">
        <f t="shared" si="9"/>
        <v>0.23719969743947736</v>
      </c>
      <c r="G79" s="301">
        <f t="shared" si="9"/>
        <v>0.28327273663513136</v>
      </c>
      <c r="H79" s="301">
        <f t="shared" si="9"/>
        <v>0.16672046154405307</v>
      </c>
      <c r="I79" s="301">
        <f t="shared" si="9"/>
        <v>0.27613654629666012</v>
      </c>
      <c r="J79" s="301">
        <f t="shared" si="9"/>
        <v>0.24213088257155338</v>
      </c>
      <c r="K79" s="301">
        <f t="shared" si="9"/>
        <v>0.27504946952793713</v>
      </c>
      <c r="L79" s="301">
        <f t="shared" si="9"/>
        <v>0.30746254324559774</v>
      </c>
      <c r="M79" s="301">
        <f t="shared" si="9"/>
        <v>0.22864775022177386</v>
      </c>
      <c r="N79" s="301">
        <f t="shared" si="9"/>
        <v>0.21967890907132706</v>
      </c>
      <c r="O79" s="301">
        <f t="shared" si="9"/>
        <v>0.2161945430662485</v>
      </c>
      <c r="P79" s="301">
        <f t="shared" si="9"/>
        <v>0.21629574147831881</v>
      </c>
      <c r="Q79" s="301">
        <f t="shared" si="9"/>
        <v>0.12291465629133666</v>
      </c>
      <c r="R79" s="301">
        <f t="shared" si="9"/>
        <v>0.1061053490079361</v>
      </c>
      <c r="S79" s="301">
        <f t="shared" si="9"/>
        <v>0.10209634387093085</v>
      </c>
      <c r="T79" s="301">
        <f t="shared" si="9"/>
        <v>0.10435548778386167</v>
      </c>
      <c r="U79" s="301">
        <f t="shared" si="9"/>
        <v>0.10922902216104217</v>
      </c>
      <c r="V79" s="301">
        <f t="shared" si="9"/>
        <v>0.11099607208264593</v>
      </c>
      <c r="W79" s="301">
        <f t="shared" si="9"/>
        <v>0.10738549335321758</v>
      </c>
      <c r="X79" s="301">
        <f t="shared" si="9"/>
        <v>9.6705391516822753E-2</v>
      </c>
      <c r="Y79" s="301">
        <f t="shared" si="9"/>
        <v>9.8905856299715267E-2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0.13584777226344968</v>
      </c>
      <c r="C80" s="301">
        <f t="shared" si="10"/>
        <v>0.16317773711578074</v>
      </c>
      <c r="D80" s="301">
        <f t="shared" si="10"/>
        <v>0.18593253640055751</v>
      </c>
      <c r="E80" s="301">
        <f t="shared" si="10"/>
        <v>0.1898499589779104</v>
      </c>
      <c r="F80" s="301">
        <f t="shared" si="10"/>
        <v>0.1865822698398733</v>
      </c>
      <c r="G80" s="301">
        <f t="shared" si="10"/>
        <v>0.21406055807712077</v>
      </c>
      <c r="H80" s="301">
        <f t="shared" si="10"/>
        <v>0.16226607913988492</v>
      </c>
      <c r="I80" s="301">
        <f t="shared" si="10"/>
        <v>0.20213305034070353</v>
      </c>
      <c r="J80" s="301">
        <f t="shared" si="10"/>
        <v>0.1868868262849854</v>
      </c>
      <c r="K80" s="301">
        <f t="shared" si="10"/>
        <v>0.22972688850874745</v>
      </c>
      <c r="L80" s="301">
        <f t="shared" si="10"/>
        <v>0.22270054486298865</v>
      </c>
      <c r="M80" s="301">
        <f t="shared" si="10"/>
        <v>0.20443184777161852</v>
      </c>
      <c r="N80" s="301">
        <f t="shared" si="10"/>
        <v>0.2916510491768835</v>
      </c>
      <c r="O80" s="301">
        <f t="shared" si="10"/>
        <v>0.30106347405423828</v>
      </c>
      <c r="P80" s="301">
        <f t="shared" si="10"/>
        <v>0.30327399692797724</v>
      </c>
      <c r="Q80" s="301">
        <f t="shared" si="10"/>
        <v>0.20948615546713861</v>
      </c>
      <c r="R80" s="301">
        <f t="shared" si="10"/>
        <v>0.2108748278425614</v>
      </c>
      <c r="S80" s="301">
        <f t="shared" si="10"/>
        <v>0.20366476405240636</v>
      </c>
      <c r="T80" s="301">
        <f t="shared" si="10"/>
        <v>0.21332241854753681</v>
      </c>
      <c r="U80" s="301">
        <f t="shared" si="10"/>
        <v>0.22994118683453607</v>
      </c>
      <c r="V80" s="301">
        <f t="shared" si="10"/>
        <v>0.22196722165182275</v>
      </c>
      <c r="W80" s="301">
        <f t="shared" si="10"/>
        <v>0.2178322541977902</v>
      </c>
      <c r="X80" s="301">
        <f t="shared" si="10"/>
        <v>0.18711603730016452</v>
      </c>
      <c r="Y80" s="301">
        <f t="shared" si="10"/>
        <v>0.18982352270412958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0.11707923367225072</v>
      </c>
      <c r="C81" s="302">
        <f t="shared" si="11"/>
        <v>0.15043724341295245</v>
      </c>
      <c r="D81" s="302">
        <f t="shared" si="11"/>
        <v>0.17563206889739411</v>
      </c>
      <c r="E81" s="302">
        <f t="shared" si="11"/>
        <v>0.1800356623802998</v>
      </c>
      <c r="F81" s="302">
        <f t="shared" si="11"/>
        <v>0.17548477819701402</v>
      </c>
      <c r="G81" s="302">
        <f t="shared" si="11"/>
        <v>0.20530189757462755</v>
      </c>
      <c r="H81" s="302">
        <f t="shared" si="11"/>
        <v>0.1488402163629072</v>
      </c>
      <c r="I81" s="302">
        <f t="shared" si="11"/>
        <v>0.19254032849386266</v>
      </c>
      <c r="J81" s="302">
        <f t="shared" si="11"/>
        <v>0.17573489314175081</v>
      </c>
      <c r="K81" s="302">
        <f t="shared" si="11"/>
        <v>0.2215432166462388</v>
      </c>
      <c r="L81" s="302">
        <f t="shared" si="11"/>
        <v>0.21542509436635254</v>
      </c>
      <c r="M81" s="302">
        <f t="shared" si="11"/>
        <v>0.19416437094570951</v>
      </c>
      <c r="N81" s="302">
        <f t="shared" si="11"/>
        <v>0.28311306184275781</v>
      </c>
      <c r="O81" s="302">
        <f t="shared" si="11"/>
        <v>0.29461509709788053</v>
      </c>
      <c r="P81" s="302">
        <f t="shared" si="11"/>
        <v>0.29767814553963778</v>
      </c>
      <c r="Q81" s="302">
        <f t="shared" si="11"/>
        <v>0.19696519473931365</v>
      </c>
      <c r="R81" s="302">
        <f t="shared" si="11"/>
        <v>0.1984482617654669</v>
      </c>
      <c r="S81" s="302">
        <f t="shared" si="11"/>
        <v>0.19169365855960635</v>
      </c>
      <c r="T81" s="302">
        <f t="shared" si="11"/>
        <v>0.20301674921861557</v>
      </c>
      <c r="U81" s="302">
        <f t="shared" si="11"/>
        <v>0.22285085974544469</v>
      </c>
      <c r="V81" s="302">
        <f t="shared" si="11"/>
        <v>0.21288608042170984</v>
      </c>
      <c r="W81" s="302">
        <f t="shared" si="11"/>
        <v>0.20995795722683211</v>
      </c>
      <c r="X81" s="302">
        <f t="shared" si="11"/>
        <v>0.17837245938613827</v>
      </c>
      <c r="Y81" s="302">
        <f t="shared" si="11"/>
        <v>0.17986542167111685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1.8768538591198959E-2</v>
      </c>
      <c r="C82" s="302">
        <f t="shared" si="12"/>
        <v>1.2740493702828299E-2</v>
      </c>
      <c r="D82" s="302">
        <f t="shared" si="12"/>
        <v>1.030046750316344E-2</v>
      </c>
      <c r="E82" s="302">
        <f t="shared" si="12"/>
        <v>9.8142965976106087E-3</v>
      </c>
      <c r="F82" s="302">
        <f t="shared" si="12"/>
        <v>1.1097491642859272E-2</v>
      </c>
      <c r="G82" s="302">
        <f t="shared" si="12"/>
        <v>8.7586605024932273E-3</v>
      </c>
      <c r="H82" s="302">
        <f t="shared" si="12"/>
        <v>1.3425862776977722E-2</v>
      </c>
      <c r="I82" s="302">
        <f t="shared" si="12"/>
        <v>9.5927218468408824E-3</v>
      </c>
      <c r="J82" s="302">
        <f t="shared" si="12"/>
        <v>1.1151933143234607E-2</v>
      </c>
      <c r="K82" s="302">
        <f t="shared" si="12"/>
        <v>8.1836718625086426E-3</v>
      </c>
      <c r="L82" s="302">
        <f t="shared" si="12"/>
        <v>7.275450496636103E-3</v>
      </c>
      <c r="M82" s="302">
        <f t="shared" si="12"/>
        <v>1.0267476825909011E-2</v>
      </c>
      <c r="N82" s="302">
        <f t="shared" si="12"/>
        <v>8.5379873341256719E-3</v>
      </c>
      <c r="O82" s="302">
        <f t="shared" si="12"/>
        <v>6.4483769563577608E-3</v>
      </c>
      <c r="P82" s="302">
        <f t="shared" si="12"/>
        <v>5.5958513883394853E-3</v>
      </c>
      <c r="Q82" s="302">
        <f t="shared" si="12"/>
        <v>1.2520960727824972E-2</v>
      </c>
      <c r="R82" s="302">
        <f t="shared" si="12"/>
        <v>1.2426566077094517E-2</v>
      </c>
      <c r="S82" s="302">
        <f t="shared" si="12"/>
        <v>1.1971105492800036E-2</v>
      </c>
      <c r="T82" s="302">
        <f t="shared" si="12"/>
        <v>1.030566932892125E-2</v>
      </c>
      <c r="U82" s="302">
        <f t="shared" si="12"/>
        <v>7.0903270890913849E-3</v>
      </c>
      <c r="V82" s="302">
        <f t="shared" si="12"/>
        <v>9.0811412301129331E-3</v>
      </c>
      <c r="W82" s="302">
        <f t="shared" si="12"/>
        <v>7.8742969709580807E-3</v>
      </c>
      <c r="X82" s="302">
        <f t="shared" si="12"/>
        <v>8.7435779140262477E-3</v>
      </c>
      <c r="Y82" s="302">
        <f t="shared" si="12"/>
        <v>9.9581010330127041E-3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1.8873580891765891E-2</v>
      </c>
      <c r="C83" s="301">
        <f t="shared" si="13"/>
        <v>3.4368136059388071E-2</v>
      </c>
      <c r="D83" s="301">
        <f t="shared" si="13"/>
        <v>4.0459532653797078E-2</v>
      </c>
      <c r="E83" s="301">
        <f t="shared" si="13"/>
        <v>3.9277561566243319E-2</v>
      </c>
      <c r="F83" s="301">
        <f t="shared" si="13"/>
        <v>4.4425167308609376E-2</v>
      </c>
      <c r="G83" s="301">
        <f t="shared" si="13"/>
        <v>5.3429495287401957E-2</v>
      </c>
      <c r="H83" s="301">
        <f t="shared" si="13"/>
        <v>2.8893853449243521E-2</v>
      </c>
      <c r="I83" s="301">
        <f t="shared" si="13"/>
        <v>5.2988451227165605E-2</v>
      </c>
      <c r="J83" s="301">
        <f t="shared" si="13"/>
        <v>4.6012951859799443E-2</v>
      </c>
      <c r="K83" s="301">
        <f t="shared" si="13"/>
        <v>4.9673584844120336E-2</v>
      </c>
      <c r="L83" s="301">
        <f t="shared" si="13"/>
        <v>5.8486391310709318E-2</v>
      </c>
      <c r="M83" s="301">
        <f t="shared" si="13"/>
        <v>4.0399929729252278E-2</v>
      </c>
      <c r="N83" s="301">
        <f t="shared" si="13"/>
        <v>2.9475319933909339E-2</v>
      </c>
      <c r="O83" s="301">
        <f t="shared" si="13"/>
        <v>2.7248620243640446E-2</v>
      </c>
      <c r="P83" s="301">
        <f t="shared" si="13"/>
        <v>2.6850373656998491E-2</v>
      </c>
      <c r="Q83" s="301">
        <f t="shared" si="13"/>
        <v>1.2994868872850189E-2</v>
      </c>
      <c r="R83" s="301">
        <f t="shared" si="13"/>
        <v>8.8217612871600189E-3</v>
      </c>
      <c r="S83" s="301">
        <f t="shared" si="13"/>
        <v>8.4024153191587549E-3</v>
      </c>
      <c r="T83" s="301">
        <f t="shared" si="13"/>
        <v>7.6496832089549887E-3</v>
      </c>
      <c r="U83" s="301">
        <f t="shared" si="13"/>
        <v>6.3756099949999244E-3</v>
      </c>
      <c r="V83" s="301">
        <f t="shared" si="13"/>
        <v>8.0053776822002938E-3</v>
      </c>
      <c r="W83" s="301">
        <f t="shared" si="13"/>
        <v>7.3673277266996986E-3</v>
      </c>
      <c r="X83" s="301">
        <f t="shared" si="13"/>
        <v>7.5601133391076597E-3</v>
      </c>
      <c r="Y83" s="301">
        <f t="shared" si="13"/>
        <v>8.1115197846417259E-3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7.4100246925735726E-3</v>
      </c>
      <c r="C84" s="302">
        <f t="shared" si="14"/>
        <v>1.5456383251688216E-2</v>
      </c>
      <c r="D84" s="302">
        <f t="shared" si="14"/>
        <v>1.8628522657417847E-2</v>
      </c>
      <c r="E84" s="302">
        <f t="shared" si="14"/>
        <v>1.80245831650762E-2</v>
      </c>
      <c r="F84" s="302">
        <f t="shared" si="14"/>
        <v>2.0566386206202856E-2</v>
      </c>
      <c r="G84" s="302">
        <f t="shared" si="14"/>
        <v>2.51615170921126E-2</v>
      </c>
      <c r="H84" s="302">
        <f t="shared" si="14"/>
        <v>1.2831623312673948E-2</v>
      </c>
      <c r="I84" s="302">
        <f t="shared" si="14"/>
        <v>2.4919372987348341E-2</v>
      </c>
      <c r="J84" s="302">
        <f t="shared" si="14"/>
        <v>2.1444407277662711E-2</v>
      </c>
      <c r="K84" s="302">
        <f t="shared" si="14"/>
        <v>2.3454195808308084E-2</v>
      </c>
      <c r="L84" s="302">
        <f t="shared" si="14"/>
        <v>2.7780081494398701E-2</v>
      </c>
      <c r="M84" s="302">
        <f t="shared" si="14"/>
        <v>1.8804165864562156E-2</v>
      </c>
      <c r="N84" s="302">
        <f t="shared" si="14"/>
        <v>1.3613792287133936E-2</v>
      </c>
      <c r="O84" s="302">
        <f t="shared" si="14"/>
        <v>1.2685862507916361E-2</v>
      </c>
      <c r="P84" s="302">
        <f t="shared" si="14"/>
        <v>1.2543609501011868E-2</v>
      </c>
      <c r="Q84" s="302">
        <f t="shared" si="14"/>
        <v>5.3440174447231242E-3</v>
      </c>
      <c r="R84" s="302">
        <f t="shared" si="14"/>
        <v>3.3067632359679677E-3</v>
      </c>
      <c r="S84" s="302">
        <f t="shared" si="14"/>
        <v>3.1405391820636891E-3</v>
      </c>
      <c r="T84" s="302">
        <f t="shared" si="14"/>
        <v>2.8629016590596738E-3</v>
      </c>
      <c r="U84" s="302">
        <f t="shared" si="14"/>
        <v>2.3731931321071755E-3</v>
      </c>
      <c r="V84" s="302">
        <f t="shared" si="14"/>
        <v>3.0421029184288274E-3</v>
      </c>
      <c r="W84" s="302">
        <f t="shared" si="14"/>
        <v>2.8430404438403688E-3</v>
      </c>
      <c r="X84" s="302">
        <f t="shared" si="14"/>
        <v>2.8649689989954392E-3</v>
      </c>
      <c r="Y84" s="302">
        <f t="shared" si="14"/>
        <v>3.0510433817511973E-3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9.1237868617724538E-3</v>
      </c>
      <c r="C85" s="302">
        <f t="shared" si="15"/>
        <v>1.7323466305550612E-2</v>
      </c>
      <c r="D85" s="302">
        <f t="shared" si="15"/>
        <v>2.0546907991959289E-2</v>
      </c>
      <c r="E85" s="302">
        <f t="shared" si="15"/>
        <v>2.0029484620026294E-2</v>
      </c>
      <c r="F85" s="302">
        <f t="shared" si="15"/>
        <v>2.2475318530610369E-2</v>
      </c>
      <c r="G85" s="302">
        <f t="shared" si="15"/>
        <v>2.7176084695908754E-2</v>
      </c>
      <c r="H85" s="302">
        <f t="shared" si="15"/>
        <v>1.4388502483170399E-2</v>
      </c>
      <c r="I85" s="302">
        <f t="shared" si="15"/>
        <v>2.6873206950714296E-2</v>
      </c>
      <c r="J85" s="302">
        <f t="shared" si="15"/>
        <v>2.3178295091228988E-2</v>
      </c>
      <c r="K85" s="302">
        <f t="shared" si="15"/>
        <v>2.5199176172761618E-2</v>
      </c>
      <c r="L85" s="302">
        <f t="shared" si="15"/>
        <v>2.9799319860474207E-2</v>
      </c>
      <c r="M85" s="302">
        <f t="shared" si="15"/>
        <v>2.0315774624547776E-2</v>
      </c>
      <c r="N85" s="302">
        <f t="shared" si="15"/>
        <v>1.4797144244168114E-2</v>
      </c>
      <c r="O85" s="302">
        <f t="shared" si="15"/>
        <v>1.3758874438934757E-2</v>
      </c>
      <c r="P85" s="302">
        <f t="shared" si="15"/>
        <v>1.360916048100818E-2</v>
      </c>
      <c r="Q85" s="302">
        <f t="shared" si="15"/>
        <v>6.0899328811848492E-3</v>
      </c>
      <c r="R85" s="302">
        <f t="shared" si="15"/>
        <v>3.9658471604433285E-3</v>
      </c>
      <c r="S85" s="302">
        <f t="shared" si="15"/>
        <v>3.7695049846492106E-3</v>
      </c>
      <c r="T85" s="302">
        <f t="shared" si="15"/>
        <v>3.5020310627846434E-3</v>
      </c>
      <c r="U85" s="302">
        <f t="shared" si="15"/>
        <v>3.1185052128342395E-3</v>
      </c>
      <c r="V85" s="302">
        <f t="shared" si="15"/>
        <v>3.8311793853406067E-3</v>
      </c>
      <c r="W85" s="302">
        <f t="shared" si="15"/>
        <v>3.5426424671555993E-3</v>
      </c>
      <c r="X85" s="302">
        <f t="shared" si="15"/>
        <v>3.6051311031640105E-3</v>
      </c>
      <c r="Y85" s="302">
        <f t="shared" si="15"/>
        <v>3.8190553224608549E-3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2.3397693374198661E-3</v>
      </c>
      <c r="C86" s="302">
        <f t="shared" si="16"/>
        <v>1.5882865021492477E-3</v>
      </c>
      <c r="D86" s="302">
        <f t="shared" si="16"/>
        <v>1.2841020044199406E-3</v>
      </c>
      <c r="E86" s="302">
        <f t="shared" si="16"/>
        <v>1.2234937811408206E-3</v>
      </c>
      <c r="F86" s="302">
        <f t="shared" si="16"/>
        <v>1.3834625717961489E-3</v>
      </c>
      <c r="G86" s="302">
        <f t="shared" si="16"/>
        <v>1.0918934993806037E-3</v>
      </c>
      <c r="H86" s="302">
        <f t="shared" si="16"/>
        <v>1.6737276533991716E-3</v>
      </c>
      <c r="I86" s="302">
        <f t="shared" si="16"/>
        <v>1.1958712891029716E-3</v>
      </c>
      <c r="J86" s="302">
        <f t="shared" si="16"/>
        <v>1.390249490907744E-3</v>
      </c>
      <c r="K86" s="302">
        <f t="shared" si="16"/>
        <v>1.0202128630506372E-3</v>
      </c>
      <c r="L86" s="302">
        <f t="shared" si="16"/>
        <v>9.0698995583639969E-4</v>
      </c>
      <c r="M86" s="302">
        <f t="shared" si="16"/>
        <v>1.2799892401423414E-3</v>
      </c>
      <c r="N86" s="302">
        <f t="shared" si="16"/>
        <v>1.0643834026072831E-3</v>
      </c>
      <c r="O86" s="302">
        <f t="shared" si="16"/>
        <v>8.0388329678932763E-4</v>
      </c>
      <c r="P86" s="302">
        <f t="shared" si="16"/>
        <v>6.9760367497844324E-4</v>
      </c>
      <c r="Q86" s="302">
        <f t="shared" si="16"/>
        <v>1.560918546942218E-3</v>
      </c>
      <c r="R86" s="302">
        <f t="shared" si="16"/>
        <v>1.5491508907487228E-3</v>
      </c>
      <c r="S86" s="302">
        <f t="shared" si="16"/>
        <v>1.4923711524458551E-3</v>
      </c>
      <c r="T86" s="302">
        <f t="shared" si="16"/>
        <v>1.2847504871106731E-3</v>
      </c>
      <c r="U86" s="302">
        <f t="shared" si="16"/>
        <v>8.8391165005850987E-4</v>
      </c>
      <c r="V86" s="302">
        <f t="shared" si="16"/>
        <v>1.1320953784308588E-3</v>
      </c>
      <c r="W86" s="302">
        <f t="shared" si="16"/>
        <v>9.8164481570373074E-4</v>
      </c>
      <c r="X86" s="302">
        <f t="shared" si="16"/>
        <v>1.0900132369482101E-3</v>
      </c>
      <c r="Y86" s="302">
        <f t="shared" si="16"/>
        <v>1.2414210804296739E-3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3.5083025604898274E-2</v>
      </c>
      <c r="C87" s="301">
        <f t="shared" si="17"/>
        <v>3.3183652466833136E-2</v>
      </c>
      <c r="D87" s="301">
        <f t="shared" si="17"/>
        <v>3.1673759341245736E-2</v>
      </c>
      <c r="E87" s="301">
        <f t="shared" si="17"/>
        <v>3.0554577433464403E-2</v>
      </c>
      <c r="F87" s="301">
        <f t="shared" si="17"/>
        <v>3.4375707828748693E-2</v>
      </c>
      <c r="G87" s="301">
        <f t="shared" si="17"/>
        <v>3.4006666603050656E-2</v>
      </c>
      <c r="H87" s="301">
        <f t="shared" si="17"/>
        <v>3.2160537183888317E-2</v>
      </c>
      <c r="I87" s="301">
        <f t="shared" si="17"/>
        <v>3.5153064312981937E-2</v>
      </c>
      <c r="J87" s="301">
        <f t="shared" si="17"/>
        <v>3.4924959320135569E-2</v>
      </c>
      <c r="K87" s="301">
        <f t="shared" si="17"/>
        <v>3.1642139328661542E-2</v>
      </c>
      <c r="L87" s="301">
        <f t="shared" si="17"/>
        <v>3.3553700549307605E-2</v>
      </c>
      <c r="M87" s="301">
        <f t="shared" si="17"/>
        <v>3.1387294977241069E-2</v>
      </c>
      <c r="N87" s="301">
        <f t="shared" si="17"/>
        <v>2.4543814474596144E-2</v>
      </c>
      <c r="O87" s="301">
        <f t="shared" si="17"/>
        <v>2.0357917638486274E-2</v>
      </c>
      <c r="P87" s="301">
        <f t="shared" si="17"/>
        <v>1.8867868044942164E-2</v>
      </c>
      <c r="Q87" s="301">
        <f t="shared" si="17"/>
        <v>2.4457950044648413E-2</v>
      </c>
      <c r="R87" s="301">
        <f t="shared" si="17"/>
        <v>2.2717929151191325E-2</v>
      </c>
      <c r="S87" s="301">
        <f t="shared" si="17"/>
        <v>2.1847792270821734E-2</v>
      </c>
      <c r="T87" s="301">
        <f t="shared" si="17"/>
        <v>1.8956840133627698E-2</v>
      </c>
      <c r="U87" s="301">
        <f t="shared" si="17"/>
        <v>1.3404725666738341E-2</v>
      </c>
      <c r="V87" s="301">
        <f t="shared" si="17"/>
        <v>1.7138627184168496E-2</v>
      </c>
      <c r="W87" s="301">
        <f t="shared" si="17"/>
        <v>1.502919218189744E-2</v>
      </c>
      <c r="X87" s="301">
        <f t="shared" si="17"/>
        <v>1.6441296493113797E-2</v>
      </c>
      <c r="Y87" s="301">
        <f t="shared" si="17"/>
        <v>1.8545854171171751E-2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3.477382649144187E-3</v>
      </c>
      <c r="C88" s="302">
        <f t="shared" si="18"/>
        <v>1.010035339305162E-2</v>
      </c>
      <c r="D88" s="302">
        <f t="shared" si="18"/>
        <v>1.2054118337180739E-2</v>
      </c>
      <c r="E88" s="302">
        <f t="shared" si="18"/>
        <v>1.1794765535573381E-2</v>
      </c>
      <c r="F88" s="302">
        <f t="shared" si="18"/>
        <v>1.3188408424359768E-2</v>
      </c>
      <c r="G88" s="302">
        <f t="shared" si="18"/>
        <v>1.5903632311920955E-2</v>
      </c>
      <c r="H88" s="302">
        <f t="shared" si="18"/>
        <v>8.4013357190778088E-3</v>
      </c>
      <c r="I88" s="302">
        <f t="shared" si="18"/>
        <v>1.5749149184599558E-2</v>
      </c>
      <c r="J88" s="302">
        <f t="shared" si="18"/>
        <v>1.354698576618777E-2</v>
      </c>
      <c r="K88" s="302">
        <f t="shared" si="18"/>
        <v>1.4755754044088285E-2</v>
      </c>
      <c r="L88" s="302">
        <f t="shared" si="18"/>
        <v>1.7458969549872888E-2</v>
      </c>
      <c r="M88" s="302">
        <f t="shared" si="18"/>
        <v>1.1854685013834318E-2</v>
      </c>
      <c r="N88" s="302">
        <f t="shared" si="18"/>
        <v>8.6081439339777445E-3</v>
      </c>
      <c r="O88" s="302">
        <f t="shared" si="18"/>
        <v>7.9443743183443324E-3</v>
      </c>
      <c r="P88" s="302">
        <f t="shared" si="18"/>
        <v>7.8512146440197078E-3</v>
      </c>
      <c r="Q88" s="302">
        <f t="shared" si="18"/>
        <v>3.3725642672652032E-3</v>
      </c>
      <c r="R88" s="302">
        <f t="shared" si="18"/>
        <v>2.0956112925974322E-3</v>
      </c>
      <c r="S88" s="302">
        <f t="shared" si="18"/>
        <v>1.9887879242460409E-3</v>
      </c>
      <c r="T88" s="302">
        <f t="shared" si="18"/>
        <v>1.8230473315289911E-3</v>
      </c>
      <c r="U88" s="302">
        <f t="shared" si="18"/>
        <v>1.5128670425199661E-3</v>
      </c>
      <c r="V88" s="302">
        <f t="shared" si="18"/>
        <v>1.9316287881996316E-3</v>
      </c>
      <c r="W88" s="302">
        <f t="shared" si="18"/>
        <v>1.8108551974908523E-3</v>
      </c>
      <c r="X88" s="302">
        <f t="shared" si="18"/>
        <v>1.811809954123554E-3</v>
      </c>
      <c r="Y88" s="302">
        <f t="shared" si="18"/>
        <v>1.9262398421701133E-3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1.3351164046829867E-3</v>
      </c>
      <c r="C89" s="302">
        <f t="shared" si="19"/>
        <v>2.5350048615691155E-3</v>
      </c>
      <c r="D89" s="302">
        <f t="shared" si="19"/>
        <v>3.0067026270106842E-3</v>
      </c>
      <c r="E89" s="302">
        <f t="shared" si="19"/>
        <v>2.9309862120505139E-3</v>
      </c>
      <c r="F89" s="302">
        <f t="shared" si="19"/>
        <v>3.2888938469638937E-3</v>
      </c>
      <c r="G89" s="302">
        <f t="shared" si="19"/>
        <v>3.9767737938491672E-3</v>
      </c>
      <c r="H89" s="302">
        <f t="shared" si="19"/>
        <v>2.1055210950391219E-3</v>
      </c>
      <c r="I89" s="302">
        <f t="shared" si="19"/>
        <v>3.9324526087591467E-3</v>
      </c>
      <c r="J89" s="302">
        <f t="shared" si="19"/>
        <v>3.3917629245090921E-3</v>
      </c>
      <c r="K89" s="302">
        <f t="shared" si="19"/>
        <v>3.687485690148486E-3</v>
      </c>
      <c r="L89" s="302">
        <f t="shared" si="19"/>
        <v>4.3606411895494033E-3</v>
      </c>
      <c r="M89" s="302">
        <f t="shared" si="19"/>
        <v>2.9728800536454867E-3</v>
      </c>
      <c r="N89" s="302">
        <f t="shared" si="19"/>
        <v>2.1653191073132284E-3</v>
      </c>
      <c r="O89" s="302">
        <f t="shared" si="19"/>
        <v>2.0133853685646691E-3</v>
      </c>
      <c r="P89" s="302">
        <f t="shared" si="19"/>
        <v>1.9914771889605076E-3</v>
      </c>
      <c r="Q89" s="302">
        <f t="shared" si="19"/>
        <v>8.9116168716688699E-4</v>
      </c>
      <c r="R89" s="302">
        <f t="shared" si="19"/>
        <v>5.803366170858479E-4</v>
      </c>
      <c r="S89" s="302">
        <f t="shared" si="19"/>
        <v>5.5160516338078464E-4</v>
      </c>
      <c r="T89" s="302">
        <f t="shared" si="19"/>
        <v>5.1246474654328489E-4</v>
      </c>
      <c r="U89" s="302">
        <f t="shared" si="19"/>
        <v>4.5634203547533983E-4</v>
      </c>
      <c r="V89" s="302">
        <f t="shared" si="19"/>
        <v>5.6063019929619826E-4</v>
      </c>
      <c r="W89" s="302">
        <f t="shared" si="19"/>
        <v>5.1840755877841679E-4</v>
      </c>
      <c r="X89" s="302">
        <f t="shared" si="19"/>
        <v>5.2755174466362765E-4</v>
      </c>
      <c r="Y89" s="302">
        <f t="shared" si="19"/>
        <v>5.5885604175751383E-4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3.0270526551071101E-2</v>
      </c>
      <c r="C90" s="302">
        <f t="shared" si="20"/>
        <v>2.0548294212212402E-2</v>
      </c>
      <c r="D90" s="302">
        <f t="shared" si="20"/>
        <v>1.6612938377054312E-2</v>
      </c>
      <c r="E90" s="302">
        <f t="shared" si="20"/>
        <v>1.5828825685840507E-2</v>
      </c>
      <c r="F90" s="302">
        <f t="shared" si="20"/>
        <v>1.7898405557425029E-2</v>
      </c>
      <c r="G90" s="302">
        <f t="shared" si="20"/>
        <v>1.412626049728054E-2</v>
      </c>
      <c r="H90" s="302">
        <f t="shared" si="20"/>
        <v>2.1653680369771385E-2</v>
      </c>
      <c r="I90" s="302">
        <f t="shared" si="20"/>
        <v>1.547146251962323E-2</v>
      </c>
      <c r="J90" s="302">
        <f t="shared" si="20"/>
        <v>1.7986210629438708E-2</v>
      </c>
      <c r="K90" s="302">
        <f t="shared" si="20"/>
        <v>1.3198899594424775E-2</v>
      </c>
      <c r="L90" s="302">
        <f t="shared" si="20"/>
        <v>1.1734089809885309E-2</v>
      </c>
      <c r="M90" s="302">
        <f t="shared" si="20"/>
        <v>1.6559729909761269E-2</v>
      </c>
      <c r="N90" s="302">
        <f t="shared" si="20"/>
        <v>1.3770351433305171E-2</v>
      </c>
      <c r="O90" s="302">
        <f t="shared" si="20"/>
        <v>1.0400157951577272E-2</v>
      </c>
      <c r="P90" s="302">
        <f t="shared" si="20"/>
        <v>9.0251762119619456E-3</v>
      </c>
      <c r="Q90" s="302">
        <f t="shared" si="20"/>
        <v>2.0194224090216324E-2</v>
      </c>
      <c r="R90" s="302">
        <f t="shared" si="20"/>
        <v>2.0041981241508047E-2</v>
      </c>
      <c r="S90" s="302">
        <f t="shared" si="20"/>
        <v>1.9307399183194907E-2</v>
      </c>
      <c r="T90" s="302">
        <f t="shared" si="20"/>
        <v>1.6621328055555426E-2</v>
      </c>
      <c r="U90" s="302">
        <f t="shared" si="20"/>
        <v>1.1435516588743035E-2</v>
      </c>
      <c r="V90" s="302">
        <f t="shared" si="20"/>
        <v>1.4646368196672668E-2</v>
      </c>
      <c r="W90" s="302">
        <f t="shared" si="20"/>
        <v>1.269992942562817E-2</v>
      </c>
      <c r="X90" s="302">
        <f t="shared" si="20"/>
        <v>1.4101934794326617E-2</v>
      </c>
      <c r="Y90" s="302">
        <f t="shared" si="20"/>
        <v>1.6060758287244122E-2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5.820994774340997E-2</v>
      </c>
      <c r="C91" s="301">
        <f t="shared" si="21"/>
        <v>5.5265387293203766E-2</v>
      </c>
      <c r="D91" s="301">
        <f t="shared" si="21"/>
        <v>5.3496144803098812E-2</v>
      </c>
      <c r="E91" s="301">
        <f t="shared" si="21"/>
        <v>6.3057862382391028E-2</v>
      </c>
      <c r="F91" s="301">
        <f t="shared" si="21"/>
        <v>4.9518048402929629E-2</v>
      </c>
      <c r="G91" s="301">
        <f t="shared" si="21"/>
        <v>4.6155413538760834E-2</v>
      </c>
      <c r="H91" s="301">
        <f t="shared" si="21"/>
        <v>4.4595387462505805E-2</v>
      </c>
      <c r="I91" s="301">
        <f t="shared" si="21"/>
        <v>2.9032916666044319E-2</v>
      </c>
      <c r="J91" s="301">
        <f t="shared" si="21"/>
        <v>3.136640954832294E-2</v>
      </c>
      <c r="K91" s="301">
        <f t="shared" si="21"/>
        <v>3.310090790019931E-2</v>
      </c>
      <c r="L91" s="301">
        <f t="shared" si="21"/>
        <v>2.9122447604613643E-2</v>
      </c>
      <c r="M91" s="301">
        <f t="shared" si="21"/>
        <v>3.6609026780343529E-2</v>
      </c>
      <c r="N91" s="301">
        <f t="shared" si="21"/>
        <v>4.9289249202146029E-2</v>
      </c>
      <c r="O91" s="301">
        <f t="shared" si="21"/>
        <v>8.1559436557933546E-2</v>
      </c>
      <c r="P91" s="301">
        <f t="shared" si="21"/>
        <v>9.801042604632669E-2</v>
      </c>
      <c r="Q91" s="301">
        <f t="shared" si="21"/>
        <v>0.12833970602995853</v>
      </c>
      <c r="R91" s="301">
        <f t="shared" si="21"/>
        <v>0.13496281085431699</v>
      </c>
      <c r="S91" s="301">
        <f t="shared" si="21"/>
        <v>0.14111712069015206</v>
      </c>
      <c r="T91" s="301">
        <f t="shared" si="21"/>
        <v>0.14968775028985587</v>
      </c>
      <c r="U91" s="301">
        <f t="shared" si="21"/>
        <v>0.16804985681947954</v>
      </c>
      <c r="V91" s="301">
        <f t="shared" si="21"/>
        <v>0.15917949822069027</v>
      </c>
      <c r="W91" s="301">
        <f t="shared" si="21"/>
        <v>0.15060193838774069</v>
      </c>
      <c r="X91" s="301">
        <f t="shared" si="21"/>
        <v>0.13641346584725217</v>
      </c>
      <c r="Y91" s="301">
        <f t="shared" si="21"/>
        <v>0.13592856701665115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0.49586576863455423</v>
      </c>
      <c r="C92" s="235">
        <f t="shared" si="22"/>
        <v>0.3929048510436598</v>
      </c>
      <c r="D92" s="235">
        <f t="shared" si="22"/>
        <v>0.34019398178531279</v>
      </c>
      <c r="E92" s="235">
        <f t="shared" si="22"/>
        <v>0.33268691279985624</v>
      </c>
      <c r="F92" s="235">
        <f t="shared" si="22"/>
        <v>0.33284348330944347</v>
      </c>
      <c r="G92" s="235">
        <f t="shared" si="22"/>
        <v>0.26592516125286869</v>
      </c>
      <c r="H92" s="235">
        <f t="shared" si="22"/>
        <v>0.42324790972018494</v>
      </c>
      <c r="I92" s="235">
        <f t="shared" si="22"/>
        <v>0.29202125324514999</v>
      </c>
      <c r="J92" s="235">
        <f t="shared" si="22"/>
        <v>0.33770549635163555</v>
      </c>
      <c r="K92" s="235">
        <f t="shared" si="22"/>
        <v>0.2714155439321374</v>
      </c>
      <c r="L92" s="235">
        <f t="shared" si="22"/>
        <v>0.24140433759856744</v>
      </c>
      <c r="M92" s="235">
        <f t="shared" si="22"/>
        <v>0.33639366902959073</v>
      </c>
      <c r="N92" s="235">
        <f t="shared" si="22"/>
        <v>0.28408904124155887</v>
      </c>
      <c r="O92" s="235">
        <f t="shared" si="22"/>
        <v>0.25386868808692437</v>
      </c>
      <c r="P92" s="235">
        <f t="shared" si="22"/>
        <v>0.23062660357971659</v>
      </c>
      <c r="Q92" s="235">
        <f t="shared" si="22"/>
        <v>0.37659492920302051</v>
      </c>
      <c r="R92" s="235">
        <f t="shared" si="22"/>
        <v>0.38452784030115161</v>
      </c>
      <c r="S92" s="235">
        <f t="shared" si="22"/>
        <v>0.38604549781785369</v>
      </c>
      <c r="T92" s="235">
        <f t="shared" si="22"/>
        <v>0.36690851004447689</v>
      </c>
      <c r="U92" s="235">
        <f t="shared" si="22"/>
        <v>0.32913388729150062</v>
      </c>
      <c r="V92" s="235">
        <f t="shared" si="22"/>
        <v>0.34084270639445197</v>
      </c>
      <c r="W92" s="235">
        <f t="shared" si="22"/>
        <v>0.34965819843279966</v>
      </c>
      <c r="X92" s="235">
        <f t="shared" si="22"/>
        <v>0.38474789738438825</v>
      </c>
      <c r="Y92" s="235">
        <f t="shared" si="22"/>
        <v>0.38363560058406698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341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0.40152688066942349</v>
      </c>
      <c r="C96" s="320">
        <f>IF(C$5=0,0,C$5/OIS_fec!C$5)</f>
        <v>0.37953330538122848</v>
      </c>
      <c r="D96" s="320">
        <f>IF(D$5=0,0,D$5/OIS_fec!D$5)</f>
        <v>0.37039411459263166</v>
      </c>
      <c r="E96" s="320">
        <f>IF(E$5=0,0,E$5/OIS_fec!E$5)</f>
        <v>0.3653499176120158</v>
      </c>
      <c r="F96" s="320">
        <f>IF(F$5=0,0,F$5/OIS_fec!F$5)</f>
        <v>0.36968125695507559</v>
      </c>
      <c r="G96" s="320">
        <f>IF(G$5=0,0,G$5/OIS_fec!G$5)</f>
        <v>0.360433175222236</v>
      </c>
      <c r="H96" s="320">
        <f>IF(H$5=0,0,H$5/OIS_fec!H$5)</f>
        <v>0.38729601964914573</v>
      </c>
      <c r="I96" s="320">
        <f>IF(I$5=0,0,I$5/OIS_fec!I$5)</f>
        <v>0.36587206122597354</v>
      </c>
      <c r="J96" s="320">
        <f>IF(J$5=0,0,J$5/OIS_fec!J$5)</f>
        <v>0.37502471563734113</v>
      </c>
      <c r="K96" s="320">
        <f>IF(K$5=0,0,K$5/OIS_fec!K$5)</f>
        <v>0.36096953115473568</v>
      </c>
      <c r="L96" s="320">
        <f>IF(L$5=0,0,L$5/OIS_fec!L$5)</f>
        <v>0.35874432687912822</v>
      </c>
      <c r="M96" s="320">
        <f>IF(M$5=0,0,M$5/OIS_fec!M$5)</f>
        <v>0.37478459259291891</v>
      </c>
      <c r="N96" s="320">
        <f>IF(N$5=0,0,N$5/OIS_fec!N$5)</f>
        <v>0.35721890609746781</v>
      </c>
      <c r="O96" s="320">
        <f>IF(O$5=0,0,O$5/OIS_fec!O$5)</f>
        <v>0.35382693273494081</v>
      </c>
      <c r="P96" s="320">
        <f>IF(P$5=0,0,P$5/OIS_fec!P$5)</f>
        <v>0.35301585719423656</v>
      </c>
      <c r="Q96" s="320">
        <f>IF(Q$5=0,0,Q$5/OIS_fec!Q$5)</f>
        <v>0.38174892043663211</v>
      </c>
      <c r="R96" s="320">
        <f>IF(R$5=0,0,R$5/OIS_fec!R$5)</f>
        <v>0.38504235760451505</v>
      </c>
      <c r="S96" s="320">
        <f>IF(S$5=0,0,S$5/OIS_fec!S$5)</f>
        <v>0.38699358785528692</v>
      </c>
      <c r="T96" s="320">
        <f>IF(T$5=0,0,T$5/OIS_fec!T$5)</f>
        <v>0.38348653407407235</v>
      </c>
      <c r="U96" s="320">
        <f>IF(U$5=0,0,U$5/OIS_fec!U$5)</f>
        <v>0.37726202524608099</v>
      </c>
      <c r="V96" s="320">
        <f>IF(V$5=0,0,V$5/OIS_fec!V$5)</f>
        <v>0.38011371761288265</v>
      </c>
      <c r="W96" s="320">
        <f>IF(W$5=0,0,W$5/OIS_fec!W$5)</f>
        <v>0.38376523596202811</v>
      </c>
      <c r="X96" s="320">
        <f>IF(X$5=0,0,X$5/OIS_fec!X$5)</f>
        <v>0.39565743873191556</v>
      </c>
      <c r="Y96" s="320">
        <f>IF(Y$5=0,0,Y$5/OIS_fec!Y$5)</f>
        <v>0.39444010269759983</v>
      </c>
      <c r="DA96" s="95"/>
    </row>
    <row r="97" spans="1:105" ht="12" customHeight="1" x14ac:dyDescent="0.25">
      <c r="A97" s="55" t="s">
        <v>91</v>
      </c>
      <c r="B97" s="330">
        <f>IF(B$6=0,0,B$6/OIS_fec!B$6)</f>
        <v>0.46453524918371708</v>
      </c>
      <c r="C97" s="330">
        <f>IF(C$6=0,0,C$6/OIS_fec!C$6)</f>
        <v>0.4696148161521469</v>
      </c>
      <c r="D97" s="330">
        <f>IF(D$6=0,0,D$6/OIS_fec!D$6)</f>
        <v>0.47071127195370538</v>
      </c>
      <c r="E97" s="330">
        <f>IF(E$6=0,0,E$6/OIS_fec!E$6)</f>
        <v>0.47068449795956446</v>
      </c>
      <c r="F97" s="330">
        <f>IF(F$6=0,0,F$6/OIS_fec!F$6)</f>
        <v>0.46797771311891606</v>
      </c>
      <c r="G97" s="330">
        <f>IF(G$6=0,0,G$6/OIS_fec!G$6)</f>
        <v>0.46807627901820437</v>
      </c>
      <c r="H97" s="330">
        <f>IF(H$6=0,0,H$6/OIS_fec!H$6)</f>
        <v>0.46869888189552589</v>
      </c>
      <c r="I97" s="330">
        <f>IF(I$6=0,0,I$6/OIS_fec!I$6)</f>
        <v>0.46784390020092648</v>
      </c>
      <c r="J97" s="330">
        <f>IF(J$6=0,0,J$6/OIS_fec!J$6)</f>
        <v>0.46738861950024885</v>
      </c>
      <c r="K97" s="330">
        <f>IF(K$6=0,0,K$6/OIS_fec!K$6)</f>
        <v>0.46903289258136255</v>
      </c>
      <c r="L97" s="330">
        <f>IF(L$6=0,0,L$6/OIS_fec!L$6)</f>
        <v>0.46936420794087108</v>
      </c>
      <c r="M97" s="330">
        <f>IF(M$6=0,0,M$6/OIS_fec!M$6)</f>
        <v>0.46949562663526268</v>
      </c>
      <c r="N97" s="330">
        <f>IF(N$6=0,0,N$6/OIS_fec!N$6)</f>
        <v>0.469695945541104</v>
      </c>
      <c r="O97" s="330">
        <f>IF(O$6=0,0,O$6/OIS_fec!O$6)</f>
        <v>0.47201986265072182</v>
      </c>
      <c r="P97" s="330">
        <f>IF(P$6=0,0,P$6/OIS_fec!P$6)</f>
        <v>0.47311629442848868</v>
      </c>
      <c r="Q97" s="330">
        <f>IF(Q$6=0,0,Q$6/OIS_fec!Q$6)</f>
        <v>0.4680532122896815</v>
      </c>
      <c r="R97" s="330">
        <f>IF(R$6=0,0,R$6/OIS_fec!R$6)</f>
        <v>0.46911873634530715</v>
      </c>
      <c r="S97" s="330">
        <f>IF(S$6=0,0,S$6/OIS_fec!S$6)</f>
        <v>0.46989342373513066</v>
      </c>
      <c r="T97" s="330">
        <f>IF(T$6=0,0,T$6/OIS_fec!T$6)</f>
        <v>0.47114113718959288</v>
      </c>
      <c r="U97" s="330">
        <f>IF(U$6=0,0,U$6/OIS_fec!U$6)</f>
        <v>0.47413468839667844</v>
      </c>
      <c r="V97" s="330">
        <f>IF(V$6=0,0,V$6/OIS_fec!V$6)</f>
        <v>0.47323256656197749</v>
      </c>
      <c r="W97" s="330">
        <f>IF(W$6=0,0,W$6/OIS_fec!W$6)</f>
        <v>0.4732024281615424</v>
      </c>
      <c r="X97" s="330">
        <f>IF(X$6=0,0,X$6/OIS_fec!X$6)</f>
        <v>0.47292480382346497</v>
      </c>
      <c r="Y97" s="330">
        <f>IF(Y$6=0,0,Y$6/OIS_fec!Y$6)</f>
        <v>0.47204685397892859</v>
      </c>
      <c r="DA97" s="67"/>
    </row>
    <row r="98" spans="1:105" ht="12" customHeight="1" x14ac:dyDescent="0.25">
      <c r="A98" s="173" t="s">
        <v>92</v>
      </c>
      <c r="B98" s="331">
        <f>IF(B$7=0,0,B$7/OIS_fec!B$7)</f>
        <v>0.11856922351214444</v>
      </c>
      <c r="C98" s="331">
        <f>IF(C$7=0,0,C$7/OIS_fec!C$7)</f>
        <v>0.11990629782559026</v>
      </c>
      <c r="D98" s="331">
        <f>IF(D$7=0,0,D$7/OIS_fec!D$7)</f>
        <v>0.12025409780125687</v>
      </c>
      <c r="E98" s="331">
        <f>IF(E$7=0,0,E$7/OIS_fec!E$7)</f>
        <v>0.12028747568560003</v>
      </c>
      <c r="F98" s="331">
        <f>IF(F$7=0,0,F$7/OIS_fec!F$7)</f>
        <v>0.11951146651395571</v>
      </c>
      <c r="G98" s="331">
        <f>IF(G$7=0,0,G$7/OIS_fec!G$7)</f>
        <v>0.11955292907603134</v>
      </c>
      <c r="H98" s="331">
        <f>IF(H$7=0,0,H$7/OIS_fec!H$7)</f>
        <v>0.11974667556570187</v>
      </c>
      <c r="I98" s="331">
        <f>IF(I$7=0,0,I$7/OIS_fec!I$7)</f>
        <v>0.11950800836724437</v>
      </c>
      <c r="J98" s="331">
        <f>IF(J$7=0,0,J$7/OIS_fec!J$7)</f>
        <v>0.11940284771215968</v>
      </c>
      <c r="K98" s="331">
        <f>IF(K$7=0,0,K$7/OIS_fec!K$7)</f>
        <v>0.11989509523259215</v>
      </c>
      <c r="L98" s="331">
        <f>IF(L$7=0,0,L$7/OIS_fec!L$7)</f>
        <v>0.1199679310521795</v>
      </c>
      <c r="M98" s="331">
        <f>IF(M$7=0,0,M$7/OIS_fec!M$7)</f>
        <v>0.11997782756192533</v>
      </c>
      <c r="N98" s="331">
        <f>IF(N$7=0,0,N$7/OIS_fec!N$7)</f>
        <v>0.12004428898309585</v>
      </c>
      <c r="O98" s="331">
        <f>IF(O$7=0,0,O$7/OIS_fec!O$7)</f>
        <v>0.12077944884067074</v>
      </c>
      <c r="P98" s="331">
        <f>IF(P$7=0,0,P$7/OIS_fec!P$7)</f>
        <v>0.12108035600067558</v>
      </c>
      <c r="Q98" s="331">
        <f>IF(Q$7=0,0,Q$7/OIS_fec!Q$7)</f>
        <v>0.11953220776727669</v>
      </c>
      <c r="R98" s="331">
        <f>IF(R$7=0,0,R$7/OIS_fec!R$7)</f>
        <v>0.11980633828849507</v>
      </c>
      <c r="S98" s="331">
        <f>IF(S$7=0,0,S$7/OIS_fec!S$7)</f>
        <v>0.12003960053823923</v>
      </c>
      <c r="T98" s="331">
        <f>IF(T$7=0,0,T$7/OIS_fec!T$7)</f>
        <v>0.12045708410214148</v>
      </c>
      <c r="U98" s="331">
        <f>IF(U$7=0,0,U$7/OIS_fec!U$7)</f>
        <v>0.12143572195269321</v>
      </c>
      <c r="V98" s="331">
        <f>IF(V$7=0,0,V$7/OIS_fec!V$7)</f>
        <v>0.12099370605090223</v>
      </c>
      <c r="W98" s="331">
        <f>IF(W$7=0,0,W$7/OIS_fec!W$7)</f>
        <v>0.1211773796143643</v>
      </c>
      <c r="X98" s="331">
        <f>IF(X$7=0,0,X$7/OIS_fec!X$7)</f>
        <v>0.12110441717460764</v>
      </c>
      <c r="Y98" s="331">
        <f>IF(Y$7=0,0,Y$7/OIS_fec!Y$7)</f>
        <v>0.12076004713795721</v>
      </c>
      <c r="DA98" s="177"/>
    </row>
    <row r="99" spans="1:105" ht="12" customHeight="1" x14ac:dyDescent="0.25">
      <c r="A99" s="173" t="s">
        <v>93</v>
      </c>
      <c r="B99" s="331">
        <f>IF(B$8=0,0,B$8/OIS_fec!B$8)</f>
        <v>0.64417325458044605</v>
      </c>
      <c r="C99" s="331">
        <f>IF(C$8=0,0,C$8/OIS_fec!C$8)</f>
        <v>0.65120471954760639</v>
      </c>
      <c r="D99" s="331">
        <f>IF(D$8=0,0,D$8/OIS_fec!D$8)</f>
        <v>0.653221049727991</v>
      </c>
      <c r="E99" s="331">
        <f>IF(E$8=0,0,E$8/OIS_fec!E$8)</f>
        <v>0.65351498761953153</v>
      </c>
      <c r="F99" s="331">
        <f>IF(F$8=0,0,F$8/OIS_fec!F$8)</f>
        <v>0.64920328755707968</v>
      </c>
      <c r="G99" s="331">
        <f>IF(G$8=0,0,G$8/OIS_fec!G$8)</f>
        <v>0.64946296701294892</v>
      </c>
      <c r="H99" s="331">
        <f>IF(H$8=0,0,H$8/OIS_fec!H$8)</f>
        <v>0.65057199308314306</v>
      </c>
      <c r="I99" s="331">
        <f>IF(I$8=0,0,I$8/OIS_fec!I$8)</f>
        <v>0.6492667197542108</v>
      </c>
      <c r="J99" s="331">
        <f>IF(J$8=0,0,J$8/OIS_fec!J$8)</f>
        <v>0.64874679000350488</v>
      </c>
      <c r="K99" s="331">
        <f>IF(K$8=0,0,K$8/OIS_fec!K$8)</f>
        <v>0.65153197332435131</v>
      </c>
      <c r="L99" s="331">
        <f>IF(L$8=0,0,L$8/OIS_fec!L$8)</f>
        <v>0.6518814900586789</v>
      </c>
      <c r="M99" s="331">
        <f>IF(M$8=0,0,M$8/OIS_fec!M$8)</f>
        <v>0.65186504322100702</v>
      </c>
      <c r="N99" s="331">
        <f>IF(N$8=0,0,N$8/OIS_fec!N$8)</f>
        <v>0.65225953406865256</v>
      </c>
      <c r="O99" s="331">
        <f>IF(O$8=0,0,O$8/OIS_fec!O$8)</f>
        <v>0.65659881618291982</v>
      </c>
      <c r="P99" s="331">
        <f>IF(P$8=0,0,P$8/OIS_fec!P$8)</f>
        <v>0.65827380225887311</v>
      </c>
      <c r="Q99" s="331">
        <f>IF(Q$8=0,0,Q$8/OIS_fec!Q$8)</f>
        <v>0.64931539216520628</v>
      </c>
      <c r="R99" s="331">
        <f>IF(R$8=0,0,R$8/OIS_fec!R$8)</f>
        <v>0.65075400782167558</v>
      </c>
      <c r="S99" s="331">
        <f>IF(S$8=0,0,S$8/OIS_fec!S$8)</f>
        <v>0.652076208726731</v>
      </c>
      <c r="T99" s="331">
        <f>IF(T$8=0,0,T$8/OIS_fec!T$8)</f>
        <v>0.65457233903192247</v>
      </c>
      <c r="U99" s="331">
        <f>IF(U$8=0,0,U$8/OIS_fec!U$8)</f>
        <v>0.66051079079297192</v>
      </c>
      <c r="V99" s="331">
        <f>IF(V$8=0,0,V$8/OIS_fec!V$8)</f>
        <v>0.65742720923720677</v>
      </c>
      <c r="W99" s="331">
        <f>IF(W$8=0,0,W$8/OIS_fec!W$8)</f>
        <v>0.65905395273707268</v>
      </c>
      <c r="X99" s="331">
        <f>IF(X$8=0,0,X$8/OIS_fec!X$8)</f>
        <v>0.65865610604153979</v>
      </c>
      <c r="Y99" s="331">
        <f>IF(Y$8=0,0,Y$8/OIS_fec!Y$8)</f>
        <v>0.6564088567255657</v>
      </c>
      <c r="DA99" s="177"/>
    </row>
    <row r="100" spans="1:105" ht="12" customHeight="1" x14ac:dyDescent="0.25">
      <c r="A100" s="173" t="s">
        <v>94</v>
      </c>
      <c r="B100" s="331">
        <f>IF(B$9=0,0,B$9/OIS_fec!B$9)</f>
        <v>0.46147795667557556</v>
      </c>
      <c r="C100" s="331">
        <f>IF(C$9=0,0,C$9/OIS_fec!C$9)</f>
        <v>0.46643078403680749</v>
      </c>
      <c r="D100" s="331">
        <f>IF(D$9=0,0,D$9/OIS_fec!D$9)</f>
        <v>0.46745040174416291</v>
      </c>
      <c r="E100" s="331">
        <f>IF(E$9=0,0,E$9/OIS_fec!E$9)</f>
        <v>0.46738816487336543</v>
      </c>
      <c r="F100" s="331">
        <f>IF(F$9=0,0,F$9/OIS_fec!F$9)</f>
        <v>0.464795409888064</v>
      </c>
      <c r="G100" s="331">
        <f>IF(G$9=0,0,G$9/OIS_fec!G$9)</f>
        <v>0.46487693939392749</v>
      </c>
      <c r="H100" s="331">
        <f>IF(H$9=0,0,H$9/OIS_fec!H$9)</f>
        <v>0.46545820312104247</v>
      </c>
      <c r="I100" s="331">
        <f>IF(I$9=0,0,I$9/OIS_fec!I$9)</f>
        <v>0.46463423047697661</v>
      </c>
      <c r="J100" s="331">
        <f>IF(J$9=0,0,J$9/OIS_fec!J$9)</f>
        <v>0.46417501828270774</v>
      </c>
      <c r="K100" s="331">
        <f>IF(K$9=0,0,K$9/OIS_fec!K$9)</f>
        <v>0.46573050910655128</v>
      </c>
      <c r="L100" s="331">
        <f>IF(L$9=0,0,L$9/OIS_fec!L$9)</f>
        <v>0.46606825704796495</v>
      </c>
      <c r="M100" s="331">
        <f>IF(M$9=0,0,M$9/OIS_fec!M$9)</f>
        <v>0.46621927362992482</v>
      </c>
      <c r="N100" s="331">
        <f>IF(N$9=0,0,N$9/OIS_fec!N$9)</f>
        <v>0.46640337308389729</v>
      </c>
      <c r="O100" s="331">
        <f>IF(O$9=0,0,O$9/OIS_fec!O$9)</f>
        <v>0.46858088455733743</v>
      </c>
      <c r="P100" s="331">
        <f>IF(P$9=0,0,P$9/OIS_fec!P$9)</f>
        <v>0.46964973462052517</v>
      </c>
      <c r="Q100" s="331">
        <f>IF(Q$9=0,0,Q$9/OIS_fec!Q$9)</f>
        <v>0.46486837918886492</v>
      </c>
      <c r="R100" s="331">
        <f>IF(R$9=0,0,R$9/OIS_fec!R$9)</f>
        <v>0.46591658257945634</v>
      </c>
      <c r="S100" s="331">
        <f>IF(S$9=0,0,S$9/OIS_fec!S$9)</f>
        <v>0.46664805909278856</v>
      </c>
      <c r="T100" s="331">
        <f>IF(T$9=0,0,T$9/OIS_fec!T$9)</f>
        <v>0.46779341492810739</v>
      </c>
      <c r="U100" s="331">
        <f>IF(U$9=0,0,U$9/OIS_fec!U$9)</f>
        <v>0.47058400837854075</v>
      </c>
      <c r="V100" s="331">
        <f>IF(V$9=0,0,V$9/OIS_fec!V$9)</f>
        <v>0.46986014992130315</v>
      </c>
      <c r="W100" s="331">
        <f>IF(W$9=0,0,W$9/OIS_fec!W$9)</f>
        <v>0.46967570859580127</v>
      </c>
      <c r="X100" s="331">
        <f>IF(X$9=0,0,X$9/OIS_fec!X$9)</f>
        <v>0.46940220014588391</v>
      </c>
      <c r="Y100" s="331">
        <f>IF(Y$9=0,0,Y$9/OIS_fec!Y$9)</f>
        <v>0.46862920374872324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0.795487628561242</v>
      </c>
      <c r="C101" s="332">
        <f>IF(C$10=0,0,C$10/OIS_fec!C$10)</f>
        <v>0.75456397812943454</v>
      </c>
      <c r="D101" s="332">
        <f>IF(D$10=0,0,D$10/OIS_fec!D$10)</f>
        <v>0.72978801999184839</v>
      </c>
      <c r="E101" s="332">
        <f>IF(E$10=0,0,E$10/OIS_fec!E$10)</f>
        <v>0.72787700764246344</v>
      </c>
      <c r="F101" s="332">
        <f>IF(F$10=0,0,F$10/OIS_fec!F$10)</f>
        <v>0.71122768368495703</v>
      </c>
      <c r="G101" s="332">
        <f>IF(G$10=0,0,G$10/OIS_fec!G$10)</f>
        <v>0.68216711338982505</v>
      </c>
      <c r="H101" s="332">
        <f>IF(H$10=0,0,H$10/OIS_fec!H$10)</f>
        <v>0.77721284964006776</v>
      </c>
      <c r="I101" s="332">
        <f>IF(I$10=0,0,I$10/OIS_fec!I$10)</f>
        <v>0.69761582064205963</v>
      </c>
      <c r="J101" s="332">
        <f>IF(J$10=0,0,J$10/OIS_fec!J$10)</f>
        <v>0.71882357768196281</v>
      </c>
      <c r="K101" s="332">
        <f>IF(K$10=0,0,K$10/OIS_fec!K$10)</f>
        <v>0.69600692735937397</v>
      </c>
      <c r="L101" s="332">
        <f>IF(L$10=0,0,L$10/OIS_fec!L$10)</f>
        <v>0.6848648148544505</v>
      </c>
      <c r="M101" s="332">
        <f>IF(M$10=0,0,M$10/OIS_fec!M$10)</f>
        <v>0.72572007768016245</v>
      </c>
      <c r="N101" s="332">
        <f>IF(N$10=0,0,N$10/OIS_fec!N$10)</f>
        <v>0.69464705881544397</v>
      </c>
      <c r="O101" s="332">
        <f>IF(O$10=0,0,O$10/OIS_fec!O$10)</f>
        <v>0.69386651229003449</v>
      </c>
      <c r="P101" s="332">
        <f>IF(P$10=0,0,P$10/OIS_fec!P$10)</f>
        <v>0.75468072031650968</v>
      </c>
      <c r="Q101" s="332">
        <f>IF(Q$10=0,0,Q$10/OIS_fec!Q$10)</f>
        <v>0.8163344529156642</v>
      </c>
      <c r="R101" s="332">
        <f>IF(R$10=0,0,R$10/OIS_fec!R$10)</f>
        <v>0.82055546257529954</v>
      </c>
      <c r="S101" s="332">
        <f>IF(S$10=0,0,S$10/OIS_fec!S$10)</f>
        <v>0.82747059625314623</v>
      </c>
      <c r="T101" s="332">
        <f>IF(T$10=0,0,T$10/OIS_fec!T$10)</f>
        <v>0.83502825784664947</v>
      </c>
      <c r="U101" s="332">
        <f>IF(U$10=0,0,U$10/OIS_fec!U$10)</f>
        <v>0.84326230239228184</v>
      </c>
      <c r="V101" s="332">
        <f>IF(V$10=0,0,V$10/OIS_fec!V$10)</f>
        <v>0.84787741741158751</v>
      </c>
      <c r="W101" s="332">
        <f>IF(W$10=0,0,W$10/OIS_fec!W$10)</f>
        <v>0.85521150402999047</v>
      </c>
      <c r="X101" s="332">
        <f>IF(X$10=0,0,X$10/OIS_fec!X$10)</f>
        <v>0.86604382692311654</v>
      </c>
      <c r="Y101" s="332">
        <f>IF(Y$10=0,0,Y$10/OIS_fec!Y$10)</f>
        <v>0.86900162367940881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0.35498646274228812</v>
      </c>
      <c r="C102" s="348">
        <f>IF(C$16=0,0,C$16/OIS_fec!C$16)</f>
        <v>0.36326868830864162</v>
      </c>
      <c r="D102" s="348">
        <f>IF(D$16=0,0,D$16/OIS_fec!D$16)</f>
        <v>0.36976803811235209</v>
      </c>
      <c r="E102" s="348">
        <f>IF(E$16=0,0,E$16/OIS_fec!E$16)</f>
        <v>0.36378792598911164</v>
      </c>
      <c r="F102" s="348">
        <f>IF(F$16=0,0,F$16/OIS_fec!F$16)</f>
        <v>0.37490732936413035</v>
      </c>
      <c r="G102" s="348">
        <f>IF(G$16=0,0,G$16/OIS_fec!G$16)</f>
        <v>0.38410093873515649</v>
      </c>
      <c r="H102" s="348">
        <f>IF(H$16=0,0,H$16/OIS_fec!H$16)</f>
        <v>0.36434519552386152</v>
      </c>
      <c r="I102" s="348">
        <f>IF(I$16=0,0,I$16/OIS_fec!I$16)</f>
        <v>0.38331745396701988</v>
      </c>
      <c r="J102" s="348">
        <f>IF(J$16=0,0,J$16/OIS_fec!J$16)</f>
        <v>0.38235463852760959</v>
      </c>
      <c r="K102" s="348">
        <f>IF(K$16=0,0,K$16/OIS_fec!K$16)</f>
        <v>0.38695830753712379</v>
      </c>
      <c r="L102" s="348">
        <f>IF(L$16=0,0,L$16/OIS_fec!L$16)</f>
        <v>0.3875926441472527</v>
      </c>
      <c r="M102" s="348">
        <f>IF(M$16=0,0,M$16/OIS_fec!M$16)</f>
        <v>0.38534542976216452</v>
      </c>
      <c r="N102" s="348">
        <f>IF(N$16=0,0,N$16/OIS_fec!N$16)</f>
        <v>0.39209376404998747</v>
      </c>
      <c r="O102" s="348">
        <f>IF(O$16=0,0,O$16/OIS_fec!O$16)</f>
        <v>0.39552314716663867</v>
      </c>
      <c r="P102" s="348">
        <f>IF(P$16=0,0,P$16/OIS_fec!P$16)</f>
        <v>0.39534683071393545</v>
      </c>
      <c r="Q102" s="348">
        <f>IF(Q$16=0,0,Q$16/OIS_fec!Q$16)</f>
        <v>0.38707645890332898</v>
      </c>
      <c r="R102" s="348">
        <f>IF(R$16=0,0,R$16/OIS_fec!R$16)</f>
        <v>0.39141200130687004</v>
      </c>
      <c r="S102" s="348">
        <f>IF(S$16=0,0,S$16/OIS_fec!S$16)</f>
        <v>0.39159208080761171</v>
      </c>
      <c r="T102" s="348">
        <f>IF(T$16=0,0,T$16/OIS_fec!T$16)</f>
        <v>0.39214749739498095</v>
      </c>
      <c r="U102" s="348">
        <f>IF(U$16=0,0,U$16/OIS_fec!U$16)</f>
        <v>0.39262637208839052</v>
      </c>
      <c r="V102" s="348">
        <f>IF(V$16=0,0,V$16/OIS_fec!V$16)</f>
        <v>0.39028435833619041</v>
      </c>
      <c r="W102" s="348">
        <f>IF(W$16=0,0,W$16/OIS_fec!W$16)</f>
        <v>0.39241801485188565</v>
      </c>
      <c r="X102" s="348">
        <f>IF(X$16=0,0,X$16/OIS_fec!X$16)</f>
        <v>0.38740745447521036</v>
      </c>
      <c r="Y102" s="348">
        <f>IF(Y$16=0,0,Y$16/OIS_fec!Y$16)</f>
        <v>0.38697583482550973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0.24035469228849365</v>
      </c>
      <c r="C103" s="348">
        <f>IF(C$27=0,0,C$27/OIS_fec!C$27)</f>
        <v>0.23534376375322849</v>
      </c>
      <c r="D103" s="348">
        <f>IF(D$27=0,0,D$27/OIS_fec!D$27)</f>
        <v>0.23756684805184219</v>
      </c>
      <c r="E103" s="348">
        <f>IF(E$27=0,0,E$27/OIS_fec!E$27)</f>
        <v>0.23462819234493779</v>
      </c>
      <c r="F103" s="348">
        <f>IF(F$27=0,0,F$27/OIS_fec!F$27)</f>
        <v>0.23953310434566749</v>
      </c>
      <c r="G103" s="348">
        <f>IF(G$27=0,0,G$27/OIS_fec!G$27)</f>
        <v>0.2429963733652914</v>
      </c>
      <c r="H103" s="348">
        <f>IF(H$27=0,0,H$27/OIS_fec!H$27)</f>
        <v>0.23837085261060709</v>
      </c>
      <c r="I103" s="348">
        <f>IF(I$27=0,0,I$27/OIS_fec!I$27)</f>
        <v>0.24156448952559542</v>
      </c>
      <c r="J103" s="348">
        <f>IF(J$27=0,0,J$27/OIS_fec!J$27)</f>
        <v>0.24282502640739234</v>
      </c>
      <c r="K103" s="348">
        <f>IF(K$27=0,0,K$27/OIS_fec!K$27)</f>
        <v>0.24384179370177569</v>
      </c>
      <c r="L103" s="348">
        <f>IF(L$27=0,0,L$27/OIS_fec!L$27)</f>
        <v>0.24302092497681002</v>
      </c>
      <c r="M103" s="348">
        <f>IF(M$27=0,0,M$27/OIS_fec!M$27)</f>
        <v>0.2467319798601055</v>
      </c>
      <c r="N103" s="348">
        <f>IF(N$27=0,0,N$27/OIS_fec!N$27)</f>
        <v>0.25241194629574693</v>
      </c>
      <c r="O103" s="348">
        <f>IF(O$27=0,0,O$27/OIS_fec!O$27)</f>
        <v>0.25330973454253031</v>
      </c>
      <c r="P103" s="348">
        <f>IF(P$27=0,0,P$27/OIS_fec!P$27)</f>
        <v>0.25298053256547648</v>
      </c>
      <c r="Q103" s="348">
        <f>IF(Q$27=0,0,Q$27/OIS_fec!Q$27)</f>
        <v>0.25181968969735047</v>
      </c>
      <c r="R103" s="348">
        <f>IF(R$27=0,0,R$27/OIS_fec!R$27)</f>
        <v>0.25362330316717213</v>
      </c>
      <c r="S103" s="348">
        <f>IF(S$27=0,0,S$27/OIS_fec!S$27)</f>
        <v>0.25321836164973133</v>
      </c>
      <c r="T103" s="348">
        <f>IF(T$27=0,0,T$27/OIS_fec!T$27)</f>
        <v>0.25274928177618816</v>
      </c>
      <c r="U103" s="348">
        <f>IF(U$27=0,0,U$27/OIS_fec!U$27)</f>
        <v>0.25204756300657782</v>
      </c>
      <c r="V103" s="348">
        <f>IF(V$27=0,0,V$27/OIS_fec!V$27)</f>
        <v>0.25228047088774513</v>
      </c>
      <c r="W103" s="348">
        <f>IF(W$27=0,0,W$27/OIS_fec!W$27)</f>
        <v>0.25307175887126271</v>
      </c>
      <c r="X103" s="348">
        <f>IF(X$27=0,0,X$27/OIS_fec!X$27)</f>
        <v>0.25167092489821485</v>
      </c>
      <c r="Y103" s="348">
        <f>IF(Y$27=0,0,Y$27/OIS_fec!Y$27)</f>
        <v>0.25183963165263301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0.22867992853132832</v>
      </c>
      <c r="C104" s="348">
        <f>IF(C$35=0,0,C$35/OIS_fec!C$35)</f>
        <v>0.23348735834483403</v>
      </c>
      <c r="D104" s="348">
        <f>IF(D$35=0,0,D$35/OIS_fec!D$35)</f>
        <v>0.23655756892850599</v>
      </c>
      <c r="E104" s="348">
        <f>IF(E$35=0,0,E$35/OIS_fec!E$35)</f>
        <v>0.23180022864940161</v>
      </c>
      <c r="F104" s="348">
        <f>IF(F$35=0,0,F$35/OIS_fec!F$35)</f>
        <v>0.24020011903082825</v>
      </c>
      <c r="G104" s="348">
        <f>IF(G$35=0,0,G$35/OIS_fec!G$35)</f>
        <v>0.24489114200545753</v>
      </c>
      <c r="H104" s="348">
        <f>IF(H$35=0,0,H$35/OIS_fec!H$35)</f>
        <v>0.23416015569172319</v>
      </c>
      <c r="I104" s="348">
        <f>IF(I$35=0,0,I$35/OIS_fec!I$35)</f>
        <v>0.24519697474530855</v>
      </c>
      <c r="J104" s="348">
        <f>IF(J$35=0,0,J$35/OIS_fec!J$35)</f>
        <v>0.2453318443862294</v>
      </c>
      <c r="K104" s="348">
        <f>IF(K$35=0,0,K$35/OIS_fec!K$35)</f>
        <v>0.24680895121275351</v>
      </c>
      <c r="L104" s="348">
        <f>IF(L$35=0,0,L$35/OIS_fec!L$35)</f>
        <v>0.24709415675395707</v>
      </c>
      <c r="M104" s="348">
        <f>IF(M$35=0,0,M$35/OIS_fec!M$35)</f>
        <v>0.24623692360773791</v>
      </c>
      <c r="N104" s="348">
        <f>IF(N$35=0,0,N$35/OIS_fec!N$35)</f>
        <v>0.24535918143099333</v>
      </c>
      <c r="O104" s="348">
        <f>IF(O$35=0,0,O$35/OIS_fec!O$35)</f>
        <v>0.2472653843386447</v>
      </c>
      <c r="P104" s="348">
        <f>IF(P$35=0,0,P$35/OIS_fec!P$35)</f>
        <v>0.24695503081545328</v>
      </c>
      <c r="Q104" s="348">
        <f>IF(Q$35=0,0,Q$35/OIS_fec!Q$35)</f>
        <v>0.24703964301166298</v>
      </c>
      <c r="R104" s="348">
        <f>IF(R$35=0,0,R$35/OIS_fec!R$35)</f>
        <v>0.2472612737875739</v>
      </c>
      <c r="S104" s="348">
        <f>IF(S$35=0,0,S$35/OIS_fec!S$35)</f>
        <v>0.24751832720783173</v>
      </c>
      <c r="T104" s="348">
        <f>IF(T$35=0,0,T$35/OIS_fec!T$35)</f>
        <v>0.24453662645971772</v>
      </c>
      <c r="U104" s="348">
        <f>IF(U$35=0,0,U$35/OIS_fec!U$35)</f>
        <v>0.2378256249187094</v>
      </c>
      <c r="V104" s="348">
        <f>IF(V$35=0,0,V$35/OIS_fec!V$35)</f>
        <v>0.24082830907231303</v>
      </c>
      <c r="W104" s="348">
        <f>IF(W$35=0,0,W$35/OIS_fec!W$35)</f>
        <v>0.24015550817432416</v>
      </c>
      <c r="X104" s="348">
        <f>IF(X$35=0,0,X$35/OIS_fec!X$35)</f>
        <v>0.24158919912871382</v>
      </c>
      <c r="Y104" s="348">
        <f>IF(Y$35=0,0,Y$35/OIS_fec!Y$35)</f>
        <v>0.2429660102302795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0.66443012173985705</v>
      </c>
      <c r="C105" s="348">
        <f>IF(C$54=0,0,C$54/OIS_fec!C$54)</f>
        <v>0.5858292993754276</v>
      </c>
      <c r="D105" s="348">
        <f>IF(D$54=0,0,D$54/OIS_fec!D$54)</f>
        <v>0.56046580459939521</v>
      </c>
      <c r="E105" s="348">
        <f>IF(E$54=0,0,E$54/OIS_fec!E$54)</f>
        <v>0.55732569682709898</v>
      </c>
      <c r="F105" s="348">
        <f>IF(F$54=0,0,F$54/OIS_fec!F$54)</f>
        <v>0.56065859026807641</v>
      </c>
      <c r="G105" s="348">
        <f>IF(G$54=0,0,G$54/OIS_fec!G$54)</f>
        <v>0.53597884875266311</v>
      </c>
      <c r="H105" s="348">
        <f>IF(H$54=0,0,H$54/OIS_fec!H$54)</f>
        <v>0.60219100922023172</v>
      </c>
      <c r="I105" s="348">
        <f>IF(I$54=0,0,I$54/OIS_fec!I$54)</f>
        <v>0.54204303900398432</v>
      </c>
      <c r="J105" s="348">
        <f>IF(J$54=0,0,J$54/OIS_fec!J$54)</f>
        <v>0.56076108073312514</v>
      </c>
      <c r="K105" s="348">
        <f>IF(K$54=0,0,K$54/OIS_fec!K$54)</f>
        <v>0.53710713415138756</v>
      </c>
      <c r="L105" s="348">
        <f>IF(L$54=0,0,L$54/OIS_fec!L$54)</f>
        <v>0.52174221580494196</v>
      </c>
      <c r="M105" s="348">
        <f>IF(M$54=0,0,M$54/OIS_fec!M$54)</f>
        <v>0.56434564238487472</v>
      </c>
      <c r="N105" s="348">
        <f>IF(N$54=0,0,N$54/OIS_fec!N$54)</f>
        <v>0.57298058635465321</v>
      </c>
      <c r="O105" s="348">
        <f>IF(O$54=0,0,O$54/OIS_fec!O$54)</f>
        <v>0.56010685318158204</v>
      </c>
      <c r="P105" s="348">
        <f>IF(P$54=0,0,P$54/OIS_fec!P$54)</f>
        <v>0.55168424995953325</v>
      </c>
      <c r="Q105" s="348">
        <f>IF(Q$54=0,0,Q$54/OIS_fec!Q$54)</f>
        <v>0.654770226359913</v>
      </c>
      <c r="R105" s="348">
        <f>IF(R$54=0,0,R$54/OIS_fec!R$54)</f>
        <v>0.67534055467324261</v>
      </c>
      <c r="S105" s="348">
        <f>IF(S$54=0,0,S$54/OIS_fec!S$54)</f>
        <v>0.67594023666603797</v>
      </c>
      <c r="T105" s="348">
        <f>IF(T$54=0,0,T$54/OIS_fec!T$54)</f>
        <v>0.6728816441811043</v>
      </c>
      <c r="U105" s="348">
        <f>IF(U$54=0,0,U$54/OIS_fec!U$54)</f>
        <v>0.66259020202446395</v>
      </c>
      <c r="V105" s="348">
        <f>IF(V$54=0,0,V$54/OIS_fec!V$54)</f>
        <v>0.66375385883767157</v>
      </c>
      <c r="W105" s="348">
        <f>IF(W$54=0,0,W$54/OIS_fec!W$54)</f>
        <v>0.66017921455174111</v>
      </c>
      <c r="X105" s="348">
        <f>IF(X$54=0,0,X$54/OIS_fec!X$54)</f>
        <v>0.66498868386774213</v>
      </c>
      <c r="Y105" s="348">
        <f>IF(Y$54=0,0,Y$54/OIS_fec!Y$54)</f>
        <v>0.66833131096351184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0.34652201902347024</v>
      </c>
      <c r="C106" s="348">
        <f>IF(C$68=0,0,C$68/OIS_fec!C$68)</f>
        <v>0.34579237322026118</v>
      </c>
      <c r="D106" s="348">
        <f>IF(D$68=0,0,D$68/OIS_fec!D$68)</f>
        <v>0.34621741108594889</v>
      </c>
      <c r="E106" s="348">
        <f>IF(E$68=0,0,E$68/OIS_fec!E$68)</f>
        <v>0.34594064034053096</v>
      </c>
      <c r="F106" s="348">
        <f>IF(F$68=0,0,F$68/OIS_fec!F$68)</f>
        <v>0.34545009671109805</v>
      </c>
      <c r="G106" s="348">
        <f>IF(G$68=0,0,G$68/OIS_fec!G$68)</f>
        <v>0.34573869259022927</v>
      </c>
      <c r="H106" s="348">
        <f>IF(H$68=0,0,H$68/OIS_fec!H$68)</f>
        <v>0.34517381734287622</v>
      </c>
      <c r="I106" s="348">
        <f>IF(I$68=0,0,I$68/OIS_fec!I$68)</f>
        <v>0.3456747421539349</v>
      </c>
      <c r="J106" s="348">
        <f>IF(J$68=0,0,J$68/OIS_fec!J$68)</f>
        <v>0.34571773219955032</v>
      </c>
      <c r="K106" s="348">
        <f>IF(K$68=0,0,K$68/OIS_fec!K$68)</f>
        <v>0.34519946168933907</v>
      </c>
      <c r="L106" s="348">
        <f>IF(L$68=0,0,L$68/OIS_fec!L$68)</f>
        <v>0.34525997566742789</v>
      </c>
      <c r="M106" s="348">
        <f>IF(M$68=0,0,M$68/OIS_fec!M$68)</f>
        <v>0.34562379711556052</v>
      </c>
      <c r="N106" s="348">
        <f>IF(N$68=0,0,N$68/OIS_fec!N$68)</f>
        <v>0.34400941775254967</v>
      </c>
      <c r="O106" s="348">
        <f>IF(O$68=0,0,O$68/OIS_fec!O$68)</f>
        <v>0.34485072599434935</v>
      </c>
      <c r="P106" s="348">
        <f>IF(P$68=0,0,P$68/OIS_fec!P$68)</f>
        <v>0.344433888260681</v>
      </c>
      <c r="Q106" s="348">
        <f>IF(Q$68=0,0,Q$68/OIS_fec!Q$68)</f>
        <v>0.34392378049444289</v>
      </c>
      <c r="R106" s="348">
        <f>IF(R$68=0,0,R$68/OIS_fec!R$68)</f>
        <v>0.343820808017962</v>
      </c>
      <c r="S106" s="348">
        <f>IF(S$68=0,0,S$68/OIS_fec!S$68)</f>
        <v>0.34360499857783938</v>
      </c>
      <c r="T106" s="348">
        <f>IF(T$68=0,0,T$68/OIS_fec!T$68)</f>
        <v>0.34346356641009174</v>
      </c>
      <c r="U106" s="348">
        <f>IF(U$68=0,0,U$68/OIS_fec!U$68)</f>
        <v>0.34312256540755565</v>
      </c>
      <c r="V106" s="348">
        <f>IF(V$68=0,0,V$68/OIS_fec!V$68)</f>
        <v>0.34339295504572237</v>
      </c>
      <c r="W106" s="348">
        <f>IF(W$68=0,0,W$68/OIS_fec!W$68)</f>
        <v>0.34347047775945355</v>
      </c>
      <c r="X106" s="348">
        <f>IF(X$68=0,0,X$68/OIS_fec!X$68)</f>
        <v>0.34342652594876244</v>
      </c>
      <c r="Y106" s="348">
        <f>IF(Y$68=0,0,Y$68/OIS_fec!Y$68)</f>
        <v>0.34347648813126619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0.47938401869339714</v>
      </c>
      <c r="C107" s="333">
        <f>IF(C$69=0,0,C$69/OIS_fec!C$69)</f>
        <v>0.48370779271296538</v>
      </c>
      <c r="D107" s="333">
        <f>IF(D$69=0,0,D$69/OIS_fec!D$69)</f>
        <v>0.48515629291230739</v>
      </c>
      <c r="E107" s="333">
        <f>IF(E$69=0,0,E$69/OIS_fec!E$69)</f>
        <v>0.48546213428175178</v>
      </c>
      <c r="F107" s="333">
        <f>IF(F$69=0,0,F$69/OIS_fec!F$69)</f>
        <v>0.48252613699272212</v>
      </c>
      <c r="G107" s="333">
        <f>IF(G$69=0,0,G$69/OIS_fec!G$69)</f>
        <v>0.48272488634276611</v>
      </c>
      <c r="H107" s="333">
        <f>IF(H$69=0,0,H$69/OIS_fec!H$69)</f>
        <v>0.48350217240914223</v>
      </c>
      <c r="I107" s="333">
        <f>IF(I$69=0,0,I$69/OIS_fec!I$69)</f>
        <v>0.48263829060593083</v>
      </c>
      <c r="J107" s="333">
        <f>IF(J$69=0,0,J$69/OIS_fec!J$69)</f>
        <v>0.48234355842995347</v>
      </c>
      <c r="K107" s="333">
        <f>IF(K$69=0,0,K$69/OIS_fec!K$69)</f>
        <v>0.48428242717180231</v>
      </c>
      <c r="L107" s="333">
        <f>IF(L$69=0,0,L$69/OIS_fec!L$69)</f>
        <v>0.48447084455222317</v>
      </c>
      <c r="M107" s="333">
        <f>IF(M$69=0,0,M$69/OIS_fec!M$69)</f>
        <v>0.48439259590971201</v>
      </c>
      <c r="N107" s="333">
        <f>IF(N$69=0,0,N$69/OIS_fec!N$69)</f>
        <v>0.48468736927786371</v>
      </c>
      <c r="O107" s="333">
        <f>IF(O$69=0,0,O$69/OIS_fec!O$69)</f>
        <v>0.48799474322674125</v>
      </c>
      <c r="P107" s="333">
        <f>IF(P$69=0,0,P$69/OIS_fec!P$69)</f>
        <v>0.48919775422259987</v>
      </c>
      <c r="Q107" s="333">
        <f>IF(Q$69=0,0,Q$69/OIS_fec!Q$69)</f>
        <v>0.48259857444741555</v>
      </c>
      <c r="R107" s="333">
        <f>IF(R$69=0,0,R$69/OIS_fec!R$69)</f>
        <v>0.48349417674720002</v>
      </c>
      <c r="S107" s="333">
        <f>IF(S$69=0,0,S$69/OIS_fec!S$69)</f>
        <v>0.48441546827875215</v>
      </c>
      <c r="T107" s="333">
        <f>IF(T$69=0,0,T$69/OIS_fec!T$69)</f>
        <v>0.4863114964718514</v>
      </c>
      <c r="U107" s="333">
        <f>IF(U$69=0,0,U$69/OIS_fec!U$69)</f>
        <v>0.49114082483142929</v>
      </c>
      <c r="V107" s="333">
        <f>IF(V$69=0,0,V$69/OIS_fec!V$69)</f>
        <v>0.48818639293220945</v>
      </c>
      <c r="W107" s="333">
        <f>IF(W$69=0,0,W$69/OIS_fec!W$69)</f>
        <v>0.49005130645183675</v>
      </c>
      <c r="X107" s="333">
        <f>IF(X$69=0,0,X$69/OIS_fec!X$69)</f>
        <v>0.48977149773837797</v>
      </c>
      <c r="Y107" s="333">
        <f>IF(Y$69=0,0,Y$69/OIS_fec!Y$69)</f>
        <v>0.48776833752291576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ES: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1915.8499832449641</v>
      </c>
      <c r="C5" s="223">
        <v>2882.872126321658</v>
      </c>
      <c r="D5" s="223">
        <v>3564.9881010407698</v>
      </c>
      <c r="E5" s="223">
        <v>3519.200242088687</v>
      </c>
      <c r="F5" s="223">
        <v>4448.8732292274526</v>
      </c>
      <c r="G5" s="223">
        <v>6743.2550346699863</v>
      </c>
      <c r="H5" s="223">
        <v>2654.6060700148801</v>
      </c>
      <c r="I5" s="223">
        <v>5744.2724168138584</v>
      </c>
      <c r="J5" s="223">
        <v>4701.6766494355998</v>
      </c>
      <c r="K5" s="223">
        <v>5359.0569559222322</v>
      </c>
      <c r="L5" s="223">
        <v>6070.174743602749</v>
      </c>
      <c r="M5" s="223">
        <v>3519.5376870028181</v>
      </c>
      <c r="N5" s="223">
        <v>4895.7574910411167</v>
      </c>
      <c r="O5" s="223">
        <v>5227.4667092417003</v>
      </c>
      <c r="P5" s="223">
        <v>5271.6395401227855</v>
      </c>
      <c r="Q5" s="223">
        <v>3310.354130045273</v>
      </c>
      <c r="R5" s="223">
        <v>3239.6134957266422</v>
      </c>
      <c r="S5" s="223">
        <v>3451.3736113101249</v>
      </c>
      <c r="T5" s="223">
        <v>3710.9466771781822</v>
      </c>
      <c r="U5" s="223">
        <v>3905.6987702723218</v>
      </c>
      <c r="V5" s="223">
        <v>3414.0721550705439</v>
      </c>
      <c r="W5" s="223">
        <v>3696.93174159608</v>
      </c>
      <c r="X5" s="223">
        <v>3046.6639322988258</v>
      </c>
      <c r="Y5" s="223">
        <v>2935.2658064482589</v>
      </c>
      <c r="DA5" s="89" t="s">
        <v>3185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3186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3187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3188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3189</v>
      </c>
    </row>
    <row r="10" spans="1:105" ht="12" customHeight="1" x14ac:dyDescent="0.25">
      <c r="A10" s="56" t="s">
        <v>95</v>
      </c>
      <c r="B10" s="260">
        <v>6.7779722705549794</v>
      </c>
      <c r="C10" s="260">
        <v>39.779103354677197</v>
      </c>
      <c r="D10" s="260">
        <v>64.371353308855149</v>
      </c>
      <c r="E10" s="260">
        <v>59.093021871400623</v>
      </c>
      <c r="F10" s="260">
        <v>88.947897622464723</v>
      </c>
      <c r="G10" s="260">
        <v>162.84235178402639</v>
      </c>
      <c r="H10" s="260">
        <v>27.094079365355249</v>
      </c>
      <c r="I10" s="260">
        <v>139.72865909693959</v>
      </c>
      <c r="J10" s="260">
        <v>102.31370694491341</v>
      </c>
      <c r="K10" s="260">
        <v>121.7406429296153</v>
      </c>
      <c r="L10" s="260">
        <v>158.21180561365051</v>
      </c>
      <c r="M10" s="260">
        <v>69.159623230058457</v>
      </c>
      <c r="N10" s="260">
        <v>94.987803447303946</v>
      </c>
      <c r="O10" s="260">
        <v>97.468927681702127</v>
      </c>
      <c r="P10" s="260">
        <v>84.03011427256601</v>
      </c>
      <c r="Q10" s="260">
        <v>22.47866481649088</v>
      </c>
      <c r="R10" s="260">
        <v>22.046054274628251</v>
      </c>
      <c r="S10" s="260">
        <v>21.45363567541499</v>
      </c>
      <c r="T10" s="260">
        <v>21.3330609583784</v>
      </c>
      <c r="U10" s="260">
        <v>22.381840141570379</v>
      </c>
      <c r="V10" s="260">
        <v>20.636786220276761</v>
      </c>
      <c r="W10" s="260">
        <v>16.890818111373701</v>
      </c>
      <c r="X10" s="260">
        <v>9.4276754658611637</v>
      </c>
      <c r="Y10" s="260">
        <v>10.2428018971175</v>
      </c>
      <c r="DA10" s="68" t="s">
        <v>3190</v>
      </c>
    </row>
    <row r="11" spans="1:105" ht="12" customHeight="1" x14ac:dyDescent="0.25">
      <c r="A11" s="37" t="s">
        <v>159</v>
      </c>
      <c r="B11" s="226">
        <v>4.5421682189756822</v>
      </c>
      <c r="C11" s="226">
        <v>15.97030584476734</v>
      </c>
      <c r="D11" s="226">
        <v>17.378956743650871</v>
      </c>
      <c r="E11" s="226">
        <v>22.44325390180186</v>
      </c>
      <c r="F11" s="226">
        <v>20.750612624725171</v>
      </c>
      <c r="G11" s="226">
        <v>20.591445869199749</v>
      </c>
      <c r="H11" s="226">
        <v>8.4384137894535609</v>
      </c>
      <c r="I11" s="226">
        <v>14.758624284908199</v>
      </c>
      <c r="J11" s="226">
        <v>6.6427929835172321</v>
      </c>
      <c r="K11" s="226">
        <v>6.8129005778727043</v>
      </c>
      <c r="L11" s="226">
        <v>9.7492534082064157</v>
      </c>
      <c r="M11" s="226">
        <v>5.8551978131045939</v>
      </c>
      <c r="N11" s="226">
        <v>10.889954984482319</v>
      </c>
      <c r="O11" s="226">
        <v>6.3641626301390906</v>
      </c>
      <c r="P11" s="226">
        <v>5.0653089753148874</v>
      </c>
      <c r="Q11" s="226">
        <v>6.5477507256149394</v>
      </c>
      <c r="R11" s="226">
        <v>5.982276446131479</v>
      </c>
      <c r="S11" s="226">
        <v>7.2895483327201536</v>
      </c>
      <c r="T11" s="226">
        <v>7.2899487033891166</v>
      </c>
      <c r="U11" s="226">
        <v>7.5016032109790611</v>
      </c>
      <c r="V11" s="226">
        <v>8.2797449225514637</v>
      </c>
      <c r="W11" s="226">
        <v>5.4004406578295541</v>
      </c>
      <c r="X11" s="226">
        <v>3.8943822718154242</v>
      </c>
      <c r="Y11" s="226">
        <v>4.4818989474909197</v>
      </c>
      <c r="DA11" s="69" t="s">
        <v>3191</v>
      </c>
    </row>
    <row r="12" spans="1:105" ht="12" customHeight="1" x14ac:dyDescent="0.25">
      <c r="A12" s="37" t="s">
        <v>35</v>
      </c>
      <c r="B12" s="226">
        <v>2.2358040515792981</v>
      </c>
      <c r="C12" s="226">
        <v>23.808797509909851</v>
      </c>
      <c r="D12" s="226">
        <v>46.992396565204267</v>
      </c>
      <c r="E12" s="226">
        <v>36.649767969598763</v>
      </c>
      <c r="F12" s="226">
        <v>68.197284997739558</v>
      </c>
      <c r="G12" s="226">
        <v>142.2509059148266</v>
      </c>
      <c r="H12" s="226">
        <v>18.65566557590169</v>
      </c>
      <c r="I12" s="226">
        <v>124.9700348120314</v>
      </c>
      <c r="J12" s="226">
        <v>95.670913961396153</v>
      </c>
      <c r="K12" s="226">
        <v>114.92774235174259</v>
      </c>
      <c r="L12" s="226">
        <v>148.4625522054441</v>
      </c>
      <c r="M12" s="226">
        <v>63.304425416953869</v>
      </c>
      <c r="N12" s="226">
        <v>84.097848462821617</v>
      </c>
      <c r="O12" s="226">
        <v>91.104765051563049</v>
      </c>
      <c r="P12" s="226">
        <v>78.964805297251132</v>
      </c>
      <c r="Q12" s="226">
        <v>15.930914090875939</v>
      </c>
      <c r="R12" s="226">
        <v>16.063777828496772</v>
      </c>
      <c r="S12" s="226">
        <v>14.16408734269484</v>
      </c>
      <c r="T12" s="226">
        <v>14.043112254989291</v>
      </c>
      <c r="U12" s="226">
        <v>14.88023693059132</v>
      </c>
      <c r="V12" s="226">
        <v>12.357041297725299</v>
      </c>
      <c r="W12" s="226">
        <v>11.49037745354415</v>
      </c>
      <c r="X12" s="226">
        <v>5.5332931940457399</v>
      </c>
      <c r="Y12" s="226">
        <v>5.7609029496265736</v>
      </c>
      <c r="DA12" s="69" t="s">
        <v>3192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3193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3194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3195</v>
      </c>
    </row>
    <row r="16" spans="1:105" ht="12" customHeight="1" x14ac:dyDescent="0.25">
      <c r="A16" s="57" t="s">
        <v>3057</v>
      </c>
      <c r="B16" s="261">
        <v>412.07318817331418</v>
      </c>
      <c r="C16" s="261">
        <v>829.19960412176067</v>
      </c>
      <c r="D16" s="261">
        <v>1078.0528133174789</v>
      </c>
      <c r="E16" s="261">
        <v>1033.5642356466781</v>
      </c>
      <c r="F16" s="261">
        <v>1417.435582376236</v>
      </c>
      <c r="G16" s="261">
        <v>2264.5153729740168</v>
      </c>
      <c r="H16" s="261">
        <v>742.01135295027029</v>
      </c>
      <c r="I16" s="261">
        <v>2018.6252703595439</v>
      </c>
      <c r="J16" s="261">
        <v>1588.6472700237191</v>
      </c>
      <c r="K16" s="261">
        <v>1772.245928598755</v>
      </c>
      <c r="L16" s="261">
        <v>2167.0439999538748</v>
      </c>
      <c r="M16" s="261">
        <v>1101.3302338943899</v>
      </c>
      <c r="N16" s="261">
        <v>1249.3659261189209</v>
      </c>
      <c r="O16" s="261">
        <v>1200.1156854292501</v>
      </c>
      <c r="P16" s="261">
        <v>1168.951193766289</v>
      </c>
      <c r="Q16" s="261">
        <v>518.7911747530253</v>
      </c>
      <c r="R16" s="261">
        <v>451.90875295009022</v>
      </c>
      <c r="S16" s="261">
        <v>469.59189661474238</v>
      </c>
      <c r="T16" s="261">
        <v>498.76926748752157</v>
      </c>
      <c r="U16" s="261">
        <v>498.77454054987902</v>
      </c>
      <c r="V16" s="261">
        <v>444.49542651316727</v>
      </c>
      <c r="W16" s="261">
        <v>487.75636920652698</v>
      </c>
      <c r="X16" s="261">
        <v>397.05826028265142</v>
      </c>
      <c r="Y16" s="261">
        <v>385.64973945163757</v>
      </c>
      <c r="DA16" s="70" t="s">
        <v>3196</v>
      </c>
    </row>
    <row r="17" spans="1:105" ht="12" customHeight="1" x14ac:dyDescent="0.25">
      <c r="A17" s="46" t="s">
        <v>28</v>
      </c>
      <c r="B17" s="229">
        <v>0</v>
      </c>
      <c r="C17" s="229">
        <v>100.2889701471927</v>
      </c>
      <c r="D17" s="229">
        <v>103.520208435699</v>
      </c>
      <c r="E17" s="229">
        <v>102.0688339967131</v>
      </c>
      <c r="F17" s="229">
        <v>97.493223006462415</v>
      </c>
      <c r="G17" s="229">
        <v>99.875126992879387</v>
      </c>
      <c r="H17" s="229">
        <v>95.444079210714861</v>
      </c>
      <c r="I17" s="229">
        <v>29.88635465106314</v>
      </c>
      <c r="J17" s="229">
        <v>19.78017545077682</v>
      </c>
      <c r="K17" s="229">
        <v>25.433226437779879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3197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3198</v>
      </c>
    </row>
    <row r="19" spans="1:105" ht="12" customHeight="1" x14ac:dyDescent="0.25">
      <c r="A19" s="46" t="s">
        <v>31</v>
      </c>
      <c r="B19" s="229">
        <v>5.7743804488458164</v>
      </c>
      <c r="C19" s="229">
        <v>6.345259901581473</v>
      </c>
      <c r="D19" s="229">
        <v>6.3242080090991699</v>
      </c>
      <c r="E19" s="229">
        <v>6.361089907183433</v>
      </c>
      <c r="F19" s="229">
        <v>6.4221324777359508</v>
      </c>
      <c r="G19" s="229">
        <v>6.9762925455105256</v>
      </c>
      <c r="H19" s="229">
        <v>6.4147802928769</v>
      </c>
      <c r="I19" s="229">
        <v>6.36285098397558</v>
      </c>
      <c r="J19" s="229">
        <v>5.8111438094895362</v>
      </c>
      <c r="K19" s="229">
        <v>5.2862944100678266</v>
      </c>
      <c r="L19" s="229">
        <v>5.1303956967221511</v>
      </c>
      <c r="M19" s="229">
        <v>3.6393567351094949</v>
      </c>
      <c r="N19" s="229">
        <v>3.2667132484210022</v>
      </c>
      <c r="O19" s="229">
        <v>1.6229245213807779</v>
      </c>
      <c r="P19" s="229">
        <v>3.7560909350039098</v>
      </c>
      <c r="Q19" s="229">
        <v>8.3554609537426519</v>
      </c>
      <c r="R19" s="229">
        <v>8.1670963070338036</v>
      </c>
      <c r="S19" s="229">
        <v>7.6335798724032902</v>
      </c>
      <c r="T19" s="229">
        <v>7.0919864470815064</v>
      </c>
      <c r="U19" s="229">
        <v>8.2020803176688055</v>
      </c>
      <c r="V19" s="229">
        <v>7.0732693716822768</v>
      </c>
      <c r="W19" s="229">
        <v>4.6996994611618517</v>
      </c>
      <c r="X19" s="229">
        <v>5.281840631213357</v>
      </c>
      <c r="Y19" s="229">
        <v>3.491275077447678</v>
      </c>
      <c r="DA19" s="73" t="s">
        <v>3199</v>
      </c>
    </row>
    <row r="20" spans="1:105" ht="12" customHeight="1" x14ac:dyDescent="0.25">
      <c r="A20" s="46" t="s">
        <v>159</v>
      </c>
      <c r="B20" s="229">
        <v>168.80758557703979</v>
      </c>
      <c r="C20" s="229">
        <v>217.40375809812679</v>
      </c>
      <c r="D20" s="229">
        <v>210.59388047940149</v>
      </c>
      <c r="E20" s="229">
        <v>233.95776406680349</v>
      </c>
      <c r="F20" s="229">
        <v>281.71321694365832</v>
      </c>
      <c r="G20" s="229">
        <v>289.25847148725182</v>
      </c>
      <c r="H20" s="229">
        <v>129.31410275378161</v>
      </c>
      <c r="I20" s="229">
        <v>191.83570908659419</v>
      </c>
      <c r="J20" s="229">
        <v>95.197885191740042</v>
      </c>
      <c r="K20" s="229">
        <v>89.542306826826902</v>
      </c>
      <c r="L20" s="229">
        <v>129.1924653804908</v>
      </c>
      <c r="M20" s="229">
        <v>82.983795507589008</v>
      </c>
      <c r="N20" s="229">
        <v>152.72326225352779</v>
      </c>
      <c r="O20" s="229">
        <v>91.10650328499608</v>
      </c>
      <c r="P20" s="229">
        <v>83.754080395413894</v>
      </c>
      <c r="Q20" s="229">
        <v>131.83580865020119</v>
      </c>
      <c r="R20" s="229">
        <v>122.64918444618981</v>
      </c>
      <c r="S20" s="229">
        <v>153.34656772194219</v>
      </c>
      <c r="T20" s="229">
        <v>157.21133217656239</v>
      </c>
      <c r="U20" s="229">
        <v>160.51444633654521</v>
      </c>
      <c r="V20" s="229">
        <v>149.27512897700149</v>
      </c>
      <c r="W20" s="229">
        <v>146.6223486549132</v>
      </c>
      <c r="X20" s="229">
        <v>143.26534109385989</v>
      </c>
      <c r="Y20" s="229">
        <v>140.53229377688001</v>
      </c>
      <c r="DA20" s="73" t="s">
        <v>3200</v>
      </c>
    </row>
    <row r="21" spans="1:105" ht="12" customHeight="1" x14ac:dyDescent="0.25">
      <c r="A21" s="46" t="s">
        <v>32</v>
      </c>
      <c r="B21" s="229">
        <v>191.87665994327219</v>
      </c>
      <c r="C21" s="229">
        <v>214.0517855664493</v>
      </c>
      <c r="D21" s="229">
        <v>232.38187780419551</v>
      </c>
      <c r="E21" s="229">
        <v>330.92749544758988</v>
      </c>
      <c r="F21" s="229">
        <v>199.6397161196862</v>
      </c>
      <c r="G21" s="229">
        <v>107.19045010960021</v>
      </c>
      <c r="H21" s="229">
        <v>216.2965622083733</v>
      </c>
      <c r="I21" s="229">
        <v>209.47507650669721</v>
      </c>
      <c r="J21" s="229">
        <v>199.7549689538755</v>
      </c>
      <c r="K21" s="229">
        <v>152.99123127127291</v>
      </c>
      <c r="L21" s="229">
        <v>149.7516862212324</v>
      </c>
      <c r="M21" s="229">
        <v>103.2986891507218</v>
      </c>
      <c r="N21" s="229">
        <v>60.979501749073471</v>
      </c>
      <c r="O21" s="229">
        <v>12.75433530802885</v>
      </c>
      <c r="P21" s="229">
        <v>19.367671228304051</v>
      </c>
      <c r="Q21" s="229">
        <v>31.237382618057069</v>
      </c>
      <c r="R21" s="229">
        <v>22.570355375410472</v>
      </c>
      <c r="S21" s="229">
        <v>11.861567140467621</v>
      </c>
      <c r="T21" s="229">
        <v>24.297689532855632</v>
      </c>
      <c r="U21" s="229">
        <v>22.977770462598549</v>
      </c>
      <c r="V21" s="229">
        <v>19.146793177618679</v>
      </c>
      <c r="W21" s="229">
        <v>20.719581634764658</v>
      </c>
      <c r="X21" s="229">
        <v>17.31456548665771</v>
      </c>
      <c r="Y21" s="229">
        <v>16.525339013780531</v>
      </c>
      <c r="DA21" s="73" t="s">
        <v>3201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10.24530083366755</v>
      </c>
      <c r="O22" s="229">
        <v>2.561429280792388</v>
      </c>
      <c r="P22" s="229">
        <v>2.5614292807921881</v>
      </c>
      <c r="Q22" s="229">
        <v>2.561429280802634</v>
      </c>
      <c r="R22" s="229">
        <v>0</v>
      </c>
      <c r="S22" s="229">
        <v>0</v>
      </c>
      <c r="T22" s="229">
        <v>2.561429280803301</v>
      </c>
      <c r="U22" s="229">
        <v>5.1226504168640492</v>
      </c>
      <c r="V22" s="229">
        <v>2.561429280807364</v>
      </c>
      <c r="W22" s="229">
        <v>1.3920348373074749</v>
      </c>
      <c r="X22" s="229">
        <v>4.981498709165586</v>
      </c>
      <c r="Y22" s="229">
        <v>3.7519153718075162</v>
      </c>
      <c r="DA22" s="73" t="s">
        <v>3202</v>
      </c>
    </row>
    <row r="23" spans="1:105" ht="12" customHeight="1" x14ac:dyDescent="0.25">
      <c r="A23" s="46" t="s">
        <v>35</v>
      </c>
      <c r="B23" s="229">
        <v>45.614562204156393</v>
      </c>
      <c r="C23" s="229">
        <v>291.10983040841052</v>
      </c>
      <c r="D23" s="229">
        <v>525.23263858908354</v>
      </c>
      <c r="E23" s="229">
        <v>360.24905222838822</v>
      </c>
      <c r="F23" s="229">
        <v>832.16729382869255</v>
      </c>
      <c r="G23" s="229">
        <v>1761.2150318387751</v>
      </c>
      <c r="H23" s="229">
        <v>294.54182848452348</v>
      </c>
      <c r="I23" s="229">
        <v>1581.0652791312141</v>
      </c>
      <c r="J23" s="229">
        <v>1268.1030966178371</v>
      </c>
      <c r="K23" s="229">
        <v>1498.992869652807</v>
      </c>
      <c r="L23" s="229">
        <v>1882.969452655429</v>
      </c>
      <c r="M23" s="229">
        <v>911.40839250096963</v>
      </c>
      <c r="N23" s="229">
        <v>1022.151148034231</v>
      </c>
      <c r="O23" s="229">
        <v>1092.0704930340521</v>
      </c>
      <c r="P23" s="229">
        <v>1059.5119219267749</v>
      </c>
      <c r="Q23" s="229">
        <v>344.80109325022158</v>
      </c>
      <c r="R23" s="229">
        <v>298.52211682145611</v>
      </c>
      <c r="S23" s="229">
        <v>296.75018187992941</v>
      </c>
      <c r="T23" s="229">
        <v>307.60683005021878</v>
      </c>
      <c r="U23" s="229">
        <v>301.95759301620228</v>
      </c>
      <c r="V23" s="229">
        <v>266.43880570605762</v>
      </c>
      <c r="W23" s="229">
        <v>314.32270461837982</v>
      </c>
      <c r="X23" s="229">
        <v>226.21501436175481</v>
      </c>
      <c r="Y23" s="229">
        <v>221.34891621172179</v>
      </c>
      <c r="DA23" s="73" t="s">
        <v>3203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3204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3205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3206</v>
      </c>
    </row>
    <row r="27" spans="1:105" ht="12" customHeight="1" x14ac:dyDescent="0.25">
      <c r="A27" s="57" t="s">
        <v>3069</v>
      </c>
      <c r="B27" s="261">
        <f t="shared" ref="B27:Y27" si="0">B28+B34</f>
        <v>1011.9409388514</v>
      </c>
      <c r="C27" s="261">
        <f t="shared" si="0"/>
        <v>1360.2331677814591</v>
      </c>
      <c r="D27" s="261">
        <f t="shared" si="0"/>
        <v>1656.65317060748</v>
      </c>
      <c r="E27" s="261">
        <f t="shared" si="0"/>
        <v>1645.858259046365</v>
      </c>
      <c r="F27" s="261">
        <f t="shared" si="0"/>
        <v>1984.613121462043</v>
      </c>
      <c r="G27" s="261">
        <f t="shared" si="0"/>
        <v>2931.085981576869</v>
      </c>
      <c r="H27" s="261">
        <f t="shared" si="0"/>
        <v>1334.454626070315</v>
      </c>
      <c r="I27" s="261">
        <f t="shared" si="0"/>
        <v>2521.6985311256549</v>
      </c>
      <c r="J27" s="261">
        <f t="shared" si="0"/>
        <v>2110.7771752178701</v>
      </c>
      <c r="K27" s="261">
        <f t="shared" si="0"/>
        <v>2521.968054116549</v>
      </c>
      <c r="L27" s="261">
        <f t="shared" si="0"/>
        <v>2636.86307969377</v>
      </c>
      <c r="M27" s="261">
        <f t="shared" si="0"/>
        <v>1686.5527136462449</v>
      </c>
      <c r="N27" s="261">
        <f t="shared" si="0"/>
        <v>2768.485148861997</v>
      </c>
      <c r="O27" s="261">
        <f t="shared" si="0"/>
        <v>2887.683749731455</v>
      </c>
      <c r="P27" s="261">
        <f t="shared" si="0"/>
        <v>2860.7649654764668</v>
      </c>
      <c r="Q27" s="261">
        <f t="shared" si="0"/>
        <v>1713.399467848182</v>
      </c>
      <c r="R27" s="261">
        <f t="shared" si="0"/>
        <v>1702.174704805954</v>
      </c>
      <c r="S27" s="261">
        <f t="shared" si="0"/>
        <v>1778.9068302492469</v>
      </c>
      <c r="T27" s="261">
        <f t="shared" si="0"/>
        <v>1927.4737520281451</v>
      </c>
      <c r="U27" s="261">
        <f t="shared" si="0"/>
        <v>2036.7619762806769</v>
      </c>
      <c r="V27" s="261">
        <f t="shared" si="0"/>
        <v>1757.879469340912</v>
      </c>
      <c r="W27" s="261">
        <f t="shared" si="0"/>
        <v>1920.8982782320729</v>
      </c>
      <c r="X27" s="261">
        <f t="shared" si="0"/>
        <v>1567.300354719051</v>
      </c>
      <c r="Y27" s="261">
        <f t="shared" si="0"/>
        <v>1513.9729101574201</v>
      </c>
      <c r="DA27" s="70"/>
    </row>
    <row r="28" spans="1:105" ht="12" customHeight="1" x14ac:dyDescent="0.25">
      <c r="A28" s="60" t="s">
        <v>3070</v>
      </c>
      <c r="B28" s="262">
        <v>1011.9409388514</v>
      </c>
      <c r="C28" s="262">
        <v>1360.2331677814591</v>
      </c>
      <c r="D28" s="262">
        <v>1656.65317060748</v>
      </c>
      <c r="E28" s="262">
        <v>1645.858259046365</v>
      </c>
      <c r="F28" s="262">
        <v>1984.613121462043</v>
      </c>
      <c r="G28" s="262">
        <v>2931.085981576869</v>
      </c>
      <c r="H28" s="262">
        <v>1334.454626070315</v>
      </c>
      <c r="I28" s="262">
        <v>2521.6985311256549</v>
      </c>
      <c r="J28" s="262">
        <v>2110.7771752178701</v>
      </c>
      <c r="K28" s="262">
        <v>2521.968054116549</v>
      </c>
      <c r="L28" s="262">
        <v>2636.86307969377</v>
      </c>
      <c r="M28" s="262">
        <v>1686.5527136462449</v>
      </c>
      <c r="N28" s="262">
        <v>2768.485148861997</v>
      </c>
      <c r="O28" s="262">
        <v>2887.683749731455</v>
      </c>
      <c r="P28" s="262">
        <v>2860.7649654764668</v>
      </c>
      <c r="Q28" s="262">
        <v>1713.399467848182</v>
      </c>
      <c r="R28" s="262">
        <v>1702.174704805954</v>
      </c>
      <c r="S28" s="262">
        <v>1778.9068302492469</v>
      </c>
      <c r="T28" s="262">
        <v>1927.4737520281451</v>
      </c>
      <c r="U28" s="262">
        <v>2036.7619762806769</v>
      </c>
      <c r="V28" s="262">
        <v>1757.879469340912</v>
      </c>
      <c r="W28" s="262">
        <v>1920.8982782320729</v>
      </c>
      <c r="X28" s="262">
        <v>1567.300354719051</v>
      </c>
      <c r="Y28" s="262">
        <v>1513.9729101574201</v>
      </c>
      <c r="DA28" s="72" t="s">
        <v>3207</v>
      </c>
    </row>
    <row r="29" spans="1:105" ht="12" customHeight="1" x14ac:dyDescent="0.25">
      <c r="A29" s="59" t="s">
        <v>28</v>
      </c>
      <c r="B29" s="230">
        <v>0</v>
      </c>
      <c r="C29" s="230">
        <v>115.4127626031383</v>
      </c>
      <c r="D29" s="230">
        <v>112.9947023686516</v>
      </c>
      <c r="E29" s="230">
        <v>113.2162856691068</v>
      </c>
      <c r="F29" s="230">
        <v>102.6977455102153</v>
      </c>
      <c r="G29" s="230">
        <v>99.975551240331228</v>
      </c>
      <c r="H29" s="230">
        <v>110.66519268508679</v>
      </c>
      <c r="I29" s="230">
        <v>29.705486858354501</v>
      </c>
      <c r="J29" s="230">
        <v>20.031193554779591</v>
      </c>
      <c r="K29" s="230">
        <v>125.9599412825183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3208</v>
      </c>
    </row>
    <row r="30" spans="1:105" ht="12" customHeight="1" x14ac:dyDescent="0.25">
      <c r="A30" s="59" t="s">
        <v>31</v>
      </c>
      <c r="B30" s="230">
        <v>27.056372871272739</v>
      </c>
      <c r="C30" s="230">
        <v>29.47014865856092</v>
      </c>
      <c r="D30" s="230">
        <v>29.4912005510357</v>
      </c>
      <c r="E30" s="230">
        <v>29.454318652959561</v>
      </c>
      <c r="F30" s="230">
        <v>29.393276082379941</v>
      </c>
      <c r="G30" s="230">
        <v>31.823771254563741</v>
      </c>
      <c r="H30" s="230">
        <v>29.40062826726863</v>
      </c>
      <c r="I30" s="230">
        <v>29.45255757615454</v>
      </c>
      <c r="J30" s="230">
        <v>27.01960951062502</v>
      </c>
      <c r="K30" s="230">
        <v>24.559803670007192</v>
      </c>
      <c r="L30" s="230">
        <v>24.715702383406519</v>
      </c>
      <c r="M30" s="230">
        <v>17.253229944969629</v>
      </c>
      <c r="N30" s="230">
        <v>14.6412181916052</v>
      </c>
      <c r="O30" s="230">
        <v>7.3310411986256021</v>
      </c>
      <c r="P30" s="230">
        <v>17.1362685850143</v>
      </c>
      <c r="Q30" s="230">
        <v>39.398568566302487</v>
      </c>
      <c r="R30" s="230">
        <v>36.602505133034299</v>
      </c>
      <c r="S30" s="230">
        <v>34.151366327636381</v>
      </c>
      <c r="T30" s="230">
        <v>31.708304512959501</v>
      </c>
      <c r="U30" s="230">
        <v>36.567293962359848</v>
      </c>
      <c r="V30" s="230">
        <v>31.72702158836351</v>
      </c>
      <c r="W30" s="230">
        <v>21.015948338866789</v>
      </c>
      <c r="X30" s="230">
        <v>16.93490734859887</v>
      </c>
      <c r="Y30" s="230">
        <v>9.0338043682109319</v>
      </c>
      <c r="DA30" s="71" t="s">
        <v>3209</v>
      </c>
    </row>
    <row r="31" spans="1:105" ht="12" customHeight="1" x14ac:dyDescent="0.25">
      <c r="A31" s="59" t="s">
        <v>159</v>
      </c>
      <c r="B31" s="230">
        <v>358.82766715080481</v>
      </c>
      <c r="C31" s="230">
        <v>397.84411113062419</v>
      </c>
      <c r="D31" s="230">
        <v>357.40302682908401</v>
      </c>
      <c r="E31" s="230">
        <v>405.05168449615832</v>
      </c>
      <c r="F31" s="230">
        <v>485.17667677750097</v>
      </c>
      <c r="G31" s="230">
        <v>513.05502023603924</v>
      </c>
      <c r="H31" s="230">
        <v>209.19442786748971</v>
      </c>
      <c r="I31" s="230">
        <v>245.8577818608685</v>
      </c>
      <c r="J31" s="230">
        <v>152.7266085193711</v>
      </c>
      <c r="K31" s="230">
        <v>121.6220346001805</v>
      </c>
      <c r="L31" s="230">
        <v>177.02864175126669</v>
      </c>
      <c r="M31" s="230">
        <v>113.1173835795</v>
      </c>
      <c r="N31" s="230">
        <v>177.55934318632541</v>
      </c>
      <c r="O31" s="230">
        <v>217.6086006999393</v>
      </c>
      <c r="P31" s="230">
        <v>234.13804014712071</v>
      </c>
      <c r="Q31" s="230">
        <v>464.5486271601028</v>
      </c>
      <c r="R31" s="230">
        <v>452.43341214185722</v>
      </c>
      <c r="S31" s="230">
        <v>589.73898498421295</v>
      </c>
      <c r="T31" s="230">
        <v>609.40683273658442</v>
      </c>
      <c r="U31" s="230">
        <v>653.9134242305696</v>
      </c>
      <c r="V31" s="230">
        <v>604.96723296075834</v>
      </c>
      <c r="W31" s="230">
        <v>576.06024127269006</v>
      </c>
      <c r="X31" s="230">
        <v>603.79379441352546</v>
      </c>
      <c r="Y31" s="230">
        <v>590.51332444828427</v>
      </c>
      <c r="DA31" s="71" t="s">
        <v>3210</v>
      </c>
    </row>
    <row r="32" spans="1:105" ht="12" customHeight="1" x14ac:dyDescent="0.25">
      <c r="A32" s="59" t="s">
        <v>32</v>
      </c>
      <c r="B32" s="230">
        <v>435.37567392121849</v>
      </c>
      <c r="C32" s="230">
        <v>413.02303117458342</v>
      </c>
      <c r="D32" s="230">
        <v>441.31775676671782</v>
      </c>
      <c r="E32" s="230">
        <v>561.06895390629666</v>
      </c>
      <c r="F32" s="230">
        <v>323.04134634873589</v>
      </c>
      <c r="G32" s="230">
        <v>185.54815657031469</v>
      </c>
      <c r="H32" s="230">
        <v>458.21770439393521</v>
      </c>
      <c r="I32" s="230">
        <v>406.49425189204379</v>
      </c>
      <c r="J32" s="230">
        <v>386.38483176018332</v>
      </c>
      <c r="K32" s="230">
        <v>296.24399344552569</v>
      </c>
      <c r="L32" s="230">
        <v>280.23242748630543</v>
      </c>
      <c r="M32" s="230">
        <v>211.42384119246361</v>
      </c>
      <c r="N32" s="230">
        <v>124.0489999139008</v>
      </c>
      <c r="O32" s="230">
        <v>48.870024688469783</v>
      </c>
      <c r="P32" s="230">
        <v>69.485462779476848</v>
      </c>
      <c r="Q32" s="230">
        <v>136.2683383632573</v>
      </c>
      <c r="R32" s="230">
        <v>95.36475710263349</v>
      </c>
      <c r="S32" s="230">
        <v>50.233007316169832</v>
      </c>
      <c r="T32" s="230">
        <v>91.86841546730129</v>
      </c>
      <c r="U32" s="230">
        <v>94.098261314107816</v>
      </c>
      <c r="V32" s="230">
        <v>76.028155804704411</v>
      </c>
      <c r="W32" s="230">
        <v>76.149978645746131</v>
      </c>
      <c r="X32" s="230">
        <v>73.33495173561478</v>
      </c>
      <c r="Y32" s="230">
        <v>73.702753780258718</v>
      </c>
      <c r="DA32" s="71" t="s">
        <v>3211</v>
      </c>
    </row>
    <row r="33" spans="1:105" ht="12" customHeight="1" x14ac:dyDescent="0.25">
      <c r="A33" s="59" t="s">
        <v>35</v>
      </c>
      <c r="B33" s="230">
        <v>190.68122490810359</v>
      </c>
      <c r="C33" s="230">
        <v>404.48311421455242</v>
      </c>
      <c r="D33" s="230">
        <v>715.44648409199112</v>
      </c>
      <c r="E33" s="230">
        <v>537.06701632184331</v>
      </c>
      <c r="F33" s="230">
        <v>1044.304076743211</v>
      </c>
      <c r="G33" s="230">
        <v>2100.68348227562</v>
      </c>
      <c r="H33" s="230">
        <v>526.97667285653483</v>
      </c>
      <c r="I33" s="230">
        <v>1810.188452938233</v>
      </c>
      <c r="J33" s="230">
        <v>1524.614931872911</v>
      </c>
      <c r="K33" s="230">
        <v>1953.582281118317</v>
      </c>
      <c r="L33" s="230">
        <v>2154.8863080727911</v>
      </c>
      <c r="M33" s="230">
        <v>1344.758258929312</v>
      </c>
      <c r="N33" s="230">
        <v>2452.2355875701651</v>
      </c>
      <c r="O33" s="230">
        <v>2613.8740831444188</v>
      </c>
      <c r="P33" s="230">
        <v>2540.0051939648552</v>
      </c>
      <c r="Q33" s="230">
        <v>1073.1839337585191</v>
      </c>
      <c r="R33" s="230">
        <v>1117.7740304284289</v>
      </c>
      <c r="S33" s="230">
        <v>1104.783471621228</v>
      </c>
      <c r="T33" s="230">
        <v>1194.4901993113001</v>
      </c>
      <c r="U33" s="230">
        <v>1252.1829967736389</v>
      </c>
      <c r="V33" s="230">
        <v>1045.157058987086</v>
      </c>
      <c r="W33" s="230">
        <v>1247.672109974769</v>
      </c>
      <c r="X33" s="230">
        <v>873.23670122131216</v>
      </c>
      <c r="Y33" s="230">
        <v>840.72302756066608</v>
      </c>
      <c r="DA33" s="71" t="s">
        <v>3212</v>
      </c>
    </row>
    <row r="34" spans="1:105" ht="12" customHeight="1" x14ac:dyDescent="0.25">
      <c r="A34" s="60" t="s">
        <v>3077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3213</v>
      </c>
    </row>
    <row r="35" spans="1:105" ht="12" customHeight="1" x14ac:dyDescent="0.25">
      <c r="A35" s="57" t="s">
        <v>3079</v>
      </c>
      <c r="B35" s="261">
        <f t="shared" ref="B35:Y35" si="1">B36+B42+B53</f>
        <v>114.8664540464213</v>
      </c>
      <c r="C35" s="261">
        <f t="shared" si="1"/>
        <v>250.48606375975061</v>
      </c>
      <c r="D35" s="261">
        <f t="shared" si="1"/>
        <v>322.78142581078299</v>
      </c>
      <c r="E35" s="261">
        <f t="shared" si="1"/>
        <v>307.71956061645591</v>
      </c>
      <c r="F35" s="261">
        <f t="shared" si="1"/>
        <v>431.40884813427613</v>
      </c>
      <c r="G35" s="261">
        <f t="shared" si="1"/>
        <v>685.05315149235207</v>
      </c>
      <c r="H35" s="261">
        <f t="shared" si="1"/>
        <v>213.69188691192369</v>
      </c>
      <c r="I35" s="261">
        <f t="shared" si="1"/>
        <v>617.15473198180757</v>
      </c>
      <c r="J35" s="261">
        <f t="shared" si="1"/>
        <v>481.1755853395984</v>
      </c>
      <c r="K35" s="261">
        <f t="shared" si="1"/>
        <v>510.06774147032365</v>
      </c>
      <c r="L35" s="261">
        <f t="shared" si="1"/>
        <v>658.87100192558296</v>
      </c>
      <c r="M35" s="261">
        <f t="shared" si="1"/>
        <v>315.47033809609468</v>
      </c>
      <c r="N35" s="261">
        <f t="shared" si="1"/>
        <v>274.90271510070056</v>
      </c>
      <c r="O35" s="261">
        <f t="shared" si="1"/>
        <v>244.36894719701837</v>
      </c>
      <c r="P35" s="261">
        <f t="shared" si="1"/>
        <v>234.29594313761288</v>
      </c>
      <c r="Q35" s="261">
        <f t="shared" si="1"/>
        <v>77.859434075935965</v>
      </c>
      <c r="R35" s="261">
        <f t="shared" si="1"/>
        <v>45.401554950090819</v>
      </c>
      <c r="S35" s="261">
        <f t="shared" si="1"/>
        <v>45.705723159766919</v>
      </c>
      <c r="T35" s="261">
        <f t="shared" si="1"/>
        <v>43.863005955720659</v>
      </c>
      <c r="U35" s="261">
        <f t="shared" si="1"/>
        <v>33.138424739751152</v>
      </c>
      <c r="V35" s="261">
        <f t="shared" si="1"/>
        <v>37.671085563258956</v>
      </c>
      <c r="W35" s="261">
        <f t="shared" si="1"/>
        <v>40.729768210129947</v>
      </c>
      <c r="X35" s="261">
        <f t="shared" si="1"/>
        <v>35.843768368048558</v>
      </c>
      <c r="Y35" s="261">
        <f t="shared" si="1"/>
        <v>36.415677698048889</v>
      </c>
      <c r="DA35" s="70"/>
    </row>
    <row r="36" spans="1:105" ht="12" customHeight="1" x14ac:dyDescent="0.25">
      <c r="A36" s="60" t="s">
        <v>3080</v>
      </c>
      <c r="B36" s="262">
        <v>62.126838288613783</v>
      </c>
      <c r="C36" s="262">
        <v>118.8920934398395</v>
      </c>
      <c r="D36" s="262">
        <v>148.95684300795659</v>
      </c>
      <c r="E36" s="262">
        <v>143.23641997315431</v>
      </c>
      <c r="F36" s="262">
        <v>195.27854372652311</v>
      </c>
      <c r="G36" s="262">
        <v>301.45764138753049</v>
      </c>
      <c r="H36" s="262">
        <v>101.82813041805279</v>
      </c>
      <c r="I36" s="262">
        <v>270.5034674433727</v>
      </c>
      <c r="J36" s="262">
        <v>213.11826681790791</v>
      </c>
      <c r="K36" s="262">
        <v>221.2988162017468</v>
      </c>
      <c r="L36" s="262">
        <v>283.9690298670215</v>
      </c>
      <c r="M36" s="262">
        <v>139.3983939610809</v>
      </c>
      <c r="N36" s="262">
        <v>122.18141121876749</v>
      </c>
      <c r="O36" s="262">
        <v>109.3776440136425</v>
      </c>
      <c r="P36" s="262">
        <v>105.15039578531599</v>
      </c>
      <c r="Q36" s="262">
        <v>39.297328617792537</v>
      </c>
      <c r="R36" s="262">
        <v>25.144011238596569</v>
      </c>
      <c r="S36" s="262">
        <v>25.358839488951691</v>
      </c>
      <c r="T36" s="262">
        <v>24.61275562979618</v>
      </c>
      <c r="U36" s="262">
        <v>19.887275799470991</v>
      </c>
      <c r="V36" s="262">
        <v>21.99958662198528</v>
      </c>
      <c r="W36" s="262">
        <v>23.538193695593868</v>
      </c>
      <c r="X36" s="262">
        <v>21.261005993932521</v>
      </c>
      <c r="Y36" s="262">
        <v>21.490196337531881</v>
      </c>
      <c r="DA36" s="72" t="s">
        <v>3214</v>
      </c>
    </row>
    <row r="37" spans="1:105" ht="12" customHeight="1" x14ac:dyDescent="0.25">
      <c r="A37" s="59" t="s">
        <v>28</v>
      </c>
      <c r="B37" s="230">
        <v>0</v>
      </c>
      <c r="C37" s="230">
        <v>16.73485057745506</v>
      </c>
      <c r="D37" s="230">
        <v>16.384231843454479</v>
      </c>
      <c r="E37" s="230">
        <v>16.41636142202049</v>
      </c>
      <c r="F37" s="230">
        <v>14.891173098981209</v>
      </c>
      <c r="G37" s="230">
        <v>14.49645492984803</v>
      </c>
      <c r="H37" s="230">
        <v>16.04645293933757</v>
      </c>
      <c r="I37" s="230">
        <v>4.3072955944614044</v>
      </c>
      <c r="J37" s="230">
        <v>2.904523065443041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3215</v>
      </c>
    </row>
    <row r="38" spans="1:105" ht="12" customHeight="1" x14ac:dyDescent="0.25">
      <c r="A38" s="59" t="s">
        <v>31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0.70346040822399081</v>
      </c>
      <c r="Y38" s="230">
        <v>0.67262618101066585</v>
      </c>
      <c r="DA38" s="71" t="s">
        <v>3216</v>
      </c>
    </row>
    <row r="39" spans="1:105" ht="12" customHeight="1" x14ac:dyDescent="0.25">
      <c r="A39" s="59" t="s">
        <v>159</v>
      </c>
      <c r="B39" s="230">
        <v>29.688959442083629</v>
      </c>
      <c r="C39" s="230">
        <v>29.21115463345091</v>
      </c>
      <c r="D39" s="230">
        <v>27.76341516122493</v>
      </c>
      <c r="E39" s="230">
        <v>31.001594884327272</v>
      </c>
      <c r="F39" s="230">
        <v>34.787583158217643</v>
      </c>
      <c r="G39" s="230">
        <v>33.153339876214808</v>
      </c>
      <c r="H39" s="230">
        <v>18.758545290126669</v>
      </c>
      <c r="I39" s="230">
        <v>25.448233430045111</v>
      </c>
      <c r="J39" s="230">
        <v>11.715257777516539</v>
      </c>
      <c r="K39" s="230">
        <v>11.292622740893769</v>
      </c>
      <c r="L39" s="230">
        <v>16.075903754549209</v>
      </c>
      <c r="M39" s="230">
        <v>10.937554843020839</v>
      </c>
      <c r="N39" s="230">
        <v>21.97176913136121</v>
      </c>
      <c r="O39" s="230">
        <v>8.1733305576486703</v>
      </c>
      <c r="P39" s="230">
        <v>6.0699004416285014</v>
      </c>
      <c r="Q39" s="230">
        <v>8.259535746948595</v>
      </c>
      <c r="R39" s="230">
        <v>7.5055035309007989</v>
      </c>
      <c r="S39" s="230">
        <v>7.5188031566786524</v>
      </c>
      <c r="T39" s="230">
        <v>7.91422566388764</v>
      </c>
      <c r="U39" s="230">
        <v>7.4623887584251207</v>
      </c>
      <c r="V39" s="230">
        <v>6.4126353378361749</v>
      </c>
      <c r="W39" s="230">
        <v>7.4309393771722103</v>
      </c>
      <c r="X39" s="230">
        <v>4.9892488338549974</v>
      </c>
      <c r="Y39" s="230">
        <v>5.0460636500981879</v>
      </c>
      <c r="DA39" s="71" t="s">
        <v>3217</v>
      </c>
    </row>
    <row r="40" spans="1:105" ht="12" customHeight="1" x14ac:dyDescent="0.25">
      <c r="A40" s="59" t="s">
        <v>32</v>
      </c>
      <c r="B40" s="230">
        <v>31.723056726710379</v>
      </c>
      <c r="C40" s="230">
        <v>27.786943950851089</v>
      </c>
      <c r="D40" s="230">
        <v>28.501186904300379</v>
      </c>
      <c r="E40" s="230">
        <v>44.412446475008572</v>
      </c>
      <c r="F40" s="230">
        <v>25.62143028512255</v>
      </c>
      <c r="G40" s="230">
        <v>12.38830500410306</v>
      </c>
      <c r="H40" s="230">
        <v>26.221464012891978</v>
      </c>
      <c r="I40" s="230">
        <v>22.372610963373379</v>
      </c>
      <c r="J40" s="230">
        <v>22.002884477592321</v>
      </c>
      <c r="K40" s="230">
        <v>16.050661602303531</v>
      </c>
      <c r="L40" s="230">
        <v>16.14353865778935</v>
      </c>
      <c r="M40" s="230">
        <v>11.075096547913169</v>
      </c>
      <c r="N40" s="230">
        <v>6.4867417722580063</v>
      </c>
      <c r="O40" s="230">
        <v>0.39387029431014792</v>
      </c>
      <c r="P40" s="230">
        <v>0.78974386774012983</v>
      </c>
      <c r="Q40" s="230">
        <v>0.66125491391285729</v>
      </c>
      <c r="R40" s="230">
        <v>0.47648058176235952</v>
      </c>
      <c r="S40" s="230">
        <v>0.2386299115493152</v>
      </c>
      <c r="T40" s="230">
        <v>1.460335868419762</v>
      </c>
      <c r="U40" s="230">
        <v>1.0500293598964809</v>
      </c>
      <c r="V40" s="230">
        <v>1.0103369747321509</v>
      </c>
      <c r="W40" s="230">
        <v>1.579971494445797</v>
      </c>
      <c r="X40" s="230">
        <v>0.58397637601735752</v>
      </c>
      <c r="Y40" s="230">
        <v>0.19344289697371539</v>
      </c>
      <c r="DA40" s="71" t="s">
        <v>3218</v>
      </c>
    </row>
    <row r="41" spans="1:105" ht="12" customHeight="1" x14ac:dyDescent="0.25">
      <c r="A41" s="59" t="s">
        <v>35</v>
      </c>
      <c r="B41" s="230">
        <v>0.71482211981978216</v>
      </c>
      <c r="C41" s="230">
        <v>45.159144278082479</v>
      </c>
      <c r="D41" s="230">
        <v>76.308009098976783</v>
      </c>
      <c r="E41" s="230">
        <v>51.406017191798007</v>
      </c>
      <c r="F41" s="230">
        <v>119.9783571842018</v>
      </c>
      <c r="G41" s="230">
        <v>241.41954157736461</v>
      </c>
      <c r="H41" s="230">
        <v>40.801668175696562</v>
      </c>
      <c r="I41" s="230">
        <v>218.37532745549279</v>
      </c>
      <c r="J41" s="230">
        <v>176.49560149735601</v>
      </c>
      <c r="K41" s="230">
        <v>193.95553185854951</v>
      </c>
      <c r="L41" s="230">
        <v>251.74958745468291</v>
      </c>
      <c r="M41" s="230">
        <v>117.3857425701469</v>
      </c>
      <c r="N41" s="230">
        <v>93.722900315148237</v>
      </c>
      <c r="O41" s="230">
        <v>100.81044316168369</v>
      </c>
      <c r="P41" s="230">
        <v>98.290751475947374</v>
      </c>
      <c r="Q41" s="230">
        <v>30.376537956931099</v>
      </c>
      <c r="R41" s="230">
        <v>17.16202712593341</v>
      </c>
      <c r="S41" s="230">
        <v>17.60140642072373</v>
      </c>
      <c r="T41" s="230">
        <v>15.23819409748878</v>
      </c>
      <c r="U41" s="230">
        <v>11.37485768114939</v>
      </c>
      <c r="V41" s="230">
        <v>14.576614309416961</v>
      </c>
      <c r="W41" s="230">
        <v>14.52728282397586</v>
      </c>
      <c r="X41" s="230">
        <v>14.98432037583617</v>
      </c>
      <c r="Y41" s="230">
        <v>15.578063609449311</v>
      </c>
      <c r="DA41" s="71" t="s">
        <v>3219</v>
      </c>
    </row>
    <row r="42" spans="1:105" ht="12" customHeight="1" x14ac:dyDescent="0.25">
      <c r="A42" s="60" t="s">
        <v>3087</v>
      </c>
      <c r="B42" s="262">
        <v>52.739615757807513</v>
      </c>
      <c r="C42" s="262">
        <v>131.59397031991111</v>
      </c>
      <c r="D42" s="262">
        <v>173.8245828028264</v>
      </c>
      <c r="E42" s="262">
        <v>164.4831406433016</v>
      </c>
      <c r="F42" s="262">
        <v>236.13030440775299</v>
      </c>
      <c r="G42" s="262">
        <v>383.59551010482159</v>
      </c>
      <c r="H42" s="262">
        <v>111.86375649387089</v>
      </c>
      <c r="I42" s="262">
        <v>346.65126453843482</v>
      </c>
      <c r="J42" s="262">
        <v>268.05731852169049</v>
      </c>
      <c r="K42" s="262">
        <v>288.76892526857682</v>
      </c>
      <c r="L42" s="262">
        <v>374.90197205856151</v>
      </c>
      <c r="M42" s="262">
        <v>176.07194413501381</v>
      </c>
      <c r="N42" s="262">
        <v>152.7213038819331</v>
      </c>
      <c r="O42" s="262">
        <v>134.99130318337589</v>
      </c>
      <c r="P42" s="262">
        <v>129.14554735229689</v>
      </c>
      <c r="Q42" s="262">
        <v>38.562105458143428</v>
      </c>
      <c r="R42" s="262">
        <v>20.25754371149425</v>
      </c>
      <c r="S42" s="262">
        <v>20.346883670815231</v>
      </c>
      <c r="T42" s="262">
        <v>19.25025032592448</v>
      </c>
      <c r="U42" s="262">
        <v>13.25114894028016</v>
      </c>
      <c r="V42" s="262">
        <v>15.671498941273679</v>
      </c>
      <c r="W42" s="262">
        <v>17.191574514536079</v>
      </c>
      <c r="X42" s="262">
        <v>14.58276237411604</v>
      </c>
      <c r="Y42" s="262">
        <v>14.92548136051701</v>
      </c>
      <c r="DA42" s="72" t="s">
        <v>3220</v>
      </c>
    </row>
    <row r="43" spans="1:105" ht="12" customHeight="1" x14ac:dyDescent="0.25">
      <c r="A43" s="64" t="s">
        <v>28</v>
      </c>
      <c r="B43" s="229">
        <v>0</v>
      </c>
      <c r="C43" s="229">
        <v>18.522723980060999</v>
      </c>
      <c r="D43" s="229">
        <v>19.11951278788268</v>
      </c>
      <c r="E43" s="229">
        <v>18.851453318475471</v>
      </c>
      <c r="F43" s="229">
        <v>18.006367569881618</v>
      </c>
      <c r="G43" s="229">
        <v>18.44628982676246</v>
      </c>
      <c r="H43" s="229">
        <v>17.62790396746972</v>
      </c>
      <c r="I43" s="229">
        <v>5.5198163582633084</v>
      </c>
      <c r="J43" s="229">
        <v>3.6532704405497718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3221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3222</v>
      </c>
    </row>
    <row r="45" spans="1:105" ht="12" customHeight="1" x14ac:dyDescent="0.25">
      <c r="A45" s="64" t="s">
        <v>31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0.48190428991437312</v>
      </c>
      <c r="Y45" s="229">
        <v>0.4665328436829364</v>
      </c>
      <c r="DA45" s="73" t="s">
        <v>3223</v>
      </c>
    </row>
    <row r="46" spans="1:105" ht="12" customHeight="1" x14ac:dyDescent="0.25">
      <c r="A46" s="64" t="s">
        <v>159</v>
      </c>
      <c r="B46" s="229">
        <v>25.203025879905251</v>
      </c>
      <c r="C46" s="229">
        <v>32.331938185525999</v>
      </c>
      <c r="D46" s="229">
        <v>32.398404532001337</v>
      </c>
      <c r="E46" s="229">
        <v>35.600161554450843</v>
      </c>
      <c r="F46" s="229">
        <v>42.065054583076851</v>
      </c>
      <c r="G46" s="229">
        <v>42.186597967661228</v>
      </c>
      <c r="H46" s="229">
        <v>20.607285372902801</v>
      </c>
      <c r="I46" s="229">
        <v>32.612011898299002</v>
      </c>
      <c r="J46" s="229">
        <v>14.73529525422917</v>
      </c>
      <c r="K46" s="229">
        <v>14.735544402454179</v>
      </c>
      <c r="L46" s="229">
        <v>21.223751135912369</v>
      </c>
      <c r="M46" s="229">
        <v>13.81505547210023</v>
      </c>
      <c r="N46" s="229">
        <v>27.123449628253258</v>
      </c>
      <c r="O46" s="229">
        <v>10.05198017183889</v>
      </c>
      <c r="P46" s="229">
        <v>7.4277330495118434</v>
      </c>
      <c r="Q46" s="229">
        <v>8.0055739974152171</v>
      </c>
      <c r="R46" s="229">
        <v>6.0468898303946101</v>
      </c>
      <c r="S46" s="229">
        <v>6.032776588193272</v>
      </c>
      <c r="T46" s="229">
        <v>6.037794797752273</v>
      </c>
      <c r="U46" s="229">
        <v>4.6172692348107756</v>
      </c>
      <c r="V46" s="229">
        <v>4.4301706115259076</v>
      </c>
      <c r="W46" s="229">
        <v>5.3461644678801914</v>
      </c>
      <c r="X46" s="229">
        <v>3.4178759577318432</v>
      </c>
      <c r="Y46" s="229">
        <v>3.4999446803395768</v>
      </c>
      <c r="DA46" s="73" t="s">
        <v>3224</v>
      </c>
    </row>
    <row r="47" spans="1:105" ht="12" customHeight="1" x14ac:dyDescent="0.25">
      <c r="A47" s="64" t="s">
        <v>32</v>
      </c>
      <c r="B47" s="229">
        <v>26.92977573810423</v>
      </c>
      <c r="C47" s="229">
        <v>30.755571474562348</v>
      </c>
      <c r="D47" s="229">
        <v>33.259344270345203</v>
      </c>
      <c r="E47" s="229">
        <v>51.000288063825337</v>
      </c>
      <c r="F47" s="229">
        <v>30.98136649902867</v>
      </c>
      <c r="G47" s="229">
        <v>15.763734352562309</v>
      </c>
      <c r="H47" s="229">
        <v>28.805708729097159</v>
      </c>
      <c r="I47" s="229">
        <v>28.67058952988604</v>
      </c>
      <c r="J47" s="229">
        <v>27.67493514690279</v>
      </c>
      <c r="K47" s="229">
        <v>20.944225460841938</v>
      </c>
      <c r="L47" s="229">
        <v>21.313044178243761</v>
      </c>
      <c r="M47" s="229">
        <v>13.98878226113913</v>
      </c>
      <c r="N47" s="229">
        <v>8.0076762439759968</v>
      </c>
      <c r="O47" s="229">
        <v>0.48440184338034942</v>
      </c>
      <c r="P47" s="229">
        <v>0.96640903478951867</v>
      </c>
      <c r="Q47" s="229">
        <v>0.64092284441525937</v>
      </c>
      <c r="R47" s="229">
        <v>0.38388171724616033</v>
      </c>
      <c r="S47" s="229">
        <v>0.1914667685319838</v>
      </c>
      <c r="T47" s="229">
        <v>1.1140961458236569</v>
      </c>
      <c r="U47" s="229">
        <v>0.64969387364392206</v>
      </c>
      <c r="V47" s="229">
        <v>0.69799153349435561</v>
      </c>
      <c r="W47" s="229">
        <v>1.136705204434604</v>
      </c>
      <c r="X47" s="229">
        <v>0.40005196812981941</v>
      </c>
      <c r="Y47" s="229">
        <v>0.13417179908134089</v>
      </c>
      <c r="DA47" s="73" t="s">
        <v>3225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1.892240783370182</v>
      </c>
      <c r="O48" s="229">
        <v>0.47307941733701853</v>
      </c>
      <c r="P48" s="229">
        <v>0.47307941733698161</v>
      </c>
      <c r="Q48" s="229">
        <v>0.4730794173389109</v>
      </c>
      <c r="R48" s="229">
        <v>0</v>
      </c>
      <c r="S48" s="229">
        <v>0</v>
      </c>
      <c r="T48" s="229">
        <v>0.47307941733903403</v>
      </c>
      <c r="U48" s="229">
        <v>0.9461203916906834</v>
      </c>
      <c r="V48" s="229">
        <v>0.4730794173397847</v>
      </c>
      <c r="W48" s="229">
        <v>0.25709982886684613</v>
      </c>
      <c r="X48" s="229">
        <v>1.7948382325770319E-2</v>
      </c>
      <c r="Y48" s="229">
        <v>1.9902761734528641E-2</v>
      </c>
      <c r="DA48" s="73" t="s">
        <v>3226</v>
      </c>
    </row>
    <row r="49" spans="1:105" ht="12" customHeight="1" x14ac:dyDescent="0.25">
      <c r="A49" s="64" t="s">
        <v>35</v>
      </c>
      <c r="B49" s="229">
        <v>0.60681413979803434</v>
      </c>
      <c r="C49" s="229">
        <v>49.983736679761748</v>
      </c>
      <c r="D49" s="229">
        <v>89.047321212597211</v>
      </c>
      <c r="E49" s="229">
        <v>59.031237706549973</v>
      </c>
      <c r="F49" s="229">
        <v>145.07751575576589</v>
      </c>
      <c r="G49" s="229">
        <v>307.19888795783561</v>
      </c>
      <c r="H49" s="229">
        <v>44.822858424401183</v>
      </c>
      <c r="I49" s="229">
        <v>279.84884675198651</v>
      </c>
      <c r="J49" s="229">
        <v>221.99381768000879</v>
      </c>
      <c r="K49" s="229">
        <v>253.08915540528071</v>
      </c>
      <c r="L49" s="229">
        <v>332.36517674440529</v>
      </c>
      <c r="M49" s="229">
        <v>148.26810640177439</v>
      </c>
      <c r="N49" s="229">
        <v>115.69793722633371</v>
      </c>
      <c r="O49" s="229">
        <v>123.9818417508196</v>
      </c>
      <c r="P49" s="229">
        <v>120.2783258506586</v>
      </c>
      <c r="Q49" s="229">
        <v>29.442529198974039</v>
      </c>
      <c r="R49" s="229">
        <v>13.82677216385348</v>
      </c>
      <c r="S49" s="229">
        <v>14.122640314089971</v>
      </c>
      <c r="T49" s="229">
        <v>11.62527996500952</v>
      </c>
      <c r="U49" s="229">
        <v>7.0380654401347771</v>
      </c>
      <c r="V49" s="229">
        <v>10.070257378913629</v>
      </c>
      <c r="W49" s="229">
        <v>10.451605013354429</v>
      </c>
      <c r="X49" s="229">
        <v>10.26498177601424</v>
      </c>
      <c r="Y49" s="229">
        <v>10.80492927567863</v>
      </c>
      <c r="DA49" s="73" t="s">
        <v>3227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3228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3229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3230</v>
      </c>
    </row>
    <row r="53" spans="1:105" ht="12" customHeight="1" x14ac:dyDescent="0.25">
      <c r="A53" s="60" t="s">
        <v>3099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DA53" s="72" t="s">
        <v>3231</v>
      </c>
    </row>
    <row r="54" spans="1:105" ht="12" customHeight="1" x14ac:dyDescent="0.25">
      <c r="A54" s="57" t="s">
        <v>3101</v>
      </c>
      <c r="B54" s="261">
        <f t="shared" ref="B54:Y54" si="2">B55+B56+B67</f>
        <v>16.012070026798806</v>
      </c>
      <c r="C54" s="261">
        <f t="shared" si="2"/>
        <v>46.888863191238215</v>
      </c>
      <c r="D54" s="261">
        <f t="shared" si="2"/>
        <v>61.929767459281486</v>
      </c>
      <c r="E54" s="261">
        <f t="shared" si="2"/>
        <v>56.630005869560335</v>
      </c>
      <c r="F54" s="261">
        <f t="shared" si="2"/>
        <v>84.556303794416905</v>
      </c>
      <c r="G54" s="261">
        <f t="shared" si="2"/>
        <v>138.66553236422362</v>
      </c>
      <c r="H54" s="261">
        <f t="shared" si="2"/>
        <v>40.162939365413472</v>
      </c>
      <c r="I54" s="261">
        <f t="shared" si="2"/>
        <v>125.22040490257065</v>
      </c>
      <c r="J54" s="261">
        <f t="shared" si="2"/>
        <v>98.67866318973779</v>
      </c>
      <c r="K54" s="261">
        <f t="shared" si="2"/>
        <v>104.61436149402566</v>
      </c>
      <c r="L54" s="261">
        <f t="shared" si="2"/>
        <v>134.92873201001089</v>
      </c>
      <c r="M54" s="261">
        <f t="shared" si="2"/>
        <v>64.965438964357517</v>
      </c>
      <c r="N54" s="261">
        <f t="shared" si="2"/>
        <v>55.95475312280621</v>
      </c>
      <c r="O54" s="261">
        <f t="shared" si="2"/>
        <v>51.734449456244128</v>
      </c>
      <c r="P54" s="261">
        <f t="shared" si="2"/>
        <v>49.817183147878211</v>
      </c>
      <c r="Q54" s="261">
        <f t="shared" si="2"/>
        <v>17.22030362763789</v>
      </c>
      <c r="R54" s="261">
        <f t="shared" si="2"/>
        <v>10.445614997874108</v>
      </c>
      <c r="S54" s="261">
        <f t="shared" si="2"/>
        <v>10.620064440758682</v>
      </c>
      <c r="T54" s="261">
        <f t="shared" si="2"/>
        <v>10.012056818029471</v>
      </c>
      <c r="U54" s="261">
        <f t="shared" si="2"/>
        <v>7.8048121668300228</v>
      </c>
      <c r="V54" s="261">
        <f t="shared" si="2"/>
        <v>8.9348860516528923</v>
      </c>
      <c r="W54" s="261">
        <f t="shared" si="2"/>
        <v>9.4637092136651635</v>
      </c>
      <c r="X54" s="261">
        <f t="shared" si="2"/>
        <v>8.7263720638315423</v>
      </c>
      <c r="Y54" s="261">
        <f t="shared" si="2"/>
        <v>8.8829791467180126</v>
      </c>
      <c r="DA54" s="70"/>
    </row>
    <row r="55" spans="1:105" ht="12" customHeight="1" x14ac:dyDescent="0.25">
      <c r="A55" s="60" t="s">
        <v>3102</v>
      </c>
      <c r="B55" s="262">
        <v>12.04419924878194</v>
      </c>
      <c r="C55" s="262">
        <v>36.988376396009791</v>
      </c>
      <c r="D55" s="262">
        <v>48.852055900448157</v>
      </c>
      <c r="E55" s="262">
        <v>44.255098736521973</v>
      </c>
      <c r="F55" s="262">
        <v>66.791014434585961</v>
      </c>
      <c r="G55" s="262">
        <v>109.80568207420571</v>
      </c>
      <c r="H55" s="262">
        <v>31.746857372144191</v>
      </c>
      <c r="I55" s="262">
        <v>99.140058981183714</v>
      </c>
      <c r="J55" s="262">
        <v>78.511341420080825</v>
      </c>
      <c r="K55" s="262">
        <v>82.88879971833336</v>
      </c>
      <c r="L55" s="262">
        <v>106.7229410087398</v>
      </c>
      <c r="M55" s="262">
        <v>51.718646929121363</v>
      </c>
      <c r="N55" s="262">
        <v>44.464749068993058</v>
      </c>
      <c r="O55" s="262">
        <v>41.578363950284817</v>
      </c>
      <c r="P55" s="262">
        <v>40.100903723253992</v>
      </c>
      <c r="Q55" s="262">
        <v>14.319079392542459</v>
      </c>
      <c r="R55" s="262">
        <v>8.9215364741253236</v>
      </c>
      <c r="S55" s="262">
        <v>9.089264415368195</v>
      </c>
      <c r="T55" s="262">
        <v>8.5637621226621121</v>
      </c>
      <c r="U55" s="262">
        <v>6.8078605224202304</v>
      </c>
      <c r="V55" s="262">
        <v>7.7558391093627108</v>
      </c>
      <c r="W55" s="262">
        <v>8.1702992188411319</v>
      </c>
      <c r="X55" s="262">
        <v>7.6292363366253202</v>
      </c>
      <c r="Y55" s="262">
        <v>7.7600589189675162</v>
      </c>
      <c r="DA55" s="72" t="s">
        <v>3232</v>
      </c>
    </row>
    <row r="56" spans="1:105" ht="12" customHeight="1" x14ac:dyDescent="0.25">
      <c r="A56" s="60" t="s">
        <v>3104</v>
      </c>
      <c r="B56" s="262">
        <v>3.9678707780168652</v>
      </c>
      <c r="C56" s="262">
        <v>9.9004867952284208</v>
      </c>
      <c r="D56" s="262">
        <v>13.077711558833331</v>
      </c>
      <c r="E56" s="262">
        <v>12.374907133038359</v>
      </c>
      <c r="F56" s="262">
        <v>17.765289359830941</v>
      </c>
      <c r="G56" s="262">
        <v>28.85985029001791</v>
      </c>
      <c r="H56" s="262">
        <v>8.4160819932692803</v>
      </c>
      <c r="I56" s="262">
        <v>26.08034592138694</v>
      </c>
      <c r="J56" s="262">
        <v>20.167321769656969</v>
      </c>
      <c r="K56" s="262">
        <v>21.725561775692299</v>
      </c>
      <c r="L56" s="262">
        <v>28.205791001271081</v>
      </c>
      <c r="M56" s="262">
        <v>13.246792035236149</v>
      </c>
      <c r="N56" s="262">
        <v>11.49000405381315</v>
      </c>
      <c r="O56" s="262">
        <v>10.156085505959309</v>
      </c>
      <c r="P56" s="262">
        <v>9.7162794246242168</v>
      </c>
      <c r="Q56" s="262">
        <v>2.9012242350954289</v>
      </c>
      <c r="R56" s="262">
        <v>1.5240785237487839</v>
      </c>
      <c r="S56" s="262">
        <v>1.530800025390487</v>
      </c>
      <c r="T56" s="262">
        <v>1.448294695367359</v>
      </c>
      <c r="U56" s="262">
        <v>0.99695164440979245</v>
      </c>
      <c r="V56" s="262">
        <v>1.1790469422901819</v>
      </c>
      <c r="W56" s="262">
        <v>1.293409994824031</v>
      </c>
      <c r="X56" s="262">
        <v>1.0971357272062221</v>
      </c>
      <c r="Y56" s="262">
        <v>1.1229202277504959</v>
      </c>
      <c r="DA56" s="72" t="s">
        <v>3233</v>
      </c>
    </row>
    <row r="57" spans="1:105" ht="12" customHeight="1" x14ac:dyDescent="0.25">
      <c r="A57" s="64" t="s">
        <v>28</v>
      </c>
      <c r="B57" s="229">
        <v>0</v>
      </c>
      <c r="C57" s="229">
        <v>1.393559170913679</v>
      </c>
      <c r="D57" s="229">
        <v>1.4384586423485399</v>
      </c>
      <c r="E57" s="229">
        <v>1.418291158756775</v>
      </c>
      <c r="F57" s="229">
        <v>1.354711039740309</v>
      </c>
      <c r="G57" s="229">
        <v>1.387808639004072</v>
      </c>
      <c r="H57" s="229">
        <v>1.3262372890886309</v>
      </c>
      <c r="I57" s="229">
        <v>0.41528398933642441</v>
      </c>
      <c r="J57" s="229">
        <v>0.27485420242380731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3234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3235</v>
      </c>
    </row>
    <row r="59" spans="1:105" ht="12" customHeight="1" x14ac:dyDescent="0.25">
      <c r="A59" s="64" t="s">
        <v>31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3.6256122125219267E-2</v>
      </c>
      <c r="Y59" s="229">
        <v>3.5099649681474852E-2</v>
      </c>
      <c r="DA59" s="73" t="s">
        <v>3236</v>
      </c>
    </row>
    <row r="60" spans="1:105" ht="12" customHeight="1" x14ac:dyDescent="0.25">
      <c r="A60" s="64" t="s">
        <v>159</v>
      </c>
      <c r="B60" s="229">
        <v>1.8961524172969459</v>
      </c>
      <c r="C60" s="229">
        <v>2.4324969167793862</v>
      </c>
      <c r="D60" s="229">
        <v>2.437497519649003</v>
      </c>
      <c r="E60" s="229">
        <v>2.6783820605229458</v>
      </c>
      <c r="F60" s="229">
        <v>3.1647689968459081</v>
      </c>
      <c r="G60" s="229">
        <v>3.1739133267205921</v>
      </c>
      <c r="H60" s="229">
        <v>1.550391376017765</v>
      </c>
      <c r="I60" s="229">
        <v>2.4535682932889542</v>
      </c>
      <c r="J60" s="229">
        <v>1.1086115551771161</v>
      </c>
      <c r="K60" s="229">
        <v>1.1086302998711599</v>
      </c>
      <c r="L60" s="229">
        <v>1.5967712453351</v>
      </c>
      <c r="M60" s="229">
        <v>1.039377214201898</v>
      </c>
      <c r="N60" s="229">
        <v>2.040635708708709</v>
      </c>
      <c r="O60" s="229">
        <v>0.75626183111013601</v>
      </c>
      <c r="P60" s="229">
        <v>0.5588263109350603</v>
      </c>
      <c r="Q60" s="229">
        <v>0.60230023805004729</v>
      </c>
      <c r="R60" s="229">
        <v>0.45493841984160083</v>
      </c>
      <c r="S60" s="229">
        <v>0.45387660851610823</v>
      </c>
      <c r="T60" s="229">
        <v>0.45425415406286679</v>
      </c>
      <c r="U60" s="229">
        <v>0.34738075747792668</v>
      </c>
      <c r="V60" s="229">
        <v>0.3333043720270274</v>
      </c>
      <c r="W60" s="229">
        <v>0.4022192703107354</v>
      </c>
      <c r="X60" s="229">
        <v>0.25714427268201939</v>
      </c>
      <c r="Y60" s="229">
        <v>0.26331872203181772</v>
      </c>
      <c r="DA60" s="73" t="s">
        <v>3237</v>
      </c>
    </row>
    <row r="61" spans="1:105" ht="12" customHeight="1" x14ac:dyDescent="0.25">
      <c r="A61" s="64" t="s">
        <v>32</v>
      </c>
      <c r="B61" s="229">
        <v>2.0260646323338589</v>
      </c>
      <c r="C61" s="229">
        <v>2.31389879432444</v>
      </c>
      <c r="D61" s="229">
        <v>2.502270415323776</v>
      </c>
      <c r="E61" s="229">
        <v>3.83701226812479</v>
      </c>
      <c r="F61" s="229">
        <v>2.3308865077639109</v>
      </c>
      <c r="G61" s="229">
        <v>1.185986283578355</v>
      </c>
      <c r="H61" s="229">
        <v>2.1672006567345821</v>
      </c>
      <c r="I61" s="229">
        <v>2.157034948956944</v>
      </c>
      <c r="J61" s="229">
        <v>2.0821267822121219</v>
      </c>
      <c r="K61" s="229">
        <v>1.5757411005022151</v>
      </c>
      <c r="L61" s="229">
        <v>1.6034892171719439</v>
      </c>
      <c r="M61" s="229">
        <v>1.052447568236172</v>
      </c>
      <c r="N61" s="229">
        <v>0.6024584008007019</v>
      </c>
      <c r="O61" s="229">
        <v>3.6444025834258272E-2</v>
      </c>
      <c r="P61" s="229">
        <v>7.2707889764728667E-2</v>
      </c>
      <c r="Q61" s="229">
        <v>4.8219900520270281E-2</v>
      </c>
      <c r="R61" s="229">
        <v>2.888138311569859E-2</v>
      </c>
      <c r="S61" s="229">
        <v>1.44050233378295E-2</v>
      </c>
      <c r="T61" s="229">
        <v>8.3819145767297071E-2</v>
      </c>
      <c r="U61" s="229">
        <v>4.887978986662736E-2</v>
      </c>
      <c r="V61" s="229">
        <v>5.2513469604591023E-2</v>
      </c>
      <c r="W61" s="229">
        <v>8.5520140772509398E-2</v>
      </c>
      <c r="X61" s="229">
        <v>3.0097953715096121E-2</v>
      </c>
      <c r="Y61" s="229">
        <v>1.009443002492847E-2</v>
      </c>
      <c r="DA61" s="73" t="s">
        <v>3238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0.14236294294948079</v>
      </c>
      <c r="O62" s="229">
        <v>3.5592181868615812E-2</v>
      </c>
      <c r="P62" s="229">
        <v>3.5592181868613022E-2</v>
      </c>
      <c r="Q62" s="229">
        <v>3.559218186875817E-2</v>
      </c>
      <c r="R62" s="229">
        <v>0</v>
      </c>
      <c r="S62" s="229">
        <v>0</v>
      </c>
      <c r="T62" s="229">
        <v>3.559218186876744E-2</v>
      </c>
      <c r="U62" s="229">
        <v>7.1181471475161101E-2</v>
      </c>
      <c r="V62" s="229">
        <v>3.5592181868823923E-2</v>
      </c>
      <c r="W62" s="229">
        <v>1.9342933833242339E-2</v>
      </c>
      <c r="X62" s="229">
        <v>1.350348513537578E-3</v>
      </c>
      <c r="Y62" s="229">
        <v>1.497386462785854E-3</v>
      </c>
      <c r="DA62" s="73" t="s">
        <v>3239</v>
      </c>
    </row>
    <row r="63" spans="1:105" ht="12" customHeight="1" x14ac:dyDescent="0.25">
      <c r="A63" s="64" t="s">
        <v>35</v>
      </c>
      <c r="B63" s="229">
        <v>4.5653728386058981E-2</v>
      </c>
      <c r="C63" s="229">
        <v>3.7605319132109152</v>
      </c>
      <c r="D63" s="229">
        <v>6.699484981512013</v>
      </c>
      <c r="E63" s="229">
        <v>4.4412216456338509</v>
      </c>
      <c r="F63" s="229">
        <v>10.91492281548082</v>
      </c>
      <c r="G63" s="229">
        <v>23.11214204071489</v>
      </c>
      <c r="H63" s="229">
        <v>3.3722526714283019</v>
      </c>
      <c r="I63" s="229">
        <v>21.054458689804619</v>
      </c>
      <c r="J63" s="229">
        <v>16.70172922984392</v>
      </c>
      <c r="K63" s="229">
        <v>19.041190375318919</v>
      </c>
      <c r="L63" s="229">
        <v>25.005530538764031</v>
      </c>
      <c r="M63" s="229">
        <v>11.15496725279807</v>
      </c>
      <c r="N63" s="229">
        <v>8.704547001354257</v>
      </c>
      <c r="O63" s="229">
        <v>9.3277874671463046</v>
      </c>
      <c r="P63" s="229">
        <v>9.0491530420558153</v>
      </c>
      <c r="Q63" s="229">
        <v>2.215111914656354</v>
      </c>
      <c r="R63" s="229">
        <v>1.040258720791484</v>
      </c>
      <c r="S63" s="229">
        <v>1.062518393536549</v>
      </c>
      <c r="T63" s="229">
        <v>0.87462921366842794</v>
      </c>
      <c r="U63" s="229">
        <v>0.52950962559007719</v>
      </c>
      <c r="V63" s="229">
        <v>0.75763691878973971</v>
      </c>
      <c r="W63" s="229">
        <v>0.78632764990754356</v>
      </c>
      <c r="X63" s="229">
        <v>0.77228703017034961</v>
      </c>
      <c r="Y63" s="229">
        <v>0.81291003954948948</v>
      </c>
      <c r="DA63" s="73" t="s">
        <v>3240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3241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3242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3243</v>
      </c>
    </row>
    <row r="67" spans="1:105" ht="12" customHeight="1" x14ac:dyDescent="0.25">
      <c r="A67" s="60" t="s">
        <v>3116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3244</v>
      </c>
    </row>
    <row r="68" spans="1:105" ht="12" customHeight="1" x14ac:dyDescent="0.25">
      <c r="A68" s="57" t="s">
        <v>3118</v>
      </c>
      <c r="B68" s="261">
        <v>354.17935987647542</v>
      </c>
      <c r="C68" s="261">
        <v>356.28532411277217</v>
      </c>
      <c r="D68" s="261">
        <v>381.19957053689131</v>
      </c>
      <c r="E68" s="261">
        <v>416.3351590382274</v>
      </c>
      <c r="F68" s="261">
        <v>441.91147583801637</v>
      </c>
      <c r="G68" s="261">
        <v>561.09264447849728</v>
      </c>
      <c r="H68" s="261">
        <v>297.1911853516022</v>
      </c>
      <c r="I68" s="261">
        <v>321.84481934734168</v>
      </c>
      <c r="J68" s="261">
        <v>320.08424871976212</v>
      </c>
      <c r="K68" s="261">
        <v>328.42022731296328</v>
      </c>
      <c r="L68" s="261">
        <v>314.25612440586042</v>
      </c>
      <c r="M68" s="261">
        <v>282.0593391716717</v>
      </c>
      <c r="N68" s="261">
        <v>452.06114438938829</v>
      </c>
      <c r="O68" s="261">
        <v>746.09494974603069</v>
      </c>
      <c r="P68" s="261">
        <v>873.78014032197302</v>
      </c>
      <c r="Q68" s="261">
        <v>960.60508492400152</v>
      </c>
      <c r="R68" s="261">
        <v>1007.636813748005</v>
      </c>
      <c r="S68" s="261">
        <v>1125.095461170195</v>
      </c>
      <c r="T68" s="261">
        <v>1209.495533930386</v>
      </c>
      <c r="U68" s="261">
        <v>1306.837176393615</v>
      </c>
      <c r="V68" s="261">
        <v>1144.454501381276</v>
      </c>
      <c r="W68" s="261">
        <v>1221.1927986223111</v>
      </c>
      <c r="X68" s="261">
        <v>1028.307501399383</v>
      </c>
      <c r="Y68" s="261">
        <v>980.10169809731701</v>
      </c>
      <c r="DA68" s="70" t="s">
        <v>3245</v>
      </c>
    </row>
    <row r="69" spans="1:105" ht="12" customHeight="1" x14ac:dyDescent="0.25">
      <c r="A69" s="41" t="s">
        <v>3120</v>
      </c>
      <c r="B69" s="350">
        <v>0</v>
      </c>
      <c r="C69" s="350">
        <v>0</v>
      </c>
      <c r="D69" s="350">
        <v>0</v>
      </c>
      <c r="E69" s="350">
        <v>0</v>
      </c>
      <c r="F69" s="350">
        <v>0</v>
      </c>
      <c r="G69" s="350">
        <v>0</v>
      </c>
      <c r="H69" s="350">
        <v>0</v>
      </c>
      <c r="I69" s="350">
        <v>0</v>
      </c>
      <c r="J69" s="350">
        <v>0</v>
      </c>
      <c r="K69" s="350">
        <v>0</v>
      </c>
      <c r="L69" s="350">
        <v>0</v>
      </c>
      <c r="M69" s="350">
        <v>0</v>
      </c>
      <c r="N69" s="350">
        <v>0</v>
      </c>
      <c r="O69" s="350">
        <v>0</v>
      </c>
      <c r="P69" s="350">
        <v>0</v>
      </c>
      <c r="Q69" s="350">
        <v>0</v>
      </c>
      <c r="R69" s="350">
        <v>0</v>
      </c>
      <c r="S69" s="350">
        <v>0</v>
      </c>
      <c r="T69" s="350">
        <v>0</v>
      </c>
      <c r="U69" s="350">
        <v>0</v>
      </c>
      <c r="V69" s="350">
        <v>0</v>
      </c>
      <c r="W69" s="350">
        <v>0</v>
      </c>
      <c r="X69" s="350">
        <v>0</v>
      </c>
      <c r="Y69" s="350">
        <v>0</v>
      </c>
      <c r="DA69" s="97" t="s">
        <v>3246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429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1.0000000000000004</v>
      </c>
      <c r="C73" s="232">
        <f t="shared" si="3"/>
        <v>1</v>
      </c>
      <c r="D73" s="232">
        <f t="shared" si="3"/>
        <v>0.99999999999999978</v>
      </c>
      <c r="E73" s="232">
        <f t="shared" si="3"/>
        <v>0.99999999999999989</v>
      </c>
      <c r="F73" s="232">
        <f t="shared" si="3"/>
        <v>1</v>
      </c>
      <c r="G73" s="232">
        <f t="shared" si="3"/>
        <v>1</v>
      </c>
      <c r="H73" s="232">
        <f t="shared" si="3"/>
        <v>1</v>
      </c>
      <c r="I73" s="232">
        <f t="shared" si="3"/>
        <v>1</v>
      </c>
      <c r="J73" s="232">
        <f t="shared" si="3"/>
        <v>1.0000000000000002</v>
      </c>
      <c r="K73" s="232">
        <f t="shared" si="3"/>
        <v>0.99999999999999989</v>
      </c>
      <c r="L73" s="232">
        <f t="shared" si="3"/>
        <v>1</v>
      </c>
      <c r="M73" s="232">
        <f t="shared" si="3"/>
        <v>0.99999999999999967</v>
      </c>
      <c r="N73" s="232">
        <f t="shared" si="3"/>
        <v>1</v>
      </c>
      <c r="O73" s="232">
        <f t="shared" si="3"/>
        <v>1</v>
      </c>
      <c r="P73" s="232">
        <f t="shared" si="3"/>
        <v>1.0000000000000002</v>
      </c>
      <c r="Q73" s="232">
        <f t="shared" si="3"/>
        <v>1.0000000000000002</v>
      </c>
      <c r="R73" s="232">
        <f t="shared" si="3"/>
        <v>1</v>
      </c>
      <c r="S73" s="232">
        <f t="shared" si="3"/>
        <v>1</v>
      </c>
      <c r="T73" s="232">
        <f t="shared" si="3"/>
        <v>0.99999999999999956</v>
      </c>
      <c r="U73" s="232">
        <f t="shared" si="3"/>
        <v>1.0000000000000002</v>
      </c>
      <c r="V73" s="232">
        <f t="shared" si="3"/>
        <v>0.99999999999999989</v>
      </c>
      <c r="W73" s="232">
        <f t="shared" si="3"/>
        <v>1</v>
      </c>
      <c r="X73" s="232">
        <f t="shared" si="3"/>
        <v>1.0000000000000002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0</v>
      </c>
      <c r="C74" s="299">
        <f t="shared" si="4"/>
        <v>0</v>
      </c>
      <c r="D74" s="299">
        <f t="shared" si="4"/>
        <v>0</v>
      </c>
      <c r="E74" s="299">
        <f t="shared" si="4"/>
        <v>0</v>
      </c>
      <c r="F74" s="299">
        <f t="shared" si="4"/>
        <v>0</v>
      </c>
      <c r="G74" s="299">
        <f t="shared" si="4"/>
        <v>0</v>
      </c>
      <c r="H74" s="299">
        <f t="shared" si="4"/>
        <v>0</v>
      </c>
      <c r="I74" s="299">
        <f t="shared" si="4"/>
        <v>0</v>
      </c>
      <c r="J74" s="299">
        <f t="shared" si="4"/>
        <v>0</v>
      </c>
      <c r="K74" s="299">
        <f t="shared" si="4"/>
        <v>0</v>
      </c>
      <c r="L74" s="299">
        <f t="shared" si="4"/>
        <v>0</v>
      </c>
      <c r="M74" s="299">
        <f t="shared" si="4"/>
        <v>0</v>
      </c>
      <c r="N74" s="299">
        <f t="shared" si="4"/>
        <v>0</v>
      </c>
      <c r="O74" s="299">
        <f t="shared" si="4"/>
        <v>0</v>
      </c>
      <c r="P74" s="299">
        <f t="shared" si="4"/>
        <v>0</v>
      </c>
      <c r="Q74" s="299">
        <f t="shared" si="4"/>
        <v>0</v>
      </c>
      <c r="R74" s="299">
        <f t="shared" si="4"/>
        <v>0</v>
      </c>
      <c r="S74" s="299">
        <f t="shared" si="4"/>
        <v>0</v>
      </c>
      <c r="T74" s="299">
        <f t="shared" si="4"/>
        <v>0</v>
      </c>
      <c r="U74" s="299">
        <f t="shared" si="4"/>
        <v>0</v>
      </c>
      <c r="V74" s="299">
        <f t="shared" si="4"/>
        <v>0</v>
      </c>
      <c r="W74" s="299">
        <f t="shared" si="4"/>
        <v>0</v>
      </c>
      <c r="X74" s="299">
        <f t="shared" si="4"/>
        <v>0</v>
      </c>
      <c r="Y74" s="299">
        <f t="shared" si="4"/>
        <v>0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0</v>
      </c>
      <c r="C75" s="233">
        <f t="shared" si="5"/>
        <v>0</v>
      </c>
      <c r="D75" s="233">
        <f t="shared" si="5"/>
        <v>0</v>
      </c>
      <c r="E75" s="233">
        <f t="shared" si="5"/>
        <v>0</v>
      </c>
      <c r="F75" s="233">
        <f t="shared" si="5"/>
        <v>0</v>
      </c>
      <c r="G75" s="233">
        <f t="shared" si="5"/>
        <v>0</v>
      </c>
      <c r="H75" s="233">
        <f t="shared" si="5"/>
        <v>0</v>
      </c>
      <c r="I75" s="233">
        <f t="shared" si="5"/>
        <v>0</v>
      </c>
      <c r="J75" s="233">
        <f t="shared" si="5"/>
        <v>0</v>
      </c>
      <c r="K75" s="233">
        <f t="shared" si="5"/>
        <v>0</v>
      </c>
      <c r="L75" s="233">
        <f t="shared" si="5"/>
        <v>0</v>
      </c>
      <c r="M75" s="233">
        <f t="shared" si="5"/>
        <v>0</v>
      </c>
      <c r="N75" s="233">
        <f t="shared" si="5"/>
        <v>0</v>
      </c>
      <c r="O75" s="233">
        <f t="shared" si="5"/>
        <v>0</v>
      </c>
      <c r="P75" s="233">
        <f t="shared" si="5"/>
        <v>0</v>
      </c>
      <c r="Q75" s="233">
        <f t="shared" si="5"/>
        <v>0</v>
      </c>
      <c r="R75" s="233">
        <f t="shared" si="5"/>
        <v>0</v>
      </c>
      <c r="S75" s="233">
        <f t="shared" si="5"/>
        <v>0</v>
      </c>
      <c r="T75" s="233">
        <f t="shared" si="5"/>
        <v>0</v>
      </c>
      <c r="U75" s="233">
        <f t="shared" si="5"/>
        <v>0</v>
      </c>
      <c r="V75" s="233">
        <f t="shared" si="5"/>
        <v>0</v>
      </c>
      <c r="W75" s="233">
        <f t="shared" si="5"/>
        <v>0</v>
      </c>
      <c r="X75" s="233">
        <f t="shared" si="5"/>
        <v>0</v>
      </c>
      <c r="Y75" s="233">
        <f t="shared" si="5"/>
        <v>0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0</v>
      </c>
      <c r="C76" s="233">
        <f t="shared" si="6"/>
        <v>0</v>
      </c>
      <c r="D76" s="233">
        <f t="shared" si="6"/>
        <v>0</v>
      </c>
      <c r="E76" s="233">
        <f t="shared" si="6"/>
        <v>0</v>
      </c>
      <c r="F76" s="233">
        <f t="shared" si="6"/>
        <v>0</v>
      </c>
      <c r="G76" s="233">
        <f t="shared" si="6"/>
        <v>0</v>
      </c>
      <c r="H76" s="233">
        <f t="shared" si="6"/>
        <v>0</v>
      </c>
      <c r="I76" s="233">
        <f t="shared" si="6"/>
        <v>0</v>
      </c>
      <c r="J76" s="233">
        <f t="shared" si="6"/>
        <v>0</v>
      </c>
      <c r="K76" s="233">
        <f t="shared" si="6"/>
        <v>0</v>
      </c>
      <c r="L76" s="233">
        <f t="shared" si="6"/>
        <v>0</v>
      </c>
      <c r="M76" s="233">
        <f t="shared" si="6"/>
        <v>0</v>
      </c>
      <c r="N76" s="233">
        <f t="shared" si="6"/>
        <v>0</v>
      </c>
      <c r="O76" s="233">
        <f t="shared" si="6"/>
        <v>0</v>
      </c>
      <c r="P76" s="233">
        <f t="shared" si="6"/>
        <v>0</v>
      </c>
      <c r="Q76" s="233">
        <f t="shared" si="6"/>
        <v>0</v>
      </c>
      <c r="R76" s="233">
        <f t="shared" si="6"/>
        <v>0</v>
      </c>
      <c r="S76" s="233">
        <f t="shared" si="6"/>
        <v>0</v>
      </c>
      <c r="T76" s="233">
        <f t="shared" si="6"/>
        <v>0</v>
      </c>
      <c r="U76" s="233">
        <f t="shared" si="6"/>
        <v>0</v>
      </c>
      <c r="V76" s="233">
        <f t="shared" si="6"/>
        <v>0</v>
      </c>
      <c r="W76" s="233">
        <f t="shared" si="6"/>
        <v>0</v>
      </c>
      <c r="X76" s="233">
        <f t="shared" si="6"/>
        <v>0</v>
      </c>
      <c r="Y76" s="233">
        <f t="shared" si="6"/>
        <v>0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0</v>
      </c>
      <c r="C77" s="233">
        <f t="shared" si="7"/>
        <v>0</v>
      </c>
      <c r="D77" s="233">
        <f t="shared" si="7"/>
        <v>0</v>
      </c>
      <c r="E77" s="233">
        <f t="shared" si="7"/>
        <v>0</v>
      </c>
      <c r="F77" s="233">
        <f t="shared" si="7"/>
        <v>0</v>
      </c>
      <c r="G77" s="233">
        <f t="shared" si="7"/>
        <v>0</v>
      </c>
      <c r="H77" s="233">
        <f t="shared" si="7"/>
        <v>0</v>
      </c>
      <c r="I77" s="233">
        <f t="shared" si="7"/>
        <v>0</v>
      </c>
      <c r="J77" s="233">
        <f t="shared" si="7"/>
        <v>0</v>
      </c>
      <c r="K77" s="233">
        <f t="shared" si="7"/>
        <v>0</v>
      </c>
      <c r="L77" s="233">
        <f t="shared" si="7"/>
        <v>0</v>
      </c>
      <c r="M77" s="233">
        <f t="shared" si="7"/>
        <v>0</v>
      </c>
      <c r="N77" s="233">
        <f t="shared" si="7"/>
        <v>0</v>
      </c>
      <c r="O77" s="233">
        <f t="shared" si="7"/>
        <v>0</v>
      </c>
      <c r="P77" s="233">
        <f t="shared" si="7"/>
        <v>0</v>
      </c>
      <c r="Q77" s="233">
        <f t="shared" si="7"/>
        <v>0</v>
      </c>
      <c r="R77" s="233">
        <f t="shared" si="7"/>
        <v>0</v>
      </c>
      <c r="S77" s="233">
        <f t="shared" si="7"/>
        <v>0</v>
      </c>
      <c r="T77" s="233">
        <f t="shared" si="7"/>
        <v>0</v>
      </c>
      <c r="U77" s="233">
        <f t="shared" si="7"/>
        <v>0</v>
      </c>
      <c r="V77" s="233">
        <f t="shared" si="7"/>
        <v>0</v>
      </c>
      <c r="W77" s="233">
        <f t="shared" si="7"/>
        <v>0</v>
      </c>
      <c r="X77" s="233">
        <f t="shared" si="7"/>
        <v>0</v>
      </c>
      <c r="Y77" s="233">
        <f t="shared" si="7"/>
        <v>0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3.5378408173038752E-3</v>
      </c>
      <c r="C78" s="300">
        <f t="shared" si="8"/>
        <v>1.37984279606021E-2</v>
      </c>
      <c r="D78" s="300">
        <f t="shared" si="8"/>
        <v>1.8056540859158112E-2</v>
      </c>
      <c r="E78" s="300">
        <f t="shared" si="8"/>
        <v>1.679160542348912E-2</v>
      </c>
      <c r="F78" s="300">
        <f t="shared" si="8"/>
        <v>1.9993354056058489E-2</v>
      </c>
      <c r="G78" s="300">
        <f t="shared" si="8"/>
        <v>2.4148923768533673E-2</v>
      </c>
      <c r="H78" s="300">
        <f t="shared" si="8"/>
        <v>1.0206440673588672E-2</v>
      </c>
      <c r="I78" s="300">
        <f t="shared" si="8"/>
        <v>2.4324866398735677E-2</v>
      </c>
      <c r="J78" s="300">
        <f t="shared" si="8"/>
        <v>2.1761110891621051E-2</v>
      </c>
      <c r="K78" s="300">
        <f t="shared" si="8"/>
        <v>2.2716803335161632E-2</v>
      </c>
      <c r="L78" s="300">
        <f t="shared" si="8"/>
        <v>2.6063797550537927E-2</v>
      </c>
      <c r="M78" s="300">
        <f t="shared" si="8"/>
        <v>1.9650201071991839E-2</v>
      </c>
      <c r="N78" s="300">
        <f t="shared" si="8"/>
        <v>1.9402064669486751E-2</v>
      </c>
      <c r="O78" s="300">
        <f t="shared" si="8"/>
        <v>1.8645537715120338E-2</v>
      </c>
      <c r="P78" s="300">
        <f t="shared" si="8"/>
        <v>1.5940034145545696E-2</v>
      </c>
      <c r="Q78" s="300">
        <f t="shared" si="8"/>
        <v>6.7904109147934148E-3</v>
      </c>
      <c r="R78" s="300">
        <f t="shared" si="8"/>
        <v>6.8051495351865556E-3</v>
      </c>
      <c r="S78" s="300">
        <f t="shared" si="8"/>
        <v>6.2159702459077711E-3</v>
      </c>
      <c r="T78" s="300">
        <f t="shared" si="8"/>
        <v>5.7486843153995793E-3</v>
      </c>
      <c r="U78" s="300">
        <f t="shared" si="8"/>
        <v>5.7305597430929939E-3</v>
      </c>
      <c r="V78" s="300">
        <f t="shared" si="8"/>
        <v>6.0446250937102267E-3</v>
      </c>
      <c r="W78" s="300">
        <f t="shared" si="8"/>
        <v>4.5688747566871258E-3</v>
      </c>
      <c r="X78" s="300">
        <f t="shared" si="8"/>
        <v>3.0944257966606832E-3</v>
      </c>
      <c r="Y78" s="300">
        <f t="shared" si="8"/>
        <v>3.4895653656360115E-3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0.21508635424333522</v>
      </c>
      <c r="C79" s="301">
        <f t="shared" si="9"/>
        <v>0.28762968587849264</v>
      </c>
      <c r="D79" s="301">
        <f t="shared" si="9"/>
        <v>0.30240011544575701</v>
      </c>
      <c r="E79" s="301">
        <f t="shared" si="9"/>
        <v>0.29369293150345022</v>
      </c>
      <c r="F79" s="301">
        <f t="shared" si="9"/>
        <v>0.31860552309384949</v>
      </c>
      <c r="G79" s="301">
        <f t="shared" si="9"/>
        <v>0.33581932780699608</v>
      </c>
      <c r="H79" s="301">
        <f t="shared" si="9"/>
        <v>0.27951844205121967</v>
      </c>
      <c r="I79" s="301">
        <f t="shared" si="9"/>
        <v>0.3514153097006501</v>
      </c>
      <c r="J79" s="301">
        <f t="shared" si="9"/>
        <v>0.33788952079774009</v>
      </c>
      <c r="K79" s="301">
        <f t="shared" si="9"/>
        <v>0.33070108102513568</v>
      </c>
      <c r="L79" s="301">
        <f t="shared" si="9"/>
        <v>0.35699861890099366</v>
      </c>
      <c r="M79" s="301">
        <f t="shared" si="9"/>
        <v>0.31291900580052179</v>
      </c>
      <c r="N79" s="301">
        <f t="shared" si="9"/>
        <v>0.25519358922601265</v>
      </c>
      <c r="O79" s="301">
        <f t="shared" si="9"/>
        <v>0.22957882893975229</v>
      </c>
      <c r="P79" s="301">
        <f t="shared" si="9"/>
        <v>0.22174338455224921</v>
      </c>
      <c r="Q79" s="301">
        <f t="shared" si="9"/>
        <v>0.15671772697802885</v>
      </c>
      <c r="R79" s="301">
        <f t="shared" si="9"/>
        <v>0.13949465068786779</v>
      </c>
      <c r="S79" s="301">
        <f t="shared" si="9"/>
        <v>0.1360594214071445</v>
      </c>
      <c r="T79" s="301">
        <f t="shared" si="9"/>
        <v>0.13440485969655258</v>
      </c>
      <c r="U79" s="301">
        <f t="shared" si="9"/>
        <v>0.12770430334930882</v>
      </c>
      <c r="V79" s="301">
        <f t="shared" si="9"/>
        <v>0.13019508854052991</v>
      </c>
      <c r="W79" s="301">
        <f t="shared" si="9"/>
        <v>0.13193545439817816</v>
      </c>
      <c r="X79" s="301">
        <f t="shared" si="9"/>
        <v>0.13032558533065891</v>
      </c>
      <c r="Y79" s="301">
        <f t="shared" si="9"/>
        <v>0.13138494599175088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0.52819424678409777</v>
      </c>
      <c r="C80" s="301">
        <f t="shared" si="10"/>
        <v>0.47183264056773161</v>
      </c>
      <c r="D80" s="301">
        <f t="shared" si="10"/>
        <v>0.46470089763380507</v>
      </c>
      <c r="E80" s="301">
        <f t="shared" si="10"/>
        <v>0.46767962770698396</v>
      </c>
      <c r="F80" s="301">
        <f t="shared" si="10"/>
        <v>0.44609343067450613</v>
      </c>
      <c r="G80" s="301">
        <f t="shared" si="10"/>
        <v>0.43466930532908665</v>
      </c>
      <c r="H80" s="301">
        <f t="shared" si="10"/>
        <v>0.50269403100657983</v>
      </c>
      <c r="I80" s="301">
        <f t="shared" si="10"/>
        <v>0.4389935483812501</v>
      </c>
      <c r="J80" s="301">
        <f t="shared" si="10"/>
        <v>0.44894137402478596</v>
      </c>
      <c r="K80" s="301">
        <f t="shared" si="10"/>
        <v>0.47059922573309304</v>
      </c>
      <c r="L80" s="301">
        <f t="shared" si="10"/>
        <v>0.43439656864453763</v>
      </c>
      <c r="M80" s="301">
        <f t="shared" si="10"/>
        <v>0.47919723089610844</v>
      </c>
      <c r="N80" s="301">
        <f t="shared" si="10"/>
        <v>0.56548657770082056</v>
      </c>
      <c r="O80" s="301">
        <f t="shared" si="10"/>
        <v>0.55240595690954564</v>
      </c>
      <c r="P80" s="301">
        <f t="shared" si="10"/>
        <v>0.54267082255966137</v>
      </c>
      <c r="Q80" s="301">
        <f t="shared" si="10"/>
        <v>0.51758796809595387</v>
      </c>
      <c r="R80" s="301">
        <f t="shared" si="10"/>
        <v>0.52542524194669638</v>
      </c>
      <c r="S80" s="301">
        <f t="shared" si="10"/>
        <v>0.51541995465798973</v>
      </c>
      <c r="T80" s="301">
        <f t="shared" si="10"/>
        <v>0.51940216869238431</v>
      </c>
      <c r="U80" s="301">
        <f t="shared" si="10"/>
        <v>0.52148465513602971</v>
      </c>
      <c r="V80" s="301">
        <f t="shared" si="10"/>
        <v>0.51489230147937204</v>
      </c>
      <c r="W80" s="301">
        <f t="shared" si="10"/>
        <v>0.51959257365210687</v>
      </c>
      <c r="X80" s="301">
        <f t="shared" si="10"/>
        <v>0.51443165033842841</v>
      </c>
      <c r="Y80" s="301">
        <f t="shared" si="10"/>
        <v>0.51578732898107216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0.52819424678409777</v>
      </c>
      <c r="C81" s="302">
        <f t="shared" si="11"/>
        <v>0.47183264056773161</v>
      </c>
      <c r="D81" s="302">
        <f t="shared" si="11"/>
        <v>0.46470089763380507</v>
      </c>
      <c r="E81" s="302">
        <f t="shared" si="11"/>
        <v>0.46767962770698396</v>
      </c>
      <c r="F81" s="302">
        <f t="shared" si="11"/>
        <v>0.44609343067450613</v>
      </c>
      <c r="G81" s="302">
        <f t="shared" si="11"/>
        <v>0.43466930532908665</v>
      </c>
      <c r="H81" s="302">
        <f t="shared" si="11"/>
        <v>0.50269403100657983</v>
      </c>
      <c r="I81" s="302">
        <f t="shared" si="11"/>
        <v>0.4389935483812501</v>
      </c>
      <c r="J81" s="302">
        <f t="shared" si="11"/>
        <v>0.44894137402478596</v>
      </c>
      <c r="K81" s="302">
        <f t="shared" si="11"/>
        <v>0.47059922573309304</v>
      </c>
      <c r="L81" s="302">
        <f t="shared" si="11"/>
        <v>0.43439656864453763</v>
      </c>
      <c r="M81" s="302">
        <f t="shared" si="11"/>
        <v>0.47919723089610844</v>
      </c>
      <c r="N81" s="302">
        <f t="shared" si="11"/>
        <v>0.56548657770082056</v>
      </c>
      <c r="O81" s="302">
        <f t="shared" si="11"/>
        <v>0.55240595690954564</v>
      </c>
      <c r="P81" s="302">
        <f t="shared" si="11"/>
        <v>0.54267082255966137</v>
      </c>
      <c r="Q81" s="302">
        <f t="shared" si="11"/>
        <v>0.51758796809595387</v>
      </c>
      <c r="R81" s="302">
        <f t="shared" si="11"/>
        <v>0.52542524194669638</v>
      </c>
      <c r="S81" s="302">
        <f t="shared" si="11"/>
        <v>0.51541995465798973</v>
      </c>
      <c r="T81" s="302">
        <f t="shared" si="11"/>
        <v>0.51940216869238431</v>
      </c>
      <c r="U81" s="302">
        <f t="shared" si="11"/>
        <v>0.52148465513602971</v>
      </c>
      <c r="V81" s="302">
        <f t="shared" si="11"/>
        <v>0.51489230147937204</v>
      </c>
      <c r="W81" s="302">
        <f t="shared" si="11"/>
        <v>0.51959257365210687</v>
      </c>
      <c r="X81" s="302">
        <f t="shared" si="11"/>
        <v>0.51443165033842841</v>
      </c>
      <c r="Y81" s="302">
        <f t="shared" si="11"/>
        <v>0.51578732898107216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0</v>
      </c>
      <c r="C82" s="302">
        <f t="shared" si="12"/>
        <v>0</v>
      </c>
      <c r="D82" s="302">
        <f t="shared" si="12"/>
        <v>0</v>
      </c>
      <c r="E82" s="302">
        <f t="shared" si="12"/>
        <v>0</v>
      </c>
      <c r="F82" s="302">
        <f t="shared" si="12"/>
        <v>0</v>
      </c>
      <c r="G82" s="302">
        <f t="shared" si="12"/>
        <v>0</v>
      </c>
      <c r="H82" s="302">
        <f t="shared" si="12"/>
        <v>0</v>
      </c>
      <c r="I82" s="302">
        <f t="shared" si="12"/>
        <v>0</v>
      </c>
      <c r="J82" s="302">
        <f t="shared" si="12"/>
        <v>0</v>
      </c>
      <c r="K82" s="302">
        <f t="shared" si="12"/>
        <v>0</v>
      </c>
      <c r="L82" s="302">
        <f t="shared" si="12"/>
        <v>0</v>
      </c>
      <c r="M82" s="302">
        <f t="shared" si="12"/>
        <v>0</v>
      </c>
      <c r="N82" s="302">
        <f t="shared" si="12"/>
        <v>0</v>
      </c>
      <c r="O82" s="302">
        <f t="shared" si="12"/>
        <v>0</v>
      </c>
      <c r="P82" s="302">
        <f t="shared" si="12"/>
        <v>0</v>
      </c>
      <c r="Q82" s="302">
        <f t="shared" si="12"/>
        <v>0</v>
      </c>
      <c r="R82" s="302">
        <f t="shared" si="12"/>
        <v>0</v>
      </c>
      <c r="S82" s="302">
        <f t="shared" si="12"/>
        <v>0</v>
      </c>
      <c r="T82" s="302">
        <f t="shared" si="12"/>
        <v>0</v>
      </c>
      <c r="U82" s="302">
        <f t="shared" si="12"/>
        <v>0</v>
      </c>
      <c r="V82" s="302">
        <f t="shared" si="12"/>
        <v>0</v>
      </c>
      <c r="W82" s="302">
        <f t="shared" si="12"/>
        <v>0</v>
      </c>
      <c r="X82" s="302">
        <f t="shared" si="12"/>
        <v>0</v>
      </c>
      <c r="Y82" s="302">
        <f t="shared" si="12"/>
        <v>0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5.9955870788936536E-2</v>
      </c>
      <c r="C83" s="301">
        <f t="shared" si="13"/>
        <v>8.6887677560417223E-2</v>
      </c>
      <c r="D83" s="301">
        <f t="shared" si="13"/>
        <v>9.0542076624757745E-2</v>
      </c>
      <c r="E83" s="301">
        <f t="shared" si="13"/>
        <v>8.7440196478794488E-2</v>
      </c>
      <c r="F83" s="301">
        <f t="shared" si="13"/>
        <v>9.6970362135760463E-2</v>
      </c>
      <c r="G83" s="301">
        <f t="shared" si="13"/>
        <v>0.10159087087322043</v>
      </c>
      <c r="H83" s="301">
        <f t="shared" si="13"/>
        <v>8.0498530205924623E-2</v>
      </c>
      <c r="I83" s="301">
        <f t="shared" si="13"/>
        <v>0.10743827715679981</v>
      </c>
      <c r="J83" s="301">
        <f t="shared" si="13"/>
        <v>0.10234127551016504</v>
      </c>
      <c r="K83" s="301">
        <f t="shared" si="13"/>
        <v>9.5178637895731569E-2</v>
      </c>
      <c r="L83" s="301">
        <f t="shared" si="13"/>
        <v>0.10854234511452172</v>
      </c>
      <c r="M83" s="301">
        <f t="shared" si="13"/>
        <v>8.9634027577282227E-2</v>
      </c>
      <c r="N83" s="301">
        <f t="shared" si="13"/>
        <v>5.6151211656981115E-2</v>
      </c>
      <c r="O83" s="301">
        <f t="shared" si="13"/>
        <v>4.6747107306297254E-2</v>
      </c>
      <c r="P83" s="301">
        <f t="shared" si="13"/>
        <v>4.4444606152293127E-2</v>
      </c>
      <c r="Q83" s="301">
        <f t="shared" si="13"/>
        <v>2.3519971283214688E-2</v>
      </c>
      <c r="R83" s="301">
        <f t="shared" si="13"/>
        <v>1.4014497411490532E-2</v>
      </c>
      <c r="S83" s="301">
        <f t="shared" si="13"/>
        <v>1.3242763116108211E-2</v>
      </c>
      <c r="T83" s="301">
        <f t="shared" si="13"/>
        <v>1.1819896584737309E-2</v>
      </c>
      <c r="U83" s="301">
        <f t="shared" si="13"/>
        <v>8.48463404089932E-3</v>
      </c>
      <c r="V83" s="301">
        <f t="shared" si="13"/>
        <v>1.103406250723502E-2</v>
      </c>
      <c r="W83" s="301">
        <f t="shared" si="13"/>
        <v>1.1017181559469541E-2</v>
      </c>
      <c r="X83" s="301">
        <f t="shared" si="13"/>
        <v>1.1764923590047245E-2</v>
      </c>
      <c r="Y83" s="301">
        <f t="shared" si="13"/>
        <v>1.240626236235577E-2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3.2427819939944709E-2</v>
      </c>
      <c r="C84" s="302">
        <f t="shared" si="14"/>
        <v>4.1240848789064206E-2</v>
      </c>
      <c r="D84" s="302">
        <f t="shared" si="14"/>
        <v>4.1783265129123386E-2</v>
      </c>
      <c r="E84" s="302">
        <f t="shared" si="14"/>
        <v>4.070141228682736E-2</v>
      </c>
      <c r="F84" s="302">
        <f t="shared" si="14"/>
        <v>4.3893933062334807E-2</v>
      </c>
      <c r="G84" s="302">
        <f t="shared" si="14"/>
        <v>4.470506303522654E-2</v>
      </c>
      <c r="H84" s="302">
        <f t="shared" si="14"/>
        <v>3.8359036230743646E-2</v>
      </c>
      <c r="I84" s="302">
        <f t="shared" si="14"/>
        <v>4.7090988695381419E-2</v>
      </c>
      <c r="J84" s="302">
        <f t="shared" si="14"/>
        <v>4.5328142003021647E-2</v>
      </c>
      <c r="K84" s="302">
        <f t="shared" si="14"/>
        <v>4.1294357948032635E-2</v>
      </c>
      <c r="L84" s="302">
        <f t="shared" si="14"/>
        <v>4.6781030507612897E-2</v>
      </c>
      <c r="M84" s="302">
        <f t="shared" si="14"/>
        <v>3.9607018409224745E-2</v>
      </c>
      <c r="N84" s="302">
        <f t="shared" si="14"/>
        <v>2.4956589749870306E-2</v>
      </c>
      <c r="O84" s="302">
        <f t="shared" si="14"/>
        <v>2.0923642386908456E-2</v>
      </c>
      <c r="P84" s="302">
        <f t="shared" si="14"/>
        <v>1.9946431273422549E-2</v>
      </c>
      <c r="Q84" s="302">
        <f t="shared" si="14"/>
        <v>1.1871034660951848E-2</v>
      </c>
      <c r="R84" s="302">
        <f t="shared" si="14"/>
        <v>7.7614231672277906E-3</v>
      </c>
      <c r="S84" s="302">
        <f t="shared" si="14"/>
        <v>7.3474628785046535E-3</v>
      </c>
      <c r="T84" s="302">
        <f t="shared" si="14"/>
        <v>6.6324735359743333E-3</v>
      </c>
      <c r="U84" s="302">
        <f t="shared" si="14"/>
        <v>5.0918611416835829E-3</v>
      </c>
      <c r="V84" s="302">
        <f t="shared" si="14"/>
        <v>6.4437966225499152E-3</v>
      </c>
      <c r="W84" s="302">
        <f t="shared" si="14"/>
        <v>6.3669538257235181E-3</v>
      </c>
      <c r="X84" s="302">
        <f t="shared" si="14"/>
        <v>6.9784546199981659E-3</v>
      </c>
      <c r="Y84" s="302">
        <f t="shared" si="14"/>
        <v>7.3213799889337884E-3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2.752805084899183E-2</v>
      </c>
      <c r="C85" s="302">
        <f t="shared" si="15"/>
        <v>4.5646828771353017E-2</v>
      </c>
      <c r="D85" s="302">
        <f t="shared" si="15"/>
        <v>4.8758811495634359E-2</v>
      </c>
      <c r="E85" s="302">
        <f t="shared" si="15"/>
        <v>4.6738784191967121E-2</v>
      </c>
      <c r="F85" s="302">
        <f t="shared" si="15"/>
        <v>5.3076429073425642E-2</v>
      </c>
      <c r="G85" s="302">
        <f t="shared" si="15"/>
        <v>5.6885807837993879E-2</v>
      </c>
      <c r="H85" s="302">
        <f t="shared" si="15"/>
        <v>4.2139493975180978E-2</v>
      </c>
      <c r="I85" s="302">
        <f t="shared" si="15"/>
        <v>6.0347288461418375E-2</v>
      </c>
      <c r="J85" s="302">
        <f t="shared" si="15"/>
        <v>5.7013133507143397E-2</v>
      </c>
      <c r="K85" s="302">
        <f t="shared" si="15"/>
        <v>5.3884279947698933E-2</v>
      </c>
      <c r="L85" s="302">
        <f t="shared" si="15"/>
        <v>6.1761314606908826E-2</v>
      </c>
      <c r="M85" s="302">
        <f t="shared" si="15"/>
        <v>5.0027009168057482E-2</v>
      </c>
      <c r="N85" s="302">
        <f t="shared" si="15"/>
        <v>3.1194621907110816E-2</v>
      </c>
      <c r="O85" s="302">
        <f t="shared" si="15"/>
        <v>2.5823464919388806E-2</v>
      </c>
      <c r="P85" s="302">
        <f t="shared" si="15"/>
        <v>2.4498174878870582E-2</v>
      </c>
      <c r="Q85" s="302">
        <f t="shared" si="15"/>
        <v>1.1648936622262841E-2</v>
      </c>
      <c r="R85" s="302">
        <f t="shared" si="15"/>
        <v>6.2530742442627411E-3</v>
      </c>
      <c r="S85" s="302">
        <f t="shared" si="15"/>
        <v>5.8953002376035584E-3</v>
      </c>
      <c r="T85" s="302">
        <f t="shared" si="15"/>
        <v>5.1874230487629755E-3</v>
      </c>
      <c r="U85" s="302">
        <f t="shared" si="15"/>
        <v>3.3927728992157362E-3</v>
      </c>
      <c r="V85" s="302">
        <f t="shared" si="15"/>
        <v>4.5902658846851069E-3</v>
      </c>
      <c r="W85" s="302">
        <f t="shared" si="15"/>
        <v>4.6502277337460238E-3</v>
      </c>
      <c r="X85" s="302">
        <f t="shared" si="15"/>
        <v>4.7864689700490796E-3</v>
      </c>
      <c r="Y85" s="302">
        <f t="shared" si="15"/>
        <v>5.0848823734219815E-3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0</v>
      </c>
      <c r="C86" s="302">
        <f t="shared" si="16"/>
        <v>0</v>
      </c>
      <c r="D86" s="302">
        <f t="shared" si="16"/>
        <v>0</v>
      </c>
      <c r="E86" s="302">
        <f t="shared" si="16"/>
        <v>0</v>
      </c>
      <c r="F86" s="302">
        <f t="shared" si="16"/>
        <v>0</v>
      </c>
      <c r="G86" s="302">
        <f t="shared" si="16"/>
        <v>0</v>
      </c>
      <c r="H86" s="302">
        <f t="shared" si="16"/>
        <v>0</v>
      </c>
      <c r="I86" s="302">
        <f t="shared" si="16"/>
        <v>0</v>
      </c>
      <c r="J86" s="302">
        <f t="shared" si="16"/>
        <v>0</v>
      </c>
      <c r="K86" s="302">
        <f t="shared" si="16"/>
        <v>0</v>
      </c>
      <c r="L86" s="302">
        <f t="shared" si="16"/>
        <v>0</v>
      </c>
      <c r="M86" s="302">
        <f t="shared" si="16"/>
        <v>0</v>
      </c>
      <c r="N86" s="302">
        <f t="shared" si="16"/>
        <v>0</v>
      </c>
      <c r="O86" s="302">
        <f t="shared" si="16"/>
        <v>0</v>
      </c>
      <c r="P86" s="302">
        <f t="shared" si="16"/>
        <v>0</v>
      </c>
      <c r="Q86" s="302">
        <f t="shared" si="16"/>
        <v>0</v>
      </c>
      <c r="R86" s="302">
        <f t="shared" si="16"/>
        <v>0</v>
      </c>
      <c r="S86" s="302">
        <f t="shared" si="16"/>
        <v>0</v>
      </c>
      <c r="T86" s="302">
        <f t="shared" si="16"/>
        <v>0</v>
      </c>
      <c r="U86" s="302">
        <f t="shared" si="16"/>
        <v>0</v>
      </c>
      <c r="V86" s="302">
        <f t="shared" si="16"/>
        <v>0</v>
      </c>
      <c r="W86" s="302">
        <f t="shared" si="16"/>
        <v>0</v>
      </c>
      <c r="X86" s="302">
        <f t="shared" si="16"/>
        <v>0</v>
      </c>
      <c r="Y86" s="302">
        <f t="shared" si="16"/>
        <v>0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8.3576846657264989E-3</v>
      </c>
      <c r="C87" s="301">
        <f t="shared" si="17"/>
        <v>1.6264635105777345E-2</v>
      </c>
      <c r="D87" s="301">
        <f t="shared" si="17"/>
        <v>1.7371661757076155E-2</v>
      </c>
      <c r="E87" s="301">
        <f t="shared" si="17"/>
        <v>1.6091725953039194E-2</v>
      </c>
      <c r="F87" s="301">
        <f t="shared" si="17"/>
        <v>1.9006229091652522E-2</v>
      </c>
      <c r="G87" s="301">
        <f t="shared" si="17"/>
        <v>2.0563590083911142E-2</v>
      </c>
      <c r="H87" s="301">
        <f t="shared" si="17"/>
        <v>1.5129528941817098E-2</v>
      </c>
      <c r="I87" s="301">
        <f t="shared" si="17"/>
        <v>2.1799175912347469E-2</v>
      </c>
      <c r="J87" s="301">
        <f t="shared" si="17"/>
        <v>2.0987973131155968E-2</v>
      </c>
      <c r="K87" s="301">
        <f t="shared" si="17"/>
        <v>1.9521039308682386E-2</v>
      </c>
      <c r="L87" s="301">
        <f t="shared" si="17"/>
        <v>2.2228146257603196E-2</v>
      </c>
      <c r="M87" s="301">
        <f t="shared" si="17"/>
        <v>1.8458514936284441E-2</v>
      </c>
      <c r="N87" s="301">
        <f t="shared" si="17"/>
        <v>1.1429233009437125E-2</v>
      </c>
      <c r="O87" s="301">
        <f t="shared" si="17"/>
        <v>9.8966578524129455E-3</v>
      </c>
      <c r="P87" s="301">
        <f t="shared" si="17"/>
        <v>9.4500359458791604E-3</v>
      </c>
      <c r="Q87" s="301">
        <f t="shared" si="17"/>
        <v>5.2019521027505244E-3</v>
      </c>
      <c r="R87" s="301">
        <f t="shared" si="17"/>
        <v>3.2243398824127836E-3</v>
      </c>
      <c r="S87" s="301">
        <f t="shared" si="17"/>
        <v>3.0770544243476894E-3</v>
      </c>
      <c r="T87" s="301">
        <f t="shared" si="17"/>
        <v>2.6979791651554198E-3</v>
      </c>
      <c r="U87" s="301">
        <f t="shared" si="17"/>
        <v>1.9983139063962782E-3</v>
      </c>
      <c r="V87" s="301">
        <f t="shared" si="17"/>
        <v>2.6170759274618417E-3</v>
      </c>
      <c r="W87" s="301">
        <f t="shared" si="17"/>
        <v>2.5598820522391868E-3</v>
      </c>
      <c r="X87" s="301">
        <f t="shared" si="17"/>
        <v>2.8642384778051833E-3</v>
      </c>
      <c r="Y87" s="301">
        <f t="shared" si="17"/>
        <v>3.0262946296732928E-3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6.2866087397835399E-3</v>
      </c>
      <c r="C88" s="302">
        <f t="shared" si="18"/>
        <v>1.2830390934891849E-2</v>
      </c>
      <c r="D88" s="302">
        <f t="shared" si="18"/>
        <v>1.3703287224489246E-2</v>
      </c>
      <c r="E88" s="302">
        <f t="shared" si="18"/>
        <v>1.2575328396276777E-2</v>
      </c>
      <c r="F88" s="302">
        <f t="shared" si="18"/>
        <v>1.5013018126880686E-2</v>
      </c>
      <c r="G88" s="302">
        <f t="shared" si="18"/>
        <v>1.6283780089830099E-2</v>
      </c>
      <c r="H88" s="302">
        <f t="shared" si="18"/>
        <v>1.1959159489138905E-2</v>
      </c>
      <c r="I88" s="302">
        <f t="shared" si="18"/>
        <v>1.7258941043776812E-2</v>
      </c>
      <c r="J88" s="302">
        <f t="shared" si="18"/>
        <v>1.6698583776386559E-2</v>
      </c>
      <c r="K88" s="302">
        <f t="shared" si="18"/>
        <v>1.5467049594748924E-2</v>
      </c>
      <c r="L88" s="302">
        <f t="shared" si="18"/>
        <v>1.7581526976832625E-2</v>
      </c>
      <c r="M88" s="302">
        <f t="shared" si="18"/>
        <v>1.4694727412668831E-2</v>
      </c>
      <c r="N88" s="302">
        <f t="shared" si="18"/>
        <v>9.082302207648222E-3</v>
      </c>
      <c r="O88" s="302">
        <f t="shared" si="18"/>
        <v>7.9538266359072043E-3</v>
      </c>
      <c r="P88" s="302">
        <f t="shared" si="18"/>
        <v>7.6069130709798061E-3</v>
      </c>
      <c r="Q88" s="302">
        <f t="shared" si="18"/>
        <v>4.3255430778780845E-3</v>
      </c>
      <c r="R88" s="302">
        <f t="shared" si="18"/>
        <v>2.7538891555716994E-3</v>
      </c>
      <c r="S88" s="302">
        <f t="shared" si="18"/>
        <v>2.6335208641518103E-3</v>
      </c>
      <c r="T88" s="302">
        <f t="shared" si="18"/>
        <v>2.3077028229287382E-3</v>
      </c>
      <c r="U88" s="302">
        <f t="shared" si="18"/>
        <v>1.743058265075972E-3</v>
      </c>
      <c r="V88" s="302">
        <f t="shared" si="18"/>
        <v>2.2717267699933702E-3</v>
      </c>
      <c r="W88" s="302">
        <f t="shared" si="18"/>
        <v>2.2100216584777302E-3</v>
      </c>
      <c r="X88" s="302">
        <f t="shared" si="18"/>
        <v>2.5041279596823684E-3</v>
      </c>
      <c r="Y88" s="302">
        <f t="shared" si="18"/>
        <v>2.6437329464064352E-3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2.0710759259429585E-3</v>
      </c>
      <c r="C89" s="302">
        <f t="shared" si="19"/>
        <v>3.4342441708854932E-3</v>
      </c>
      <c r="D89" s="302">
        <f t="shared" si="19"/>
        <v>3.6683745325869102E-3</v>
      </c>
      <c r="E89" s="302">
        <f t="shared" si="19"/>
        <v>3.5163975567624154E-3</v>
      </c>
      <c r="F89" s="302">
        <f t="shared" si="19"/>
        <v>3.9932109647718341E-3</v>
      </c>
      <c r="G89" s="302">
        <f t="shared" si="19"/>
        <v>4.2798099940810422E-3</v>
      </c>
      <c r="H89" s="302">
        <f t="shared" si="19"/>
        <v>3.1703694526781915E-3</v>
      </c>
      <c r="I89" s="302">
        <f t="shared" si="19"/>
        <v>4.5402348685706605E-3</v>
      </c>
      <c r="J89" s="302">
        <f t="shared" si="19"/>
        <v>4.2893893547694103E-3</v>
      </c>
      <c r="K89" s="302">
        <f t="shared" si="19"/>
        <v>4.0539897139334619E-3</v>
      </c>
      <c r="L89" s="302">
        <f t="shared" si="19"/>
        <v>4.6466192807705694E-3</v>
      </c>
      <c r="M89" s="302">
        <f t="shared" si="19"/>
        <v>3.7637875236156103E-3</v>
      </c>
      <c r="N89" s="302">
        <f t="shared" si="19"/>
        <v>2.3469308017889019E-3</v>
      </c>
      <c r="O89" s="302">
        <f t="shared" si="19"/>
        <v>1.9428312165057399E-3</v>
      </c>
      <c r="P89" s="302">
        <f t="shared" si="19"/>
        <v>1.8431228748993539E-3</v>
      </c>
      <c r="Q89" s="302">
        <f t="shared" si="19"/>
        <v>8.7640902487243905E-4</v>
      </c>
      <c r="R89" s="302">
        <f t="shared" si="19"/>
        <v>4.7045072684108403E-4</v>
      </c>
      <c r="S89" s="302">
        <f t="shared" si="19"/>
        <v>4.435335601958788E-4</v>
      </c>
      <c r="T89" s="302">
        <f t="shared" si="19"/>
        <v>3.9027634222668157E-4</v>
      </c>
      <c r="U89" s="302">
        <f t="shared" si="19"/>
        <v>2.5525564132030613E-4</v>
      </c>
      <c r="V89" s="302">
        <f t="shared" si="19"/>
        <v>3.4534915746847175E-4</v>
      </c>
      <c r="W89" s="302">
        <f t="shared" si="19"/>
        <v>3.4986039376145629E-4</v>
      </c>
      <c r="X89" s="302">
        <f t="shared" si="19"/>
        <v>3.6011051812281469E-4</v>
      </c>
      <c r="Y89" s="302">
        <f t="shared" si="19"/>
        <v>3.8256168326685755E-4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0</v>
      </c>
      <c r="C90" s="302">
        <f t="shared" si="20"/>
        <v>0</v>
      </c>
      <c r="D90" s="302">
        <f t="shared" si="20"/>
        <v>0</v>
      </c>
      <c r="E90" s="302">
        <f t="shared" si="20"/>
        <v>0</v>
      </c>
      <c r="F90" s="302">
        <f t="shared" si="20"/>
        <v>0</v>
      </c>
      <c r="G90" s="302">
        <f t="shared" si="20"/>
        <v>0</v>
      </c>
      <c r="H90" s="302">
        <f t="shared" si="20"/>
        <v>0</v>
      </c>
      <c r="I90" s="302">
        <f t="shared" si="20"/>
        <v>0</v>
      </c>
      <c r="J90" s="302">
        <f t="shared" si="20"/>
        <v>0</v>
      </c>
      <c r="K90" s="302">
        <f t="shared" si="20"/>
        <v>0</v>
      </c>
      <c r="L90" s="302">
        <f t="shared" si="20"/>
        <v>0</v>
      </c>
      <c r="M90" s="302">
        <f t="shared" si="20"/>
        <v>0</v>
      </c>
      <c r="N90" s="302">
        <f t="shared" si="20"/>
        <v>0</v>
      </c>
      <c r="O90" s="302">
        <f t="shared" si="20"/>
        <v>0</v>
      </c>
      <c r="P90" s="302">
        <f t="shared" si="20"/>
        <v>0</v>
      </c>
      <c r="Q90" s="302">
        <f t="shared" si="20"/>
        <v>0</v>
      </c>
      <c r="R90" s="302">
        <f t="shared" si="20"/>
        <v>0</v>
      </c>
      <c r="S90" s="302">
        <f t="shared" si="20"/>
        <v>0</v>
      </c>
      <c r="T90" s="302">
        <f t="shared" si="20"/>
        <v>0</v>
      </c>
      <c r="U90" s="302">
        <f t="shared" si="20"/>
        <v>0</v>
      </c>
      <c r="V90" s="302">
        <f t="shared" si="20"/>
        <v>0</v>
      </c>
      <c r="W90" s="302">
        <f t="shared" si="20"/>
        <v>0</v>
      </c>
      <c r="X90" s="302">
        <f t="shared" si="20"/>
        <v>0</v>
      </c>
      <c r="Y90" s="302">
        <f t="shared" si="20"/>
        <v>0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0.1848680027006005</v>
      </c>
      <c r="C91" s="301">
        <f t="shared" si="21"/>
        <v>0.12358693292697903</v>
      </c>
      <c r="D91" s="301">
        <f t="shared" si="21"/>
        <v>0.10692870767944587</v>
      </c>
      <c r="E91" s="301">
        <f t="shared" si="21"/>
        <v>0.11830391293424314</v>
      </c>
      <c r="F91" s="301">
        <f t="shared" si="21"/>
        <v>9.9331100948172976E-2</v>
      </c>
      <c r="G91" s="301">
        <f t="shared" si="21"/>
        <v>8.3207982138251882E-2</v>
      </c>
      <c r="H91" s="301">
        <f t="shared" si="21"/>
        <v>0.11195302712087007</v>
      </c>
      <c r="I91" s="301">
        <f t="shared" si="21"/>
        <v>5.6028822450216842E-2</v>
      </c>
      <c r="J91" s="301">
        <f t="shared" si="21"/>
        <v>6.8078745644532104E-2</v>
      </c>
      <c r="K91" s="301">
        <f t="shared" si="21"/>
        <v>6.1283212702195645E-2</v>
      </c>
      <c r="L91" s="301">
        <f t="shared" si="21"/>
        <v>5.1770523531805973E-2</v>
      </c>
      <c r="M91" s="301">
        <f t="shared" si="21"/>
        <v>8.0141019717810985E-2</v>
      </c>
      <c r="N91" s="301">
        <f t="shared" si="21"/>
        <v>9.233732373726182E-2</v>
      </c>
      <c r="O91" s="301">
        <f t="shared" si="21"/>
        <v>0.14272591127687156</v>
      </c>
      <c r="P91" s="301">
        <f t="shared" si="21"/>
        <v>0.16575111664437156</v>
      </c>
      <c r="Q91" s="301">
        <f t="shared" si="21"/>
        <v>0.2901819706252588</v>
      </c>
      <c r="R91" s="301">
        <f t="shared" si="21"/>
        <v>0.31103612053634599</v>
      </c>
      <c r="S91" s="301">
        <f t="shared" si="21"/>
        <v>0.3259848361485021</v>
      </c>
      <c r="T91" s="301">
        <f t="shared" si="21"/>
        <v>0.32592641154577057</v>
      </c>
      <c r="U91" s="301">
        <f t="shared" si="21"/>
        <v>0.3345975338242731</v>
      </c>
      <c r="V91" s="301">
        <f t="shared" si="21"/>
        <v>0.33521684645169092</v>
      </c>
      <c r="W91" s="301">
        <f t="shared" si="21"/>
        <v>0.33032603358131907</v>
      </c>
      <c r="X91" s="301">
        <f t="shared" si="21"/>
        <v>0.33751917646639984</v>
      </c>
      <c r="Y91" s="301">
        <f t="shared" si="21"/>
        <v>0.33390560266951197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</v>
      </c>
      <c r="C92" s="235">
        <f t="shared" si="22"/>
        <v>0</v>
      </c>
      <c r="D92" s="235">
        <f t="shared" si="22"/>
        <v>0</v>
      </c>
      <c r="E92" s="235">
        <f t="shared" si="22"/>
        <v>0</v>
      </c>
      <c r="F92" s="235">
        <f t="shared" si="22"/>
        <v>0</v>
      </c>
      <c r="G92" s="235">
        <f t="shared" si="22"/>
        <v>0</v>
      </c>
      <c r="H92" s="235">
        <f t="shared" si="22"/>
        <v>0</v>
      </c>
      <c r="I92" s="235">
        <f t="shared" si="22"/>
        <v>0</v>
      </c>
      <c r="J92" s="235">
        <f t="shared" si="22"/>
        <v>0</v>
      </c>
      <c r="K92" s="235">
        <f t="shared" si="22"/>
        <v>0</v>
      </c>
      <c r="L92" s="235">
        <f t="shared" si="22"/>
        <v>0</v>
      </c>
      <c r="M92" s="235">
        <f t="shared" si="22"/>
        <v>0</v>
      </c>
      <c r="N92" s="235">
        <f t="shared" si="22"/>
        <v>0</v>
      </c>
      <c r="O92" s="235">
        <f t="shared" si="22"/>
        <v>0</v>
      </c>
      <c r="P92" s="235">
        <f t="shared" si="22"/>
        <v>0</v>
      </c>
      <c r="Q92" s="235">
        <f t="shared" si="22"/>
        <v>0</v>
      </c>
      <c r="R92" s="235">
        <f t="shared" si="22"/>
        <v>0</v>
      </c>
      <c r="S92" s="235">
        <f t="shared" si="22"/>
        <v>0</v>
      </c>
      <c r="T92" s="235">
        <f t="shared" si="22"/>
        <v>0</v>
      </c>
      <c r="U92" s="235">
        <f t="shared" si="22"/>
        <v>0</v>
      </c>
      <c r="V92" s="235">
        <f t="shared" si="22"/>
        <v>0</v>
      </c>
      <c r="W92" s="235">
        <f t="shared" si="22"/>
        <v>0</v>
      </c>
      <c r="X92" s="235">
        <f t="shared" si="22"/>
        <v>0</v>
      </c>
      <c r="Y92" s="235">
        <f t="shared" si="22"/>
        <v>0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430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1.1319302661557742</v>
      </c>
      <c r="C96" s="320">
        <f>IF(C$5=0,0,C$5/OIS_fec!C$5)</f>
        <v>1.5227042833540489</v>
      </c>
      <c r="D96" s="320">
        <f>IF(D$5=0,0,D$5/OIS_fec!D$5)</f>
        <v>1.6605186738452384</v>
      </c>
      <c r="E96" s="320">
        <f>IF(E$5=0,0,E$5/OIS_fec!E$5)</f>
        <v>1.7464171492871681</v>
      </c>
      <c r="F96" s="320">
        <f>IF(F$5=0,0,F$5/OIS_fec!F$5)</f>
        <v>1.6550869256558918</v>
      </c>
      <c r="G96" s="320">
        <f>IF(G$5=0,0,G$5/OIS_fec!G$5)</f>
        <v>1.7940512787824752</v>
      </c>
      <c r="H96" s="320">
        <f>IF(H$5=0,0,H$5/OIS_fec!H$5)</f>
        <v>1.3866271907620284</v>
      </c>
      <c r="I96" s="320">
        <f>IF(I$5=0,0,I$5/OIS_fec!I$5)</f>
        <v>1.7015362093334978</v>
      </c>
      <c r="J96" s="320">
        <f>IF(J$5=0,0,J$5/OIS_fec!J$5)</f>
        <v>1.5505719449293394</v>
      </c>
      <c r="K96" s="320">
        <f>IF(K$5=0,0,K$5/OIS_fec!K$5)</f>
        <v>1.7522627967561351</v>
      </c>
      <c r="L96" s="320">
        <f>IF(L$5=0,0,L$5/OIS_fec!L$5)</f>
        <v>1.8133621460025551</v>
      </c>
      <c r="M96" s="320">
        <f>IF(M$5=0,0,M$5/OIS_fec!M$5)</f>
        <v>1.5367804767260884</v>
      </c>
      <c r="N96" s="320">
        <f>IF(N$5=0,0,N$5/OIS_fec!N$5)</f>
        <v>1.7196475580562156</v>
      </c>
      <c r="O96" s="320">
        <f>IF(O$5=0,0,O$5/OIS_fec!O$5)</f>
        <v>1.7954091671990122</v>
      </c>
      <c r="P96" s="320">
        <f>IF(P$5=0,0,P$5/OIS_fec!P$5)</f>
        <v>1.850833645117739</v>
      </c>
      <c r="Q96" s="320">
        <f>IF(Q$5=0,0,Q$5/OIS_fec!Q$5)</f>
        <v>1.4966871696938047</v>
      </c>
      <c r="R96" s="320">
        <f>IF(R$5=0,0,R$5/OIS_fec!R$5)</f>
        <v>1.4739113086321436</v>
      </c>
      <c r="S96" s="320">
        <f>IF(S$5=0,0,S$5/OIS_fec!S$5)</f>
        <v>1.4681449427803313</v>
      </c>
      <c r="T96" s="320">
        <f>IF(T$5=0,0,T$5/OIS_fec!T$5)</f>
        <v>1.5297189522483241</v>
      </c>
      <c r="U96" s="320">
        <f>IF(U$5=0,0,U$5/OIS_fec!U$5)</f>
        <v>1.6470106112345577</v>
      </c>
      <c r="V96" s="320">
        <f>IF(V$5=0,0,V$5/OIS_fec!V$5)</f>
        <v>1.6307368322934435</v>
      </c>
      <c r="W96" s="320">
        <f>IF(W$5=0,0,W$5/OIS_fec!W$5)</f>
        <v>1.5803904595125589</v>
      </c>
      <c r="X96" s="320">
        <f>IF(X$5=0,0,X$5/OIS_fec!X$5)</f>
        <v>1.4445187094929428</v>
      </c>
      <c r="Y96" s="320">
        <f>IF(Y$5=0,0,Y$5/OIS_fec!Y$5)</f>
        <v>1.4502653110067385</v>
      </c>
      <c r="DA96" s="95"/>
    </row>
    <row r="97" spans="1:105" ht="12" customHeight="1" x14ac:dyDescent="0.25">
      <c r="A97" s="55" t="s">
        <v>91</v>
      </c>
      <c r="B97" s="330">
        <f>IF(B$6=0,0,B$6/OIS_fec!B$6)</f>
        <v>0</v>
      </c>
      <c r="C97" s="330">
        <f>IF(C$6=0,0,C$6/OIS_fec!C$6)</f>
        <v>0</v>
      </c>
      <c r="D97" s="330">
        <f>IF(D$6=0,0,D$6/OIS_fec!D$6)</f>
        <v>0</v>
      </c>
      <c r="E97" s="330">
        <f>IF(E$6=0,0,E$6/OIS_fec!E$6)</f>
        <v>0</v>
      </c>
      <c r="F97" s="330">
        <f>IF(F$6=0,0,F$6/OIS_fec!F$6)</f>
        <v>0</v>
      </c>
      <c r="G97" s="330">
        <f>IF(G$6=0,0,G$6/OIS_fec!G$6)</f>
        <v>0</v>
      </c>
      <c r="H97" s="330">
        <f>IF(H$6=0,0,H$6/OIS_fec!H$6)</f>
        <v>0</v>
      </c>
      <c r="I97" s="330">
        <f>IF(I$6=0,0,I$6/OIS_fec!I$6)</f>
        <v>0</v>
      </c>
      <c r="J97" s="330">
        <f>IF(J$6=0,0,J$6/OIS_fec!J$6)</f>
        <v>0</v>
      </c>
      <c r="K97" s="330">
        <f>IF(K$6=0,0,K$6/OIS_fec!K$6)</f>
        <v>0</v>
      </c>
      <c r="L97" s="330">
        <f>IF(L$6=0,0,L$6/OIS_fec!L$6)</f>
        <v>0</v>
      </c>
      <c r="M97" s="330">
        <f>IF(M$6=0,0,M$6/OIS_fec!M$6)</f>
        <v>0</v>
      </c>
      <c r="N97" s="330">
        <f>IF(N$6=0,0,N$6/OIS_fec!N$6)</f>
        <v>0</v>
      </c>
      <c r="O97" s="330">
        <f>IF(O$6=0,0,O$6/OIS_fec!O$6)</f>
        <v>0</v>
      </c>
      <c r="P97" s="330">
        <f>IF(P$6=0,0,P$6/OIS_fec!P$6)</f>
        <v>0</v>
      </c>
      <c r="Q97" s="330">
        <f>IF(Q$6=0,0,Q$6/OIS_fec!Q$6)</f>
        <v>0</v>
      </c>
      <c r="R97" s="330">
        <f>IF(R$6=0,0,R$6/OIS_fec!R$6)</f>
        <v>0</v>
      </c>
      <c r="S97" s="330">
        <f>IF(S$6=0,0,S$6/OIS_fec!S$6)</f>
        <v>0</v>
      </c>
      <c r="T97" s="330">
        <f>IF(T$6=0,0,T$6/OIS_fec!T$6)</f>
        <v>0</v>
      </c>
      <c r="U97" s="330">
        <f>IF(U$6=0,0,U$6/OIS_fec!U$6)</f>
        <v>0</v>
      </c>
      <c r="V97" s="330">
        <f>IF(V$6=0,0,V$6/OIS_fec!V$6)</f>
        <v>0</v>
      </c>
      <c r="W97" s="330">
        <f>IF(W$6=0,0,W$6/OIS_fec!W$6)</f>
        <v>0</v>
      </c>
      <c r="X97" s="330">
        <f>IF(X$6=0,0,X$6/OIS_fec!X$6)</f>
        <v>0</v>
      </c>
      <c r="Y97" s="330">
        <f>IF(Y$6=0,0,Y$6/OIS_fec!Y$6)</f>
        <v>0</v>
      </c>
      <c r="DA97" s="67"/>
    </row>
    <row r="98" spans="1:105" ht="12" customHeight="1" x14ac:dyDescent="0.25">
      <c r="A98" s="173" t="s">
        <v>92</v>
      </c>
      <c r="B98" s="331">
        <f>IF(B$7=0,0,B$7/OIS_fec!B$7)</f>
        <v>0</v>
      </c>
      <c r="C98" s="331">
        <f>IF(C$7=0,0,C$7/OIS_fec!C$7)</f>
        <v>0</v>
      </c>
      <c r="D98" s="331">
        <f>IF(D$7=0,0,D$7/OIS_fec!D$7)</f>
        <v>0</v>
      </c>
      <c r="E98" s="331">
        <f>IF(E$7=0,0,E$7/OIS_fec!E$7)</f>
        <v>0</v>
      </c>
      <c r="F98" s="331">
        <f>IF(F$7=0,0,F$7/OIS_fec!F$7)</f>
        <v>0</v>
      </c>
      <c r="G98" s="331">
        <f>IF(G$7=0,0,G$7/OIS_fec!G$7)</f>
        <v>0</v>
      </c>
      <c r="H98" s="331">
        <f>IF(H$7=0,0,H$7/OIS_fec!H$7)</f>
        <v>0</v>
      </c>
      <c r="I98" s="331">
        <f>IF(I$7=0,0,I$7/OIS_fec!I$7)</f>
        <v>0</v>
      </c>
      <c r="J98" s="331">
        <f>IF(J$7=0,0,J$7/OIS_fec!J$7)</f>
        <v>0</v>
      </c>
      <c r="K98" s="331">
        <f>IF(K$7=0,0,K$7/OIS_fec!K$7)</f>
        <v>0</v>
      </c>
      <c r="L98" s="331">
        <f>IF(L$7=0,0,L$7/OIS_fec!L$7)</f>
        <v>0</v>
      </c>
      <c r="M98" s="331">
        <f>IF(M$7=0,0,M$7/OIS_fec!M$7)</f>
        <v>0</v>
      </c>
      <c r="N98" s="331">
        <f>IF(N$7=0,0,N$7/OIS_fec!N$7)</f>
        <v>0</v>
      </c>
      <c r="O98" s="331">
        <f>IF(O$7=0,0,O$7/OIS_fec!O$7)</f>
        <v>0</v>
      </c>
      <c r="P98" s="331">
        <f>IF(P$7=0,0,P$7/OIS_fec!P$7)</f>
        <v>0</v>
      </c>
      <c r="Q98" s="331">
        <f>IF(Q$7=0,0,Q$7/OIS_fec!Q$7)</f>
        <v>0</v>
      </c>
      <c r="R98" s="331">
        <f>IF(R$7=0,0,R$7/OIS_fec!R$7)</f>
        <v>0</v>
      </c>
      <c r="S98" s="331">
        <f>IF(S$7=0,0,S$7/OIS_fec!S$7)</f>
        <v>0</v>
      </c>
      <c r="T98" s="331">
        <f>IF(T$7=0,0,T$7/OIS_fec!T$7)</f>
        <v>0</v>
      </c>
      <c r="U98" s="331">
        <f>IF(U$7=0,0,U$7/OIS_fec!U$7)</f>
        <v>0</v>
      </c>
      <c r="V98" s="331">
        <f>IF(V$7=0,0,V$7/OIS_fec!V$7)</f>
        <v>0</v>
      </c>
      <c r="W98" s="331">
        <f>IF(W$7=0,0,W$7/OIS_fec!W$7)</f>
        <v>0</v>
      </c>
      <c r="X98" s="331">
        <f>IF(X$7=0,0,X$7/OIS_fec!X$7)</f>
        <v>0</v>
      </c>
      <c r="Y98" s="331">
        <f>IF(Y$7=0,0,Y$7/OIS_fec!Y$7)</f>
        <v>0</v>
      </c>
      <c r="DA98" s="177"/>
    </row>
    <row r="99" spans="1:105" ht="12" customHeight="1" x14ac:dyDescent="0.25">
      <c r="A99" s="173" t="s">
        <v>93</v>
      </c>
      <c r="B99" s="331">
        <f>IF(B$8=0,0,B$8/OIS_fec!B$8)</f>
        <v>0</v>
      </c>
      <c r="C99" s="331">
        <f>IF(C$8=0,0,C$8/OIS_fec!C$8)</f>
        <v>0</v>
      </c>
      <c r="D99" s="331">
        <f>IF(D$8=0,0,D$8/OIS_fec!D$8)</f>
        <v>0</v>
      </c>
      <c r="E99" s="331">
        <f>IF(E$8=0,0,E$8/OIS_fec!E$8)</f>
        <v>0</v>
      </c>
      <c r="F99" s="331">
        <f>IF(F$8=0,0,F$8/OIS_fec!F$8)</f>
        <v>0</v>
      </c>
      <c r="G99" s="331">
        <f>IF(G$8=0,0,G$8/OIS_fec!G$8)</f>
        <v>0</v>
      </c>
      <c r="H99" s="331">
        <f>IF(H$8=0,0,H$8/OIS_fec!H$8)</f>
        <v>0</v>
      </c>
      <c r="I99" s="331">
        <f>IF(I$8=0,0,I$8/OIS_fec!I$8)</f>
        <v>0</v>
      </c>
      <c r="J99" s="331">
        <f>IF(J$8=0,0,J$8/OIS_fec!J$8)</f>
        <v>0</v>
      </c>
      <c r="K99" s="331">
        <f>IF(K$8=0,0,K$8/OIS_fec!K$8)</f>
        <v>0</v>
      </c>
      <c r="L99" s="331">
        <f>IF(L$8=0,0,L$8/OIS_fec!L$8)</f>
        <v>0</v>
      </c>
      <c r="M99" s="331">
        <f>IF(M$8=0,0,M$8/OIS_fec!M$8)</f>
        <v>0</v>
      </c>
      <c r="N99" s="331">
        <f>IF(N$8=0,0,N$8/OIS_fec!N$8)</f>
        <v>0</v>
      </c>
      <c r="O99" s="331">
        <f>IF(O$8=0,0,O$8/OIS_fec!O$8)</f>
        <v>0</v>
      </c>
      <c r="P99" s="331">
        <f>IF(P$8=0,0,P$8/OIS_fec!P$8)</f>
        <v>0</v>
      </c>
      <c r="Q99" s="331">
        <f>IF(Q$8=0,0,Q$8/OIS_fec!Q$8)</f>
        <v>0</v>
      </c>
      <c r="R99" s="331">
        <f>IF(R$8=0,0,R$8/OIS_fec!R$8)</f>
        <v>0</v>
      </c>
      <c r="S99" s="331">
        <f>IF(S$8=0,0,S$8/OIS_fec!S$8)</f>
        <v>0</v>
      </c>
      <c r="T99" s="331">
        <f>IF(T$8=0,0,T$8/OIS_fec!T$8)</f>
        <v>0</v>
      </c>
      <c r="U99" s="331">
        <f>IF(U$8=0,0,U$8/OIS_fec!U$8)</f>
        <v>0</v>
      </c>
      <c r="V99" s="331">
        <f>IF(V$8=0,0,V$8/OIS_fec!V$8)</f>
        <v>0</v>
      </c>
      <c r="W99" s="331">
        <f>IF(W$8=0,0,W$8/OIS_fec!W$8)</f>
        <v>0</v>
      </c>
      <c r="X99" s="331">
        <f>IF(X$8=0,0,X$8/OIS_fec!X$8)</f>
        <v>0</v>
      </c>
      <c r="Y99" s="331">
        <f>IF(Y$8=0,0,Y$8/OIS_fec!Y$8)</f>
        <v>0</v>
      </c>
      <c r="DA99" s="177"/>
    </row>
    <row r="100" spans="1:105" ht="12" customHeight="1" x14ac:dyDescent="0.25">
      <c r="A100" s="173" t="s">
        <v>94</v>
      </c>
      <c r="B100" s="331">
        <f>IF(B$9=0,0,B$9/OIS_fec!B$9)</f>
        <v>0</v>
      </c>
      <c r="C100" s="331">
        <f>IF(C$9=0,0,C$9/OIS_fec!C$9)</f>
        <v>0</v>
      </c>
      <c r="D100" s="331">
        <f>IF(D$9=0,0,D$9/OIS_fec!D$9)</f>
        <v>0</v>
      </c>
      <c r="E100" s="331">
        <f>IF(E$9=0,0,E$9/OIS_fec!E$9)</f>
        <v>0</v>
      </c>
      <c r="F100" s="331">
        <f>IF(F$9=0,0,F$9/OIS_fec!F$9)</f>
        <v>0</v>
      </c>
      <c r="G100" s="331">
        <f>IF(G$9=0,0,G$9/OIS_fec!G$9)</f>
        <v>0</v>
      </c>
      <c r="H100" s="331">
        <f>IF(H$9=0,0,H$9/OIS_fec!H$9)</f>
        <v>0</v>
      </c>
      <c r="I100" s="331">
        <f>IF(I$9=0,0,I$9/OIS_fec!I$9)</f>
        <v>0</v>
      </c>
      <c r="J100" s="331">
        <f>IF(J$9=0,0,J$9/OIS_fec!J$9)</f>
        <v>0</v>
      </c>
      <c r="K100" s="331">
        <f>IF(K$9=0,0,K$9/OIS_fec!K$9)</f>
        <v>0</v>
      </c>
      <c r="L100" s="331">
        <f>IF(L$9=0,0,L$9/OIS_fec!L$9)</f>
        <v>0</v>
      </c>
      <c r="M100" s="331">
        <f>IF(M$9=0,0,M$9/OIS_fec!M$9)</f>
        <v>0</v>
      </c>
      <c r="N100" s="331">
        <f>IF(N$9=0,0,N$9/OIS_fec!N$9)</f>
        <v>0</v>
      </c>
      <c r="O100" s="331">
        <f>IF(O$9=0,0,O$9/OIS_fec!O$9)</f>
        <v>0</v>
      </c>
      <c r="P100" s="331">
        <f>IF(P$9=0,0,P$9/OIS_fec!P$9)</f>
        <v>0</v>
      </c>
      <c r="Q100" s="331">
        <f>IF(Q$9=0,0,Q$9/OIS_fec!Q$9)</f>
        <v>0</v>
      </c>
      <c r="R100" s="331">
        <f>IF(R$9=0,0,R$9/OIS_fec!R$9)</f>
        <v>0</v>
      </c>
      <c r="S100" s="331">
        <f>IF(S$9=0,0,S$9/OIS_fec!S$9)</f>
        <v>0</v>
      </c>
      <c r="T100" s="331">
        <f>IF(T$9=0,0,T$9/OIS_fec!T$9)</f>
        <v>0</v>
      </c>
      <c r="U100" s="331">
        <f>IF(U$9=0,0,U$9/OIS_fec!U$9)</f>
        <v>0</v>
      </c>
      <c r="V100" s="331">
        <f>IF(V$9=0,0,V$9/OIS_fec!V$9)</f>
        <v>0</v>
      </c>
      <c r="W100" s="331">
        <f>IF(W$9=0,0,W$9/OIS_fec!W$9)</f>
        <v>0</v>
      </c>
      <c r="X100" s="331">
        <f>IF(X$9=0,0,X$9/OIS_fec!X$9)</f>
        <v>0</v>
      </c>
      <c r="Y100" s="331">
        <f>IF(Y$9=0,0,Y$9/OIS_fec!Y$9)</f>
        <v>0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0.16439321453778799</v>
      </c>
      <c r="C101" s="332">
        <f>IF(C$10=0,0,C$10/OIS_fec!C$10)</f>
        <v>0.85246474262197425</v>
      </c>
      <c r="D101" s="332">
        <f>IF(D$10=0,0,D$10/OIS_fec!D$10)</f>
        <v>1.1690683948553404</v>
      </c>
      <c r="E101" s="332">
        <f>IF(E$10=0,0,E$10/OIS_fec!E$10)</f>
        <v>1.1877975214231962</v>
      </c>
      <c r="F101" s="332">
        <f>IF(F$10=0,0,F$10/OIS_fec!F$10)</f>
        <v>1.3635685716628059</v>
      </c>
      <c r="G101" s="332">
        <f>IF(G$10=0,0,G$10/OIS_fec!G$10)</f>
        <v>1.7069368438622528</v>
      </c>
      <c r="H101" s="332">
        <f>IF(H$10=0,0,H$10/OIS_fec!H$10)</f>
        <v>0.54559531179732523</v>
      </c>
      <c r="I101" s="332">
        <f>IF(I$10=0,0,I$10/OIS_fec!I$10)</f>
        <v>1.5206454835664553</v>
      </c>
      <c r="J101" s="332">
        <f>IF(J$10=0,0,J$10/OIS_fec!J$10)</f>
        <v>1.265250262974978</v>
      </c>
      <c r="K101" s="332">
        <f>IF(K$10=0,0,K$10/OIS_fec!K$10)</f>
        <v>1.5443745854428892</v>
      </c>
      <c r="L101" s="332">
        <f>IF(L$10=0,0,L$10/OIS_fec!L$10)</f>
        <v>1.6659041100778873</v>
      </c>
      <c r="M101" s="332">
        <f>IF(M$10=0,0,M$10/OIS_fec!M$10)</f>
        <v>1.2003754040856323</v>
      </c>
      <c r="N101" s="332">
        <f>IF(N$10=0,0,N$10/OIS_fec!N$10)</f>
        <v>1.6780340772566114</v>
      </c>
      <c r="O101" s="332">
        <f>IF(O$10=0,0,O$10/OIS_fec!O$10)</f>
        <v>1.7106004418412919</v>
      </c>
      <c r="P101" s="332">
        <f>IF(P$10=0,0,P$10/OIS_fec!P$10)</f>
        <v>1.2828195723610412</v>
      </c>
      <c r="Q101" s="332">
        <f>IF(Q$10=0,0,Q$10/OIS_fec!Q$10)</f>
        <v>0.45564151224663246</v>
      </c>
      <c r="R101" s="332">
        <f>IF(R$10=0,0,R$10/OIS_fec!R$10)</f>
        <v>0.41739651541755574</v>
      </c>
      <c r="S101" s="332">
        <f>IF(S$10=0,0,S$10/OIS_fec!S$10)</f>
        <v>0.36520997230668351</v>
      </c>
      <c r="T101" s="332">
        <f>IF(T$10=0,0,T$10/OIS_fec!T$10)</f>
        <v>0.34832106175974248</v>
      </c>
      <c r="U101" s="332">
        <f>IF(U$10=0,0,U$10/OIS_fec!U$10)</f>
        <v>0.36020819627984646</v>
      </c>
      <c r="V101" s="332">
        <f>IF(V$10=0,0,V$10/OIS_fec!V$10)</f>
        <v>0.35775623754999208</v>
      </c>
      <c r="W101" s="332">
        <f>IF(W$10=0,0,W$10/OIS_fec!W$10)</f>
        <v>0.255144375611421</v>
      </c>
      <c r="X101" s="332">
        <f>IF(X$10=0,0,X$10/OIS_fec!X$10)</f>
        <v>0.133337530000675</v>
      </c>
      <c r="Y101" s="332">
        <f>IF(Y$10=0,0,Y$10/OIS_fec!Y$10)</f>
        <v>0.15201985765328682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1.8524740552579564</v>
      </c>
      <c r="C102" s="348">
        <f>IF(C$16=0,0,C$16/OIS_fec!C$16)</f>
        <v>2.2091803398965149</v>
      </c>
      <c r="D102" s="348">
        <f>IF(D$16=0,0,D$16/OIS_fec!D$16)</f>
        <v>2.2470712478890187</v>
      </c>
      <c r="E102" s="348">
        <f>IF(E$16=0,0,E$16/OIS_fec!E$16)</f>
        <v>2.3085435104674579</v>
      </c>
      <c r="F102" s="348">
        <f>IF(F$16=0,0,F$16/OIS_fec!F$16)</f>
        <v>2.2545323747451436</v>
      </c>
      <c r="G102" s="348">
        <f>IF(G$16=0,0,G$16/OIS_fec!G$16)</f>
        <v>2.2665033890569259</v>
      </c>
      <c r="H102" s="348">
        <f>IF(H$16=0,0,H$16/OIS_fec!H$16)</f>
        <v>2.1870126176828961</v>
      </c>
      <c r="I102" s="348">
        <f>IF(I$16=0,0,I$16/OIS_fec!I$16)</f>
        <v>2.2686491275574965</v>
      </c>
      <c r="J102" s="348">
        <f>IF(J$16=0,0,J$16/OIS_fec!J$16)</f>
        <v>2.2060885089712179</v>
      </c>
      <c r="K102" s="348">
        <f>IF(K$16=0,0,K$16/OIS_fec!K$16)</f>
        <v>2.2584874037691662</v>
      </c>
      <c r="L102" s="348">
        <f>IF(L$16=0,0,L$16/OIS_fec!L$16)</f>
        <v>2.274832114450227</v>
      </c>
      <c r="M102" s="348">
        <f>IF(M$16=0,0,M$16/OIS_fec!M$16)</f>
        <v>2.1624462813920791</v>
      </c>
      <c r="N102" s="348">
        <f>IF(N$16=0,0,N$16/OIS_fec!N$16)</f>
        <v>2.1926854933352509</v>
      </c>
      <c r="O102" s="348">
        <f>IF(O$16=0,0,O$16/OIS_fec!O$16)</f>
        <v>2.1312361002618809</v>
      </c>
      <c r="P102" s="348">
        <f>IF(P$16=0,0,P$16/OIS_fec!P$16)</f>
        <v>2.1249765236097691</v>
      </c>
      <c r="Q102" s="348">
        <f>IF(Q$16=0,0,Q$16/OIS_fec!Q$16)</f>
        <v>1.9349263123048086</v>
      </c>
      <c r="R102" s="348">
        <f>IF(R$16=0,0,R$16/OIS_fec!R$16)</f>
        <v>1.9697778807661774</v>
      </c>
      <c r="S102" s="348">
        <f>IF(S$16=0,0,S$16/OIS_fec!S$16)</f>
        <v>1.9797825612491047</v>
      </c>
      <c r="T102" s="348">
        <f>IF(T$16=0,0,T$16/OIS_fec!T$16)</f>
        <v>2.0147012506540203</v>
      </c>
      <c r="U102" s="348">
        <f>IF(U$16=0,0,U$16/OIS_fec!U$16)</f>
        <v>2.0040117288067818</v>
      </c>
      <c r="V102" s="348">
        <f>IF(V$16=0,0,V$16/OIS_fec!V$16)</f>
        <v>1.963986393939128</v>
      </c>
      <c r="W102" s="348">
        <f>IF(W$16=0,0,W$16/OIS_fec!W$16)</f>
        <v>1.9854712614929186</v>
      </c>
      <c r="X102" s="348">
        <f>IF(X$16=0,0,X$16/OIS_fec!X$16)</f>
        <v>1.9061224906258454</v>
      </c>
      <c r="Y102" s="348">
        <f>IF(Y$16=0,0,Y$16/OIS_fec!Y$16)</f>
        <v>1.8900523852077544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2.634503610475333</v>
      </c>
      <c r="C103" s="348">
        <f>IF(C$27=0,0,C$27/OIS_fec!C$27)</f>
        <v>2.7302061865339482</v>
      </c>
      <c r="D103" s="348">
        <f>IF(D$27=0,0,D$27/OIS_fec!D$27)</f>
        <v>2.6618503760766012</v>
      </c>
      <c r="E103" s="348">
        <f>IF(E$27=0,0,E$27/OIS_fec!E$27)</f>
        <v>2.7628487658526182</v>
      </c>
      <c r="F103" s="348">
        <f>IF(F$27=0,0,F$27/OIS_fec!F$27)</f>
        <v>2.5639784720923631</v>
      </c>
      <c r="G103" s="348">
        <f>IF(G$27=0,0,G$27/OIS_fec!G$27)</f>
        <v>2.4560217364581498</v>
      </c>
      <c r="H103" s="348">
        <f>IF(H$27=0,0,H$27/OIS_fec!H$27)</f>
        <v>2.6439048070491165</v>
      </c>
      <c r="I103" s="348">
        <f>IF(I$27=0,0,I$27/OIS_fec!I$27)</f>
        <v>2.4398652899610842</v>
      </c>
      <c r="J103" s="348">
        <f>IF(J$27=0,0,J$27/OIS_fec!J$27)</f>
        <v>2.4117729428669494</v>
      </c>
      <c r="K103" s="348">
        <f>IF(K$27=0,0,K$27/OIS_fec!K$27)</f>
        <v>2.4248016405542088</v>
      </c>
      <c r="L103" s="348">
        <f>IF(L$27=0,0,L$27/OIS_fec!L$27)</f>
        <v>2.3961184301952212</v>
      </c>
      <c r="M103" s="348">
        <f>IF(M$27=0,0,M$27/OIS_fec!M$27)</f>
        <v>2.3714899868575618</v>
      </c>
      <c r="N103" s="348">
        <f>IF(N$27=0,0,N$27/OIS_fec!N$27)</f>
        <v>2.3559912580821178</v>
      </c>
      <c r="O103" s="348">
        <f>IF(O$27=0,0,O$27/OIS_fec!O$27)</f>
        <v>2.3584393638782486</v>
      </c>
      <c r="P103" s="348">
        <f>IF(P$27=0,0,P$27/OIS_fec!P$27)</f>
        <v>2.3733488099133968</v>
      </c>
      <c r="Q103" s="348">
        <f>IF(Q$27=0,0,Q$27/OIS_fec!Q$27)</f>
        <v>2.4393366904056468</v>
      </c>
      <c r="R103" s="348">
        <f>IF(R$27=0,0,R$27/OIS_fec!R$27)</f>
        <v>2.4190129284518269</v>
      </c>
      <c r="S103" s="348">
        <f>IF(S$27=0,0,S$27/OIS_fec!S$27)</f>
        <v>2.4311160403820939</v>
      </c>
      <c r="T103" s="348">
        <f>IF(T$27=0,0,T$27/OIS_fec!T$27)</f>
        <v>2.4548147196218659</v>
      </c>
      <c r="U103" s="348">
        <f>IF(U$27=0,0,U$27/OIS_fec!U$27)</f>
        <v>2.4955172322884613</v>
      </c>
      <c r="V103" s="348">
        <f>IF(V$27=0,0,V$27/OIS_fec!V$27)</f>
        <v>2.5106231147502971</v>
      </c>
      <c r="W103" s="348">
        <f>IF(W$27=0,0,W$27/OIS_fec!W$27)</f>
        <v>2.4858974073576183</v>
      </c>
      <c r="X103" s="348">
        <f>IF(X$27=0,0,X$27/OIS_fec!X$27)</f>
        <v>2.5261175159909541</v>
      </c>
      <c r="Y103" s="348">
        <f>IF(Y$27=0,0,Y$27/OIS_fec!Y$27)</f>
        <v>2.5160027511649745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2.0479082874650776</v>
      </c>
      <c r="C104" s="348">
        <f>IF(C$35=0,0,C$35/OIS_fec!C$35)</f>
        <v>2.3682702436365575</v>
      </c>
      <c r="D104" s="348">
        <f>IF(D$35=0,0,D$35/OIS_fec!D$35)</f>
        <v>2.3732643966604465</v>
      </c>
      <c r="E104" s="348">
        <f>IF(E$35=0,0,E$35/OIS_fec!E$35)</f>
        <v>2.4667176448283241</v>
      </c>
      <c r="F104" s="348">
        <f>IF(F$35=0,0,F$35/OIS_fec!F$35)</f>
        <v>2.3473429190631712</v>
      </c>
      <c r="G104" s="348">
        <f>IF(G$35=0,0,G$35/OIS_fec!G$35)</f>
        <v>2.3176976608666613</v>
      </c>
      <c r="H104" s="348">
        <f>IF(H$35=0,0,H$35/OIS_fec!H$35)</f>
        <v>2.3356736529648772</v>
      </c>
      <c r="I104" s="348">
        <f>IF(I$35=0,0,I$35/OIS_fec!I$35)</f>
        <v>2.3120906929546594</v>
      </c>
      <c r="J104" s="348">
        <f>IF(J$35=0,0,J$35/OIS_fec!J$35)</f>
        <v>2.2560913754671423</v>
      </c>
      <c r="K104" s="348">
        <f>IF(K$35=0,0,K$35/OIS_fec!K$35)</f>
        <v>2.2956389431619919</v>
      </c>
      <c r="L104" s="348">
        <f>IF(L$35=0,0,L$35/OIS_fec!L$35)</f>
        <v>2.3179622237065565</v>
      </c>
      <c r="M104" s="348">
        <f>IF(M$35=0,0,M$35/OIS_fec!M$35)</f>
        <v>2.2401421826995795</v>
      </c>
      <c r="N104" s="348">
        <f>IF(N$35=0,0,N$35/OIS_fec!N$35)</f>
        <v>2.2501316558663742</v>
      </c>
      <c r="O104" s="348">
        <f>IF(O$35=0,0,O$35/OIS_fec!O$35)</f>
        <v>2.1525145633264504</v>
      </c>
      <c r="P104" s="348">
        <f>IF(P$35=0,0,P$35/OIS_fec!P$35)</f>
        <v>2.1431855754994027</v>
      </c>
      <c r="Q104" s="348">
        <f>IF(Q$35=0,0,Q$35/OIS_fec!Q$35)</f>
        <v>1.7530114583662495</v>
      </c>
      <c r="R104" s="348">
        <f>IF(R$35=0,0,R$35/OIS_fec!R$35)</f>
        <v>1.5036306551319201</v>
      </c>
      <c r="S104" s="348">
        <f>IF(S$35=0,0,S$35/OIS_fec!S$35)</f>
        <v>1.4799498255161494</v>
      </c>
      <c r="T104" s="348">
        <f>IF(T$35=0,0,T$35/OIS_fec!T$35)</f>
        <v>1.5072166108503495</v>
      </c>
      <c r="U104" s="348">
        <f>IF(U$35=0,0,U$35/OIS_fec!U$35)</f>
        <v>1.3817304365034617</v>
      </c>
      <c r="V104" s="348">
        <f>IF(V$35=0,0,V$35/OIS_fec!V$35)</f>
        <v>1.4240704926016441</v>
      </c>
      <c r="W104" s="348">
        <f>IF(W$35=0,0,W$35/OIS_fec!W$35)</f>
        <v>1.4789443670122195</v>
      </c>
      <c r="X104" s="348">
        <f>IF(X$35=0,0,X$35/OIS_fec!X$35)</f>
        <v>1.372594184747598</v>
      </c>
      <c r="Y104" s="348">
        <f>IF(Y$35=0,0,Y$35/OIS_fec!Y$35)</f>
        <v>1.3663144063064947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0.44621411202156475</v>
      </c>
      <c r="C105" s="348">
        <f>IF(C$54=0,0,C$54/OIS_fec!C$54)</f>
        <v>1.1520117352624417</v>
      </c>
      <c r="D105" s="348">
        <f>IF(D$54=0,0,D$54/OIS_fec!D$54)</f>
        <v>1.3780677173283222</v>
      </c>
      <c r="E105" s="348">
        <f>IF(E$54=0,0,E$54/OIS_fec!E$54)</f>
        <v>1.403054003271736</v>
      </c>
      <c r="F105" s="348">
        <f>IF(F$54=0,0,F$54/OIS_fec!F$54)</f>
        <v>1.3878296663837288</v>
      </c>
      <c r="G105" s="348">
        <f>IF(G$54=0,0,G$54/OIS_fec!G$54)</f>
        <v>1.613216369968149</v>
      </c>
      <c r="H105" s="348">
        <f>IF(H$54=0,0,H$54/OIS_fec!H$54)</f>
        <v>1.0142687802961883</v>
      </c>
      <c r="I105" s="348">
        <f>IF(I$54=0,0,I$54/OIS_fec!I$54)</f>
        <v>1.5632290144491279</v>
      </c>
      <c r="J105" s="348">
        <f>IF(J$54=0,0,J$54/OIS_fec!J$54)</f>
        <v>1.39329951557375</v>
      </c>
      <c r="K105" s="348">
        <f>IF(K$54=0,0,K$54/OIS_fec!K$54)</f>
        <v>1.6085209191098195</v>
      </c>
      <c r="L105" s="348">
        <f>IF(L$54=0,0,L$54/OIS_fec!L$54)</f>
        <v>1.7471021706037488</v>
      </c>
      <c r="M105" s="348">
        <f>IF(M$54=0,0,M$54/OIS_fec!M$54)</f>
        <v>1.3608747315705279</v>
      </c>
      <c r="N105" s="348">
        <f>IF(N$54=0,0,N$54/OIS_fec!N$54)</f>
        <v>1.2844581123472816</v>
      </c>
      <c r="O105" s="348">
        <f>IF(O$54=0,0,O$54/OIS_fec!O$54)</f>
        <v>1.3816519053392349</v>
      </c>
      <c r="P105" s="348">
        <f>IF(P$54=0,0,P$54/OIS_fec!P$54)</f>
        <v>1.4486864141780147</v>
      </c>
      <c r="Q105" s="348">
        <f>IF(Q$54=0,0,Q$54/OIS_fec!Q$54)</f>
        <v>0.54599471205994576</v>
      </c>
      <c r="R105" s="348">
        <f>IF(R$54=0,0,R$54/OIS_fec!R$54)</f>
        <v>0.36690847865336412</v>
      </c>
      <c r="S105" s="348">
        <f>IF(S$54=0,0,S$54/OIS_fec!S$54)</f>
        <v>0.36116119687637011</v>
      </c>
      <c r="T105" s="348">
        <f>IF(T$54=0,0,T$54/OIS_fec!T$54)</f>
        <v>0.38200834826864838</v>
      </c>
      <c r="U105" s="348">
        <f>IF(U$54=0,0,U$54/OIS_fec!U$54)</f>
        <v>0.43122516316161735</v>
      </c>
      <c r="V105" s="348">
        <f>IF(V$54=0,0,V$54/OIS_fec!V$54)</f>
        <v>0.4348281858552937</v>
      </c>
      <c r="W105" s="348">
        <f>IF(W$54=0,0,W$54/OIS_fec!W$54)</f>
        <v>0.46306817292705837</v>
      </c>
      <c r="X105" s="348">
        <f>IF(X$54=0,0,X$54/OIS_fec!X$54)</f>
        <v>0.422952118261743</v>
      </c>
      <c r="Y105" s="348">
        <f>IF(Y$54=0,0,Y$54/OIS_fec!Y$54)</f>
        <v>0.4009798699639669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3.1024188000000001</v>
      </c>
      <c r="C106" s="348">
        <f>IF(C$68=0,0,C$68/OIS_fec!C$68)</f>
        <v>3.1024187999999993</v>
      </c>
      <c r="D106" s="348">
        <f>IF(D$68=0,0,D$68/OIS_fec!D$68)</f>
        <v>3.1024187999999993</v>
      </c>
      <c r="E106" s="348">
        <f>IF(E$68=0,0,E$68/OIS_fec!E$68)</f>
        <v>3.1024187999999988</v>
      </c>
      <c r="F106" s="348">
        <f>IF(F$68=0,0,F$68/OIS_fec!F$68)</f>
        <v>3.1024188000000001</v>
      </c>
      <c r="G106" s="348">
        <f>IF(G$68=0,0,G$68/OIS_fec!G$68)</f>
        <v>3.1024187999999993</v>
      </c>
      <c r="H106" s="348">
        <f>IF(H$68=0,0,H$68/OIS_fec!H$68)</f>
        <v>3.1024188000000001</v>
      </c>
      <c r="I106" s="348">
        <f>IF(I$68=0,0,I$68/OIS_fec!I$68)</f>
        <v>3.1024188000000006</v>
      </c>
      <c r="J106" s="348">
        <f>IF(J$68=0,0,J$68/OIS_fec!J$68)</f>
        <v>3.1024187999999993</v>
      </c>
      <c r="K106" s="348">
        <f>IF(K$68=0,0,K$68/OIS_fec!K$68)</f>
        <v>3.1024188000000006</v>
      </c>
      <c r="L106" s="348">
        <f>IF(L$68=0,0,L$68/OIS_fec!L$68)</f>
        <v>3.1024187999999988</v>
      </c>
      <c r="M106" s="348">
        <f>IF(M$68=0,0,M$68/OIS_fec!M$68)</f>
        <v>3.1024188000000001</v>
      </c>
      <c r="N106" s="348">
        <f>IF(N$68=0,0,N$68/OIS_fec!N$68)</f>
        <v>3.1024187999999997</v>
      </c>
      <c r="O106" s="348">
        <f>IF(O$68=0,0,O$68/OIS_fec!O$68)</f>
        <v>3.0621911924948235</v>
      </c>
      <c r="P106" s="348">
        <f>IF(P$68=0,0,P$68/OIS_fec!P$68)</f>
        <v>3.053959208082615</v>
      </c>
      <c r="Q106" s="348">
        <f>IF(Q$68=0,0,Q$68/OIS_fec!Q$68)</f>
        <v>3.0487710341572791</v>
      </c>
      <c r="R106" s="348">
        <f>IF(R$68=0,0,R$68/OIS_fec!R$68)</f>
        <v>3.0331347978907228</v>
      </c>
      <c r="S106" s="348">
        <f>IF(S$68=0,0,S$68/OIS_fec!S$68)</f>
        <v>3.0112189104717442</v>
      </c>
      <c r="T106" s="348">
        <f>IF(T$68=0,0,T$68/OIS_fec!T$68)</f>
        <v>2.9831527923376573</v>
      </c>
      <c r="U106" s="348">
        <f>IF(U$68=0,0,U$68/OIS_fec!U$68)</f>
        <v>2.9825461649180234</v>
      </c>
      <c r="V106" s="348">
        <f>IF(V$68=0,0,V$68/OIS_fec!V$68)</f>
        <v>3.1024187999999997</v>
      </c>
      <c r="W106" s="348">
        <f>IF(W$68=0,0,W$68/OIS_fec!W$68)</f>
        <v>3.1024187999999993</v>
      </c>
      <c r="X106" s="348">
        <f>IF(X$68=0,0,X$68/OIS_fec!X$68)</f>
        <v>3.1022649213942421</v>
      </c>
      <c r="Y106" s="348">
        <f>IF(Y$68=0,0,Y$68/OIS_fec!Y$68)</f>
        <v>3.1022470303668057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</v>
      </c>
      <c r="C107" s="333">
        <f>IF(C$69=0,0,C$69/OIS_fec!C$69)</f>
        <v>0</v>
      </c>
      <c r="D107" s="333">
        <f>IF(D$69=0,0,D$69/OIS_fec!D$69)</f>
        <v>0</v>
      </c>
      <c r="E107" s="333">
        <f>IF(E$69=0,0,E$69/OIS_fec!E$69)</f>
        <v>0</v>
      </c>
      <c r="F107" s="333">
        <f>IF(F$69=0,0,F$69/OIS_fec!F$69)</f>
        <v>0</v>
      </c>
      <c r="G107" s="333">
        <f>IF(G$69=0,0,G$69/OIS_fec!G$69)</f>
        <v>0</v>
      </c>
      <c r="H107" s="333">
        <f>IF(H$69=0,0,H$69/OIS_fec!H$69)</f>
        <v>0</v>
      </c>
      <c r="I107" s="333">
        <f>IF(I$69=0,0,I$69/OIS_fec!I$69)</f>
        <v>0</v>
      </c>
      <c r="J107" s="333">
        <f>IF(J$69=0,0,J$69/OIS_fec!J$69)</f>
        <v>0</v>
      </c>
      <c r="K107" s="333">
        <f>IF(K$69=0,0,K$69/OIS_fec!K$69)</f>
        <v>0</v>
      </c>
      <c r="L107" s="333">
        <f>IF(L$69=0,0,L$69/OIS_fec!L$69)</f>
        <v>0</v>
      </c>
      <c r="M107" s="333">
        <f>IF(M$69=0,0,M$69/OIS_fec!M$69)</f>
        <v>0</v>
      </c>
      <c r="N107" s="333">
        <f>IF(N$69=0,0,N$69/OIS_fec!N$69)</f>
        <v>0</v>
      </c>
      <c r="O107" s="333">
        <f>IF(O$69=0,0,O$69/OIS_fec!O$69)</f>
        <v>0</v>
      </c>
      <c r="P107" s="333">
        <f>IF(P$69=0,0,P$69/OIS_fec!P$69)</f>
        <v>0</v>
      </c>
      <c r="Q107" s="333">
        <f>IF(Q$69=0,0,Q$69/OIS_fec!Q$69)</f>
        <v>0</v>
      </c>
      <c r="R107" s="333">
        <f>IF(R$69=0,0,R$69/OIS_fec!R$69)</f>
        <v>0</v>
      </c>
      <c r="S107" s="333">
        <f>IF(S$69=0,0,S$69/OIS_fec!S$69)</f>
        <v>0</v>
      </c>
      <c r="T107" s="333">
        <f>IF(T$69=0,0,T$69/OIS_fec!T$69)</f>
        <v>0</v>
      </c>
      <c r="U107" s="333">
        <f>IF(U$69=0,0,U$69/OIS_fec!U$69)</f>
        <v>0</v>
      </c>
      <c r="V107" s="333">
        <f>IF(V$69=0,0,V$69/OIS_fec!V$69)</f>
        <v>0</v>
      </c>
      <c r="W107" s="333">
        <f>IF(W$69=0,0,W$69/OIS_fec!W$69)</f>
        <v>0</v>
      </c>
      <c r="X107" s="333">
        <f>IF(X$69=0,0,X$69/OIS_fec!X$69)</f>
        <v>0</v>
      </c>
      <c r="Y107" s="333">
        <f>IF(Y$69=0,0,Y$69/OIS_fec!Y$69)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2025-11-06T10:23:17Z</dcterms:created>
  <dcterms:modified xsi:type="dcterms:W3CDTF">2025-11-06T10:23:18Z</dcterms:modified>
</cp:coreProperties>
</file>